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4940" windowHeight="77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Q29" i="11" l="1"/>
  <c r="CM12" i="11" l="1"/>
  <c r="CM11" i="11"/>
  <c r="CM10" i="11"/>
  <c r="CM9" i="11"/>
  <c r="CM8" i="11"/>
  <c r="CM7" i="11"/>
  <c r="DB11" i="11"/>
  <c r="DB102" i="11" s="1"/>
  <c r="CW8" i="11"/>
  <c r="CW102" i="11" s="1"/>
  <c r="CH12" i="11"/>
  <c r="CH11" i="11"/>
  <c r="CH10" i="11"/>
  <c r="CH9" i="11"/>
  <c r="CH8" i="11"/>
  <c r="CH7" i="11"/>
  <c r="CR12" i="11"/>
  <c r="CR11" i="11"/>
  <c r="CR10" i="11"/>
  <c r="CR9" i="11"/>
  <c r="CR8" i="11"/>
  <c r="CR7" i="11"/>
  <c r="CR102" i="11" s="1"/>
  <c r="AU68" i="11" l="1"/>
  <c r="AU88" i="11" s="1"/>
  <c r="AP68" i="11"/>
  <c r="AP88" i="11" s="1"/>
  <c r="AK68" i="11"/>
  <c r="AF68" i="11" l="1"/>
  <c r="AF88" i="11" s="1"/>
  <c r="V68" i="11"/>
  <c r="Q68" i="11"/>
  <c r="AA68" i="11" s="1"/>
  <c r="AU32" i="11" l="1"/>
  <c r="AP32" i="11"/>
  <c r="AK32" i="11"/>
  <c r="AA32" i="11"/>
  <c r="V32" i="11"/>
  <c r="Q32" i="11"/>
  <c r="AU31" i="11" l="1"/>
  <c r="AU63" i="11" s="1"/>
  <c r="AP31" i="11"/>
  <c r="AP63" i="11" s="1"/>
  <c r="AK31" i="11"/>
  <c r="AK30" i="11"/>
  <c r="AK29" i="11"/>
  <c r="AK28" i="11"/>
  <c r="AA31" i="11"/>
  <c r="V31" i="11"/>
  <c r="Q31" i="11"/>
  <c r="AF23" i="11" l="1"/>
  <c r="AA23" i="11"/>
  <c r="V23" i="11"/>
  <c r="Q23" i="11"/>
  <c r="V30" i="11" l="1"/>
  <c r="Q30" i="11"/>
  <c r="AA30" i="11" s="1"/>
  <c r="V29" i="11"/>
  <c r="V28" i="11"/>
  <c r="Q28" i="11"/>
  <c r="AA28" i="11" s="1"/>
  <c r="AP8" i="11"/>
  <c r="AK8" i="11"/>
  <c r="V8" i="11"/>
  <c r="Q8" i="11"/>
  <c r="AP7" i="11"/>
  <c r="AP23" i="11" s="1"/>
  <c r="AK7" i="11"/>
  <c r="V7" i="11"/>
  <c r="Q7" i="11"/>
  <c r="AA7"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BE36" i="9"/>
  <c r="AM36" i="9"/>
  <c r="C36" i="9"/>
  <c r="BE35" i="9"/>
  <c r="AM35"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E34" i="9"/>
  <c r="CO34" i="9" l="1"/>
  <c r="CO35" i="9" s="1"/>
  <c r="CO36" i="9" s="1"/>
  <c r="CO37" i="9" s="1"/>
  <c r="CO38" i="9" s="1"/>
  <c r="CO39" i="9" s="1"/>
</calcChain>
</file>

<file path=xl/sharedStrings.xml><?xml version="1.0" encoding="utf-8"?>
<sst xmlns="http://schemas.openxmlformats.org/spreadsheetml/2006/main" count="1067" uniqueCount="567">
  <si>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</si>
  <si>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</si>
  <si>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</si>
  <si>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</si>
  <si>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</si>
  <si>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</si>
  <si>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</si>
  <si>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</si>
  <si>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</si>
  <si>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</si>
  <si>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</si>
  <si>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</si>
  <si>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</si>
  <si>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</si>
  <si>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</si>
  <si>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</si>
  <si>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</si>
  <si>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</si>
  <si>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</si>
  <si>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</si>
  <si>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</si>
  <si>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</si>
  <si>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</si>
  <si>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</si>
  <si>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</si>
  <si>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</si>
  <si>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</si>
  <si>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</si>
  <si>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</si>
  <si>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</si>
  <si>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</si>
  <si>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</si>
  <si>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</si>
  <si>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</si>
  <si>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</si>
  <si>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</si>
  <si>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</si>
  <si>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</si>
  <si>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</si>
  <si>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</si>
  <si>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</si>
  <si>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</si>
  <si>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</si>
  <si>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</si>
  <si>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</si>
  <si>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</si>
  <si>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</si>
  <si>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</si>
  <si>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</si>
  <si>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</si>
  <si>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</si>
  <si>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</si>
  <si>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</si>
  <si>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</si>
  <si>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</si>
  <si>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</si>
  <si>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</si>
  <si>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</si>
  <si>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</si>
  <si>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</si>
  <si>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</si>
  <si>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</si>
  <si>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</si>
  <si>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</si>
  <si>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</si>
  <si>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</si>
  <si>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</si>
  <si>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</si>
  <si>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</si>
  <si>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</si>
  <si>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</si>
  <si>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</si>
  <si>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</si>
  <si>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</si>
  <si>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</si>
  <si>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</si>
  <si>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</si>
  <si>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</si>
  <si>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</si>
  <si>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</si>
  <si>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</si>
  <si>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</si>
  <si>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</si>
  <si>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</si>
  <si>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</si>
  <si>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</si>
  <si>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</si>
  <si>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</si>
  <si>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</si>
  <si>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</si>
  <si>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</si>
  <si>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</si>
  <si>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</si>
  <si>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</si>
  <si>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</si>
  <si>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</si>
  <si>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</si>
  <si>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</si>
  <si>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</si>
  <si>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</si>
  <si>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</si>
  <si>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</si>
  <si>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</si>
  <si>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</si>
  <si>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</si>
  <si>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</si>
  <si>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</si>
  <si>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</si>
  <si>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</si>
  <si>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</si>
  <si>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</si>
  <si>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</si>
  <si>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</si>
  <si>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</si>
  <si>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</si>
  <si>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</si>
  <si>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</si>
  <si>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</si>
  <si>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</si>
  <si>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</si>
  <si>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</si>
  <si>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</si>
  <si>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</si>
  <si>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</si>
  <si>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</si>
  <si>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</si>
  <si>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</si>
  <si>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</si>
  <si>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</si>
  <si>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</si>
  <si>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</si>
  <si>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</si>
  <si>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</si>
  <si>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</si>
  <si>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</si>
  <si>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</si>
  <si>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</si>
  <si>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</si>
  <si>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</si>
  <si>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</si>
  <si>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</si>
  <si>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</si>
  <si>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</si>
  <si>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</si>
  <si>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</si>
  <si>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</si>
  <si>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</si>
  <si>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</si>
  <si>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</si>
  <si>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</si>
  <si>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</si>
  <si>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</si>
  <si>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</si>
  <si>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</si>
  <si>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</si>
  <si>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</si>
  <si>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</si>
  <si>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</si>
  <si>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</si>
  <si>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</si>
  <si>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</si>
  <si>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</si>
  <si>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</si>
  <si>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</si>
  <si>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</si>
  <si>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</si>
  <si>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</si>
  <si>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</si>
  <si>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</si>
  <si>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</si>
  <si>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</si>
  <si>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</si>
  <si>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</si>
  <si>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</si>
  <si>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</si>
  <si>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</si>
  <si>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</si>
  <si>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</si>
  <si>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</si>
  <si>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</si>
  <si>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</si>
  <si>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</si>
  <si>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</si>
  <si>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</si>
  <si>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</si>
  <si>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</si>
  <si>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</si>
  <si>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</si>
  <si>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</si>
  <si>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</si>
  <si>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</si>
  <si>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</si>
  <si>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大阪府河内長野市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</si>
  <si>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</si>
  <si>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</si>
  <si>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</si>
  <si>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</si>
  <si>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</si>
  <si>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</si>
  <si>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</si>
  <si>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</si>
  <si>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</si>
  <si>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</si>
  <si>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</si>
  <si>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</si>
  <si>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</si>
  <si>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</si>
  <si>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</si>
  <si>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</si>
  <si>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</si>
  <si>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</si>
  <si>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</si>
  <si>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</si>
  <si>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</si>
  <si>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</si>
  <si>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</si>
  <si>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</si>
  <si>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</si>
  <si>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</si>
  <si>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</si>
  <si>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</si>
  <si>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</si>
  <si>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</si>
  <si>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</si>
  <si>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</si>
  <si>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</si>
  <si>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</si>
  <si>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</si>
  <si>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</si>
  <si>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</si>
  <si>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</si>
  <si>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</si>
  <si>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</si>
  <si>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</si>
  <si>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</si>
  <si>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</si>
  <si>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</si>
  <si>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</si>
  <si>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</si>
  <si>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</si>
  <si>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</si>
  <si>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</si>
  <si>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</si>
  <si>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</si>
  <si>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</si>
  <si>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</si>
  <si>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</si>
  <si>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</si>
  <si>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</si>
  <si>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</si>
  <si>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</si>
  <si>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</si>
  <si>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</si>
  <si>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</si>
  <si>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</si>
  <si>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</si>
  <si>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</si>
  <si>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</si>
  <si>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</si>
  <si>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</si>
  <si>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</si>
  <si>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</si>
  <si>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</si>
  <si>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</si>
  <si>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</si>
  <si>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</si>
  <si>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</si>
  <si>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</si>
  <si>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</si>
  <si>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</si>
  <si>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</si>
  <si>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</si>
  <si>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</si>
  <si>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</si>
  <si>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</si>
  <si>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</si>
  <si>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</si>
  <si>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</si>
  <si>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</si>
  <si>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</si>
  <si>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</si>
  <si>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</si>
  <si>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</si>
  <si>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</si>
  <si>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</si>
  <si>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</si>
  <si>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</si>
  <si>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</si>
  <si>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</si>
  <si>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</si>
  <si>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</si>
  <si>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</si>
  <si>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</si>
  <si>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</si>
  <si>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</si>
  <si>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</si>
  <si>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</si>
  <si>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</si>
  <si>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</si>
  <si>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</si>
  <si>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</si>
  <si>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</si>
  <si>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</si>
  <si>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</si>
  <si>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</si>
  <si>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</si>
  <si>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</si>
  <si>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</si>
  <si>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</si>
  <si>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</si>
  <si>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</si>
  <si>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</si>
  <si>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</si>
  <si>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</si>
  <si>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</si>
  <si>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</si>
  <si>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</si>
  <si>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</si>
  <si>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</si>
  <si>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</si>
  <si>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</si>
  <si>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</si>
  <si>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</si>
  <si>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</si>
  <si>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</si>
  <si>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</si>
  <si>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</si>
  <si>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</si>
  <si>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</si>
  <si>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</si>
  <si>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</si>
  <si>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</si>
  <si>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</si>
  <si>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</si>
  <si>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</si>
  <si>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</si>
  <si>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</si>
  <si>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</si>
  <si>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</si>
  <si>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</si>
  <si>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大阪府河内長野市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</si>
  <si>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</si>
  <si>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</si>
  <si>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</si>
  <si>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</si>
  <si>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</si>
  <si>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</si>
  <si>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</si>
  <si>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</si>
  <si>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</si>
  <si>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</si>
  <si>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</si>
  <si>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</si>
  <si>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</si>
  <si>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</si>
  <si>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</si>
  <si>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</si>
  <si>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</si>
  <si>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</si>
  <si>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</si>
  <si>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</si>
  <si>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</si>
  <si>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</si>
  <si>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</si>
  <si>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</si>
  <si>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</si>
  <si>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</si>
  <si>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</si>
  <si>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</si>
  <si>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</si>
  <si>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</si>
  <si>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</si>
  <si>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</si>
  <si>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</si>
  <si>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</si>
  <si>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</si>
  <si>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</si>
  <si>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</si>
  <si>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</si>
  <si>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</si>
  <si>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</si>
  <si>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</si>
  <si>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</si>
  <si>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</si>
  <si>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</si>
  <si>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</si>
  <si>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</si>
  <si>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</si>
  <si>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</si>
  <si>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</si>
  <si>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</si>
  <si>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</si>
  <si>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</si>
  <si>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</si>
  <si>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</si>
  <si>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</si>
  <si>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</si>
  <si>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</si>
  <si>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</si>
  <si>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</si>
  <si>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</si>
  <si>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</si>
  <si>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</si>
  <si>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</si>
  <si>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</si>
  <si>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</si>
  <si>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</si>
  <si>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</si>
  <si>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</si>
  <si>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</si>
  <si>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</si>
  <si>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</si>
  <si>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</si>
  <si>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</si>
  <si>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</si>
  <si>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</si>
  <si>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</si>
  <si>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</si>
  <si>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</si>
  <si>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</si>
  <si>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</si>
  <si>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</si>
  <si>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</si>
  <si>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</si>
  <si>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</si>
  <si>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</si>
  <si>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</si>
  <si>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</si>
  <si>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</si>
  <si>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</si>
  <si>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</si>
  <si>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</si>
  <si>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</si>
  <si>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</si>
  <si>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</si>
  <si>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</si>
  <si>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</si>
  <si>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</si>
  <si>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</si>
  <si>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</si>
  <si>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</si>
  <si>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</si>
  <si>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</si>
  <si>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</si>
  <si>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</si>
  <si>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</si>
  <si>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</si>
  <si>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</si>
  <si>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</si>
  <si>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</si>
  <si>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</si>
  <si>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</si>
  <si>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</si>
  <si>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</si>
  <si>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</si>
  <si>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</si>
  <si>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</si>
  <si>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</si>
  <si>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</si>
  <si>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</si>
  <si>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</si>
  <si>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</si>
  <si>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</si>
  <si>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</si>
  <si>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</si>
  <si>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</si>
  <si>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</si>
  <si>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</si>
  <si>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</si>
  <si>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</si>
  <si>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</si>
  <si>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</si>
  <si>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</si>
  <si>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</si>
  <si>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</si>
  <si>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</si>
  <si>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</si>
  <si>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</si>
  <si>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</si>
  <si>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</si>
  <si>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</si>
  <si>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</si>
  <si>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</si>
  <si>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</si>
  <si>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</si>
  <si>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</si>
  <si>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</si>
  <si>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</si>
  <si>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</si>
  <si>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</si>
  <si>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</si>
  <si>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</si>
  <si>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</si>
  <si>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</si>
  <si>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</si>
  <si>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</si>
  <si>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</si>
  <si>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</si>
  <si>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</si>
  <si>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</si>
  <si>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</si>
  <si>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</si>
  <si>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</si>
  <si>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</si>
  <si>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</si>
  <si>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</si>
  <si>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</si>
  <si>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</si>
  <si>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</si>
  <si>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</si>
  <si>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</si>
  <si>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</si>
  <si>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</si>
  <si>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</si>
  <si>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</si>
  <si>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</si>
  <si>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</si>
  <si>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</si>
  <si>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</si>
  <si>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</si>
  <si>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</si>
  <si>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</si>
  <si>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</si>
  <si>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0.67</t>
  </si>
  <si>
    <t>▲ 2.81</t>
  </si>
  <si>
    <t>水道事業会計</t>
  </si>
  <si>
    <t>国民健康保険事業勘定特別会計</t>
  </si>
  <si>
    <t>下水道事業特別会計</t>
  </si>
  <si>
    <t>介護保険特別会計</t>
  </si>
  <si>
    <t>一般会計</t>
  </si>
  <si>
    <t>後期高齢者医療特別会計</t>
  </si>
  <si>
    <t>土地取得特別会計</t>
  </si>
  <si>
    <t>その他会計（赤字）</t>
  </si>
  <si>
    <t>その他会計（黒字）</t>
  </si>
  <si>
    <t>-</t>
    <phoneticPr fontId="2"/>
  </si>
  <si>
    <t>-</t>
    <phoneticPr fontId="2"/>
  </si>
  <si>
    <t>-</t>
    <phoneticPr fontId="2"/>
  </si>
  <si>
    <t>-</t>
    <phoneticPr fontId="2"/>
  </si>
  <si>
    <t>南河内環境事業組合　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</si>
  <si>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</si>
  <si>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　後期高齢者医療特別会計</t>
    <rPh sb="15" eb="17">
      <t>コウキ</t>
    </rPh>
    <rPh sb="17" eb="20">
      <t>コウレイシャ</t>
    </rPh>
    <rPh sb="20" eb="22">
      <t>イリョウ</t>
    </rPh>
    <rPh sb="22" eb="24">
      <t>トクベツ</t>
    </rPh>
    <rPh sb="24" eb="26">
      <t>カイケイ</t>
    </rPh>
    <phoneticPr fontId="2"/>
  </si>
  <si>
    <t>大阪府広域水道企業団　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</si>
  <si>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　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</si>
  <si>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</si>
  <si>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</si>
  <si>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</si>
  <si>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</si>
  <si>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</si>
  <si>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</si>
  <si>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</si>
  <si>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</si>
  <si>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</si>
  <si>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</si>
  <si>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</si>
  <si>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</si>
  <si>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</si>
  <si>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</si>
  <si>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</si>
  <si>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</si>
  <si>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</si>
  <si>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</si>
  <si>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</si>
  <si>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</si>
  <si>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</si>
  <si>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</si>
  <si>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</si>
  <si>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実質公債費比率は平成23年度から平成25年度までは類似団体と比較して高いものの、平成26年度以降は類似団体と比較して低い水準で推移している。
平成23年度から平成25年度においては、平成23年度に将来世代の負担軽減を図るため、平成13年度に発行した地方債の最終償還について借換債の発行抑制を実施し償還したことが影響している。平成26年度以降は平成25年度および平成26年度において借換債の発行を抑制したことにより類似団体より低い水準となっている。今後も地方債残高の圧縮を図るため、建設事業について事業年度の延伸や規模の縮小を行い更に事業の優先度を明確にし、事業費の平準化を行うことで地方債の新規発行の抑制に努める。将来負担比率に関してはマイナスのため表記されていない。</t>
    <rPh sb="0" eb="2">
      <t>ジッシツ</t>
    </rPh>
    <rPh sb="2" eb="4">
      <t>コウサイ</t>
    </rPh>
    <rPh sb="4" eb="5">
      <t>ヒ</t>
    </rPh>
    <rPh sb="5" eb="7">
      <t>ヒリツ</t>
    </rPh>
    <rPh sb="8" eb="10">
      <t>ヘイセイ</t>
    </rPh>
    <rPh sb="12" eb="13">
      <t>ネン</t>
    </rPh>
    <rPh sb="13" eb="14">
      <t>ド</t>
    </rPh>
    <rPh sb="16" eb="18">
      <t>ヘイセイ</t>
    </rPh>
    <rPh sb="20" eb="22">
      <t>ネンド</t>
    </rPh>
    <rPh sb="25" eb="27">
      <t>ルイジ</t>
    </rPh>
    <rPh sb="27" eb="29">
      <t>ダンタイ</t>
    </rPh>
    <rPh sb="30" eb="32">
      <t>ヒカク</t>
    </rPh>
    <rPh sb="34" eb="35">
      <t>タカ</t>
    </rPh>
    <rPh sb="40" eb="42">
      <t>ヘイセイ</t>
    </rPh>
    <rPh sb="44" eb="46">
      <t>ネンド</t>
    </rPh>
    <rPh sb="46" eb="48">
      <t>イコウ</t>
    </rPh>
    <rPh sb="49" eb="51">
      <t>ルイジ</t>
    </rPh>
    <rPh sb="51" eb="53">
      <t>ダンタイ</t>
    </rPh>
    <rPh sb="54" eb="56">
      <t>ヒカク</t>
    </rPh>
    <rPh sb="58" eb="59">
      <t>ヒク</t>
    </rPh>
    <rPh sb="60" eb="62">
      <t>スイジュン</t>
    </rPh>
    <rPh sb="63" eb="65">
      <t>スイイ</t>
    </rPh>
    <rPh sb="71" eb="73">
      <t>ヘイセイ</t>
    </rPh>
    <rPh sb="75" eb="77">
      <t>ネンド</t>
    </rPh>
    <rPh sb="79" eb="81">
      <t>ヘイセイ</t>
    </rPh>
    <rPh sb="83" eb="85">
      <t>ネンド</t>
    </rPh>
    <rPh sb="91" eb="93">
      <t>ヘイセイ</t>
    </rPh>
    <rPh sb="95" eb="97">
      <t>ネンド</t>
    </rPh>
    <rPh sb="98" eb="100">
      <t>ショウライ</t>
    </rPh>
    <rPh sb="100" eb="102">
      <t>セダイ</t>
    </rPh>
    <rPh sb="103" eb="105">
      <t>フタン</t>
    </rPh>
    <rPh sb="105" eb="107">
      <t>ケイゲン</t>
    </rPh>
    <rPh sb="108" eb="109">
      <t>ハカ</t>
    </rPh>
    <rPh sb="113" eb="115">
      <t>ヘイセイ</t>
    </rPh>
    <rPh sb="117" eb="119">
      <t>ネンド</t>
    </rPh>
    <rPh sb="120" eb="122">
      <t>ハッコウ</t>
    </rPh>
    <rPh sb="124" eb="126">
      <t>チホウ</t>
    </rPh>
    <rPh sb="126" eb="127">
      <t>サイ</t>
    </rPh>
    <rPh sb="128" eb="130">
      <t>サイシュウ</t>
    </rPh>
    <rPh sb="130" eb="132">
      <t>ショウカン</t>
    </rPh>
    <rPh sb="136" eb="138">
      <t>カリカ</t>
    </rPh>
    <rPh sb="138" eb="139">
      <t>サイ</t>
    </rPh>
    <rPh sb="140" eb="142">
      <t>ハッコウ</t>
    </rPh>
    <rPh sb="142" eb="144">
      <t>ヨクセイ</t>
    </rPh>
    <rPh sb="145" eb="147">
      <t>ジッシ</t>
    </rPh>
    <rPh sb="148" eb="150">
      <t>ショウカン</t>
    </rPh>
    <rPh sb="155" eb="157">
      <t>エイキョウ</t>
    </rPh>
    <rPh sb="162" eb="164">
      <t>ヘイセイ</t>
    </rPh>
    <rPh sb="166" eb="168">
      <t>ネンド</t>
    </rPh>
    <rPh sb="168" eb="170">
      <t>イコウ</t>
    </rPh>
    <rPh sb="171" eb="173">
      <t>ヘイセイ</t>
    </rPh>
    <rPh sb="175" eb="177">
      <t>ネンド</t>
    </rPh>
    <rPh sb="180" eb="182">
      <t>ヘイセイ</t>
    </rPh>
    <rPh sb="184" eb="186">
      <t>ネンド</t>
    </rPh>
    <rPh sb="190" eb="192">
      <t>カリカ</t>
    </rPh>
    <rPh sb="192" eb="193">
      <t>サイ</t>
    </rPh>
    <rPh sb="194" eb="196">
      <t>ハッコウ</t>
    </rPh>
    <rPh sb="197" eb="199">
      <t>ヨクセイ</t>
    </rPh>
    <rPh sb="206" eb="208">
      <t>ルイジ</t>
    </rPh>
    <rPh sb="208" eb="210">
      <t>ダンタイ</t>
    </rPh>
    <rPh sb="212" eb="213">
      <t>ヒク</t>
    </rPh>
    <rPh sb="214" eb="216">
      <t>スイジュン</t>
    </rPh>
    <rPh sb="223" eb="225">
      <t>コンゴ</t>
    </rPh>
    <rPh sb="226" eb="228">
      <t>チホウ</t>
    </rPh>
    <rPh sb="228" eb="229">
      <t>サイ</t>
    </rPh>
    <rPh sb="229" eb="231">
      <t>ザンダカ</t>
    </rPh>
    <rPh sb="232" eb="234">
      <t>アッシュク</t>
    </rPh>
    <rPh sb="235" eb="236">
      <t>ハカ</t>
    </rPh>
    <rPh sb="240" eb="242">
      <t>ケンセツ</t>
    </rPh>
    <rPh sb="242" eb="244">
      <t>ジギョウ</t>
    </rPh>
    <rPh sb="248" eb="250">
      <t>ジギョウ</t>
    </rPh>
    <rPh sb="250" eb="252">
      <t>ネンド</t>
    </rPh>
    <rPh sb="253" eb="255">
      <t>エンシン</t>
    </rPh>
    <rPh sb="256" eb="258">
      <t>キボ</t>
    </rPh>
    <rPh sb="259" eb="261">
      <t>シュクショウ</t>
    </rPh>
    <rPh sb="262" eb="263">
      <t>オコナ</t>
    </rPh>
    <rPh sb="264" eb="265">
      <t>サラ</t>
    </rPh>
    <rPh sb="266" eb="268">
      <t>ジギョウ</t>
    </rPh>
    <rPh sb="269" eb="272">
      <t>ユウセンド</t>
    </rPh>
    <rPh sb="273" eb="275">
      <t>メイカク</t>
    </rPh>
    <rPh sb="278" eb="280">
      <t>ジギョウ</t>
    </rPh>
    <rPh sb="280" eb="281">
      <t>ヒ</t>
    </rPh>
    <rPh sb="282" eb="285">
      <t>ヘイジュンカ</t>
    </rPh>
    <rPh sb="286" eb="287">
      <t>オコナ</t>
    </rPh>
    <rPh sb="291" eb="293">
      <t>チホウ</t>
    </rPh>
    <rPh sb="293" eb="294">
      <t>サイ</t>
    </rPh>
    <rPh sb="295" eb="297">
      <t>シンキ</t>
    </rPh>
    <rPh sb="297" eb="299">
      <t>ハッコウ</t>
    </rPh>
    <rPh sb="300" eb="302">
      <t>ヨクセイ</t>
    </rPh>
    <rPh sb="303" eb="304">
      <t>ツト</t>
    </rPh>
    <rPh sb="307" eb="309">
      <t>ショウライ</t>
    </rPh>
    <rPh sb="309" eb="311">
      <t>フタン</t>
    </rPh>
    <rPh sb="311" eb="313">
      <t>ヒリツ</t>
    </rPh>
    <rPh sb="314" eb="315">
      <t>カン</t>
    </rPh>
    <rPh sb="325" eb="327">
      <t>ヒョウキ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</si>
</sst>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83CE-4936-8829-4E2A8BA8F1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12241</c:v>
                </c:pt>
                <c:pt idx="1">
                  <c:v>18746</c:v>
                </c:pt>
                <c:pt idx="2">
                  <c:v>32381</c:v>
                </c:pt>
                <c:pt idx="3">
                  <c:v>21278</c:v>
                </c:pt>
                <c:pt idx="4">
                  <c:v>21115</c:v>
                </c:pt>
              </c:numCache>
            </c:numRef>
          </c:val>
          <c:smooth val="0"/>
          <c:extLst xmlns:c16r2="http://schemas.microsoft.com/office/drawing/2015/06/chart">
            <c:ext xmlns:c16="http://schemas.microsoft.com/office/drawing/2014/chart" uri="{C3380CC4-5D6E-409C-BE32-E72D297353CC}">
              <c16:uniqueId val="{00000001-83CE-4936-8829-4E2A8BA8F147}"/>
            </c:ext>
          </c:extLst>
        </c:ser>
        <c:dLbls>
          <c:showLegendKey val="0"/>
          <c:showVal val="0"/>
          <c:showCatName val="0"/>
          <c:showSerName val="0"/>
          <c:showPercent val="0"/>
          <c:showBubbleSize val="0"/>
        </c:dLbls>
        <c:marker val="1"/>
        <c:smooth val="0"/>
        <c:axId val="95351936"/>
        <c:axId val="95353856"/>
      </c:lineChart>
      <c:catAx>
        <c:axId val="9535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53856"/>
        <c:crosses val="autoZero"/>
        <c:auto val="1"/>
        <c:lblAlgn val="ctr"/>
        <c:lblOffset val="100"/>
        <c:tickLblSkip val="1"/>
        <c:tickMarkSkip val="1"/>
        <c:noMultiLvlLbl val="0"/>
      </c:catAx>
      <c:valAx>
        <c:axId val="95353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5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0.1</c:v>
                </c:pt>
                <c:pt idx="1">
                  <c:v>0.06</c:v>
                </c:pt>
                <c:pt idx="2">
                  <c:v>0.2</c:v>
                </c:pt>
                <c:pt idx="3">
                  <c:v>0.09</c:v>
                </c:pt>
                <c:pt idx="4">
                  <c:v>0.66</c:v>
                </c:pt>
              </c:numCache>
            </c:numRef>
          </c:val>
          <c:extLst xmlns:c16r2="http://schemas.microsoft.com/office/drawing/2015/06/chart">
            <c:ext xmlns:c16="http://schemas.microsoft.com/office/drawing/2014/chart" uri="{C3380CC4-5D6E-409C-BE32-E72D297353CC}">
              <c16:uniqueId val="{00000000-1546-4925-BCC8-A81D30D0AC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21.09</c:v>
                </c:pt>
                <c:pt idx="1">
                  <c:v>20.39</c:v>
                </c:pt>
                <c:pt idx="2">
                  <c:v>21.66</c:v>
                </c:pt>
                <c:pt idx="3">
                  <c:v>19.100000000000001</c:v>
                </c:pt>
                <c:pt idx="4">
                  <c:v>18.5</c:v>
                </c:pt>
              </c:numCache>
            </c:numRef>
          </c:val>
          <c:extLst xmlns:c16r2="http://schemas.microsoft.com/office/drawing/2015/06/chart">
            <c:ext xmlns:c16="http://schemas.microsoft.com/office/drawing/2014/chart" uri="{C3380CC4-5D6E-409C-BE32-E72D297353CC}">
              <c16:uniqueId val="{00000001-1546-4925-BCC8-A81D30D0AC72}"/>
            </c:ext>
          </c:extLst>
        </c:ser>
        <c:dLbls>
          <c:showLegendKey val="0"/>
          <c:showVal val="0"/>
          <c:showCatName val="0"/>
          <c:showSerName val="0"/>
          <c:showPercent val="0"/>
          <c:showBubbleSize val="0"/>
        </c:dLbls>
        <c:gapWidth val="250"/>
        <c:overlap val="100"/>
        <c:axId val="86598400"/>
        <c:axId val="8660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11.18</c:v>
                </c:pt>
                <c:pt idx="1">
                  <c:v>-0.67</c:v>
                </c:pt>
                <c:pt idx="2">
                  <c:v>1.45</c:v>
                </c:pt>
                <c:pt idx="3">
                  <c:v>-2.81</c:v>
                </c:pt>
                <c:pt idx="4">
                  <c:v>0.09</c:v>
                </c:pt>
              </c:numCache>
            </c:numRef>
          </c:val>
          <c:smooth val="0"/>
          <c:extLst xmlns:c16r2="http://schemas.microsoft.com/office/drawing/2015/06/chart">
            <c:ext xmlns:c16="http://schemas.microsoft.com/office/drawing/2014/chart" uri="{C3380CC4-5D6E-409C-BE32-E72D297353CC}">
              <c16:uniqueId val="{00000002-1546-4925-BCC8-A81D30D0AC72}"/>
            </c:ext>
          </c:extLst>
        </c:ser>
        <c:dLbls>
          <c:showLegendKey val="0"/>
          <c:showVal val="0"/>
          <c:showCatName val="0"/>
          <c:showSerName val="0"/>
          <c:showPercent val="0"/>
          <c:showBubbleSize val="0"/>
        </c:dLbls>
        <c:marker val="1"/>
        <c:smooth val="0"/>
        <c:axId val="86598400"/>
        <c:axId val="86600320"/>
      </c:lineChart>
      <c:catAx>
        <c:axId val="865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600320"/>
        <c:crosses val="autoZero"/>
        <c:auto val="1"/>
        <c:lblAlgn val="ctr"/>
        <c:lblOffset val="100"/>
        <c:tickLblSkip val="1"/>
        <c:tickMarkSkip val="1"/>
        <c:noMultiLvlLbl val="0"/>
      </c:catAx>
      <c:valAx>
        <c:axId val="866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C5-4999-98FC-30CF13CD15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C5-4999-98FC-30CF13CD15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2C5-4999-98FC-30CF13CD15F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2C5-4999-98FC-30CF13CD15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0.19</c:v>
                </c:pt>
                <c:pt idx="4">
                  <c:v>#N/A</c:v>
                </c:pt>
                <c:pt idx="5">
                  <c:v>0.19</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B2C5-4999-98FC-30CF13CD15F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0.05</c:v>
                </c:pt>
                <c:pt idx="4">
                  <c:v>#N/A</c:v>
                </c:pt>
                <c:pt idx="5">
                  <c:v>0.2</c:v>
                </c:pt>
                <c:pt idx="6">
                  <c:v>#N/A</c:v>
                </c:pt>
                <c:pt idx="7">
                  <c:v>0.08</c:v>
                </c:pt>
                <c:pt idx="8">
                  <c:v>#N/A</c:v>
                </c:pt>
                <c:pt idx="9">
                  <c:v>0.65</c:v>
                </c:pt>
              </c:numCache>
            </c:numRef>
          </c:val>
          <c:extLst xmlns:c16r2="http://schemas.microsoft.com/office/drawing/2015/06/chart">
            <c:ext xmlns:c16="http://schemas.microsoft.com/office/drawing/2014/chart" uri="{C3380CC4-5D6E-409C-BE32-E72D297353CC}">
              <c16:uniqueId val="{00000005-B2C5-4999-98FC-30CF13CD15F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7.0000000000000007E-2</c:v>
                </c:pt>
                <c:pt idx="6">
                  <c:v>#N/A</c:v>
                </c:pt>
                <c:pt idx="7">
                  <c:v>0.17</c:v>
                </c:pt>
                <c:pt idx="8">
                  <c:v>#N/A</c:v>
                </c:pt>
                <c:pt idx="9">
                  <c:v>0.67</c:v>
                </c:pt>
              </c:numCache>
            </c:numRef>
          </c:val>
          <c:extLst xmlns:c16r2="http://schemas.microsoft.com/office/drawing/2015/06/chart">
            <c:ext xmlns:c16="http://schemas.microsoft.com/office/drawing/2014/chart" uri="{C3380CC4-5D6E-409C-BE32-E72D297353CC}">
              <c16:uniqueId val="{00000006-B2C5-4999-98FC-30CF13CD15F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1.38</c:v>
                </c:pt>
              </c:numCache>
            </c:numRef>
          </c:val>
          <c:extLst xmlns:c16r2="http://schemas.microsoft.com/office/drawing/2015/06/chart">
            <c:ext xmlns:c16="http://schemas.microsoft.com/office/drawing/2014/chart" uri="{C3380CC4-5D6E-409C-BE32-E72D297353CC}">
              <c16:uniqueId val="{00000007-B2C5-4999-98FC-30CF13CD15F5}"/>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c:v>
                </c:pt>
                <c:pt idx="2">
                  <c:v>#N/A</c:v>
                </c:pt>
                <c:pt idx="3">
                  <c:v>3.19</c:v>
                </c:pt>
                <c:pt idx="4">
                  <c:v>#N/A</c:v>
                </c:pt>
                <c:pt idx="5">
                  <c:v>1.93</c:v>
                </c:pt>
                <c:pt idx="6">
                  <c:v>#N/A</c:v>
                </c:pt>
                <c:pt idx="7">
                  <c:v>2.41</c:v>
                </c:pt>
                <c:pt idx="8">
                  <c:v>#N/A</c:v>
                </c:pt>
                <c:pt idx="9">
                  <c:v>3.07</c:v>
                </c:pt>
              </c:numCache>
            </c:numRef>
          </c:val>
          <c:extLst xmlns:c16r2="http://schemas.microsoft.com/office/drawing/2015/06/chart">
            <c:ext xmlns:c16="http://schemas.microsoft.com/office/drawing/2014/chart" uri="{C3380CC4-5D6E-409C-BE32-E72D297353CC}">
              <c16:uniqueId val="{00000008-B2C5-4999-98FC-30CF13CD15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10.029999999999999</c:v>
                </c:pt>
                <c:pt idx="2">
                  <c:v>#N/A</c:v>
                </c:pt>
                <c:pt idx="3">
                  <c:v>9.86</c:v>
                </c:pt>
                <c:pt idx="4">
                  <c:v>#N/A</c:v>
                </c:pt>
                <c:pt idx="5">
                  <c:v>10.02</c:v>
                </c:pt>
                <c:pt idx="6">
                  <c:v>#N/A</c:v>
                </c:pt>
                <c:pt idx="7">
                  <c:v>12.08</c:v>
                </c:pt>
                <c:pt idx="8">
                  <c:v>#N/A</c:v>
                </c:pt>
                <c:pt idx="9">
                  <c:v>13.05</c:v>
                </c:pt>
              </c:numCache>
            </c:numRef>
          </c:val>
          <c:extLst xmlns:c16r2="http://schemas.microsoft.com/office/drawing/2015/06/chart">
            <c:ext xmlns:c16="http://schemas.microsoft.com/office/drawing/2014/chart" uri="{C3380CC4-5D6E-409C-BE32-E72D297353CC}">
              <c16:uniqueId val="{00000009-B2C5-4999-98FC-30CF13CD15F5}"/>
            </c:ext>
          </c:extLst>
        </c:ser>
        <c:dLbls>
          <c:showLegendKey val="0"/>
          <c:showVal val="0"/>
          <c:showCatName val="0"/>
          <c:showSerName val="0"/>
          <c:showPercent val="0"/>
          <c:showBubbleSize val="0"/>
        </c:dLbls>
        <c:gapWidth val="150"/>
        <c:overlap val="100"/>
        <c:axId val="107358848"/>
        <c:axId val="107368832"/>
      </c:barChart>
      <c:catAx>
        <c:axId val="10735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68832"/>
        <c:crosses val="autoZero"/>
        <c:auto val="1"/>
        <c:lblAlgn val="ctr"/>
        <c:lblOffset val="100"/>
        <c:tickLblSkip val="1"/>
        <c:tickMarkSkip val="1"/>
        <c:noMultiLvlLbl val="0"/>
      </c:catAx>
      <c:valAx>
        <c:axId val="1073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5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4119</c:v>
                </c:pt>
                <c:pt idx="5">
                  <c:v>4127</c:v>
                </c:pt>
                <c:pt idx="8">
                  <c:v>4136</c:v>
                </c:pt>
                <c:pt idx="11">
                  <c:v>4253</c:v>
                </c:pt>
                <c:pt idx="14">
                  <c:v>3944</c:v>
                </c:pt>
              </c:numCache>
            </c:numRef>
          </c:val>
          <c:extLst xmlns:c16r2="http://schemas.microsoft.com/office/drawing/2015/06/chart">
            <c:ext xmlns:c16="http://schemas.microsoft.com/office/drawing/2014/chart" uri="{C3380CC4-5D6E-409C-BE32-E72D297353CC}">
              <c16:uniqueId val="{00000000-4270-4015-8156-4623DA7CEE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70-4015-8156-4623DA7CEE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270-4015-8156-4623DA7CEE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292</c:v>
                </c:pt>
                <c:pt idx="3">
                  <c:v>284</c:v>
                </c:pt>
                <c:pt idx="6">
                  <c:v>271</c:v>
                </c:pt>
                <c:pt idx="9">
                  <c:v>252</c:v>
                </c:pt>
                <c:pt idx="12">
                  <c:v>47</c:v>
                </c:pt>
              </c:numCache>
            </c:numRef>
          </c:val>
          <c:extLst xmlns:c16r2="http://schemas.microsoft.com/office/drawing/2015/06/chart">
            <c:ext xmlns:c16="http://schemas.microsoft.com/office/drawing/2014/chart" uri="{C3380CC4-5D6E-409C-BE32-E72D297353CC}">
              <c16:uniqueId val="{00000003-4270-4015-8156-4623DA7CEE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983</c:v>
                </c:pt>
                <c:pt idx="3">
                  <c:v>943</c:v>
                </c:pt>
                <c:pt idx="6">
                  <c:v>999</c:v>
                </c:pt>
                <c:pt idx="9">
                  <c:v>1034</c:v>
                </c:pt>
                <c:pt idx="12">
                  <c:v>1060</c:v>
                </c:pt>
              </c:numCache>
            </c:numRef>
          </c:val>
          <c:extLst xmlns:c16r2="http://schemas.microsoft.com/office/drawing/2015/06/chart">
            <c:ext xmlns:c16="http://schemas.microsoft.com/office/drawing/2014/chart" uri="{C3380CC4-5D6E-409C-BE32-E72D297353CC}">
              <c16:uniqueId val="{00000004-4270-4015-8156-4623DA7CEE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70-4015-8156-4623DA7CEE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70-4015-8156-4623DA7CEE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6001</c:v>
                </c:pt>
                <c:pt idx="3">
                  <c:v>3449</c:v>
                </c:pt>
                <c:pt idx="6">
                  <c:v>3781</c:v>
                </c:pt>
                <c:pt idx="9">
                  <c:v>4469</c:v>
                </c:pt>
                <c:pt idx="12">
                  <c:v>2932</c:v>
                </c:pt>
              </c:numCache>
            </c:numRef>
          </c:val>
          <c:extLst xmlns:c16r2="http://schemas.microsoft.com/office/drawing/2015/06/chart">
            <c:ext xmlns:c16="http://schemas.microsoft.com/office/drawing/2014/chart" uri="{C3380CC4-5D6E-409C-BE32-E72D297353CC}">
              <c16:uniqueId val="{00000007-4270-4015-8156-4623DA7CEEC4}"/>
            </c:ext>
          </c:extLst>
        </c:ser>
        <c:dLbls>
          <c:showLegendKey val="0"/>
          <c:showVal val="0"/>
          <c:showCatName val="0"/>
          <c:showSerName val="0"/>
          <c:showPercent val="0"/>
          <c:showBubbleSize val="0"/>
        </c:dLbls>
        <c:gapWidth val="100"/>
        <c:overlap val="100"/>
        <c:axId val="1480192"/>
        <c:axId val="14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3157</c:v>
                </c:pt>
                <c:pt idx="2">
                  <c:v>#N/A</c:v>
                </c:pt>
                <c:pt idx="3">
                  <c:v>#N/A</c:v>
                </c:pt>
                <c:pt idx="4">
                  <c:v>549</c:v>
                </c:pt>
                <c:pt idx="5">
                  <c:v>#N/A</c:v>
                </c:pt>
                <c:pt idx="6">
                  <c:v>#N/A</c:v>
                </c:pt>
                <c:pt idx="7">
                  <c:v>915</c:v>
                </c:pt>
                <c:pt idx="8">
                  <c:v>#N/A</c:v>
                </c:pt>
                <c:pt idx="9">
                  <c:v>#N/A</c:v>
                </c:pt>
                <c:pt idx="10">
                  <c:v>1502</c:v>
                </c:pt>
                <c:pt idx="11">
                  <c:v>#N/A</c:v>
                </c:pt>
                <c:pt idx="12">
                  <c:v>#N/A</c:v>
                </c:pt>
                <c:pt idx="13">
                  <c:v>95</c:v>
                </c:pt>
                <c:pt idx="14">
                  <c:v>#N/A</c:v>
                </c:pt>
              </c:numCache>
            </c:numRef>
          </c:val>
          <c:smooth val="0"/>
          <c:extLst xmlns:c16r2="http://schemas.microsoft.com/office/drawing/2015/06/chart">
            <c:ext xmlns:c16="http://schemas.microsoft.com/office/drawing/2014/chart" uri="{C3380CC4-5D6E-409C-BE32-E72D297353CC}">
              <c16:uniqueId val="{00000008-4270-4015-8156-4623DA7CEEC4}"/>
            </c:ext>
          </c:extLst>
        </c:ser>
        <c:dLbls>
          <c:showLegendKey val="0"/>
          <c:showVal val="0"/>
          <c:showCatName val="0"/>
          <c:showSerName val="0"/>
          <c:showPercent val="0"/>
          <c:showBubbleSize val="0"/>
        </c:dLbls>
        <c:marker val="1"/>
        <c:smooth val="0"/>
        <c:axId val="1480192"/>
        <c:axId val="1482112"/>
      </c:lineChart>
      <c:catAx>
        <c:axId val="14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112"/>
        <c:crosses val="autoZero"/>
        <c:auto val="1"/>
        <c:lblAlgn val="ctr"/>
        <c:lblOffset val="100"/>
        <c:tickLblSkip val="1"/>
        <c:tickMarkSkip val="1"/>
        <c:noMultiLvlLbl val="0"/>
      </c:catAx>
      <c:valAx>
        <c:axId val="14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37497</c:v>
                </c:pt>
                <c:pt idx="5">
                  <c:v>37793</c:v>
                </c:pt>
                <c:pt idx="8">
                  <c:v>37948</c:v>
                </c:pt>
                <c:pt idx="11">
                  <c:v>37493</c:v>
                </c:pt>
                <c:pt idx="14">
                  <c:v>37426</c:v>
                </c:pt>
              </c:numCache>
            </c:numRef>
          </c:val>
          <c:extLst xmlns:c16r2="http://schemas.microsoft.com/office/drawing/2015/06/chart">
            <c:ext xmlns:c16="http://schemas.microsoft.com/office/drawing/2014/chart" uri="{C3380CC4-5D6E-409C-BE32-E72D297353CC}">
              <c16:uniqueId val="{00000000-87AC-4552-892B-255223EE7C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14367</c:v>
                </c:pt>
                <c:pt idx="5">
                  <c:v>13717</c:v>
                </c:pt>
                <c:pt idx="8">
                  <c:v>12868</c:v>
                </c:pt>
                <c:pt idx="11">
                  <c:v>11910</c:v>
                </c:pt>
                <c:pt idx="14">
                  <c:v>11812</c:v>
                </c:pt>
              </c:numCache>
            </c:numRef>
          </c:val>
          <c:extLst xmlns:c16r2="http://schemas.microsoft.com/office/drawing/2015/06/chart">
            <c:ext xmlns:c16="http://schemas.microsoft.com/office/drawing/2014/chart" uri="{C3380CC4-5D6E-409C-BE32-E72D297353CC}">
              <c16:uniqueId val="{00000001-87AC-4552-892B-255223EE7C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8772</c:v>
                </c:pt>
                <c:pt idx="5">
                  <c:v>8799</c:v>
                </c:pt>
                <c:pt idx="8">
                  <c:v>8283</c:v>
                </c:pt>
                <c:pt idx="11">
                  <c:v>7534</c:v>
                </c:pt>
                <c:pt idx="14">
                  <c:v>7707</c:v>
                </c:pt>
              </c:numCache>
            </c:numRef>
          </c:val>
          <c:extLst xmlns:c16r2="http://schemas.microsoft.com/office/drawing/2015/06/chart">
            <c:ext xmlns:c16="http://schemas.microsoft.com/office/drawing/2014/chart" uri="{C3380CC4-5D6E-409C-BE32-E72D297353CC}">
              <c16:uniqueId val="{00000002-87AC-4552-892B-255223EE7C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AC-4552-892B-255223EE7C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7AC-4552-892B-255223EE7C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AC-4552-892B-255223EE7C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5442</c:v>
                </c:pt>
                <c:pt idx="3">
                  <c:v>5874</c:v>
                </c:pt>
                <c:pt idx="6">
                  <c:v>5707</c:v>
                </c:pt>
                <c:pt idx="9">
                  <c:v>5182</c:v>
                </c:pt>
                <c:pt idx="12">
                  <c:v>4975</c:v>
                </c:pt>
              </c:numCache>
            </c:numRef>
          </c:val>
          <c:extLst xmlns:c16r2="http://schemas.microsoft.com/office/drawing/2015/06/chart">
            <c:ext xmlns:c16="http://schemas.microsoft.com/office/drawing/2014/chart" uri="{C3380CC4-5D6E-409C-BE32-E72D297353CC}">
              <c16:uniqueId val="{00000006-87AC-4552-892B-255223EE7C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855</c:v>
                </c:pt>
                <c:pt idx="3">
                  <c:v>583</c:v>
                </c:pt>
                <c:pt idx="6">
                  <c:v>321</c:v>
                </c:pt>
                <c:pt idx="9">
                  <c:v>74</c:v>
                </c:pt>
                <c:pt idx="12">
                  <c:v>27</c:v>
                </c:pt>
              </c:numCache>
            </c:numRef>
          </c:val>
          <c:extLst xmlns:c16r2="http://schemas.microsoft.com/office/drawing/2015/06/chart">
            <c:ext xmlns:c16="http://schemas.microsoft.com/office/drawing/2014/chart" uri="{C3380CC4-5D6E-409C-BE32-E72D297353CC}">
              <c16:uniqueId val="{00000007-87AC-4552-892B-255223EE7C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19158</c:v>
                </c:pt>
                <c:pt idx="3">
                  <c:v>17785</c:v>
                </c:pt>
                <c:pt idx="6">
                  <c:v>16950</c:v>
                </c:pt>
                <c:pt idx="9">
                  <c:v>16817</c:v>
                </c:pt>
                <c:pt idx="12">
                  <c:v>16929</c:v>
                </c:pt>
              </c:numCache>
            </c:numRef>
          </c:val>
          <c:extLst xmlns:c16r2="http://schemas.microsoft.com/office/drawing/2015/06/chart">
            <c:ext xmlns:c16="http://schemas.microsoft.com/office/drawing/2014/chart" uri="{C3380CC4-5D6E-409C-BE32-E72D297353CC}">
              <c16:uniqueId val="{00000008-87AC-4552-892B-255223EE7C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7AC-4552-892B-255223EE7C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33388</c:v>
                </c:pt>
                <c:pt idx="3">
                  <c:v>33331</c:v>
                </c:pt>
                <c:pt idx="6">
                  <c:v>33591</c:v>
                </c:pt>
                <c:pt idx="9">
                  <c:v>32738</c:v>
                </c:pt>
                <c:pt idx="12">
                  <c:v>32598</c:v>
                </c:pt>
              </c:numCache>
            </c:numRef>
          </c:val>
          <c:extLst xmlns:c16r2="http://schemas.microsoft.com/office/drawing/2015/06/chart">
            <c:ext xmlns:c16="http://schemas.microsoft.com/office/drawing/2014/chart" uri="{C3380CC4-5D6E-409C-BE32-E72D297353CC}">
              <c16:uniqueId val="{0000000A-87AC-4552-892B-255223EE7C99}"/>
            </c:ext>
          </c:extLst>
        </c:ser>
        <c:dLbls>
          <c:showLegendKey val="0"/>
          <c:showVal val="0"/>
          <c:showCatName val="0"/>
          <c:showSerName val="0"/>
          <c:showPercent val="0"/>
          <c:showBubbleSize val="0"/>
        </c:dLbls>
        <c:gapWidth val="100"/>
        <c:overlap val="100"/>
        <c:axId val="95901952"/>
        <c:axId val="9591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7AC-4552-892B-255223EE7C99}"/>
            </c:ext>
          </c:extLst>
        </c:ser>
        <c:dLbls>
          <c:showLegendKey val="0"/>
          <c:showVal val="0"/>
          <c:showCatName val="0"/>
          <c:showSerName val="0"/>
          <c:showPercent val="0"/>
          <c:showBubbleSize val="0"/>
        </c:dLbls>
        <c:marker val="1"/>
        <c:smooth val="0"/>
        <c:axId val="95901952"/>
        <c:axId val="95912320"/>
      </c:lineChart>
      <c:catAx>
        <c:axId val="959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12320"/>
        <c:crosses val="autoZero"/>
        <c:auto val="1"/>
        <c:lblAlgn val="ctr"/>
        <c:lblOffset val="100"/>
        <c:tickLblSkip val="1"/>
        <c:tickMarkSkip val="1"/>
        <c:noMultiLvlLbl val="0"/>
      </c:catAx>
      <c:valAx>
        <c:axId val="9591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477632"/>
        <c:axId val="110306048"/>
      </c:scatterChart>
      <c:valAx>
        <c:axId val="107477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06048"/>
        <c:crosses val="autoZero"/>
        <c:crossBetween val="midCat"/>
      </c:valAx>
      <c:valAx>
        <c:axId val="110306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7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10.6</c:v>
                </c:pt>
                <c:pt idx="1">
                  <c:v>9.6999999999999993</c:v>
                </c:pt>
                <c:pt idx="2">
                  <c:v>8.6999999999999993</c:v>
                </c:pt>
                <c:pt idx="3">
                  <c:v>5.5</c:v>
                </c:pt>
                <c:pt idx="4">
                  <c:v>4.5999999999999996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10634880"/>
        <c:axId val="110657536"/>
      </c:scatterChart>
      <c:valAx>
        <c:axId val="110634880"/>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657536"/>
        <c:crosses val="autoZero"/>
        <c:crossBetween val="midCat"/>
      </c:valAx>
      <c:valAx>
        <c:axId val="110657536"/>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634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平成２３年度および平成２５年度、平成２６年度において、借換債の発行を抑制し償還したため、元利償還金は高い状態が続いているが、平成２７年度は大幅に減少</a:t>
          </a:r>
          <a:r>
            <a:rPr kumimoji="1" lang="ja-JP" altLang="en-US" sz="1300">
              <a:solidFill>
                <a:schemeClr val="dk1"/>
              </a:solidFill>
              <a:effectLst/>
              <a:latin typeface="+mn-lt"/>
              <a:ea typeface="+mn-ea"/>
              <a:cs typeface="+mn-cs"/>
            </a:rPr>
            <a:t>し、今後も減少していく見込である。</a:t>
          </a:r>
          <a:endParaRPr lang="ja-JP" altLang="ja-JP" sz="1300">
            <a:effectLst/>
          </a:endParaRPr>
        </a:p>
        <a:p>
          <a:r>
            <a:rPr kumimoji="1" lang="ja-JP" altLang="ja-JP" sz="1300">
              <a:solidFill>
                <a:schemeClr val="dk1"/>
              </a:solidFill>
              <a:effectLst/>
              <a:latin typeface="+mn-lt"/>
              <a:ea typeface="+mn-ea"/>
              <a:cs typeface="+mn-cs"/>
            </a:rPr>
            <a:t>　今後も地方債残高の圧縮を図るため、建設事業について、事業年度の延伸や規模の縮小を行い、更に事業の優先度を明確にし、事業費の平準化を行うことで地方債の新規発行の抑制に努める。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繰上償還の実施により地方債残高の圧縮に努めてきたことにより、平成２３年度以降は将来負担がない状態を維持している。</a:t>
          </a:r>
          <a:endParaRPr lang="ja-JP" altLang="ja-JP" sz="1300">
            <a:effectLst/>
          </a:endParaRPr>
        </a:p>
        <a:p>
          <a:r>
            <a:rPr kumimoji="1" lang="ja-JP" altLang="ja-JP" sz="1300">
              <a:solidFill>
                <a:schemeClr val="dk1"/>
              </a:solidFill>
              <a:effectLst/>
              <a:latin typeface="+mn-lt"/>
              <a:ea typeface="+mn-ea"/>
              <a:cs typeface="+mn-cs"/>
            </a:rPr>
            <a:t>　今後も、普通建設事業について、事業年度の延伸や規模の縮小を行い、更に事業の優先度を明確にするなど、事業費の平準化を図ることで地方債の発行を抑制し、また、普通交付税の算入のある地方債を活用することで、将来世代への負担を軽減し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本市の財政力指数は、人口減少及び高齢化の影響により減少傾向となっているが、平成２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年度は前年度と同水準の０．６３となった。しかし、依然として類似団体を下回っている。原因として、他市に比べ法人関係の税収が少ないことなどが挙げられる。</a:t>
          </a:r>
          <a:endParaRPr lang="ja-JP" altLang="ja-JP" sz="1300">
            <a:effectLst/>
          </a:endParaRPr>
        </a:p>
        <a:p>
          <a:r>
            <a:rPr kumimoji="1" lang="ja-JP" altLang="ja-JP" sz="1300">
              <a:solidFill>
                <a:schemeClr val="dk1"/>
              </a:solidFill>
              <a:effectLst/>
              <a:latin typeface="+mn-lt"/>
              <a:ea typeface="+mn-ea"/>
              <a:cs typeface="+mn-cs"/>
            </a:rPr>
            <a:t>　退職者不補充等による職員数の削減による人件費の削減</a:t>
          </a:r>
          <a:r>
            <a:rPr kumimoji="1" lang="ja-JP" altLang="en-US" sz="1300">
              <a:solidFill>
                <a:schemeClr val="dk1"/>
              </a:solidFill>
              <a:effectLst/>
              <a:latin typeface="+mn-lt"/>
              <a:ea typeface="+mn-ea"/>
              <a:cs typeface="+mn-cs"/>
            </a:rPr>
            <a:t>や毎年度事業見直し型の事業の</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組換え</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歳出の徹底的な見直しを実施するとともに、税収の徴収率向上対策を中心とする歳入確保に努める。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125942</xdr:rowOff>
    </xdr:to>
    <xdr:cxnSp macro="">
      <xdr:nvCxnSpPr>
        <xdr:cNvPr id="77" name="直線コネクタ 76"/>
        <xdr:cNvCxnSpPr/>
      </xdr:nvCxnSpPr>
      <xdr:spPr>
        <a:xfrm>
          <a:off x="1447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歳出面では、</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物件費及び繰出金にかかる比率が類似団体平均を大きく上回っている。その要因として</a:t>
          </a:r>
          <a:r>
            <a:rPr kumimoji="1" lang="ja-JP" altLang="en-US" sz="1300">
              <a:solidFill>
                <a:schemeClr val="dk1"/>
              </a:solidFill>
              <a:effectLst/>
              <a:latin typeface="+mn-lt"/>
              <a:ea typeface="+mn-ea"/>
              <a:cs typeface="+mn-cs"/>
            </a:rPr>
            <a:t>人件費は</a:t>
          </a:r>
          <a:r>
            <a:rPr kumimoji="1" lang="ja-JP" altLang="ja-JP" sz="1300">
              <a:solidFill>
                <a:schemeClr val="dk1"/>
              </a:solidFill>
              <a:effectLst/>
              <a:latin typeface="+mn-lt"/>
              <a:ea typeface="+mn-ea"/>
              <a:cs typeface="+mn-cs"/>
            </a:rPr>
            <a:t>、一般の職員数は少ない</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嘱託職員が他市に比べ多い</a:t>
          </a:r>
          <a:r>
            <a:rPr kumimoji="1" lang="ja-JP" altLang="en-US" sz="1300">
              <a:solidFill>
                <a:schemeClr val="dk1"/>
              </a:solidFill>
              <a:effectLst/>
              <a:latin typeface="+mn-lt"/>
              <a:ea typeface="+mn-ea"/>
              <a:cs typeface="+mn-cs"/>
            </a:rPr>
            <a:t>ことが影響している。</a:t>
          </a:r>
          <a:r>
            <a:rPr kumimoji="1" lang="ja-JP" altLang="ja-JP" sz="1300">
              <a:solidFill>
                <a:schemeClr val="dk1"/>
              </a:solidFill>
              <a:effectLst/>
              <a:latin typeface="+mn-lt"/>
              <a:ea typeface="+mn-ea"/>
              <a:cs typeface="+mn-cs"/>
            </a:rPr>
            <a:t>物件費は、過去から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業務委託</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推進</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高い水準で推移しており、繰出金は、高齢化に</a:t>
          </a:r>
          <a:r>
            <a:rPr kumimoji="1" lang="ja-JP" altLang="en-US" sz="1300">
              <a:solidFill>
                <a:schemeClr val="dk1"/>
              </a:solidFill>
              <a:effectLst/>
              <a:latin typeface="+mn-lt"/>
              <a:ea typeface="+mn-ea"/>
              <a:cs typeface="+mn-cs"/>
            </a:rPr>
            <a:t>よる影響である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一方で、地方消費税交付金の増加、</a:t>
          </a:r>
          <a:r>
            <a:rPr kumimoji="1" lang="ja-JP" altLang="ja-JP" sz="1300">
              <a:solidFill>
                <a:schemeClr val="dk1"/>
              </a:solidFill>
              <a:effectLst/>
              <a:latin typeface="+mn-lt"/>
              <a:ea typeface="+mn-ea"/>
              <a:cs typeface="+mn-cs"/>
            </a:rPr>
            <a:t>借換債の抑制</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地方債残高圧縮</a:t>
          </a:r>
          <a:r>
            <a:rPr kumimoji="1" lang="ja-JP" altLang="en-US" sz="1300">
              <a:solidFill>
                <a:schemeClr val="dk1"/>
              </a:solidFill>
              <a:effectLst/>
              <a:latin typeface="+mn-lt"/>
              <a:ea typeface="+mn-ea"/>
              <a:cs typeface="+mn-cs"/>
            </a:rPr>
            <a:t>による公債費の減少等により</a:t>
          </a: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９６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％となった。今後も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財政構造の弾力化に努める。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65</xdr:row>
      <xdr:rowOff>80264</xdr:rowOff>
    </xdr:to>
    <xdr:cxnSp macro="">
      <xdr:nvCxnSpPr>
        <xdr:cNvPr id="129" name="直線コネクタ 128"/>
        <xdr:cNvCxnSpPr/>
      </xdr:nvCxnSpPr>
      <xdr:spPr>
        <a:xfrm flipV="1">
          <a:off x="4114800" y="1086256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65</xdr:row>
      <xdr:rowOff>80264</xdr:rowOff>
    </xdr:to>
    <xdr:cxnSp macro="">
      <xdr:nvCxnSpPr>
        <xdr:cNvPr id="132" name="直線コネクタ 131"/>
        <xdr:cNvCxnSpPr/>
      </xdr:nvCxnSpPr>
      <xdr:spPr>
        <a:xfrm>
          <a:off x="3225800" y="10939780"/>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44196</xdr:rowOff>
    </xdr:to>
    <xdr:cxnSp macro="">
      <xdr:nvCxnSpPr>
        <xdr:cNvPr id="135" name="直線コネクタ 134"/>
        <xdr:cNvCxnSpPr/>
      </xdr:nvCxnSpPr>
      <xdr:spPr>
        <a:xfrm flipV="1">
          <a:off x="2336800" y="1093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44196</xdr:rowOff>
    </xdr:to>
    <xdr:cxnSp macro="">
      <xdr:nvCxnSpPr>
        <xdr:cNvPr id="138" name="直線コネクタ 137"/>
        <xdr:cNvCxnSpPr/>
      </xdr:nvCxnSpPr>
      <xdr:spPr>
        <a:xfrm>
          <a:off x="1447800" y="109253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49"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29464</xdr:rowOff>
    </xdr:from>
    <xdr:to>
      <xdr:col>6</xdr:col>
      <xdr:colOff>50800</xdr:colOff>
      <xdr:row>65</xdr:row>
      <xdr:rowOff>131064</xdr:rowOff>
    </xdr:to>
    <xdr:sp macro="" textlink="">
      <xdr:nvSpPr>
        <xdr:cNvPr id="150" name="円/楕円 149"/>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115841</xdr:rowOff>
    </xdr:from>
    <xdr:ext cx="736600" cy="259045"/>
    <xdr:sp macro="" textlink="">
      <xdr:nvSpPr>
        <xdr:cNvPr id="151" name="テキスト ボックス 150"/>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4" name="円/楕円 153"/>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5" name="テキスト ボックス 154"/>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7" name="テキスト ボックス 156"/>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a:t>
          </a:r>
          <a:r>
            <a:rPr kumimoji="1" lang="ja-JP" altLang="en-US" sz="1300">
              <a:solidFill>
                <a:schemeClr val="dk1"/>
              </a:solidFill>
              <a:effectLst/>
              <a:latin typeface="+mn-lt"/>
              <a:ea typeface="+mn-ea"/>
              <a:cs typeface="+mn-cs"/>
            </a:rPr>
            <a:t>ごみ収集業務や保育所・幼稚園運営に関して、</a:t>
          </a:r>
          <a:r>
            <a:rPr kumimoji="1" lang="ja-JP" altLang="ja-JP" sz="1300">
              <a:solidFill>
                <a:schemeClr val="dk1"/>
              </a:solidFill>
              <a:effectLst/>
              <a:latin typeface="+mn-lt"/>
              <a:ea typeface="+mn-ea"/>
              <a:cs typeface="+mn-cs"/>
            </a:rPr>
            <a:t>積極的</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民間</a:t>
          </a:r>
          <a:r>
            <a:rPr kumimoji="1" lang="ja-JP" altLang="en-US" sz="1300">
              <a:solidFill>
                <a:schemeClr val="dk1"/>
              </a:solidFill>
              <a:effectLst/>
              <a:latin typeface="+mn-lt"/>
              <a:ea typeface="+mn-ea"/>
              <a:cs typeface="+mn-cs"/>
            </a:rPr>
            <a:t>へアウトソーシングを進めてきたことにより</a:t>
          </a:r>
          <a:r>
            <a:rPr kumimoji="1" lang="ja-JP" altLang="ja-JP" sz="1300">
              <a:solidFill>
                <a:schemeClr val="dk1"/>
              </a:solidFill>
              <a:effectLst/>
              <a:latin typeface="+mn-lt"/>
              <a:ea typeface="+mn-ea"/>
              <a:cs typeface="+mn-cs"/>
            </a:rPr>
            <a:t>人件費を抑制してきたが、近年は嘱託職員が増加しており大きな差は見られなくなっている。現在は職員給与や各種職員手当等の見直しを行うことで人件費を抑制するとともに、予算編成において前年度予算に対しマイナスシーリングを設定するなど、物件費の削減に努めている。今後</a:t>
          </a:r>
          <a:r>
            <a:rPr kumimoji="1" lang="ja-JP" altLang="en-US" sz="1300">
              <a:solidFill>
                <a:schemeClr val="dk1"/>
              </a:solidFill>
              <a:effectLst/>
              <a:latin typeface="+mn-lt"/>
              <a:ea typeface="+mn-ea"/>
              <a:cs typeface="+mn-cs"/>
            </a:rPr>
            <a:t>、毎年度事業見直し型の</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組換え</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を実施し、</a:t>
          </a:r>
          <a:r>
            <a:rPr kumimoji="1" lang="ja-JP" altLang="ja-JP" sz="1300">
              <a:solidFill>
                <a:schemeClr val="dk1"/>
              </a:solidFill>
              <a:effectLst/>
              <a:latin typeface="+mn-lt"/>
              <a:ea typeface="+mn-ea"/>
              <a:cs typeface="+mn-cs"/>
            </a:rPr>
            <a:t>更なる事務事業の見直し</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経費の削減に努める。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58313</xdr:rowOff>
    </xdr:from>
    <xdr:to>
      <xdr:col>7</xdr:col>
      <xdr:colOff>152400</xdr:colOff>
      <xdr:row>85</xdr:row>
      <xdr:rowOff>77074</xdr:rowOff>
    </xdr:to>
    <xdr:cxnSp macro="">
      <xdr:nvCxnSpPr>
        <xdr:cNvPr id="192" name="直線コネクタ 191"/>
        <xdr:cNvCxnSpPr/>
      </xdr:nvCxnSpPr>
      <xdr:spPr>
        <a:xfrm flipV="1">
          <a:off x="4114800" y="14631563"/>
          <a:ext cx="8382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130488</xdr:rowOff>
    </xdr:from>
    <xdr:to>
      <xdr:col>6</xdr:col>
      <xdr:colOff>0</xdr:colOff>
      <xdr:row>85</xdr:row>
      <xdr:rowOff>77074</xdr:rowOff>
    </xdr:to>
    <xdr:cxnSp macro="">
      <xdr:nvCxnSpPr>
        <xdr:cNvPr id="195" name="直線コネクタ 194"/>
        <xdr:cNvCxnSpPr/>
      </xdr:nvCxnSpPr>
      <xdr:spPr>
        <a:xfrm>
          <a:off x="3225800" y="14532288"/>
          <a:ext cx="889000" cy="1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130488</xdr:rowOff>
    </xdr:from>
    <xdr:to>
      <xdr:col>4</xdr:col>
      <xdr:colOff>482600</xdr:colOff>
      <xdr:row>84</xdr:row>
      <xdr:rowOff>152828</xdr:rowOff>
    </xdr:to>
    <xdr:cxnSp macro="">
      <xdr:nvCxnSpPr>
        <xdr:cNvPr id="198" name="直線コネクタ 197"/>
        <xdr:cNvCxnSpPr/>
      </xdr:nvCxnSpPr>
      <xdr:spPr>
        <a:xfrm flipV="1">
          <a:off x="2336800" y="14532288"/>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152828</xdr:rowOff>
    </xdr:from>
    <xdr:to>
      <xdr:col>3</xdr:col>
      <xdr:colOff>279400</xdr:colOff>
      <xdr:row>85</xdr:row>
      <xdr:rowOff>25637</xdr:rowOff>
    </xdr:to>
    <xdr:cxnSp macro="">
      <xdr:nvCxnSpPr>
        <xdr:cNvPr id="201" name="直線コネクタ 200"/>
        <xdr:cNvCxnSpPr/>
      </xdr:nvCxnSpPr>
      <xdr:spPr>
        <a:xfrm flipV="1">
          <a:off x="1447800" y="14554628"/>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7513</xdr:rowOff>
    </xdr:from>
    <xdr:to>
      <xdr:col>7</xdr:col>
      <xdr:colOff>203200</xdr:colOff>
      <xdr:row>85</xdr:row>
      <xdr:rowOff>109113</xdr:rowOff>
    </xdr:to>
    <xdr:sp macro="" textlink="">
      <xdr:nvSpPr>
        <xdr:cNvPr id="211" name="円/楕円 210"/>
        <xdr:cNvSpPr/>
      </xdr:nvSpPr>
      <xdr:spPr>
        <a:xfrm>
          <a:off x="4902200" y="14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24040</xdr:rowOff>
    </xdr:from>
    <xdr:ext cx="762000" cy="259045"/>
    <xdr:sp macro="" textlink="">
      <xdr:nvSpPr>
        <xdr:cNvPr id="212" name="人件費・物件費等の状況該当値テキスト"/>
        <xdr:cNvSpPr txBox="1"/>
      </xdr:nvSpPr>
      <xdr:spPr>
        <a:xfrm>
          <a:off x="5041900" y="1442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101,321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26274</xdr:rowOff>
    </xdr:from>
    <xdr:to>
      <xdr:col>6</xdr:col>
      <xdr:colOff>50800</xdr:colOff>
      <xdr:row>85</xdr:row>
      <xdr:rowOff>127874</xdr:rowOff>
    </xdr:to>
    <xdr:sp macro="" textlink="">
      <xdr:nvSpPr>
        <xdr:cNvPr id="213" name="円/楕円 212"/>
        <xdr:cNvSpPr/>
      </xdr:nvSpPr>
      <xdr:spPr>
        <a:xfrm>
          <a:off x="4064000" y="145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138051</xdr:rowOff>
    </xdr:from>
    <xdr:ext cx="736600" cy="259045"/>
    <xdr:sp macro="" textlink="">
      <xdr:nvSpPr>
        <xdr:cNvPr id="214" name="テキスト ボックス 213"/>
        <xdr:cNvSpPr txBox="1"/>
      </xdr:nvSpPr>
      <xdr:spPr>
        <a:xfrm>
          <a:off x="3733800" y="1436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79688</xdr:rowOff>
    </xdr:from>
    <xdr:to>
      <xdr:col>4</xdr:col>
      <xdr:colOff>533400</xdr:colOff>
      <xdr:row>85</xdr:row>
      <xdr:rowOff>9838</xdr:rowOff>
    </xdr:to>
    <xdr:sp macro="" textlink="">
      <xdr:nvSpPr>
        <xdr:cNvPr id="215" name="円/楕円 214"/>
        <xdr:cNvSpPr/>
      </xdr:nvSpPr>
      <xdr:spPr>
        <a:xfrm>
          <a:off x="3175000" y="144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20015</xdr:rowOff>
    </xdr:from>
    <xdr:ext cx="762000" cy="259045"/>
    <xdr:sp macro="" textlink="">
      <xdr:nvSpPr>
        <xdr:cNvPr id="216" name="テキスト ボックス 215"/>
        <xdr:cNvSpPr txBox="1"/>
      </xdr:nvSpPr>
      <xdr:spPr>
        <a:xfrm>
          <a:off x="2844800" y="1425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102028</xdr:rowOff>
    </xdr:from>
    <xdr:to>
      <xdr:col>3</xdr:col>
      <xdr:colOff>330200</xdr:colOff>
      <xdr:row>85</xdr:row>
      <xdr:rowOff>32178</xdr:rowOff>
    </xdr:to>
    <xdr:sp macro="" textlink="">
      <xdr:nvSpPr>
        <xdr:cNvPr id="217" name="円/楕円 216"/>
        <xdr:cNvSpPr/>
      </xdr:nvSpPr>
      <xdr:spPr>
        <a:xfrm>
          <a:off x="2286000" y="145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42355</xdr:rowOff>
    </xdr:from>
    <xdr:ext cx="762000" cy="259045"/>
    <xdr:sp macro="" textlink="">
      <xdr:nvSpPr>
        <xdr:cNvPr id="218" name="テキスト ボックス 217"/>
        <xdr:cNvSpPr txBox="1"/>
      </xdr:nvSpPr>
      <xdr:spPr>
        <a:xfrm>
          <a:off x="1955800" y="142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146287</xdr:rowOff>
    </xdr:from>
    <xdr:to>
      <xdr:col>2</xdr:col>
      <xdr:colOff>127000</xdr:colOff>
      <xdr:row>85</xdr:row>
      <xdr:rowOff>76437</xdr:rowOff>
    </xdr:to>
    <xdr:sp macro="" textlink="">
      <xdr:nvSpPr>
        <xdr:cNvPr id="219" name="円/楕円 218"/>
        <xdr:cNvSpPr/>
      </xdr:nvSpPr>
      <xdr:spPr>
        <a:xfrm>
          <a:off x="1397000" y="145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86614</xdr:rowOff>
    </xdr:from>
    <xdr:ext cx="762000" cy="259045"/>
    <xdr:sp macro="" textlink="">
      <xdr:nvSpPr>
        <xdr:cNvPr id="220" name="テキスト ボックス 219"/>
        <xdr:cNvSpPr txBox="1"/>
      </xdr:nvSpPr>
      <xdr:spPr>
        <a:xfrm>
          <a:off x="1066800" y="1431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年度においても平均</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職員等の</a:t>
          </a:r>
          <a:r>
            <a:rPr kumimoji="1" lang="ja-JP" altLang="ja-JP" sz="1300">
              <a:solidFill>
                <a:schemeClr val="dk1"/>
              </a:solidFill>
              <a:effectLst/>
              <a:latin typeface="+mn-lt"/>
              <a:ea typeface="+mn-ea"/>
              <a:cs typeface="+mn-cs"/>
            </a:rPr>
            <a:t>給料の減額を行ったことで、１００を下回った。なお、類似団体との比較においても平均を下回っているが、引き続き、給与削減や各種手当の見直しなどに取り組むとともに、民間や国・他市の状況を考慮しながら、適正な給与水準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18204</xdr:rowOff>
    </xdr:to>
    <xdr:cxnSp macro="">
      <xdr:nvCxnSpPr>
        <xdr:cNvPr id="254" name="直線コネクタ 253"/>
        <xdr:cNvCxnSpPr/>
      </xdr:nvCxnSpPr>
      <xdr:spPr>
        <a:xfrm flipV="1">
          <a:off x="16179800" y="144119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84</xdr:row>
      <xdr:rowOff>18204</xdr:rowOff>
    </xdr:to>
    <xdr:cxnSp macro="">
      <xdr:nvCxnSpPr>
        <xdr:cNvPr id="257" name="直線コネクタ 256"/>
        <xdr:cNvCxnSpPr/>
      </xdr:nvCxnSpPr>
      <xdr:spPr>
        <a:xfrm>
          <a:off x="15290800" y="1416261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85513</xdr:rowOff>
    </xdr:to>
    <xdr:cxnSp macro="">
      <xdr:nvCxnSpPr>
        <xdr:cNvPr id="260" name="直線コネクタ 259"/>
        <xdr:cNvCxnSpPr/>
      </xdr:nvCxnSpPr>
      <xdr:spPr>
        <a:xfrm flipV="1">
          <a:off x="14401800" y="141626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88</xdr:row>
      <xdr:rowOff>152823</xdr:rowOff>
    </xdr:to>
    <xdr:cxnSp macro="">
      <xdr:nvCxnSpPr>
        <xdr:cNvPr id="263" name="直線コネクタ 262"/>
        <xdr:cNvCxnSpPr/>
      </xdr:nvCxnSpPr>
      <xdr:spPr>
        <a:xfrm flipV="1">
          <a:off x="13512800" y="14830213"/>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3" name="円/楕円 272"/>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4"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5" name="円/楕円 274"/>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6" name="テキスト ボックス 275"/>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7" name="円/楕円 276"/>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8" name="テキスト ボックス 277"/>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79" name="円/楕円 278"/>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146490</xdr:rowOff>
    </xdr:from>
    <xdr:ext cx="762000" cy="259045"/>
    <xdr:sp macro="" textlink="">
      <xdr:nvSpPr>
        <xdr:cNvPr id="280" name="テキスト ボックス 279"/>
        <xdr:cNvSpPr txBox="1"/>
      </xdr:nvSpPr>
      <xdr:spPr>
        <a:xfrm>
          <a:off x="14020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1" name="円/楕円 280"/>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2" name="テキスト ボックス 281"/>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民間活力を活用して、少ない職員数で行政サービスの提供を行ってきた結果、人口千人当たり５．１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人と類似団体平均を大きく下回っている。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今後も、厳しい財政状況に柔軟に対応していくため、さらなる民間活力の活用など様々な方策により、職員数の抑制に努める。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27432</xdr:rowOff>
    </xdr:to>
    <xdr:cxnSp macro="">
      <xdr:nvCxnSpPr>
        <xdr:cNvPr id="315" name="直線コネクタ 314"/>
        <xdr:cNvCxnSpPr/>
      </xdr:nvCxnSpPr>
      <xdr:spPr>
        <a:xfrm flipV="1">
          <a:off x="16179800" y="1082636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10541</xdr:rowOff>
    </xdr:from>
    <xdr:to>
      <xdr:col>23</xdr:col>
      <xdr:colOff>406400</xdr:colOff>
      <xdr:row>63</xdr:row>
      <xdr:rowOff>27432</xdr:rowOff>
    </xdr:to>
    <xdr:cxnSp macro="">
      <xdr:nvCxnSpPr>
        <xdr:cNvPr id="318" name="直線コネクタ 317"/>
        <xdr:cNvCxnSpPr/>
      </xdr:nvCxnSpPr>
      <xdr:spPr>
        <a:xfrm>
          <a:off x="15290800" y="108118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162687</xdr:rowOff>
    </xdr:from>
    <xdr:to>
      <xdr:col>22</xdr:col>
      <xdr:colOff>203200</xdr:colOff>
      <xdr:row>63</xdr:row>
      <xdr:rowOff>10541</xdr:rowOff>
    </xdr:to>
    <xdr:cxnSp macro="">
      <xdr:nvCxnSpPr>
        <xdr:cNvPr id="321" name="直線コネクタ 320"/>
        <xdr:cNvCxnSpPr/>
      </xdr:nvCxnSpPr>
      <xdr:spPr>
        <a:xfrm>
          <a:off x="14401800" y="1079258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160274</xdr:rowOff>
    </xdr:from>
    <xdr:to>
      <xdr:col>21</xdr:col>
      <xdr:colOff>0</xdr:colOff>
      <xdr:row>62</xdr:row>
      <xdr:rowOff>162687</xdr:rowOff>
    </xdr:to>
    <xdr:cxnSp macro="">
      <xdr:nvCxnSpPr>
        <xdr:cNvPr id="324" name="直線コネクタ 323"/>
        <xdr:cNvCxnSpPr/>
      </xdr:nvCxnSpPr>
      <xdr:spPr>
        <a:xfrm>
          <a:off x="13512800" y="107901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145669</xdr:rowOff>
    </xdr:from>
    <xdr:to>
      <xdr:col>24</xdr:col>
      <xdr:colOff>609600</xdr:colOff>
      <xdr:row>63</xdr:row>
      <xdr:rowOff>75819</xdr:rowOff>
    </xdr:to>
    <xdr:sp macro="" textlink="">
      <xdr:nvSpPr>
        <xdr:cNvPr id="334" name="円/楕円 333"/>
        <xdr:cNvSpPr/>
      </xdr:nvSpPr>
      <xdr:spPr>
        <a:xfrm>
          <a:off x="169672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162196</xdr:rowOff>
    </xdr:from>
    <xdr:ext cx="762000" cy="259045"/>
    <xdr:sp macro="" textlink="">
      <xdr:nvSpPr>
        <xdr:cNvPr id="335" name="定員管理の状況該当値テキスト"/>
        <xdr:cNvSpPr txBox="1"/>
      </xdr:nvSpPr>
      <xdr:spPr>
        <a:xfrm>
          <a:off x="171069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148082</xdr:rowOff>
    </xdr:from>
    <xdr:to>
      <xdr:col>23</xdr:col>
      <xdr:colOff>457200</xdr:colOff>
      <xdr:row>63</xdr:row>
      <xdr:rowOff>78232</xdr:rowOff>
    </xdr:to>
    <xdr:sp macro="" textlink="">
      <xdr:nvSpPr>
        <xdr:cNvPr id="336" name="円/楕円 335"/>
        <xdr:cNvSpPr/>
      </xdr:nvSpPr>
      <xdr:spPr>
        <a:xfrm>
          <a:off x="16129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88409</xdr:rowOff>
    </xdr:from>
    <xdr:ext cx="736600" cy="259045"/>
    <xdr:sp macro="" textlink="">
      <xdr:nvSpPr>
        <xdr:cNvPr id="337" name="テキスト ボックス 336"/>
        <xdr:cNvSpPr txBox="1"/>
      </xdr:nvSpPr>
      <xdr:spPr>
        <a:xfrm>
          <a:off x="15798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131191</xdr:rowOff>
    </xdr:from>
    <xdr:to>
      <xdr:col>22</xdr:col>
      <xdr:colOff>254000</xdr:colOff>
      <xdr:row>63</xdr:row>
      <xdr:rowOff>61341</xdr:rowOff>
    </xdr:to>
    <xdr:sp macro="" textlink="">
      <xdr:nvSpPr>
        <xdr:cNvPr id="338" name="円/楕円 337"/>
        <xdr:cNvSpPr/>
      </xdr:nvSpPr>
      <xdr:spPr>
        <a:xfrm>
          <a:off x="15240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71518</xdr:rowOff>
    </xdr:from>
    <xdr:ext cx="762000" cy="259045"/>
    <xdr:sp macro="" textlink="">
      <xdr:nvSpPr>
        <xdr:cNvPr id="339" name="テキスト ボックス 338"/>
        <xdr:cNvSpPr txBox="1"/>
      </xdr:nvSpPr>
      <xdr:spPr>
        <a:xfrm>
          <a:off x="14909800" y="105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111887</xdr:rowOff>
    </xdr:from>
    <xdr:to>
      <xdr:col>21</xdr:col>
      <xdr:colOff>50800</xdr:colOff>
      <xdr:row>63</xdr:row>
      <xdr:rowOff>42037</xdr:rowOff>
    </xdr:to>
    <xdr:sp macro="" textlink="">
      <xdr:nvSpPr>
        <xdr:cNvPr id="340" name="円/楕円 339"/>
        <xdr:cNvSpPr/>
      </xdr:nvSpPr>
      <xdr:spPr>
        <a:xfrm>
          <a:off x="14351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52214</xdr:rowOff>
    </xdr:from>
    <xdr:ext cx="762000" cy="259045"/>
    <xdr:sp macro="" textlink="">
      <xdr:nvSpPr>
        <xdr:cNvPr id="341" name="テキスト ボックス 340"/>
        <xdr:cNvSpPr txBox="1"/>
      </xdr:nvSpPr>
      <xdr:spPr>
        <a:xfrm>
          <a:off x="14020800" y="1051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109474</xdr:rowOff>
    </xdr:from>
    <xdr:to>
      <xdr:col>19</xdr:col>
      <xdr:colOff>533400</xdr:colOff>
      <xdr:row>63</xdr:row>
      <xdr:rowOff>39624</xdr:rowOff>
    </xdr:to>
    <xdr:sp macro="" textlink="">
      <xdr:nvSpPr>
        <xdr:cNvPr id="342" name="円/楕円 341"/>
        <xdr:cNvSpPr/>
      </xdr:nvSpPr>
      <xdr:spPr>
        <a:xfrm>
          <a:off x="13462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49801</xdr:rowOff>
    </xdr:from>
    <xdr:ext cx="762000" cy="259045"/>
    <xdr:sp macro="" textlink="">
      <xdr:nvSpPr>
        <xdr:cNvPr id="343" name="テキスト ボックス 342"/>
        <xdr:cNvSpPr txBox="1"/>
      </xdr:nvSpPr>
      <xdr:spPr>
        <a:xfrm>
          <a:off x="13131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平成２３年度において、借換債を抑制し償還したため、３年間はその影響により高い水準で推移していたが、平成２６年度</a:t>
          </a:r>
          <a:r>
            <a:rPr kumimoji="1" lang="ja-JP" altLang="en-US" sz="1300">
              <a:solidFill>
                <a:schemeClr val="dk1"/>
              </a:solidFill>
              <a:effectLst/>
              <a:latin typeface="+mn-lt"/>
              <a:ea typeface="+mn-ea"/>
              <a:cs typeface="+mn-cs"/>
            </a:rPr>
            <a:t>、平成２７年度</a:t>
          </a:r>
          <a:r>
            <a:rPr kumimoji="1" lang="ja-JP" altLang="ja-JP" sz="1300">
              <a:solidFill>
                <a:schemeClr val="dk1"/>
              </a:solidFill>
              <a:effectLst/>
              <a:latin typeface="+mn-lt"/>
              <a:ea typeface="+mn-ea"/>
              <a:cs typeface="+mn-cs"/>
            </a:rPr>
            <a:t>においては類似団体平均を下回った。今後も借換債の抑制や建設事業の見直しなどにより、地方債残高の圧縮を図る。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39</xdr:row>
      <xdr:rowOff>26988</xdr:rowOff>
    </xdr:to>
    <xdr:cxnSp macro="">
      <xdr:nvCxnSpPr>
        <xdr:cNvPr id="373" name="直線コネクタ 372"/>
        <xdr:cNvCxnSpPr/>
      </xdr:nvCxnSpPr>
      <xdr:spPr>
        <a:xfrm flipV="1">
          <a:off x="16179800" y="665924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40</xdr:row>
      <xdr:rowOff>48578</xdr:rowOff>
    </xdr:to>
    <xdr:cxnSp macro="">
      <xdr:nvCxnSpPr>
        <xdr:cNvPr id="376" name="直線コネクタ 375"/>
        <xdr:cNvCxnSpPr/>
      </xdr:nvCxnSpPr>
      <xdr:spPr>
        <a:xfrm flipV="1">
          <a:off x="15290800" y="67135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108903</xdr:rowOff>
    </xdr:to>
    <xdr:cxnSp macro="">
      <xdr:nvCxnSpPr>
        <xdr:cNvPr id="379" name="直線コネクタ 378"/>
        <xdr:cNvCxnSpPr/>
      </xdr:nvCxnSpPr>
      <xdr:spPr>
        <a:xfrm flipV="1">
          <a:off x="14401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163195</xdr:rowOff>
    </xdr:to>
    <xdr:cxnSp macro="">
      <xdr:nvCxnSpPr>
        <xdr:cNvPr id="382" name="直線コネクタ 381"/>
        <xdr:cNvCxnSpPr/>
      </xdr:nvCxnSpPr>
      <xdr:spPr>
        <a:xfrm flipV="1">
          <a:off x="13512800" y="69669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2" name="円/楕円 391"/>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3"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4" name="円/楕円 393"/>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395" name="テキスト ボックス 394"/>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396" name="円/楕円 395"/>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84155</xdr:rowOff>
    </xdr:from>
    <xdr:ext cx="762000" cy="259045"/>
    <xdr:sp macro="" textlink="">
      <xdr:nvSpPr>
        <xdr:cNvPr id="397" name="テキスト ボックス 396"/>
        <xdr:cNvSpPr txBox="1"/>
      </xdr:nvSpPr>
      <xdr:spPr>
        <a:xfrm>
          <a:off x="14909800" y="694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398" name="円/楕円 397"/>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99" name="テキスト ボックス 398"/>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0" name="円/楕円 399"/>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401" name="テキスト ボックス 400"/>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建設事業による地方債の発行や基金の取り崩しがあったものの、前年度に引き続き、将来負担比率は算出されていない。</a:t>
          </a:r>
          <a:endParaRPr lang="ja-JP" altLang="ja-JP" sz="1300">
            <a:effectLst/>
          </a:endParaRPr>
        </a:p>
        <a:p>
          <a:r>
            <a:rPr kumimoji="1" lang="ja-JP" altLang="ja-JP" sz="1300">
              <a:solidFill>
                <a:schemeClr val="dk1"/>
              </a:solidFill>
              <a:effectLst/>
              <a:latin typeface="+mn-lt"/>
              <a:ea typeface="+mn-ea"/>
              <a:cs typeface="+mn-cs"/>
            </a:rPr>
            <a:t>　今後の建設事業については、事業年度の延伸や規模の縮小を行い、更に事業の優先度を明確にするなど、事業費の平準化を図ることで地方債の発行を抑制し、また、普通交付税の算入のある地方債を活用することで、将来世代への負担を軽減できるよう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7" name="フローチャート : 判断 43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38" name="テキスト ボックス 43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39" name="フローチャート : 判断 43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0" name="テキスト ボックス 43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1" name="フローチャート : 判断 44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2" name="テキスト ボックス 44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3" name="フローチャート : 判断 44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4" name="テキスト ボックス 44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過去からごみ収集業務や保育所・幼稚園運営</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積極的に民間へアウトソーシングを進めてきたことにより、一般の職員数は少ない状況である。一方で、嘱託職員が他市に比べ多いことや、類似団体において人件費の抑制の取り組みが進められていることにより、類似団体平均を上回っている。引き続き新規採用の抑制など行財政改革への取組みを推進することにより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161290</xdr:rowOff>
    </xdr:to>
    <xdr:cxnSp macro="">
      <xdr:nvCxnSpPr>
        <xdr:cNvPr id="66" name="直線コネクタ 65"/>
        <xdr:cNvCxnSpPr/>
      </xdr:nvCxnSpPr>
      <xdr:spPr>
        <a:xfrm>
          <a:off x="3987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138430</xdr:rowOff>
    </xdr:to>
    <xdr:cxnSp macro="">
      <xdr:nvCxnSpPr>
        <xdr:cNvPr id="69" name="直線コネクタ 68"/>
        <xdr:cNvCxnSpPr/>
      </xdr:nvCxnSpPr>
      <xdr:spPr>
        <a:xfrm>
          <a:off x="3098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127000</xdr:rowOff>
    </xdr:to>
    <xdr:cxnSp macro="">
      <xdr:nvCxnSpPr>
        <xdr:cNvPr id="72" name="直線コネクタ 71"/>
        <xdr:cNvCxnSpPr/>
      </xdr:nvCxnSpPr>
      <xdr:spPr>
        <a:xfrm flipV="1">
          <a:off x="2209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134620</xdr:rowOff>
    </xdr:to>
    <xdr:cxnSp macro="">
      <xdr:nvCxnSpPr>
        <xdr:cNvPr id="75" name="直線コネクタ 74"/>
        <xdr:cNvCxnSpPr/>
      </xdr:nvCxnSpPr>
      <xdr:spPr>
        <a:xfrm flipV="1">
          <a:off x="1320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5" name="円/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83820</xdr:rowOff>
    </xdr:from>
    <xdr:to>
      <xdr:col>1</xdr:col>
      <xdr:colOff>676275</xdr:colOff>
      <xdr:row>39</xdr:row>
      <xdr:rowOff>13970</xdr:rowOff>
    </xdr:to>
    <xdr:sp macro="" textlink="">
      <xdr:nvSpPr>
        <xdr:cNvPr id="93" name="円/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物件費は過去から民間へ積極的に業務委託を行っているため、類似団体平均よりも高い水準で推移している。</a:t>
          </a:r>
          <a:r>
            <a:rPr kumimoji="1" lang="ja-JP" altLang="en-US" sz="1300">
              <a:solidFill>
                <a:schemeClr val="dk1"/>
              </a:solidFill>
              <a:effectLst/>
              <a:latin typeface="+mn-lt"/>
              <a:ea typeface="+mn-ea"/>
              <a:cs typeface="+mn-cs"/>
            </a:rPr>
            <a:t>大規模なシステム</a:t>
          </a:r>
          <a:r>
            <a:rPr kumimoji="1" lang="ja-JP" altLang="ja-JP" sz="1300">
              <a:solidFill>
                <a:schemeClr val="dk1"/>
              </a:solidFill>
              <a:effectLst/>
              <a:latin typeface="+mn-lt"/>
              <a:ea typeface="+mn-ea"/>
              <a:cs typeface="+mn-cs"/>
            </a:rPr>
            <a:t>更新等が平成２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完了したこと及び平成２７年度に学校給食に係る調理業務等委託料を見直したこと等により</a:t>
          </a:r>
          <a:r>
            <a:rPr kumimoji="1" lang="ja-JP" altLang="ja-JP" sz="1300">
              <a:solidFill>
                <a:schemeClr val="dk1"/>
              </a:solidFill>
              <a:effectLst/>
              <a:latin typeface="+mn-lt"/>
              <a:ea typeface="+mn-ea"/>
              <a:cs typeface="+mn-cs"/>
            </a:rPr>
            <a:t>前年度より</a:t>
          </a:r>
          <a:r>
            <a:rPr kumimoji="1" lang="ja-JP" altLang="en-US" sz="1300">
              <a:solidFill>
                <a:schemeClr val="dk1"/>
              </a:solidFill>
              <a:effectLst/>
              <a:latin typeface="+mn-lt"/>
              <a:ea typeface="+mn-ea"/>
              <a:cs typeface="+mn-cs"/>
            </a:rPr>
            <a:t>０．９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下回ったものの</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今後も、事務関係経費について前年度予算に対してマイナスシーリングを実施するなど物件費の抑制に努める。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53522</xdr:rowOff>
    </xdr:to>
    <xdr:cxnSp macro="">
      <xdr:nvCxnSpPr>
        <xdr:cNvPr id="129" name="直線コネクタ 128"/>
        <xdr:cNvCxnSpPr/>
      </xdr:nvCxnSpPr>
      <xdr:spPr>
        <a:xfrm flipV="1">
          <a:off x="15671800" y="3213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19</xdr:row>
      <xdr:rowOff>53522</xdr:rowOff>
    </xdr:to>
    <xdr:cxnSp macro="">
      <xdr:nvCxnSpPr>
        <xdr:cNvPr id="132" name="直線コネクタ 131"/>
        <xdr:cNvCxnSpPr/>
      </xdr:nvCxnSpPr>
      <xdr:spPr>
        <a:xfrm>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18</xdr:row>
      <xdr:rowOff>94343</xdr:rowOff>
    </xdr:to>
    <xdr:cxnSp macro="">
      <xdr:nvCxnSpPr>
        <xdr:cNvPr id="135" name="直線コネクタ 134"/>
        <xdr:cNvCxnSpPr/>
      </xdr:nvCxnSpPr>
      <xdr:spPr>
        <a:xfrm>
          <a:off x="13893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39914</xdr:rowOff>
    </xdr:from>
    <xdr:to>
      <xdr:col>20</xdr:col>
      <xdr:colOff>158750</xdr:colOff>
      <xdr:row>18</xdr:row>
      <xdr:rowOff>83457</xdr:rowOff>
    </xdr:to>
    <xdr:cxnSp macro="">
      <xdr:nvCxnSpPr>
        <xdr:cNvPr id="138" name="直線コネクタ 137"/>
        <xdr:cNvCxnSpPr/>
      </xdr:nvCxnSpPr>
      <xdr:spPr>
        <a:xfrm>
          <a:off x="13004800" y="3126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8" name="円/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2722</xdr:rowOff>
    </xdr:from>
    <xdr:to>
      <xdr:col>22</xdr:col>
      <xdr:colOff>615950</xdr:colOff>
      <xdr:row>19</xdr:row>
      <xdr:rowOff>104322</xdr:rowOff>
    </xdr:to>
    <xdr:sp macro="" textlink="">
      <xdr:nvSpPr>
        <xdr:cNvPr id="150" name="円/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4" name="円/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160564</xdr:rowOff>
    </xdr:from>
    <xdr:to>
      <xdr:col>19</xdr:col>
      <xdr:colOff>6350</xdr:colOff>
      <xdr:row>18</xdr:row>
      <xdr:rowOff>90714</xdr:rowOff>
    </xdr:to>
    <xdr:sp macro="" textlink="">
      <xdr:nvSpPr>
        <xdr:cNvPr id="156" name="円/楕円 155"/>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75491</xdr:rowOff>
    </xdr:from>
    <xdr:ext cx="762000" cy="259045"/>
    <xdr:sp macro="" textlink="">
      <xdr:nvSpPr>
        <xdr:cNvPr id="157" name="テキスト ボックス 156"/>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扶助費にかかる経常収支比率は類似団体平均を下回っているものの、</a:t>
          </a:r>
          <a:r>
            <a:rPr kumimoji="1" lang="ja-JP" altLang="en-US" sz="1300">
              <a:solidFill>
                <a:schemeClr val="dk1"/>
              </a:solidFill>
              <a:effectLst/>
              <a:latin typeface="+mn-lt"/>
              <a:ea typeface="+mn-ea"/>
              <a:cs typeface="+mn-cs"/>
            </a:rPr>
            <a:t>保育所に係る扶助費や</a:t>
          </a:r>
          <a:r>
            <a:rPr kumimoji="1" lang="ja-JP" altLang="ja-JP" sz="1300">
              <a:solidFill>
                <a:schemeClr val="dk1"/>
              </a:solidFill>
              <a:effectLst/>
              <a:latin typeface="+mn-lt"/>
              <a:ea typeface="+mn-ea"/>
              <a:cs typeface="+mn-cs"/>
            </a:rPr>
            <a:t>障がい者福祉</a:t>
          </a:r>
          <a:r>
            <a:rPr kumimoji="1" lang="ja-JP" altLang="en-US" sz="1300">
              <a:solidFill>
                <a:schemeClr val="dk1"/>
              </a:solidFill>
              <a:effectLst/>
              <a:latin typeface="+mn-lt"/>
              <a:ea typeface="+mn-ea"/>
              <a:cs typeface="+mn-cs"/>
            </a:rPr>
            <a:t>に係る扶助費</a:t>
          </a:r>
          <a:r>
            <a:rPr kumimoji="1" lang="ja-JP" altLang="ja-JP" sz="1300">
              <a:solidFill>
                <a:schemeClr val="dk1"/>
              </a:solidFill>
              <a:effectLst/>
              <a:latin typeface="+mn-lt"/>
              <a:ea typeface="+mn-ea"/>
              <a:cs typeface="+mn-cs"/>
            </a:rPr>
            <a:t>は増加傾向にある。平成２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保育所給付費</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障がい者介護・訓練等給付事業費</a:t>
          </a:r>
          <a:r>
            <a:rPr kumimoji="1" lang="ja-JP" altLang="ja-JP" sz="1300">
              <a:solidFill>
                <a:schemeClr val="dk1"/>
              </a:solidFill>
              <a:effectLst/>
              <a:latin typeface="+mn-lt"/>
              <a:ea typeface="+mn-ea"/>
              <a:cs typeface="+mn-cs"/>
            </a:rPr>
            <a:t>が増加したことで０．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ポイント増加した。今後は、市単独扶助費について積極的に見直しを行うことで、扶助費の抑制に努める。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61685</xdr:rowOff>
    </xdr:to>
    <xdr:cxnSp macro="">
      <xdr:nvCxnSpPr>
        <xdr:cNvPr id="192" name="直線コネクタ 191"/>
        <xdr:cNvCxnSpPr/>
      </xdr:nvCxnSpPr>
      <xdr:spPr>
        <a:xfrm>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86178</xdr:rowOff>
    </xdr:to>
    <xdr:cxnSp macro="">
      <xdr:nvCxnSpPr>
        <xdr:cNvPr id="195" name="直線コネクタ 194"/>
        <xdr:cNvCxnSpPr/>
      </xdr:nvCxnSpPr>
      <xdr:spPr>
        <a:xfrm>
          <a:off x="3098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53522</xdr:rowOff>
    </xdr:to>
    <xdr:cxnSp macro="">
      <xdr:nvCxnSpPr>
        <xdr:cNvPr id="198" name="直線コネクタ 197"/>
        <xdr:cNvCxnSpPr/>
      </xdr:nvCxnSpPr>
      <xdr:spPr>
        <a:xfrm flipV="1">
          <a:off x="2209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55</xdr:row>
      <xdr:rowOff>53522</xdr:rowOff>
    </xdr:to>
    <xdr:cxnSp macro="">
      <xdr:nvCxnSpPr>
        <xdr:cNvPr id="201" name="直線コネクタ 200"/>
        <xdr:cNvCxnSpPr/>
      </xdr:nvCxnSpPr>
      <xdr:spPr>
        <a:xfrm>
          <a:off x="1320800" y="9287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11" name="円/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2"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9" name="円/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年度は、前年度に比べて０．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ポイント増加し１</a:t>
          </a:r>
          <a:r>
            <a:rPr kumimoji="1" lang="ja-JP" altLang="en-US" sz="1300">
              <a:solidFill>
                <a:schemeClr val="dk1"/>
              </a:solidFill>
              <a:effectLst/>
              <a:latin typeface="+mn-lt"/>
              <a:ea typeface="+mn-ea"/>
              <a:cs typeface="+mn-cs"/>
            </a:rPr>
            <a:t>９．４</a:t>
          </a:r>
          <a:r>
            <a:rPr kumimoji="1" lang="ja-JP" altLang="ja-JP" sz="1300">
              <a:solidFill>
                <a:schemeClr val="dk1"/>
              </a:solidFill>
              <a:effectLst/>
              <a:latin typeface="+mn-lt"/>
              <a:ea typeface="+mn-ea"/>
              <a:cs typeface="+mn-cs"/>
            </a:rPr>
            <a:t>％となり、また、類似団体平均を</a:t>
          </a:r>
          <a:r>
            <a:rPr kumimoji="1" lang="ja-JP" altLang="en-US" sz="1300">
              <a:solidFill>
                <a:schemeClr val="dk1"/>
              </a:solidFill>
              <a:effectLst/>
              <a:latin typeface="+mn-lt"/>
              <a:ea typeface="+mn-ea"/>
              <a:cs typeface="+mn-cs"/>
            </a:rPr>
            <a:t>５．１</a:t>
          </a:r>
          <a:r>
            <a:rPr kumimoji="1" lang="ja-JP" altLang="ja-JP" sz="1300">
              <a:solidFill>
                <a:schemeClr val="dk1"/>
              </a:solidFill>
              <a:effectLst/>
              <a:latin typeface="+mn-lt"/>
              <a:ea typeface="+mn-ea"/>
              <a:cs typeface="+mn-cs"/>
            </a:rPr>
            <a:t>ポイント上回る結果となった。要因としては、高齢化人口割合が類似団体と比べ大きく、後期高齢者医療特別会計及び介護保険特別会計への繰出金が多いことなどが挙げられる。今後は、病気の予防や健康増進、介護予防事業を積極的に推進することで、給付費等の抑制を行い一般会計負担の軽減を目指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159657</xdr:rowOff>
    </xdr:from>
    <xdr:to>
      <xdr:col>24</xdr:col>
      <xdr:colOff>31750</xdr:colOff>
      <xdr:row>61</xdr:row>
      <xdr:rowOff>102507</xdr:rowOff>
    </xdr:to>
    <xdr:cxnSp macro="">
      <xdr:nvCxnSpPr>
        <xdr:cNvPr id="255" name="直線コネクタ 254"/>
        <xdr:cNvCxnSpPr/>
      </xdr:nvCxnSpPr>
      <xdr:spPr>
        <a:xfrm>
          <a:off x="15671800" y="104466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94343</xdr:rowOff>
    </xdr:from>
    <xdr:to>
      <xdr:col>22</xdr:col>
      <xdr:colOff>565150</xdr:colOff>
      <xdr:row>60</xdr:row>
      <xdr:rowOff>159657</xdr:rowOff>
    </xdr:to>
    <xdr:cxnSp macro="">
      <xdr:nvCxnSpPr>
        <xdr:cNvPr id="258" name="直線コネクタ 257"/>
        <xdr:cNvCxnSpPr/>
      </xdr:nvCxnSpPr>
      <xdr:spPr>
        <a:xfrm>
          <a:off x="14782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94343</xdr:rowOff>
    </xdr:from>
    <xdr:to>
      <xdr:col>21</xdr:col>
      <xdr:colOff>361950</xdr:colOff>
      <xdr:row>60</xdr:row>
      <xdr:rowOff>127000</xdr:rowOff>
    </xdr:to>
    <xdr:cxnSp macro="">
      <xdr:nvCxnSpPr>
        <xdr:cNvPr id="261" name="直線コネクタ 260"/>
        <xdr:cNvCxnSpPr/>
      </xdr:nvCxnSpPr>
      <xdr:spPr>
        <a:xfrm flipV="1">
          <a:off x="13893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53522</xdr:rowOff>
    </xdr:from>
    <xdr:to>
      <xdr:col>20</xdr:col>
      <xdr:colOff>158750</xdr:colOff>
      <xdr:row>60</xdr:row>
      <xdr:rowOff>127000</xdr:rowOff>
    </xdr:to>
    <xdr:cxnSp macro="">
      <xdr:nvCxnSpPr>
        <xdr:cNvPr id="264" name="直線コネクタ 263"/>
        <xdr:cNvCxnSpPr/>
      </xdr:nvCxnSpPr>
      <xdr:spPr>
        <a:xfrm>
          <a:off x="13004800" y="101690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51707</xdr:rowOff>
    </xdr:from>
    <xdr:to>
      <xdr:col>24</xdr:col>
      <xdr:colOff>82550</xdr:colOff>
      <xdr:row>61</xdr:row>
      <xdr:rowOff>153307</xdr:rowOff>
    </xdr:to>
    <xdr:sp macro="" textlink="">
      <xdr:nvSpPr>
        <xdr:cNvPr id="274" name="円/楕円 273"/>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131734</xdr:rowOff>
    </xdr:from>
    <xdr:ext cx="762000" cy="259045"/>
    <xdr:sp macro="" textlink="">
      <xdr:nvSpPr>
        <xdr:cNvPr id="275"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108857</xdr:rowOff>
    </xdr:from>
    <xdr:to>
      <xdr:col>22</xdr:col>
      <xdr:colOff>615950</xdr:colOff>
      <xdr:row>61</xdr:row>
      <xdr:rowOff>39007</xdr:rowOff>
    </xdr:to>
    <xdr:sp macro="" textlink="">
      <xdr:nvSpPr>
        <xdr:cNvPr id="276" name="円/楕円 275"/>
        <xdr:cNvSpPr/>
      </xdr:nvSpPr>
      <xdr:spPr>
        <a:xfrm>
          <a:off x="15621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23784</xdr:rowOff>
    </xdr:from>
    <xdr:ext cx="736600" cy="259045"/>
    <xdr:sp macro="" textlink="">
      <xdr:nvSpPr>
        <xdr:cNvPr id="277" name="テキスト ボックス 276"/>
        <xdr:cNvSpPr txBox="1"/>
      </xdr:nvSpPr>
      <xdr:spPr>
        <a:xfrm>
          <a:off x="15290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43543</xdr:rowOff>
    </xdr:from>
    <xdr:to>
      <xdr:col>21</xdr:col>
      <xdr:colOff>412750</xdr:colOff>
      <xdr:row>60</xdr:row>
      <xdr:rowOff>145143</xdr:rowOff>
    </xdr:to>
    <xdr:sp macro="" textlink="">
      <xdr:nvSpPr>
        <xdr:cNvPr id="278" name="円/楕円 277"/>
        <xdr:cNvSpPr/>
      </xdr:nvSpPr>
      <xdr:spPr>
        <a:xfrm>
          <a:off x="1473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129920</xdr:rowOff>
    </xdr:from>
    <xdr:ext cx="762000" cy="259045"/>
    <xdr:sp macro="" textlink="">
      <xdr:nvSpPr>
        <xdr:cNvPr id="279" name="テキスト ボックス 278"/>
        <xdr:cNvSpPr txBox="1"/>
      </xdr:nvSpPr>
      <xdr:spPr>
        <a:xfrm>
          <a:off x="1440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80" name="円/楕円 279"/>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81" name="テキスト ボックス 280"/>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2722</xdr:rowOff>
    </xdr:from>
    <xdr:to>
      <xdr:col>19</xdr:col>
      <xdr:colOff>6350</xdr:colOff>
      <xdr:row>59</xdr:row>
      <xdr:rowOff>104322</xdr:rowOff>
    </xdr:to>
    <xdr:sp macro="" textlink="">
      <xdr:nvSpPr>
        <xdr:cNvPr id="282" name="円/楕円 281"/>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89099</xdr:rowOff>
    </xdr:from>
    <xdr:ext cx="762000" cy="259045"/>
    <xdr:sp macro="" textlink="">
      <xdr:nvSpPr>
        <xdr:cNvPr id="283" name="テキスト ボックス 282"/>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補助費等に係る経常収支比率は、類似団体平均を</a:t>
          </a:r>
          <a:r>
            <a:rPr kumimoji="1" lang="ja-JP" altLang="en-US" sz="1300">
              <a:solidFill>
                <a:schemeClr val="dk1"/>
              </a:solidFill>
              <a:effectLst/>
              <a:latin typeface="+mn-lt"/>
              <a:ea typeface="+mn-ea"/>
              <a:cs typeface="+mn-cs"/>
            </a:rPr>
            <a:t>２．０</a:t>
          </a:r>
          <a:r>
            <a:rPr kumimoji="1" lang="ja-JP" altLang="ja-JP" sz="1300">
              <a:solidFill>
                <a:schemeClr val="dk1"/>
              </a:solidFill>
              <a:effectLst/>
              <a:latin typeface="+mn-lt"/>
              <a:ea typeface="+mn-ea"/>
              <a:cs typeface="+mn-cs"/>
            </a:rPr>
            <a:t>ポイント下回り</a:t>
          </a:r>
          <a:r>
            <a:rPr kumimoji="1" lang="ja-JP" altLang="en-US" sz="1300">
              <a:solidFill>
                <a:schemeClr val="dk1"/>
              </a:solidFill>
              <a:effectLst/>
              <a:latin typeface="+mn-lt"/>
              <a:ea typeface="+mn-ea"/>
              <a:cs typeface="+mn-cs"/>
            </a:rPr>
            <a:t>６．９</a:t>
          </a:r>
          <a:r>
            <a:rPr kumimoji="1" lang="ja-JP" altLang="ja-JP" sz="1300">
              <a:solidFill>
                <a:schemeClr val="dk1"/>
              </a:solidFill>
              <a:effectLst/>
              <a:latin typeface="+mn-lt"/>
              <a:ea typeface="+mn-ea"/>
              <a:cs typeface="+mn-cs"/>
            </a:rPr>
            <a:t>％となっている。今後の取り組みとしては、各種団体へ継続的に交付している補助金などについて、団体の活動内容などを精査し、本市の補助金制度がさらなる行政目的を達成できるよう、また効果的なものとなるように見直しや廃止を進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127000</xdr:rowOff>
    </xdr:to>
    <xdr:cxnSp macro="">
      <xdr:nvCxnSpPr>
        <xdr:cNvPr id="316" name="直線コネクタ 315"/>
        <xdr:cNvCxnSpPr/>
      </xdr:nvCxnSpPr>
      <xdr:spPr>
        <a:xfrm flipV="1">
          <a:off x="15671800" y="614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36</xdr:row>
      <xdr:rowOff>127000</xdr:rowOff>
    </xdr:to>
    <xdr:cxnSp macro="">
      <xdr:nvCxnSpPr>
        <xdr:cNvPr id="319" name="直線コネクタ 318"/>
        <xdr:cNvCxnSpPr/>
      </xdr:nvCxnSpPr>
      <xdr:spPr>
        <a:xfrm>
          <a:off x="14782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127000</xdr:rowOff>
    </xdr:to>
    <xdr:cxnSp macro="">
      <xdr:nvCxnSpPr>
        <xdr:cNvPr id="322" name="直線コネクタ 321"/>
        <xdr:cNvCxnSpPr/>
      </xdr:nvCxnSpPr>
      <xdr:spPr>
        <a:xfrm flipV="1">
          <a:off x="13893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114300</xdr:rowOff>
    </xdr:from>
    <xdr:to>
      <xdr:col>20</xdr:col>
      <xdr:colOff>158750</xdr:colOff>
      <xdr:row>36</xdr:row>
      <xdr:rowOff>127000</xdr:rowOff>
    </xdr:to>
    <xdr:cxnSp macro="">
      <xdr:nvCxnSpPr>
        <xdr:cNvPr id="325" name="直線コネクタ 324"/>
        <xdr:cNvCxnSpPr/>
      </xdr:nvCxnSpPr>
      <xdr:spPr>
        <a:xfrm>
          <a:off x="13004800" y="628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5" name="円/楕円 334"/>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6"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7" name="円/楕円 336"/>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8" name="テキスト ボックス 33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50800</xdr:rowOff>
    </xdr:from>
    <xdr:to>
      <xdr:col>21</xdr:col>
      <xdr:colOff>412750</xdr:colOff>
      <xdr:row>36</xdr:row>
      <xdr:rowOff>152400</xdr:rowOff>
    </xdr:to>
    <xdr:sp macro="" textlink="">
      <xdr:nvSpPr>
        <xdr:cNvPr id="339" name="円/楕円 338"/>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162577</xdr:rowOff>
    </xdr:from>
    <xdr:ext cx="762000" cy="259045"/>
    <xdr:sp macro="" textlink="">
      <xdr:nvSpPr>
        <xdr:cNvPr id="340" name="テキスト ボックス 339"/>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41" name="円/楕円 340"/>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42" name="テキスト ボックス 34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43" name="円/楕円 342"/>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44" name="テキスト ボックス 34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公債費にかかる経常収支比率は類似団体平均より高く推移してきたため、平成２２年度、平成２３年度及び平成２５年度、平成２６年度において借換債を抑制し償還した。その結果、</a:t>
          </a:r>
          <a:r>
            <a:rPr kumimoji="1" lang="ja-JP" altLang="en-US" sz="1300">
              <a:solidFill>
                <a:schemeClr val="dk1"/>
              </a:solidFill>
              <a:effectLst/>
              <a:latin typeface="+mn-lt"/>
              <a:ea typeface="+mn-ea"/>
              <a:cs typeface="+mn-cs"/>
            </a:rPr>
            <a:t>平</a:t>
          </a:r>
          <a:r>
            <a:rPr kumimoji="1" lang="ja-JP" altLang="ja-JP" sz="1300">
              <a:solidFill>
                <a:schemeClr val="dk1"/>
              </a:solidFill>
              <a:effectLst/>
              <a:latin typeface="+mn-lt"/>
              <a:ea typeface="+mn-ea"/>
              <a:cs typeface="+mn-cs"/>
            </a:rPr>
            <a:t>成２７年度は、類似団体平均を下回る水準と</a:t>
          </a:r>
          <a:r>
            <a:rPr kumimoji="1" lang="ja-JP" altLang="en-US" sz="1300">
              <a:solidFill>
                <a:schemeClr val="dk1"/>
              </a:solidFill>
              <a:effectLst/>
              <a:latin typeface="+mn-lt"/>
              <a:ea typeface="+mn-ea"/>
              <a:cs typeface="+mn-cs"/>
            </a:rPr>
            <a:t>なった。</a:t>
          </a:r>
          <a:endParaRPr lang="ja-JP" altLang="ja-JP" sz="1300">
            <a:effectLst/>
          </a:endParaRPr>
        </a:p>
        <a:p>
          <a:r>
            <a:rPr kumimoji="1" lang="ja-JP" altLang="ja-JP" sz="1300">
              <a:solidFill>
                <a:schemeClr val="dk1"/>
              </a:solidFill>
              <a:effectLst/>
              <a:latin typeface="+mn-lt"/>
              <a:ea typeface="+mn-ea"/>
              <a:cs typeface="+mn-cs"/>
            </a:rPr>
            <a:t>　これからも、可能な限り地方債残高の圧縮を行い、財政構造の弾力化に努める。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78</xdr:row>
      <xdr:rowOff>159004</xdr:rowOff>
    </xdr:to>
    <xdr:cxnSp macro="">
      <xdr:nvCxnSpPr>
        <xdr:cNvPr id="374" name="直線コネクタ 373"/>
        <xdr:cNvCxnSpPr/>
      </xdr:nvCxnSpPr>
      <xdr:spPr>
        <a:xfrm flipV="1">
          <a:off x="3987800" y="13198348"/>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159004</xdr:rowOff>
    </xdr:to>
    <xdr:cxnSp macro="">
      <xdr:nvCxnSpPr>
        <xdr:cNvPr id="377" name="直線コネクタ 376"/>
        <xdr:cNvCxnSpPr/>
      </xdr:nvCxnSpPr>
      <xdr:spPr>
        <a:xfrm>
          <a:off x="3098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3556</xdr:rowOff>
    </xdr:to>
    <xdr:cxnSp macro="">
      <xdr:nvCxnSpPr>
        <xdr:cNvPr id="380" name="直線コネクタ 379"/>
        <xdr:cNvCxnSpPr/>
      </xdr:nvCxnSpPr>
      <xdr:spPr>
        <a:xfrm>
          <a:off x="2209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170435</xdr:rowOff>
    </xdr:to>
    <xdr:cxnSp macro="">
      <xdr:nvCxnSpPr>
        <xdr:cNvPr id="383" name="直線コネクタ 382"/>
        <xdr:cNvCxnSpPr/>
      </xdr:nvCxnSpPr>
      <xdr:spPr>
        <a:xfrm flipV="1">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93" name="円/楕円 39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9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5" name="円/楕円 394"/>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96" name="テキスト ボックス 395"/>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7" name="円/楕円 396"/>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8" name="テキスト ボックス 397"/>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9" name="円/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400" name="テキスト ボックス 39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401" name="円/楕円 400"/>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402" name="テキスト ボックス 401"/>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公債費を除く経常収支比率については、人件費、物件費及び繰出金にかかる経常収支比率が高く、類似団体平均を大きく上回っている。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101854</xdr:rowOff>
    </xdr:to>
    <xdr:cxnSp macro="">
      <xdr:nvCxnSpPr>
        <xdr:cNvPr id="433" name="直線コネクタ 432"/>
        <xdr:cNvCxnSpPr/>
      </xdr:nvCxnSpPr>
      <xdr:spPr>
        <a:xfrm flipV="1">
          <a:off x="15671800" y="136372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101854</xdr:rowOff>
    </xdr:to>
    <xdr:cxnSp macro="">
      <xdr:nvCxnSpPr>
        <xdr:cNvPr id="436" name="直線コネクタ 435"/>
        <xdr:cNvCxnSpPr/>
      </xdr:nvCxnSpPr>
      <xdr:spPr>
        <a:xfrm>
          <a:off x="14782800" y="135321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159004</xdr:rowOff>
    </xdr:from>
    <xdr:to>
      <xdr:col>21</xdr:col>
      <xdr:colOff>361950</xdr:colOff>
      <xdr:row>79</xdr:row>
      <xdr:rowOff>120142</xdr:rowOff>
    </xdr:to>
    <xdr:cxnSp macro="">
      <xdr:nvCxnSpPr>
        <xdr:cNvPr id="439" name="直線コネクタ 438"/>
        <xdr:cNvCxnSpPr/>
      </xdr:nvCxnSpPr>
      <xdr:spPr>
        <a:xfrm flipV="1">
          <a:off x="13893800" y="135321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120142</xdr:rowOff>
    </xdr:to>
    <xdr:cxnSp macro="">
      <xdr:nvCxnSpPr>
        <xdr:cNvPr id="442" name="直線コネクタ 441"/>
        <xdr:cNvCxnSpPr/>
      </xdr:nvCxnSpPr>
      <xdr:spPr>
        <a:xfrm>
          <a:off x="13004800" y="135229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52" name="円/楕円 451"/>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53"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4" name="円/楕円 453"/>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5" name="テキスト ボックス 454"/>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56" name="円/楕円 455"/>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57" name="テキスト ボックス 456"/>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69342</xdr:rowOff>
    </xdr:from>
    <xdr:to>
      <xdr:col>20</xdr:col>
      <xdr:colOff>209550</xdr:colOff>
      <xdr:row>79</xdr:row>
      <xdr:rowOff>170942</xdr:rowOff>
    </xdr:to>
    <xdr:sp macro="" textlink="">
      <xdr:nvSpPr>
        <xdr:cNvPr id="458" name="円/楕円 457"/>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155719</xdr:rowOff>
    </xdr:from>
    <xdr:ext cx="762000" cy="259045"/>
    <xdr:sp macro="" textlink="">
      <xdr:nvSpPr>
        <xdr:cNvPr id="459" name="テキスト ボックス 458"/>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60" name="円/楕円 459"/>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61" name="テキスト ボックス 460"/>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大阪府河内長野市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37694</xdr:rowOff>
    </xdr:from>
    <xdr:to>
      <xdr:col>4</xdr:col>
      <xdr:colOff>1117600</xdr:colOff>
      <xdr:row>17</xdr:row>
      <xdr:rowOff>90304</xdr:rowOff>
    </xdr:to>
    <xdr:cxnSp macro="">
      <xdr:nvCxnSpPr>
        <xdr:cNvPr id="52" name="直線コネクタ 51"/>
        <xdr:cNvCxnSpPr/>
      </xdr:nvCxnSpPr>
      <xdr:spPr bwMode="auto">
        <a:xfrm flipV="1">
          <a:off x="5003800" y="2999969"/>
          <a:ext cx="647700" cy="5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90304</xdr:rowOff>
    </xdr:from>
    <xdr:to>
      <xdr:col>4</xdr:col>
      <xdr:colOff>469900</xdr:colOff>
      <xdr:row>17</xdr:row>
      <xdr:rowOff>119402</xdr:rowOff>
    </xdr:to>
    <xdr:cxnSp macro="">
      <xdr:nvCxnSpPr>
        <xdr:cNvPr id="55" name="直線コネクタ 54"/>
        <xdr:cNvCxnSpPr/>
      </xdr:nvCxnSpPr>
      <xdr:spPr bwMode="auto">
        <a:xfrm flipV="1">
          <a:off x="4305300" y="3052579"/>
          <a:ext cx="6985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83022</xdr:rowOff>
    </xdr:from>
    <xdr:to>
      <xdr:col>3</xdr:col>
      <xdr:colOff>904875</xdr:colOff>
      <xdr:row>17</xdr:row>
      <xdr:rowOff>119402</xdr:rowOff>
    </xdr:to>
    <xdr:cxnSp macro="">
      <xdr:nvCxnSpPr>
        <xdr:cNvPr id="58" name="直線コネクタ 57"/>
        <xdr:cNvCxnSpPr/>
      </xdr:nvCxnSpPr>
      <xdr:spPr bwMode="auto">
        <a:xfrm>
          <a:off x="3606800" y="3045297"/>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55786</xdr:rowOff>
    </xdr:from>
    <xdr:to>
      <xdr:col>3</xdr:col>
      <xdr:colOff>206375</xdr:colOff>
      <xdr:row>17</xdr:row>
      <xdr:rowOff>83022</xdr:rowOff>
    </xdr:to>
    <xdr:cxnSp macro="">
      <xdr:nvCxnSpPr>
        <xdr:cNvPr id="61" name="直線コネクタ 60"/>
        <xdr:cNvCxnSpPr/>
      </xdr:nvCxnSpPr>
      <xdr:spPr bwMode="auto">
        <a:xfrm>
          <a:off x="2908300" y="3018061"/>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158344</xdr:rowOff>
    </xdr:from>
    <xdr:to>
      <xdr:col>5</xdr:col>
      <xdr:colOff>34925</xdr:colOff>
      <xdr:row>17</xdr:row>
      <xdr:rowOff>88494</xdr:rowOff>
    </xdr:to>
    <xdr:sp macro="" textlink="">
      <xdr:nvSpPr>
        <xdr:cNvPr id="71" name="円/楕円 70"/>
        <xdr:cNvSpPr/>
      </xdr:nvSpPr>
      <xdr:spPr bwMode="auto">
        <a:xfrm>
          <a:off x="5600700" y="294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130421</xdr:rowOff>
    </xdr:from>
    <xdr:ext cx="762000" cy="259045"/>
    <xdr:sp macro="" textlink="">
      <xdr:nvSpPr>
        <xdr:cNvPr id="72" name="人口1人当たり決算額の推移該当値テキスト130"/>
        <xdr:cNvSpPr txBox="1"/>
      </xdr:nvSpPr>
      <xdr:spPr>
        <a:xfrm>
          <a:off x="5740400" y="292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39504</xdr:rowOff>
    </xdr:from>
    <xdr:to>
      <xdr:col>4</xdr:col>
      <xdr:colOff>520700</xdr:colOff>
      <xdr:row>17</xdr:row>
      <xdr:rowOff>141104</xdr:rowOff>
    </xdr:to>
    <xdr:sp macro="" textlink="">
      <xdr:nvSpPr>
        <xdr:cNvPr id="73" name="円/楕円 72"/>
        <xdr:cNvSpPr/>
      </xdr:nvSpPr>
      <xdr:spPr bwMode="auto">
        <a:xfrm>
          <a:off x="4953000" y="30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125881</xdr:rowOff>
    </xdr:from>
    <xdr:ext cx="736600" cy="259045"/>
    <xdr:sp macro="" textlink="">
      <xdr:nvSpPr>
        <xdr:cNvPr id="74" name="テキスト ボックス 73"/>
        <xdr:cNvSpPr txBox="1"/>
      </xdr:nvSpPr>
      <xdr:spPr>
        <a:xfrm>
          <a:off x="4622800" y="308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68602</xdr:rowOff>
    </xdr:from>
    <xdr:to>
      <xdr:col>3</xdr:col>
      <xdr:colOff>955675</xdr:colOff>
      <xdr:row>17</xdr:row>
      <xdr:rowOff>170202</xdr:rowOff>
    </xdr:to>
    <xdr:sp macro="" textlink="">
      <xdr:nvSpPr>
        <xdr:cNvPr id="75" name="円/楕円 74"/>
        <xdr:cNvSpPr/>
      </xdr:nvSpPr>
      <xdr:spPr bwMode="auto">
        <a:xfrm>
          <a:off x="4254500" y="303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154979</xdr:rowOff>
    </xdr:from>
    <xdr:ext cx="762000" cy="259045"/>
    <xdr:sp macro="" textlink="">
      <xdr:nvSpPr>
        <xdr:cNvPr id="76" name="テキスト ボックス 75"/>
        <xdr:cNvSpPr txBox="1"/>
      </xdr:nvSpPr>
      <xdr:spPr>
        <a:xfrm>
          <a:off x="3924300" y="311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32222</xdr:rowOff>
    </xdr:from>
    <xdr:to>
      <xdr:col>3</xdr:col>
      <xdr:colOff>257175</xdr:colOff>
      <xdr:row>17</xdr:row>
      <xdr:rowOff>133822</xdr:rowOff>
    </xdr:to>
    <xdr:sp macro="" textlink="">
      <xdr:nvSpPr>
        <xdr:cNvPr id="77" name="円/楕円 76"/>
        <xdr:cNvSpPr/>
      </xdr:nvSpPr>
      <xdr:spPr bwMode="auto">
        <a:xfrm>
          <a:off x="3556000" y="299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118599</xdr:rowOff>
    </xdr:from>
    <xdr:ext cx="762000" cy="259045"/>
    <xdr:sp macro="" textlink="">
      <xdr:nvSpPr>
        <xdr:cNvPr id="78" name="テキスト ボックス 77"/>
        <xdr:cNvSpPr txBox="1"/>
      </xdr:nvSpPr>
      <xdr:spPr>
        <a:xfrm>
          <a:off x="3225800" y="30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4986</xdr:rowOff>
    </xdr:from>
    <xdr:to>
      <xdr:col>2</xdr:col>
      <xdr:colOff>692150</xdr:colOff>
      <xdr:row>17</xdr:row>
      <xdr:rowOff>106586</xdr:rowOff>
    </xdr:to>
    <xdr:sp macro="" textlink="">
      <xdr:nvSpPr>
        <xdr:cNvPr id="79" name="円/楕円 78"/>
        <xdr:cNvSpPr/>
      </xdr:nvSpPr>
      <xdr:spPr bwMode="auto">
        <a:xfrm>
          <a:off x="2857500" y="296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91363</xdr:rowOff>
    </xdr:from>
    <xdr:ext cx="762000" cy="259045"/>
    <xdr:sp macro="" textlink="">
      <xdr:nvSpPr>
        <xdr:cNvPr id="80" name="テキスト ボックス 79"/>
        <xdr:cNvSpPr txBox="1"/>
      </xdr:nvSpPr>
      <xdr:spPr>
        <a:xfrm>
          <a:off x="2527300" y="305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87833</xdr:rowOff>
    </xdr:from>
    <xdr:to>
      <xdr:col>4</xdr:col>
      <xdr:colOff>1117600</xdr:colOff>
      <xdr:row>38</xdr:row>
      <xdr:rowOff>56020</xdr:rowOff>
    </xdr:to>
    <xdr:cxnSp macro="">
      <xdr:nvCxnSpPr>
        <xdr:cNvPr id="114" name="直線コネクタ 113"/>
        <xdr:cNvCxnSpPr/>
      </xdr:nvCxnSpPr>
      <xdr:spPr bwMode="auto">
        <a:xfrm>
          <a:off x="5003800" y="7041083"/>
          <a:ext cx="647700" cy="48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87833</xdr:rowOff>
    </xdr:from>
    <xdr:to>
      <xdr:col>4</xdr:col>
      <xdr:colOff>469900</xdr:colOff>
      <xdr:row>37</xdr:row>
      <xdr:rowOff>120752</xdr:rowOff>
    </xdr:to>
    <xdr:cxnSp macro="">
      <xdr:nvCxnSpPr>
        <xdr:cNvPr id="117" name="直線コネクタ 116"/>
        <xdr:cNvCxnSpPr/>
      </xdr:nvCxnSpPr>
      <xdr:spPr bwMode="auto">
        <a:xfrm flipV="1">
          <a:off x="4305300" y="7041083"/>
          <a:ext cx="698500" cy="20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120752</xdr:rowOff>
    </xdr:from>
    <xdr:to>
      <xdr:col>3</xdr:col>
      <xdr:colOff>904875</xdr:colOff>
      <xdr:row>37</xdr:row>
      <xdr:rowOff>246215</xdr:rowOff>
    </xdr:to>
    <xdr:cxnSp macro="">
      <xdr:nvCxnSpPr>
        <xdr:cNvPr id="120" name="直線コネクタ 119"/>
        <xdr:cNvCxnSpPr/>
      </xdr:nvCxnSpPr>
      <xdr:spPr bwMode="auto">
        <a:xfrm flipV="1">
          <a:off x="3606800" y="7245452"/>
          <a:ext cx="698500" cy="125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228498</xdr:rowOff>
    </xdr:from>
    <xdr:to>
      <xdr:col>3</xdr:col>
      <xdr:colOff>206375</xdr:colOff>
      <xdr:row>37</xdr:row>
      <xdr:rowOff>246215</xdr:rowOff>
    </xdr:to>
    <xdr:cxnSp macro="">
      <xdr:nvCxnSpPr>
        <xdr:cNvPr id="123" name="直線コネクタ 122"/>
        <xdr:cNvCxnSpPr/>
      </xdr:nvCxnSpPr>
      <xdr:spPr bwMode="auto">
        <a:xfrm>
          <a:off x="2908300" y="6495948"/>
          <a:ext cx="698500" cy="87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5220</xdr:rowOff>
    </xdr:from>
    <xdr:to>
      <xdr:col>5</xdr:col>
      <xdr:colOff>34925</xdr:colOff>
      <xdr:row>38</xdr:row>
      <xdr:rowOff>106820</xdr:rowOff>
    </xdr:to>
    <xdr:sp macro="" textlink="">
      <xdr:nvSpPr>
        <xdr:cNvPr id="133" name="円/楕円 132"/>
        <xdr:cNvSpPr/>
      </xdr:nvSpPr>
      <xdr:spPr bwMode="auto">
        <a:xfrm>
          <a:off x="5600700" y="747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256697</xdr:rowOff>
    </xdr:from>
    <xdr:ext cx="762000" cy="259045"/>
    <xdr:sp macro="" textlink="">
      <xdr:nvSpPr>
        <xdr:cNvPr id="134" name="人口1人当たり決算額の推移該当値テキスト445"/>
        <xdr:cNvSpPr txBox="1"/>
      </xdr:nvSpPr>
      <xdr:spPr>
        <a:xfrm>
          <a:off x="5740400" y="73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37033</xdr:rowOff>
    </xdr:from>
    <xdr:to>
      <xdr:col>4</xdr:col>
      <xdr:colOff>520700</xdr:colOff>
      <xdr:row>36</xdr:row>
      <xdr:rowOff>138633</xdr:rowOff>
    </xdr:to>
    <xdr:sp macro="" textlink="">
      <xdr:nvSpPr>
        <xdr:cNvPr id="135" name="円/楕円 134"/>
        <xdr:cNvSpPr/>
      </xdr:nvSpPr>
      <xdr:spPr bwMode="auto">
        <a:xfrm>
          <a:off x="4953000" y="69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148810</xdr:rowOff>
    </xdr:from>
    <xdr:ext cx="736600" cy="259045"/>
    <xdr:sp macro="" textlink="">
      <xdr:nvSpPr>
        <xdr:cNvPr id="136" name="テキスト ボックス 135"/>
        <xdr:cNvSpPr txBox="1"/>
      </xdr:nvSpPr>
      <xdr:spPr>
        <a:xfrm>
          <a:off x="4622800" y="6759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69952</xdr:rowOff>
    </xdr:from>
    <xdr:to>
      <xdr:col>3</xdr:col>
      <xdr:colOff>955675</xdr:colOff>
      <xdr:row>37</xdr:row>
      <xdr:rowOff>171552</xdr:rowOff>
    </xdr:to>
    <xdr:sp macro="" textlink="">
      <xdr:nvSpPr>
        <xdr:cNvPr id="137" name="円/楕円 136"/>
        <xdr:cNvSpPr/>
      </xdr:nvSpPr>
      <xdr:spPr bwMode="auto">
        <a:xfrm>
          <a:off x="4254500" y="719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156329</xdr:rowOff>
    </xdr:from>
    <xdr:ext cx="762000" cy="259045"/>
    <xdr:sp macro="" textlink="">
      <xdr:nvSpPr>
        <xdr:cNvPr id="138" name="テキスト ボックス 137"/>
        <xdr:cNvSpPr txBox="1"/>
      </xdr:nvSpPr>
      <xdr:spPr>
        <a:xfrm>
          <a:off x="3924300" y="72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195415</xdr:rowOff>
    </xdr:from>
    <xdr:to>
      <xdr:col>3</xdr:col>
      <xdr:colOff>257175</xdr:colOff>
      <xdr:row>37</xdr:row>
      <xdr:rowOff>297015</xdr:rowOff>
    </xdr:to>
    <xdr:sp macro="" textlink="">
      <xdr:nvSpPr>
        <xdr:cNvPr id="139" name="円/楕円 138"/>
        <xdr:cNvSpPr/>
      </xdr:nvSpPr>
      <xdr:spPr bwMode="auto">
        <a:xfrm>
          <a:off x="3556000" y="732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281792</xdr:rowOff>
    </xdr:from>
    <xdr:ext cx="762000" cy="259045"/>
    <xdr:sp macro="" textlink="">
      <xdr:nvSpPr>
        <xdr:cNvPr id="140" name="テキスト ボックス 139"/>
        <xdr:cNvSpPr txBox="1"/>
      </xdr:nvSpPr>
      <xdr:spPr>
        <a:xfrm>
          <a:off x="3225800" y="74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177698</xdr:rowOff>
    </xdr:from>
    <xdr:to>
      <xdr:col>2</xdr:col>
      <xdr:colOff>692150</xdr:colOff>
      <xdr:row>34</xdr:row>
      <xdr:rowOff>279298</xdr:rowOff>
    </xdr:to>
    <xdr:sp macro="" textlink="">
      <xdr:nvSpPr>
        <xdr:cNvPr id="141" name="円/楕円 140"/>
        <xdr:cNvSpPr/>
      </xdr:nvSpPr>
      <xdr:spPr bwMode="auto">
        <a:xfrm>
          <a:off x="2857500" y="644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289475</xdr:rowOff>
    </xdr:from>
    <xdr:ext cx="762000" cy="259045"/>
    <xdr:sp macro="" textlink="">
      <xdr:nvSpPr>
        <xdr:cNvPr id="142" name="テキスト ボックス 141"/>
        <xdr:cNvSpPr txBox="1"/>
      </xdr:nvSpPr>
      <xdr:spPr>
        <a:xfrm>
          <a:off x="2527300" y="621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70173</xdr:rowOff>
    </xdr:from>
    <xdr:to>
      <xdr:col>6</xdr:col>
      <xdr:colOff>511175</xdr:colOff>
      <xdr:row>34</xdr:row>
      <xdr:rowOff>95123</xdr:rowOff>
    </xdr:to>
    <xdr:cxnSp macro="">
      <xdr:nvCxnSpPr>
        <xdr:cNvPr id="63" name="直線コネクタ 62"/>
        <xdr:cNvCxnSpPr/>
      </xdr:nvCxnSpPr>
      <xdr:spPr>
        <a:xfrm flipV="1">
          <a:off x="3797300" y="5899473"/>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95123</xdr:rowOff>
    </xdr:from>
    <xdr:to>
      <xdr:col>5</xdr:col>
      <xdr:colOff>358775</xdr:colOff>
      <xdr:row>34</xdr:row>
      <xdr:rowOff>100087</xdr:rowOff>
    </xdr:to>
    <xdr:cxnSp macro="">
      <xdr:nvCxnSpPr>
        <xdr:cNvPr id="66" name="直線コネクタ 65"/>
        <xdr:cNvCxnSpPr/>
      </xdr:nvCxnSpPr>
      <xdr:spPr>
        <a:xfrm flipV="1">
          <a:off x="2908300" y="5924423"/>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48064</xdr:rowOff>
    </xdr:from>
    <xdr:to>
      <xdr:col>4</xdr:col>
      <xdr:colOff>155575</xdr:colOff>
      <xdr:row>34</xdr:row>
      <xdr:rowOff>100087</xdr:rowOff>
    </xdr:to>
    <xdr:cxnSp macro="">
      <xdr:nvCxnSpPr>
        <xdr:cNvPr id="69" name="直線コネクタ 68"/>
        <xdr:cNvCxnSpPr/>
      </xdr:nvCxnSpPr>
      <xdr:spPr>
        <a:xfrm>
          <a:off x="2019300" y="5877364"/>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16485</xdr:rowOff>
    </xdr:from>
    <xdr:to>
      <xdr:col>2</xdr:col>
      <xdr:colOff>638175</xdr:colOff>
      <xdr:row>34</xdr:row>
      <xdr:rowOff>48064</xdr:rowOff>
    </xdr:to>
    <xdr:cxnSp macro="">
      <xdr:nvCxnSpPr>
        <xdr:cNvPr id="72" name="直線コネクタ 71"/>
        <xdr:cNvCxnSpPr/>
      </xdr:nvCxnSpPr>
      <xdr:spPr>
        <a:xfrm>
          <a:off x="1130300" y="5845785"/>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19373</xdr:rowOff>
    </xdr:from>
    <xdr:to>
      <xdr:col>6</xdr:col>
      <xdr:colOff>561975</xdr:colOff>
      <xdr:row>34</xdr:row>
      <xdr:rowOff>120973</xdr:rowOff>
    </xdr:to>
    <xdr:sp macro="" textlink="">
      <xdr:nvSpPr>
        <xdr:cNvPr id="82" name="円/楕円 81"/>
        <xdr:cNvSpPr/>
      </xdr:nvSpPr>
      <xdr:spPr>
        <a:xfrm>
          <a:off x="4584700" y="58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169250</xdr:rowOff>
    </xdr:from>
    <xdr:ext cx="534377" cy="259045"/>
    <xdr:sp macro="" textlink="">
      <xdr:nvSpPr>
        <xdr:cNvPr id="83" name="人件費該当値テキスト"/>
        <xdr:cNvSpPr txBox="1"/>
      </xdr:nvSpPr>
      <xdr:spPr>
        <a:xfrm>
          <a:off x="4686300" y="582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44323</xdr:rowOff>
    </xdr:from>
    <xdr:to>
      <xdr:col>5</xdr:col>
      <xdr:colOff>409575</xdr:colOff>
      <xdr:row>34</xdr:row>
      <xdr:rowOff>145923</xdr:rowOff>
    </xdr:to>
    <xdr:sp macro="" textlink="">
      <xdr:nvSpPr>
        <xdr:cNvPr id="84" name="円/楕円 83"/>
        <xdr:cNvSpPr/>
      </xdr:nvSpPr>
      <xdr:spPr>
        <a:xfrm>
          <a:off x="3746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137050</xdr:rowOff>
    </xdr:from>
    <xdr:ext cx="534377" cy="259045"/>
    <xdr:sp macro="" textlink="">
      <xdr:nvSpPr>
        <xdr:cNvPr id="85" name="テキスト ボックス 84"/>
        <xdr:cNvSpPr txBox="1"/>
      </xdr:nvSpPr>
      <xdr:spPr>
        <a:xfrm>
          <a:off x="3530111" y="59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49287</xdr:rowOff>
    </xdr:from>
    <xdr:to>
      <xdr:col>4</xdr:col>
      <xdr:colOff>206375</xdr:colOff>
      <xdr:row>34</xdr:row>
      <xdr:rowOff>150887</xdr:rowOff>
    </xdr:to>
    <xdr:sp macro="" textlink="">
      <xdr:nvSpPr>
        <xdr:cNvPr id="86" name="円/楕円 85"/>
        <xdr:cNvSpPr/>
      </xdr:nvSpPr>
      <xdr:spPr>
        <a:xfrm>
          <a:off x="2857500" y="58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142014</xdr:rowOff>
    </xdr:from>
    <xdr:ext cx="534377" cy="259045"/>
    <xdr:sp macro="" textlink="">
      <xdr:nvSpPr>
        <xdr:cNvPr id="87" name="テキスト ボックス 86"/>
        <xdr:cNvSpPr txBox="1"/>
      </xdr:nvSpPr>
      <xdr:spPr>
        <a:xfrm>
          <a:off x="2641111" y="59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168714</xdr:rowOff>
    </xdr:from>
    <xdr:to>
      <xdr:col>3</xdr:col>
      <xdr:colOff>3175</xdr:colOff>
      <xdr:row>34</xdr:row>
      <xdr:rowOff>98864</xdr:rowOff>
    </xdr:to>
    <xdr:sp macro="" textlink="">
      <xdr:nvSpPr>
        <xdr:cNvPr id="88" name="円/楕円 87"/>
        <xdr:cNvSpPr/>
      </xdr:nvSpPr>
      <xdr:spPr>
        <a:xfrm>
          <a:off x="1968500" y="58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89991</xdr:rowOff>
    </xdr:from>
    <xdr:ext cx="534377" cy="259045"/>
    <xdr:sp macro="" textlink="">
      <xdr:nvSpPr>
        <xdr:cNvPr id="89" name="テキスト ボックス 88"/>
        <xdr:cNvSpPr txBox="1"/>
      </xdr:nvSpPr>
      <xdr:spPr>
        <a:xfrm>
          <a:off x="1752111" y="59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137135</xdr:rowOff>
    </xdr:from>
    <xdr:to>
      <xdr:col>1</xdr:col>
      <xdr:colOff>485775</xdr:colOff>
      <xdr:row>34</xdr:row>
      <xdr:rowOff>67285</xdr:rowOff>
    </xdr:to>
    <xdr:sp macro="" textlink="">
      <xdr:nvSpPr>
        <xdr:cNvPr id="90" name="円/楕円 89"/>
        <xdr:cNvSpPr/>
      </xdr:nvSpPr>
      <xdr:spPr>
        <a:xfrm>
          <a:off x="10795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58412</xdr:rowOff>
    </xdr:from>
    <xdr:ext cx="534377" cy="259045"/>
    <xdr:sp macro="" textlink="">
      <xdr:nvSpPr>
        <xdr:cNvPr id="91" name="テキスト ボックス 90"/>
        <xdr:cNvSpPr txBox="1"/>
      </xdr:nvSpPr>
      <xdr:spPr>
        <a:xfrm>
          <a:off x="863111" y="58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62547</xdr:rowOff>
    </xdr:from>
    <xdr:to>
      <xdr:col>6</xdr:col>
      <xdr:colOff>511175</xdr:colOff>
      <xdr:row>55</xdr:row>
      <xdr:rowOff>140538</xdr:rowOff>
    </xdr:to>
    <xdr:cxnSp macro="">
      <xdr:nvCxnSpPr>
        <xdr:cNvPr id="121" name="直線コネクタ 120"/>
        <xdr:cNvCxnSpPr/>
      </xdr:nvCxnSpPr>
      <xdr:spPr>
        <a:xfrm>
          <a:off x="3797300" y="9492297"/>
          <a:ext cx="8382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62547</xdr:rowOff>
    </xdr:from>
    <xdr:to>
      <xdr:col>5</xdr:col>
      <xdr:colOff>358775</xdr:colOff>
      <xdr:row>56</xdr:row>
      <xdr:rowOff>76950</xdr:rowOff>
    </xdr:to>
    <xdr:cxnSp macro="">
      <xdr:nvCxnSpPr>
        <xdr:cNvPr id="124" name="直線コネクタ 123"/>
        <xdr:cNvCxnSpPr/>
      </xdr:nvCxnSpPr>
      <xdr:spPr>
        <a:xfrm flipV="1">
          <a:off x="2908300" y="9492297"/>
          <a:ext cx="889000" cy="1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76950</xdr:rowOff>
    </xdr:from>
    <xdr:to>
      <xdr:col>4</xdr:col>
      <xdr:colOff>155575</xdr:colOff>
      <xdr:row>56</xdr:row>
      <xdr:rowOff>79578</xdr:rowOff>
    </xdr:to>
    <xdr:cxnSp macro="">
      <xdr:nvCxnSpPr>
        <xdr:cNvPr id="127" name="直線コネクタ 126"/>
        <xdr:cNvCxnSpPr/>
      </xdr:nvCxnSpPr>
      <xdr:spPr>
        <a:xfrm flipV="1">
          <a:off x="2019300" y="967815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28791</xdr:rowOff>
    </xdr:from>
    <xdr:to>
      <xdr:col>2</xdr:col>
      <xdr:colOff>638175</xdr:colOff>
      <xdr:row>56</xdr:row>
      <xdr:rowOff>79578</xdr:rowOff>
    </xdr:to>
    <xdr:cxnSp macro="">
      <xdr:nvCxnSpPr>
        <xdr:cNvPr id="130" name="直線コネクタ 129"/>
        <xdr:cNvCxnSpPr/>
      </xdr:nvCxnSpPr>
      <xdr:spPr>
        <a:xfrm>
          <a:off x="1130300" y="9629991"/>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89738</xdr:rowOff>
    </xdr:from>
    <xdr:to>
      <xdr:col>6</xdr:col>
      <xdr:colOff>561975</xdr:colOff>
      <xdr:row>56</xdr:row>
      <xdr:rowOff>19888</xdr:rowOff>
    </xdr:to>
    <xdr:sp macro="" textlink="">
      <xdr:nvSpPr>
        <xdr:cNvPr id="140" name="円/楕円 139"/>
        <xdr:cNvSpPr/>
      </xdr:nvSpPr>
      <xdr:spPr>
        <a:xfrm>
          <a:off x="4584700" y="9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68165</xdr:rowOff>
    </xdr:from>
    <xdr:ext cx="534377" cy="259045"/>
    <xdr:sp macro="" textlink="">
      <xdr:nvSpPr>
        <xdr:cNvPr id="141" name="物件費該当値テキスト"/>
        <xdr:cNvSpPr txBox="1"/>
      </xdr:nvSpPr>
      <xdr:spPr>
        <a:xfrm>
          <a:off x="4686300" y="94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11747</xdr:rowOff>
    </xdr:from>
    <xdr:to>
      <xdr:col>5</xdr:col>
      <xdr:colOff>409575</xdr:colOff>
      <xdr:row>55</xdr:row>
      <xdr:rowOff>113347</xdr:rowOff>
    </xdr:to>
    <xdr:sp macro="" textlink="">
      <xdr:nvSpPr>
        <xdr:cNvPr id="142" name="円/楕円 141"/>
        <xdr:cNvSpPr/>
      </xdr:nvSpPr>
      <xdr:spPr>
        <a:xfrm>
          <a:off x="3746500" y="9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104474</xdr:rowOff>
    </xdr:from>
    <xdr:ext cx="534377" cy="259045"/>
    <xdr:sp macro="" textlink="">
      <xdr:nvSpPr>
        <xdr:cNvPr id="143" name="テキスト ボックス 142"/>
        <xdr:cNvSpPr txBox="1"/>
      </xdr:nvSpPr>
      <xdr:spPr>
        <a:xfrm>
          <a:off x="3530111" y="95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26150</xdr:rowOff>
    </xdr:from>
    <xdr:to>
      <xdr:col>4</xdr:col>
      <xdr:colOff>206375</xdr:colOff>
      <xdr:row>56</xdr:row>
      <xdr:rowOff>127750</xdr:rowOff>
    </xdr:to>
    <xdr:sp macro="" textlink="">
      <xdr:nvSpPr>
        <xdr:cNvPr id="144" name="円/楕円 143"/>
        <xdr:cNvSpPr/>
      </xdr:nvSpPr>
      <xdr:spPr>
        <a:xfrm>
          <a:off x="28575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118877</xdr:rowOff>
    </xdr:from>
    <xdr:ext cx="534377" cy="259045"/>
    <xdr:sp macro="" textlink="">
      <xdr:nvSpPr>
        <xdr:cNvPr id="145" name="テキスト ボックス 144"/>
        <xdr:cNvSpPr txBox="1"/>
      </xdr:nvSpPr>
      <xdr:spPr>
        <a:xfrm>
          <a:off x="2641111" y="9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28778</xdr:rowOff>
    </xdr:from>
    <xdr:to>
      <xdr:col>3</xdr:col>
      <xdr:colOff>3175</xdr:colOff>
      <xdr:row>56</xdr:row>
      <xdr:rowOff>130378</xdr:rowOff>
    </xdr:to>
    <xdr:sp macro="" textlink="">
      <xdr:nvSpPr>
        <xdr:cNvPr id="146" name="円/楕円 145"/>
        <xdr:cNvSpPr/>
      </xdr:nvSpPr>
      <xdr:spPr>
        <a:xfrm>
          <a:off x="1968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121505</xdr:rowOff>
    </xdr:from>
    <xdr:ext cx="534377" cy="259045"/>
    <xdr:sp macro="" textlink="">
      <xdr:nvSpPr>
        <xdr:cNvPr id="147" name="テキスト ボックス 146"/>
        <xdr:cNvSpPr txBox="1"/>
      </xdr:nvSpPr>
      <xdr:spPr>
        <a:xfrm>
          <a:off x="1752111" y="97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149441</xdr:rowOff>
    </xdr:from>
    <xdr:to>
      <xdr:col>1</xdr:col>
      <xdr:colOff>485775</xdr:colOff>
      <xdr:row>56</xdr:row>
      <xdr:rowOff>79591</xdr:rowOff>
    </xdr:to>
    <xdr:sp macro="" textlink="">
      <xdr:nvSpPr>
        <xdr:cNvPr id="148" name="円/楕円 147"/>
        <xdr:cNvSpPr/>
      </xdr:nvSpPr>
      <xdr:spPr>
        <a:xfrm>
          <a:off x="1079500" y="95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70718</xdr:rowOff>
    </xdr:from>
    <xdr:ext cx="534377" cy="259045"/>
    <xdr:sp macro="" textlink="">
      <xdr:nvSpPr>
        <xdr:cNvPr id="149" name="テキスト ボックス 148"/>
        <xdr:cNvSpPr txBox="1"/>
      </xdr:nvSpPr>
      <xdr:spPr>
        <a:xfrm>
          <a:off x="863111" y="96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88591</xdr:rowOff>
    </xdr:from>
    <xdr:to>
      <xdr:col>6</xdr:col>
      <xdr:colOff>511175</xdr:colOff>
      <xdr:row>76</xdr:row>
      <xdr:rowOff>130882</xdr:rowOff>
    </xdr:to>
    <xdr:cxnSp macro="">
      <xdr:nvCxnSpPr>
        <xdr:cNvPr id="180" name="直線コネクタ 179"/>
        <xdr:cNvCxnSpPr/>
      </xdr:nvCxnSpPr>
      <xdr:spPr>
        <a:xfrm>
          <a:off x="3797300" y="13118791"/>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88591</xdr:rowOff>
    </xdr:from>
    <xdr:to>
      <xdr:col>5</xdr:col>
      <xdr:colOff>358775</xdr:colOff>
      <xdr:row>76</xdr:row>
      <xdr:rowOff>149498</xdr:rowOff>
    </xdr:to>
    <xdr:cxnSp macro="">
      <xdr:nvCxnSpPr>
        <xdr:cNvPr id="183" name="直線コネクタ 182"/>
        <xdr:cNvCxnSpPr/>
      </xdr:nvCxnSpPr>
      <xdr:spPr>
        <a:xfrm flipV="1">
          <a:off x="2908300" y="13118791"/>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108023</xdr:rowOff>
    </xdr:from>
    <xdr:to>
      <xdr:col>4</xdr:col>
      <xdr:colOff>155575</xdr:colOff>
      <xdr:row>76</xdr:row>
      <xdr:rowOff>149498</xdr:rowOff>
    </xdr:to>
    <xdr:cxnSp macro="">
      <xdr:nvCxnSpPr>
        <xdr:cNvPr id="186" name="直線コネクタ 185"/>
        <xdr:cNvCxnSpPr/>
      </xdr:nvCxnSpPr>
      <xdr:spPr>
        <a:xfrm>
          <a:off x="2019300" y="13138223"/>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77978</xdr:rowOff>
    </xdr:from>
    <xdr:to>
      <xdr:col>2</xdr:col>
      <xdr:colOff>638175</xdr:colOff>
      <xdr:row>76</xdr:row>
      <xdr:rowOff>108023</xdr:rowOff>
    </xdr:to>
    <xdr:cxnSp macro="">
      <xdr:nvCxnSpPr>
        <xdr:cNvPr id="189" name="直線コネクタ 188"/>
        <xdr:cNvCxnSpPr/>
      </xdr:nvCxnSpPr>
      <xdr:spPr>
        <a:xfrm>
          <a:off x="1130300" y="13108178"/>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80082</xdr:rowOff>
    </xdr:from>
    <xdr:to>
      <xdr:col>6</xdr:col>
      <xdr:colOff>561975</xdr:colOff>
      <xdr:row>77</xdr:row>
      <xdr:rowOff>10232</xdr:rowOff>
    </xdr:to>
    <xdr:sp macro="" textlink="">
      <xdr:nvSpPr>
        <xdr:cNvPr id="199" name="円/楕円 198"/>
        <xdr:cNvSpPr/>
      </xdr:nvSpPr>
      <xdr:spPr>
        <a:xfrm>
          <a:off x="4584700" y="131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58509</xdr:rowOff>
    </xdr:from>
    <xdr:ext cx="469744" cy="259045"/>
    <xdr:sp macro="" textlink="">
      <xdr:nvSpPr>
        <xdr:cNvPr id="200" name="維持補修費該当値テキスト"/>
        <xdr:cNvSpPr txBox="1"/>
      </xdr:nvSpPr>
      <xdr:spPr>
        <a:xfrm>
          <a:off x="4686300" y="1308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37791</xdr:rowOff>
    </xdr:from>
    <xdr:to>
      <xdr:col>5</xdr:col>
      <xdr:colOff>409575</xdr:colOff>
      <xdr:row>76</xdr:row>
      <xdr:rowOff>139391</xdr:rowOff>
    </xdr:to>
    <xdr:sp macro="" textlink="">
      <xdr:nvSpPr>
        <xdr:cNvPr id="201" name="円/楕円 200"/>
        <xdr:cNvSpPr/>
      </xdr:nvSpPr>
      <xdr:spPr>
        <a:xfrm>
          <a:off x="3746500" y="130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130518</xdr:rowOff>
    </xdr:from>
    <xdr:ext cx="469744" cy="259045"/>
    <xdr:sp macro="" textlink="">
      <xdr:nvSpPr>
        <xdr:cNvPr id="202" name="テキスト ボックス 201"/>
        <xdr:cNvSpPr txBox="1"/>
      </xdr:nvSpPr>
      <xdr:spPr>
        <a:xfrm>
          <a:off x="3562427" y="1316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98698</xdr:rowOff>
    </xdr:from>
    <xdr:to>
      <xdr:col>4</xdr:col>
      <xdr:colOff>206375</xdr:colOff>
      <xdr:row>77</xdr:row>
      <xdr:rowOff>28848</xdr:rowOff>
    </xdr:to>
    <xdr:sp macro="" textlink="">
      <xdr:nvSpPr>
        <xdr:cNvPr id="203" name="円/楕円 202"/>
        <xdr:cNvSpPr/>
      </xdr:nvSpPr>
      <xdr:spPr>
        <a:xfrm>
          <a:off x="2857500" y="131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19975</xdr:rowOff>
    </xdr:from>
    <xdr:ext cx="469744" cy="259045"/>
    <xdr:sp macro="" textlink="">
      <xdr:nvSpPr>
        <xdr:cNvPr id="204" name="テキスト ボックス 203"/>
        <xdr:cNvSpPr txBox="1"/>
      </xdr:nvSpPr>
      <xdr:spPr>
        <a:xfrm>
          <a:off x="2673427" y="132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57223</xdr:rowOff>
    </xdr:from>
    <xdr:to>
      <xdr:col>3</xdr:col>
      <xdr:colOff>3175</xdr:colOff>
      <xdr:row>76</xdr:row>
      <xdr:rowOff>158823</xdr:rowOff>
    </xdr:to>
    <xdr:sp macro="" textlink="">
      <xdr:nvSpPr>
        <xdr:cNvPr id="205" name="円/楕円 204"/>
        <xdr:cNvSpPr/>
      </xdr:nvSpPr>
      <xdr:spPr>
        <a:xfrm>
          <a:off x="1968500" y="130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149950</xdr:rowOff>
    </xdr:from>
    <xdr:ext cx="469744" cy="259045"/>
    <xdr:sp macro="" textlink="">
      <xdr:nvSpPr>
        <xdr:cNvPr id="206" name="テキスト ボックス 205"/>
        <xdr:cNvSpPr txBox="1"/>
      </xdr:nvSpPr>
      <xdr:spPr>
        <a:xfrm>
          <a:off x="1784427" y="131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27178</xdr:rowOff>
    </xdr:from>
    <xdr:to>
      <xdr:col>1</xdr:col>
      <xdr:colOff>485775</xdr:colOff>
      <xdr:row>76</xdr:row>
      <xdr:rowOff>128778</xdr:rowOff>
    </xdr:to>
    <xdr:sp macro="" textlink="">
      <xdr:nvSpPr>
        <xdr:cNvPr id="207" name="円/楕円 206"/>
        <xdr:cNvSpPr/>
      </xdr:nvSpPr>
      <xdr:spPr>
        <a:xfrm>
          <a:off x="1079500" y="130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119905</xdr:rowOff>
    </xdr:from>
    <xdr:ext cx="469744" cy="259045"/>
    <xdr:sp macro="" textlink="">
      <xdr:nvSpPr>
        <xdr:cNvPr id="208" name="テキスト ボックス 207"/>
        <xdr:cNvSpPr txBox="1"/>
      </xdr:nvSpPr>
      <xdr:spPr>
        <a:xfrm>
          <a:off x="895427"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116931</xdr:rowOff>
    </xdr:from>
    <xdr:to>
      <xdr:col>6</xdr:col>
      <xdr:colOff>511175</xdr:colOff>
      <xdr:row>97</xdr:row>
      <xdr:rowOff>41509</xdr:rowOff>
    </xdr:to>
    <xdr:cxnSp macro="">
      <xdr:nvCxnSpPr>
        <xdr:cNvPr id="236" name="直線コネクタ 235"/>
        <xdr:cNvCxnSpPr/>
      </xdr:nvCxnSpPr>
      <xdr:spPr>
        <a:xfrm flipV="1">
          <a:off x="3797300" y="16576131"/>
          <a:ext cx="8382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41509</xdr:rowOff>
    </xdr:from>
    <xdr:to>
      <xdr:col>5</xdr:col>
      <xdr:colOff>358775</xdr:colOff>
      <xdr:row>97</xdr:row>
      <xdr:rowOff>81514</xdr:rowOff>
    </xdr:to>
    <xdr:cxnSp macro="">
      <xdr:nvCxnSpPr>
        <xdr:cNvPr id="239" name="直線コネクタ 238"/>
        <xdr:cNvCxnSpPr/>
      </xdr:nvCxnSpPr>
      <xdr:spPr>
        <a:xfrm flipV="1">
          <a:off x="2908300" y="1667215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81514</xdr:rowOff>
    </xdr:from>
    <xdr:to>
      <xdr:col>4</xdr:col>
      <xdr:colOff>155575</xdr:colOff>
      <xdr:row>97</xdr:row>
      <xdr:rowOff>85065</xdr:rowOff>
    </xdr:to>
    <xdr:cxnSp macro="">
      <xdr:nvCxnSpPr>
        <xdr:cNvPr id="242" name="直線コネクタ 241"/>
        <xdr:cNvCxnSpPr/>
      </xdr:nvCxnSpPr>
      <xdr:spPr>
        <a:xfrm flipV="1">
          <a:off x="2019300" y="16712164"/>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85065</xdr:rowOff>
    </xdr:from>
    <xdr:to>
      <xdr:col>2</xdr:col>
      <xdr:colOff>638175</xdr:colOff>
      <xdr:row>97</xdr:row>
      <xdr:rowOff>108869</xdr:rowOff>
    </xdr:to>
    <xdr:cxnSp macro="">
      <xdr:nvCxnSpPr>
        <xdr:cNvPr id="245" name="直線コネクタ 244"/>
        <xdr:cNvCxnSpPr/>
      </xdr:nvCxnSpPr>
      <xdr:spPr>
        <a:xfrm flipV="1">
          <a:off x="1130300" y="16715715"/>
          <a:ext cx="8890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66131</xdr:rowOff>
    </xdr:from>
    <xdr:to>
      <xdr:col>6</xdr:col>
      <xdr:colOff>561975</xdr:colOff>
      <xdr:row>96</xdr:row>
      <xdr:rowOff>167731</xdr:rowOff>
    </xdr:to>
    <xdr:sp macro="" textlink="">
      <xdr:nvSpPr>
        <xdr:cNvPr id="255" name="円/楕円 254"/>
        <xdr:cNvSpPr/>
      </xdr:nvSpPr>
      <xdr:spPr>
        <a:xfrm>
          <a:off x="4584700" y="165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44558</xdr:rowOff>
    </xdr:from>
    <xdr:ext cx="534377" cy="259045"/>
    <xdr:sp macro="" textlink="">
      <xdr:nvSpPr>
        <xdr:cNvPr id="256" name="扶助費該当値テキスト"/>
        <xdr:cNvSpPr txBox="1"/>
      </xdr:nvSpPr>
      <xdr:spPr>
        <a:xfrm>
          <a:off x="4686300"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162159</xdr:rowOff>
    </xdr:from>
    <xdr:to>
      <xdr:col>5</xdr:col>
      <xdr:colOff>409575</xdr:colOff>
      <xdr:row>97</xdr:row>
      <xdr:rowOff>92309</xdr:rowOff>
    </xdr:to>
    <xdr:sp macro="" textlink="">
      <xdr:nvSpPr>
        <xdr:cNvPr id="257" name="円/楕円 256"/>
        <xdr:cNvSpPr/>
      </xdr:nvSpPr>
      <xdr:spPr>
        <a:xfrm>
          <a:off x="3746500" y="166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83436</xdr:rowOff>
    </xdr:from>
    <xdr:ext cx="534377" cy="259045"/>
    <xdr:sp macro="" textlink="">
      <xdr:nvSpPr>
        <xdr:cNvPr id="258" name="テキスト ボックス 257"/>
        <xdr:cNvSpPr txBox="1"/>
      </xdr:nvSpPr>
      <xdr:spPr>
        <a:xfrm>
          <a:off x="3530111" y="167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30714</xdr:rowOff>
    </xdr:from>
    <xdr:to>
      <xdr:col>4</xdr:col>
      <xdr:colOff>206375</xdr:colOff>
      <xdr:row>97</xdr:row>
      <xdr:rowOff>132314</xdr:rowOff>
    </xdr:to>
    <xdr:sp macro="" textlink="">
      <xdr:nvSpPr>
        <xdr:cNvPr id="259" name="円/楕円 258"/>
        <xdr:cNvSpPr/>
      </xdr:nvSpPr>
      <xdr:spPr>
        <a:xfrm>
          <a:off x="2857500" y="166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123441</xdr:rowOff>
    </xdr:from>
    <xdr:ext cx="534377" cy="259045"/>
    <xdr:sp macro="" textlink="">
      <xdr:nvSpPr>
        <xdr:cNvPr id="260" name="テキスト ボックス 259"/>
        <xdr:cNvSpPr txBox="1"/>
      </xdr:nvSpPr>
      <xdr:spPr>
        <a:xfrm>
          <a:off x="2641111" y="1675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34265</xdr:rowOff>
    </xdr:from>
    <xdr:to>
      <xdr:col>3</xdr:col>
      <xdr:colOff>3175</xdr:colOff>
      <xdr:row>97</xdr:row>
      <xdr:rowOff>135865</xdr:rowOff>
    </xdr:to>
    <xdr:sp macro="" textlink="">
      <xdr:nvSpPr>
        <xdr:cNvPr id="261" name="円/楕円 260"/>
        <xdr:cNvSpPr/>
      </xdr:nvSpPr>
      <xdr:spPr>
        <a:xfrm>
          <a:off x="196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126992</xdr:rowOff>
    </xdr:from>
    <xdr:ext cx="534377" cy="259045"/>
    <xdr:sp macro="" textlink="">
      <xdr:nvSpPr>
        <xdr:cNvPr id="262" name="テキスト ボックス 261"/>
        <xdr:cNvSpPr txBox="1"/>
      </xdr:nvSpPr>
      <xdr:spPr>
        <a:xfrm>
          <a:off x="1752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58069</xdr:rowOff>
    </xdr:from>
    <xdr:to>
      <xdr:col>1</xdr:col>
      <xdr:colOff>485775</xdr:colOff>
      <xdr:row>97</xdr:row>
      <xdr:rowOff>159669</xdr:rowOff>
    </xdr:to>
    <xdr:sp macro="" textlink="">
      <xdr:nvSpPr>
        <xdr:cNvPr id="263" name="円/楕円 262"/>
        <xdr:cNvSpPr/>
      </xdr:nvSpPr>
      <xdr:spPr>
        <a:xfrm>
          <a:off x="1079500" y="166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150796</xdr:rowOff>
    </xdr:from>
    <xdr:ext cx="534377" cy="259045"/>
    <xdr:sp macro="" textlink="">
      <xdr:nvSpPr>
        <xdr:cNvPr id="264" name="テキスト ボックス 263"/>
        <xdr:cNvSpPr txBox="1"/>
      </xdr:nvSpPr>
      <xdr:spPr>
        <a:xfrm>
          <a:off x="863111" y="167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66123</xdr:rowOff>
    </xdr:from>
    <xdr:to>
      <xdr:col>15</xdr:col>
      <xdr:colOff>180975</xdr:colOff>
      <xdr:row>36</xdr:row>
      <xdr:rowOff>159131</xdr:rowOff>
    </xdr:to>
    <xdr:cxnSp macro="">
      <xdr:nvCxnSpPr>
        <xdr:cNvPr id="296" name="直線コネクタ 295"/>
        <xdr:cNvCxnSpPr/>
      </xdr:nvCxnSpPr>
      <xdr:spPr>
        <a:xfrm>
          <a:off x="9639300" y="6238323"/>
          <a:ext cx="838200" cy="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66123</xdr:rowOff>
    </xdr:from>
    <xdr:to>
      <xdr:col>14</xdr:col>
      <xdr:colOff>28575</xdr:colOff>
      <xdr:row>37</xdr:row>
      <xdr:rowOff>48260</xdr:rowOff>
    </xdr:to>
    <xdr:cxnSp macro="">
      <xdr:nvCxnSpPr>
        <xdr:cNvPr id="299" name="直線コネクタ 298"/>
        <xdr:cNvCxnSpPr/>
      </xdr:nvCxnSpPr>
      <xdr:spPr>
        <a:xfrm flipV="1">
          <a:off x="8750300" y="6238323"/>
          <a:ext cx="889000" cy="1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48260</xdr:rowOff>
    </xdr:from>
    <xdr:to>
      <xdr:col>12</xdr:col>
      <xdr:colOff>511175</xdr:colOff>
      <xdr:row>37</xdr:row>
      <xdr:rowOff>97768</xdr:rowOff>
    </xdr:to>
    <xdr:cxnSp macro="">
      <xdr:nvCxnSpPr>
        <xdr:cNvPr id="302" name="直線コネクタ 301"/>
        <xdr:cNvCxnSpPr/>
      </xdr:nvCxnSpPr>
      <xdr:spPr>
        <a:xfrm flipV="1">
          <a:off x="7861300" y="6391910"/>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97768</xdr:rowOff>
    </xdr:from>
    <xdr:to>
      <xdr:col>11</xdr:col>
      <xdr:colOff>307975</xdr:colOff>
      <xdr:row>37</xdr:row>
      <xdr:rowOff>113836</xdr:rowOff>
    </xdr:to>
    <xdr:cxnSp macro="">
      <xdr:nvCxnSpPr>
        <xdr:cNvPr id="305" name="直線コネクタ 304"/>
        <xdr:cNvCxnSpPr/>
      </xdr:nvCxnSpPr>
      <xdr:spPr>
        <a:xfrm flipV="1">
          <a:off x="6972300" y="6441418"/>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108331</xdr:rowOff>
    </xdr:from>
    <xdr:to>
      <xdr:col>15</xdr:col>
      <xdr:colOff>231775</xdr:colOff>
      <xdr:row>37</xdr:row>
      <xdr:rowOff>38481</xdr:rowOff>
    </xdr:to>
    <xdr:sp macro="" textlink="">
      <xdr:nvSpPr>
        <xdr:cNvPr id="315" name="円/楕円 314"/>
        <xdr:cNvSpPr/>
      </xdr:nvSpPr>
      <xdr:spPr>
        <a:xfrm>
          <a:off x="104267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86758</xdr:rowOff>
    </xdr:from>
    <xdr:ext cx="534377" cy="259045"/>
    <xdr:sp macro="" textlink="">
      <xdr:nvSpPr>
        <xdr:cNvPr id="316" name="補助費等該当値テキスト"/>
        <xdr:cNvSpPr txBox="1"/>
      </xdr:nvSpPr>
      <xdr:spPr>
        <a:xfrm>
          <a:off x="10528300" y="6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15323</xdr:rowOff>
    </xdr:from>
    <xdr:to>
      <xdr:col>14</xdr:col>
      <xdr:colOff>79375</xdr:colOff>
      <xdr:row>36</xdr:row>
      <xdr:rowOff>116923</xdr:rowOff>
    </xdr:to>
    <xdr:sp macro="" textlink="">
      <xdr:nvSpPr>
        <xdr:cNvPr id="317" name="円/楕円 316"/>
        <xdr:cNvSpPr/>
      </xdr:nvSpPr>
      <xdr:spPr>
        <a:xfrm>
          <a:off x="9588500" y="6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108050</xdr:rowOff>
    </xdr:from>
    <xdr:ext cx="534377" cy="259045"/>
    <xdr:sp macro="" textlink="">
      <xdr:nvSpPr>
        <xdr:cNvPr id="318" name="テキスト ボックス 317"/>
        <xdr:cNvSpPr txBox="1"/>
      </xdr:nvSpPr>
      <xdr:spPr>
        <a:xfrm>
          <a:off x="9372111" y="62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168910</xdr:rowOff>
    </xdr:from>
    <xdr:to>
      <xdr:col>12</xdr:col>
      <xdr:colOff>561975</xdr:colOff>
      <xdr:row>37</xdr:row>
      <xdr:rowOff>99060</xdr:rowOff>
    </xdr:to>
    <xdr:sp macro="" textlink="">
      <xdr:nvSpPr>
        <xdr:cNvPr id="319" name="円/楕円 318"/>
        <xdr:cNvSpPr/>
      </xdr:nvSpPr>
      <xdr:spPr>
        <a:xfrm>
          <a:off x="869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90187</xdr:rowOff>
    </xdr:from>
    <xdr:ext cx="534377" cy="259045"/>
    <xdr:sp macro="" textlink="">
      <xdr:nvSpPr>
        <xdr:cNvPr id="320" name="テキスト ボックス 319"/>
        <xdr:cNvSpPr txBox="1"/>
      </xdr:nvSpPr>
      <xdr:spPr>
        <a:xfrm>
          <a:off x="8483111"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46968</xdr:rowOff>
    </xdr:from>
    <xdr:to>
      <xdr:col>11</xdr:col>
      <xdr:colOff>358775</xdr:colOff>
      <xdr:row>37</xdr:row>
      <xdr:rowOff>148568</xdr:rowOff>
    </xdr:to>
    <xdr:sp macro="" textlink="">
      <xdr:nvSpPr>
        <xdr:cNvPr id="321" name="円/楕円 320"/>
        <xdr:cNvSpPr/>
      </xdr:nvSpPr>
      <xdr:spPr>
        <a:xfrm>
          <a:off x="7810500" y="63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139695</xdr:rowOff>
    </xdr:from>
    <xdr:ext cx="534377" cy="259045"/>
    <xdr:sp macro="" textlink="">
      <xdr:nvSpPr>
        <xdr:cNvPr id="322" name="テキスト ボックス 321"/>
        <xdr:cNvSpPr txBox="1"/>
      </xdr:nvSpPr>
      <xdr:spPr>
        <a:xfrm>
          <a:off x="7594111" y="64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63036</xdr:rowOff>
    </xdr:from>
    <xdr:to>
      <xdr:col>10</xdr:col>
      <xdr:colOff>155575</xdr:colOff>
      <xdr:row>37</xdr:row>
      <xdr:rowOff>164636</xdr:rowOff>
    </xdr:to>
    <xdr:sp macro="" textlink="">
      <xdr:nvSpPr>
        <xdr:cNvPr id="323" name="円/楕円 322"/>
        <xdr:cNvSpPr/>
      </xdr:nvSpPr>
      <xdr:spPr>
        <a:xfrm>
          <a:off x="6921500" y="64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155763</xdr:rowOff>
    </xdr:from>
    <xdr:ext cx="534377" cy="259045"/>
    <xdr:sp macro="" textlink="">
      <xdr:nvSpPr>
        <xdr:cNvPr id="324" name="テキスト ボックス 323"/>
        <xdr:cNvSpPr txBox="1"/>
      </xdr:nvSpPr>
      <xdr:spPr>
        <a:xfrm>
          <a:off x="6705111" y="64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117119</xdr:rowOff>
    </xdr:from>
    <xdr:to>
      <xdr:col>15</xdr:col>
      <xdr:colOff>180975</xdr:colOff>
      <xdr:row>57</xdr:row>
      <xdr:rowOff>119190</xdr:rowOff>
    </xdr:to>
    <xdr:cxnSp macro="">
      <xdr:nvCxnSpPr>
        <xdr:cNvPr id="353" name="直線コネクタ 352"/>
        <xdr:cNvCxnSpPr/>
      </xdr:nvCxnSpPr>
      <xdr:spPr>
        <a:xfrm>
          <a:off x="9639300" y="9889769"/>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147562</xdr:rowOff>
    </xdr:from>
    <xdr:to>
      <xdr:col>14</xdr:col>
      <xdr:colOff>28575</xdr:colOff>
      <xdr:row>57</xdr:row>
      <xdr:rowOff>117119</xdr:rowOff>
    </xdr:to>
    <xdr:cxnSp macro="">
      <xdr:nvCxnSpPr>
        <xdr:cNvPr id="356" name="直線コネクタ 355"/>
        <xdr:cNvCxnSpPr/>
      </xdr:nvCxnSpPr>
      <xdr:spPr>
        <a:xfrm>
          <a:off x="8750300" y="9748762"/>
          <a:ext cx="889000" cy="1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147562</xdr:rowOff>
    </xdr:from>
    <xdr:to>
      <xdr:col>12</xdr:col>
      <xdr:colOff>511175</xdr:colOff>
      <xdr:row>57</xdr:row>
      <xdr:rowOff>149276</xdr:rowOff>
    </xdr:to>
    <xdr:cxnSp macro="">
      <xdr:nvCxnSpPr>
        <xdr:cNvPr id="359" name="直線コネクタ 358"/>
        <xdr:cNvCxnSpPr/>
      </xdr:nvCxnSpPr>
      <xdr:spPr>
        <a:xfrm flipV="1">
          <a:off x="7861300" y="9748762"/>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149276</xdr:rowOff>
    </xdr:from>
    <xdr:to>
      <xdr:col>11</xdr:col>
      <xdr:colOff>307975</xdr:colOff>
      <xdr:row>58</xdr:row>
      <xdr:rowOff>60439</xdr:rowOff>
    </xdr:to>
    <xdr:cxnSp macro="">
      <xdr:nvCxnSpPr>
        <xdr:cNvPr id="362" name="直線コネクタ 361"/>
        <xdr:cNvCxnSpPr/>
      </xdr:nvCxnSpPr>
      <xdr:spPr>
        <a:xfrm flipV="1">
          <a:off x="6972300" y="9921926"/>
          <a:ext cx="8890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68390</xdr:rowOff>
    </xdr:from>
    <xdr:to>
      <xdr:col>15</xdr:col>
      <xdr:colOff>231775</xdr:colOff>
      <xdr:row>57</xdr:row>
      <xdr:rowOff>169990</xdr:rowOff>
    </xdr:to>
    <xdr:sp macro="" textlink="">
      <xdr:nvSpPr>
        <xdr:cNvPr id="372" name="円/楕円 371"/>
        <xdr:cNvSpPr/>
      </xdr:nvSpPr>
      <xdr:spPr>
        <a:xfrm>
          <a:off x="10426700" y="98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154767</xdr:rowOff>
    </xdr:from>
    <xdr:ext cx="534377" cy="259045"/>
    <xdr:sp macro="" textlink="">
      <xdr:nvSpPr>
        <xdr:cNvPr id="373" name="普通建設事業費該当値テキスト"/>
        <xdr:cNvSpPr txBox="1"/>
      </xdr:nvSpPr>
      <xdr:spPr>
        <a:xfrm>
          <a:off x="10528300" y="97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66319</xdr:rowOff>
    </xdr:from>
    <xdr:to>
      <xdr:col>14</xdr:col>
      <xdr:colOff>79375</xdr:colOff>
      <xdr:row>57</xdr:row>
      <xdr:rowOff>167919</xdr:rowOff>
    </xdr:to>
    <xdr:sp macro="" textlink="">
      <xdr:nvSpPr>
        <xdr:cNvPr id="374" name="円/楕円 373"/>
        <xdr:cNvSpPr/>
      </xdr:nvSpPr>
      <xdr:spPr>
        <a:xfrm>
          <a:off x="9588500" y="98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159046</xdr:rowOff>
    </xdr:from>
    <xdr:ext cx="534377" cy="259045"/>
    <xdr:sp macro="" textlink="">
      <xdr:nvSpPr>
        <xdr:cNvPr id="375" name="テキスト ボックス 374"/>
        <xdr:cNvSpPr txBox="1"/>
      </xdr:nvSpPr>
      <xdr:spPr>
        <a:xfrm>
          <a:off x="9372111" y="99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96762</xdr:rowOff>
    </xdr:from>
    <xdr:to>
      <xdr:col>12</xdr:col>
      <xdr:colOff>561975</xdr:colOff>
      <xdr:row>57</xdr:row>
      <xdr:rowOff>26912</xdr:rowOff>
    </xdr:to>
    <xdr:sp macro="" textlink="">
      <xdr:nvSpPr>
        <xdr:cNvPr id="376" name="円/楕円 375"/>
        <xdr:cNvSpPr/>
      </xdr:nvSpPr>
      <xdr:spPr>
        <a:xfrm>
          <a:off x="8699500" y="9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18039</xdr:rowOff>
    </xdr:from>
    <xdr:ext cx="534377" cy="259045"/>
    <xdr:sp macro="" textlink="">
      <xdr:nvSpPr>
        <xdr:cNvPr id="377" name="テキスト ボックス 376"/>
        <xdr:cNvSpPr txBox="1"/>
      </xdr:nvSpPr>
      <xdr:spPr>
        <a:xfrm>
          <a:off x="8483111" y="97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98476</xdr:rowOff>
    </xdr:from>
    <xdr:to>
      <xdr:col>11</xdr:col>
      <xdr:colOff>358775</xdr:colOff>
      <xdr:row>58</xdr:row>
      <xdr:rowOff>28626</xdr:rowOff>
    </xdr:to>
    <xdr:sp macro="" textlink="">
      <xdr:nvSpPr>
        <xdr:cNvPr id="378" name="円/楕円 377"/>
        <xdr:cNvSpPr/>
      </xdr:nvSpPr>
      <xdr:spPr>
        <a:xfrm>
          <a:off x="7810500" y="98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19753</xdr:rowOff>
    </xdr:from>
    <xdr:ext cx="534377" cy="259045"/>
    <xdr:sp macro="" textlink="">
      <xdr:nvSpPr>
        <xdr:cNvPr id="379" name="テキスト ボックス 378"/>
        <xdr:cNvSpPr txBox="1"/>
      </xdr:nvSpPr>
      <xdr:spPr>
        <a:xfrm>
          <a:off x="7594111" y="9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9639</xdr:rowOff>
    </xdr:from>
    <xdr:to>
      <xdr:col>10</xdr:col>
      <xdr:colOff>155575</xdr:colOff>
      <xdr:row>58</xdr:row>
      <xdr:rowOff>111239</xdr:rowOff>
    </xdr:to>
    <xdr:sp macro="" textlink="">
      <xdr:nvSpPr>
        <xdr:cNvPr id="380" name="円/楕円 379"/>
        <xdr:cNvSpPr/>
      </xdr:nvSpPr>
      <xdr:spPr>
        <a:xfrm>
          <a:off x="6921500" y="99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102366</xdr:rowOff>
    </xdr:from>
    <xdr:ext cx="534377" cy="259045"/>
    <xdr:sp macro="" textlink="">
      <xdr:nvSpPr>
        <xdr:cNvPr id="381" name="テキスト ボックス 380"/>
        <xdr:cNvSpPr txBox="1"/>
      </xdr:nvSpPr>
      <xdr:spPr>
        <a:xfrm>
          <a:off x="6705111" y="100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8883</xdr:rowOff>
    </xdr:from>
    <xdr:to>
      <xdr:col>15</xdr:col>
      <xdr:colOff>180975</xdr:colOff>
      <xdr:row>78</xdr:row>
      <xdr:rowOff>72797</xdr:rowOff>
    </xdr:to>
    <xdr:cxnSp macro="">
      <xdr:nvCxnSpPr>
        <xdr:cNvPr id="410" name="直線コネクタ 409"/>
        <xdr:cNvCxnSpPr/>
      </xdr:nvCxnSpPr>
      <xdr:spPr>
        <a:xfrm flipV="1">
          <a:off x="9639300" y="13381983"/>
          <a:ext cx="8382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129533</xdr:rowOff>
    </xdr:from>
    <xdr:to>
      <xdr:col>15</xdr:col>
      <xdr:colOff>231775</xdr:colOff>
      <xdr:row>78</xdr:row>
      <xdr:rowOff>59683</xdr:rowOff>
    </xdr:to>
    <xdr:sp macro="" textlink="">
      <xdr:nvSpPr>
        <xdr:cNvPr id="420" name="円/楕円 419"/>
        <xdr:cNvSpPr/>
      </xdr:nvSpPr>
      <xdr:spPr>
        <a:xfrm>
          <a:off x="10426700" y="13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107960</xdr:rowOff>
    </xdr:from>
    <xdr:ext cx="534377" cy="259045"/>
    <xdr:sp macro="" textlink="">
      <xdr:nvSpPr>
        <xdr:cNvPr id="421" name="普通建設事業費 （ うち新規整備　）該当値テキスト"/>
        <xdr:cNvSpPr txBox="1"/>
      </xdr:nvSpPr>
      <xdr:spPr>
        <a:xfrm>
          <a:off x="10528300" y="133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21997</xdr:rowOff>
    </xdr:from>
    <xdr:to>
      <xdr:col>14</xdr:col>
      <xdr:colOff>79375</xdr:colOff>
      <xdr:row>78</xdr:row>
      <xdr:rowOff>123597</xdr:rowOff>
    </xdr:to>
    <xdr:sp macro="" textlink="">
      <xdr:nvSpPr>
        <xdr:cNvPr id="422" name="円/楕円 421"/>
        <xdr:cNvSpPr/>
      </xdr:nvSpPr>
      <xdr:spPr>
        <a:xfrm>
          <a:off x="9588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114724</xdr:rowOff>
    </xdr:from>
    <xdr:ext cx="469744" cy="259045"/>
    <xdr:sp macro="" textlink="">
      <xdr:nvSpPr>
        <xdr:cNvPr id="423" name="テキスト ボックス 422"/>
        <xdr:cNvSpPr txBox="1"/>
      </xdr:nvSpPr>
      <xdr:spPr>
        <a:xfrm>
          <a:off x="9404427"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103422</xdr:rowOff>
    </xdr:from>
    <xdr:to>
      <xdr:col>15</xdr:col>
      <xdr:colOff>180975</xdr:colOff>
      <xdr:row>97</xdr:row>
      <xdr:rowOff>146146</xdr:rowOff>
    </xdr:to>
    <xdr:cxnSp macro="">
      <xdr:nvCxnSpPr>
        <xdr:cNvPr id="450" name="直線コネクタ 449"/>
        <xdr:cNvCxnSpPr/>
      </xdr:nvCxnSpPr>
      <xdr:spPr>
        <a:xfrm>
          <a:off x="9639300" y="16734072"/>
          <a:ext cx="838200" cy="4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95346</xdr:rowOff>
    </xdr:from>
    <xdr:to>
      <xdr:col>15</xdr:col>
      <xdr:colOff>231775</xdr:colOff>
      <xdr:row>98</xdr:row>
      <xdr:rowOff>25496</xdr:rowOff>
    </xdr:to>
    <xdr:sp macro="" textlink="">
      <xdr:nvSpPr>
        <xdr:cNvPr id="460" name="円/楕円 459"/>
        <xdr:cNvSpPr/>
      </xdr:nvSpPr>
      <xdr:spPr>
        <a:xfrm>
          <a:off x="10426700" y="16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10273</xdr:rowOff>
    </xdr:from>
    <xdr:ext cx="469744" cy="259045"/>
    <xdr:sp macro="" textlink="">
      <xdr:nvSpPr>
        <xdr:cNvPr id="461" name="普通建設事業費 （ うち更新整備　）該当値テキスト"/>
        <xdr:cNvSpPr txBox="1"/>
      </xdr:nvSpPr>
      <xdr:spPr>
        <a:xfrm>
          <a:off x="10528300" y="166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52622</xdr:rowOff>
    </xdr:from>
    <xdr:to>
      <xdr:col>14</xdr:col>
      <xdr:colOff>79375</xdr:colOff>
      <xdr:row>97</xdr:row>
      <xdr:rowOff>154222</xdr:rowOff>
    </xdr:to>
    <xdr:sp macro="" textlink="">
      <xdr:nvSpPr>
        <xdr:cNvPr id="462" name="円/楕円 461"/>
        <xdr:cNvSpPr/>
      </xdr:nvSpPr>
      <xdr:spPr>
        <a:xfrm>
          <a:off x="9588500" y="16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145349</xdr:rowOff>
    </xdr:from>
    <xdr:ext cx="469744" cy="259045"/>
    <xdr:sp macro="" textlink="">
      <xdr:nvSpPr>
        <xdr:cNvPr id="463" name="テキスト ボックス 462"/>
        <xdr:cNvSpPr txBox="1"/>
      </xdr:nvSpPr>
      <xdr:spPr>
        <a:xfrm>
          <a:off x="9404427" y="167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102933</xdr:rowOff>
    </xdr:from>
    <xdr:to>
      <xdr:col>23</xdr:col>
      <xdr:colOff>517525</xdr:colOff>
      <xdr:row>39</xdr:row>
      <xdr:rowOff>4635</xdr:rowOff>
    </xdr:to>
    <xdr:cxnSp macro="">
      <xdr:nvCxnSpPr>
        <xdr:cNvPr id="492" name="直線コネクタ 491"/>
        <xdr:cNvCxnSpPr/>
      </xdr:nvCxnSpPr>
      <xdr:spPr>
        <a:xfrm>
          <a:off x="15481300" y="661803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102933</xdr:rowOff>
    </xdr:from>
    <xdr:to>
      <xdr:col>22</xdr:col>
      <xdr:colOff>365125</xdr:colOff>
      <xdr:row>38</xdr:row>
      <xdr:rowOff>104648</xdr:rowOff>
    </xdr:to>
    <xdr:cxnSp macro="">
      <xdr:nvCxnSpPr>
        <xdr:cNvPr id="495" name="直線コネクタ 494"/>
        <xdr:cNvCxnSpPr/>
      </xdr:nvCxnSpPr>
      <xdr:spPr>
        <a:xfrm flipV="1">
          <a:off x="14592300" y="66180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104648</xdr:rowOff>
    </xdr:from>
    <xdr:to>
      <xdr:col>21</xdr:col>
      <xdr:colOff>161925</xdr:colOff>
      <xdr:row>38</xdr:row>
      <xdr:rowOff>162560</xdr:rowOff>
    </xdr:to>
    <xdr:cxnSp macro="">
      <xdr:nvCxnSpPr>
        <xdr:cNvPr id="498" name="直線コネクタ 497"/>
        <xdr:cNvCxnSpPr/>
      </xdr:nvCxnSpPr>
      <xdr:spPr>
        <a:xfrm flipV="1">
          <a:off x="13703300" y="66197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162560</xdr:rowOff>
    </xdr:from>
    <xdr:to>
      <xdr:col>19</xdr:col>
      <xdr:colOff>644525</xdr:colOff>
      <xdr:row>39</xdr:row>
      <xdr:rowOff>19685</xdr:rowOff>
    </xdr:to>
    <xdr:cxnSp macro="">
      <xdr:nvCxnSpPr>
        <xdr:cNvPr id="501" name="直線コネクタ 500"/>
        <xdr:cNvCxnSpPr/>
      </xdr:nvCxnSpPr>
      <xdr:spPr>
        <a:xfrm flipV="1">
          <a:off x="12814300" y="6677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125285</xdr:rowOff>
    </xdr:from>
    <xdr:to>
      <xdr:col>23</xdr:col>
      <xdr:colOff>568325</xdr:colOff>
      <xdr:row>39</xdr:row>
      <xdr:rowOff>55435</xdr:rowOff>
    </xdr:to>
    <xdr:sp macro="" textlink="">
      <xdr:nvSpPr>
        <xdr:cNvPr id="511" name="円/楕円 510"/>
        <xdr:cNvSpPr/>
      </xdr:nvSpPr>
      <xdr:spPr>
        <a:xfrm>
          <a:off x="162687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52658</xdr:rowOff>
    </xdr:from>
    <xdr:ext cx="378565" cy="259045"/>
    <xdr:sp macro="" textlink="">
      <xdr:nvSpPr>
        <xdr:cNvPr id="512" name="災害復旧事業費該当値テキスト"/>
        <xdr:cNvSpPr txBox="1"/>
      </xdr:nvSpPr>
      <xdr:spPr>
        <a:xfrm>
          <a:off x="16370300" y="65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52133</xdr:rowOff>
    </xdr:from>
    <xdr:to>
      <xdr:col>22</xdr:col>
      <xdr:colOff>415925</xdr:colOff>
      <xdr:row>38</xdr:row>
      <xdr:rowOff>153733</xdr:rowOff>
    </xdr:to>
    <xdr:sp macro="" textlink="">
      <xdr:nvSpPr>
        <xdr:cNvPr id="513" name="円/楕円 512"/>
        <xdr:cNvSpPr/>
      </xdr:nvSpPr>
      <xdr:spPr>
        <a:xfrm>
          <a:off x="15430500" y="65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144860</xdr:rowOff>
    </xdr:from>
    <xdr:ext cx="378565" cy="259045"/>
    <xdr:sp macro="" textlink="">
      <xdr:nvSpPr>
        <xdr:cNvPr id="514" name="テキスト ボックス 513"/>
        <xdr:cNvSpPr txBox="1"/>
      </xdr:nvSpPr>
      <xdr:spPr>
        <a:xfrm>
          <a:off x="15292017" y="6659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53848</xdr:rowOff>
    </xdr:from>
    <xdr:to>
      <xdr:col>21</xdr:col>
      <xdr:colOff>212725</xdr:colOff>
      <xdr:row>38</xdr:row>
      <xdr:rowOff>155448</xdr:rowOff>
    </xdr:to>
    <xdr:sp macro="" textlink="">
      <xdr:nvSpPr>
        <xdr:cNvPr id="515" name="円/楕円 514"/>
        <xdr:cNvSpPr/>
      </xdr:nvSpPr>
      <xdr:spPr>
        <a:xfrm>
          <a:off x="14541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146575</xdr:rowOff>
    </xdr:from>
    <xdr:ext cx="378565" cy="259045"/>
    <xdr:sp macro="" textlink="">
      <xdr:nvSpPr>
        <xdr:cNvPr id="516" name="テキスト ボックス 515"/>
        <xdr:cNvSpPr txBox="1"/>
      </xdr:nvSpPr>
      <xdr:spPr>
        <a:xfrm>
          <a:off x="14403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111760</xdr:rowOff>
    </xdr:from>
    <xdr:to>
      <xdr:col>20</xdr:col>
      <xdr:colOff>9525</xdr:colOff>
      <xdr:row>39</xdr:row>
      <xdr:rowOff>41910</xdr:rowOff>
    </xdr:to>
    <xdr:sp macro="" textlink="">
      <xdr:nvSpPr>
        <xdr:cNvPr id="517" name="円/楕円 516"/>
        <xdr:cNvSpPr/>
      </xdr:nvSpPr>
      <xdr:spPr>
        <a:xfrm>
          <a:off x="13652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33037</xdr:rowOff>
    </xdr:from>
    <xdr:ext cx="378565" cy="259045"/>
    <xdr:sp macro="" textlink="">
      <xdr:nvSpPr>
        <xdr:cNvPr id="518" name="テキスト ボックス 517"/>
        <xdr:cNvSpPr txBox="1"/>
      </xdr:nvSpPr>
      <xdr:spPr>
        <a:xfrm>
          <a:off x="13514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140335</xdr:rowOff>
    </xdr:from>
    <xdr:to>
      <xdr:col>18</xdr:col>
      <xdr:colOff>492125</xdr:colOff>
      <xdr:row>39</xdr:row>
      <xdr:rowOff>70485</xdr:rowOff>
    </xdr:to>
    <xdr:sp macro="" textlink="">
      <xdr:nvSpPr>
        <xdr:cNvPr id="519" name="円/楕円 518"/>
        <xdr:cNvSpPr/>
      </xdr:nvSpPr>
      <xdr:spPr>
        <a:xfrm>
          <a:off x="1276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61612</xdr:rowOff>
    </xdr:from>
    <xdr:ext cx="378565" cy="259045"/>
    <xdr:sp macro="" textlink="">
      <xdr:nvSpPr>
        <xdr:cNvPr id="520" name="テキスト ボックス 519"/>
        <xdr:cNvSpPr txBox="1"/>
      </xdr:nvSpPr>
      <xdr:spPr>
        <a:xfrm>
          <a:off x="12625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126882</xdr:rowOff>
    </xdr:from>
    <xdr:to>
      <xdr:col>23</xdr:col>
      <xdr:colOff>517525</xdr:colOff>
      <xdr:row>77</xdr:row>
      <xdr:rowOff>4516</xdr:rowOff>
    </xdr:to>
    <xdr:cxnSp macro="">
      <xdr:nvCxnSpPr>
        <xdr:cNvPr id="600" name="直線コネクタ 599"/>
        <xdr:cNvCxnSpPr/>
      </xdr:nvCxnSpPr>
      <xdr:spPr>
        <a:xfrm>
          <a:off x="15481300" y="12985632"/>
          <a:ext cx="838200" cy="2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126882</xdr:rowOff>
    </xdr:from>
    <xdr:to>
      <xdr:col>22</xdr:col>
      <xdr:colOff>365125</xdr:colOff>
      <xdr:row>76</xdr:row>
      <xdr:rowOff>62646</xdr:rowOff>
    </xdr:to>
    <xdr:cxnSp macro="">
      <xdr:nvCxnSpPr>
        <xdr:cNvPr id="603" name="直線コネクタ 602"/>
        <xdr:cNvCxnSpPr/>
      </xdr:nvCxnSpPr>
      <xdr:spPr>
        <a:xfrm flipV="1">
          <a:off x="14592300" y="12985632"/>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62646</xdr:rowOff>
    </xdr:from>
    <xdr:to>
      <xdr:col>21</xdr:col>
      <xdr:colOff>161925</xdr:colOff>
      <xdr:row>76</xdr:row>
      <xdr:rowOff>114212</xdr:rowOff>
    </xdr:to>
    <xdr:cxnSp macro="">
      <xdr:nvCxnSpPr>
        <xdr:cNvPr id="606" name="直線コネクタ 605"/>
        <xdr:cNvCxnSpPr/>
      </xdr:nvCxnSpPr>
      <xdr:spPr>
        <a:xfrm flipV="1">
          <a:off x="13703300" y="13092846"/>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77423</xdr:rowOff>
    </xdr:from>
    <xdr:to>
      <xdr:col>19</xdr:col>
      <xdr:colOff>644525</xdr:colOff>
      <xdr:row>76</xdr:row>
      <xdr:rowOff>114212</xdr:rowOff>
    </xdr:to>
    <xdr:cxnSp macro="">
      <xdr:nvCxnSpPr>
        <xdr:cNvPr id="609" name="直線コネクタ 608"/>
        <xdr:cNvCxnSpPr/>
      </xdr:nvCxnSpPr>
      <xdr:spPr>
        <a:xfrm>
          <a:off x="12814300" y="12764723"/>
          <a:ext cx="889000" cy="3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125166</xdr:rowOff>
    </xdr:from>
    <xdr:to>
      <xdr:col>23</xdr:col>
      <xdr:colOff>568325</xdr:colOff>
      <xdr:row>77</xdr:row>
      <xdr:rowOff>55316</xdr:rowOff>
    </xdr:to>
    <xdr:sp macro="" textlink="">
      <xdr:nvSpPr>
        <xdr:cNvPr id="619" name="円/楕円 618"/>
        <xdr:cNvSpPr/>
      </xdr:nvSpPr>
      <xdr:spPr>
        <a:xfrm>
          <a:off x="16268700" y="131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103593</xdr:rowOff>
    </xdr:from>
    <xdr:ext cx="534377" cy="259045"/>
    <xdr:sp macro="" textlink="">
      <xdr:nvSpPr>
        <xdr:cNvPr id="620" name="公債費該当値テキスト"/>
        <xdr:cNvSpPr txBox="1"/>
      </xdr:nvSpPr>
      <xdr:spPr>
        <a:xfrm>
          <a:off x="16370300" y="131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76082</xdr:rowOff>
    </xdr:from>
    <xdr:to>
      <xdr:col>22</xdr:col>
      <xdr:colOff>415925</xdr:colOff>
      <xdr:row>76</xdr:row>
      <xdr:rowOff>6232</xdr:rowOff>
    </xdr:to>
    <xdr:sp macro="" textlink="">
      <xdr:nvSpPr>
        <xdr:cNvPr id="621" name="円/楕円 620"/>
        <xdr:cNvSpPr/>
      </xdr:nvSpPr>
      <xdr:spPr>
        <a:xfrm>
          <a:off x="15430500" y="129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22759</xdr:rowOff>
    </xdr:from>
    <xdr:ext cx="534377" cy="259045"/>
    <xdr:sp macro="" textlink="">
      <xdr:nvSpPr>
        <xdr:cNvPr id="622" name="テキスト ボックス 621"/>
        <xdr:cNvSpPr txBox="1"/>
      </xdr:nvSpPr>
      <xdr:spPr>
        <a:xfrm>
          <a:off x="15214111" y="1271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11846</xdr:rowOff>
    </xdr:from>
    <xdr:to>
      <xdr:col>21</xdr:col>
      <xdr:colOff>212725</xdr:colOff>
      <xdr:row>76</xdr:row>
      <xdr:rowOff>113446</xdr:rowOff>
    </xdr:to>
    <xdr:sp macro="" textlink="">
      <xdr:nvSpPr>
        <xdr:cNvPr id="623" name="円/楕円 622"/>
        <xdr:cNvSpPr/>
      </xdr:nvSpPr>
      <xdr:spPr>
        <a:xfrm>
          <a:off x="14541500" y="13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104573</xdr:rowOff>
    </xdr:from>
    <xdr:ext cx="534377" cy="259045"/>
    <xdr:sp macro="" textlink="">
      <xdr:nvSpPr>
        <xdr:cNvPr id="624" name="テキスト ボックス 623"/>
        <xdr:cNvSpPr txBox="1"/>
      </xdr:nvSpPr>
      <xdr:spPr>
        <a:xfrm>
          <a:off x="14325111" y="131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63412</xdr:rowOff>
    </xdr:from>
    <xdr:to>
      <xdr:col>20</xdr:col>
      <xdr:colOff>9525</xdr:colOff>
      <xdr:row>76</xdr:row>
      <xdr:rowOff>165012</xdr:rowOff>
    </xdr:to>
    <xdr:sp macro="" textlink="">
      <xdr:nvSpPr>
        <xdr:cNvPr id="625" name="円/楕円 624"/>
        <xdr:cNvSpPr/>
      </xdr:nvSpPr>
      <xdr:spPr>
        <a:xfrm>
          <a:off x="13652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156139</xdr:rowOff>
    </xdr:from>
    <xdr:ext cx="534377" cy="259045"/>
    <xdr:sp macro="" textlink="">
      <xdr:nvSpPr>
        <xdr:cNvPr id="626" name="テキスト ボックス 625"/>
        <xdr:cNvSpPr txBox="1"/>
      </xdr:nvSpPr>
      <xdr:spPr>
        <a:xfrm>
          <a:off x="13436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26623</xdr:rowOff>
    </xdr:from>
    <xdr:to>
      <xdr:col>18</xdr:col>
      <xdr:colOff>492125</xdr:colOff>
      <xdr:row>74</xdr:row>
      <xdr:rowOff>128223</xdr:rowOff>
    </xdr:to>
    <xdr:sp macro="" textlink="">
      <xdr:nvSpPr>
        <xdr:cNvPr id="627" name="円/楕円 626"/>
        <xdr:cNvSpPr/>
      </xdr:nvSpPr>
      <xdr:spPr>
        <a:xfrm>
          <a:off x="12763500" y="1271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144750</xdr:rowOff>
    </xdr:from>
    <xdr:ext cx="534377" cy="259045"/>
    <xdr:sp macro="" textlink="">
      <xdr:nvSpPr>
        <xdr:cNvPr id="628" name="テキスト ボックス 627"/>
        <xdr:cNvSpPr txBox="1"/>
      </xdr:nvSpPr>
      <xdr:spPr>
        <a:xfrm>
          <a:off x="12547111" y="124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157561</xdr:rowOff>
    </xdr:from>
    <xdr:to>
      <xdr:col>23</xdr:col>
      <xdr:colOff>517525</xdr:colOff>
      <xdr:row>99</xdr:row>
      <xdr:rowOff>14450</xdr:rowOff>
    </xdr:to>
    <xdr:cxnSp macro="">
      <xdr:nvCxnSpPr>
        <xdr:cNvPr id="657" name="直線コネクタ 656"/>
        <xdr:cNvCxnSpPr/>
      </xdr:nvCxnSpPr>
      <xdr:spPr>
        <a:xfrm>
          <a:off x="15481300" y="16959661"/>
          <a:ext cx="838200" cy="2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157561</xdr:rowOff>
    </xdr:from>
    <xdr:to>
      <xdr:col>22</xdr:col>
      <xdr:colOff>365125</xdr:colOff>
      <xdr:row>98</xdr:row>
      <xdr:rowOff>166157</xdr:rowOff>
    </xdr:to>
    <xdr:cxnSp macro="">
      <xdr:nvCxnSpPr>
        <xdr:cNvPr id="660" name="直線コネクタ 659"/>
        <xdr:cNvCxnSpPr/>
      </xdr:nvCxnSpPr>
      <xdr:spPr>
        <a:xfrm flipV="1">
          <a:off x="14592300" y="16959661"/>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166157</xdr:rowOff>
    </xdr:from>
    <xdr:to>
      <xdr:col>21</xdr:col>
      <xdr:colOff>161925</xdr:colOff>
      <xdr:row>99</xdr:row>
      <xdr:rowOff>26710</xdr:rowOff>
    </xdr:to>
    <xdr:cxnSp macro="">
      <xdr:nvCxnSpPr>
        <xdr:cNvPr id="663" name="直線コネクタ 662"/>
        <xdr:cNvCxnSpPr/>
      </xdr:nvCxnSpPr>
      <xdr:spPr>
        <a:xfrm flipV="1">
          <a:off x="13703300" y="16968257"/>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26710</xdr:rowOff>
    </xdr:from>
    <xdr:to>
      <xdr:col>19</xdr:col>
      <xdr:colOff>644525</xdr:colOff>
      <xdr:row>99</xdr:row>
      <xdr:rowOff>39094</xdr:rowOff>
    </xdr:to>
    <xdr:cxnSp macro="">
      <xdr:nvCxnSpPr>
        <xdr:cNvPr id="666" name="直線コネクタ 665"/>
        <xdr:cNvCxnSpPr/>
      </xdr:nvCxnSpPr>
      <xdr:spPr>
        <a:xfrm flipV="1">
          <a:off x="12814300" y="17000260"/>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135100</xdr:rowOff>
    </xdr:from>
    <xdr:to>
      <xdr:col>23</xdr:col>
      <xdr:colOff>568325</xdr:colOff>
      <xdr:row>99</xdr:row>
      <xdr:rowOff>65250</xdr:rowOff>
    </xdr:to>
    <xdr:sp macro="" textlink="">
      <xdr:nvSpPr>
        <xdr:cNvPr id="676" name="円/楕円 675"/>
        <xdr:cNvSpPr/>
      </xdr:nvSpPr>
      <xdr:spPr>
        <a:xfrm>
          <a:off x="16268700" y="169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469744" cy="259045"/>
    <xdr:sp macro="" textlink="">
      <xdr:nvSpPr>
        <xdr:cNvPr id="677" name="積立金該当値テキスト"/>
        <xdr:cNvSpPr txBox="1"/>
      </xdr:nvSpPr>
      <xdr:spPr>
        <a:xfrm>
          <a:off x="16370300" y="168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106761</xdr:rowOff>
    </xdr:from>
    <xdr:to>
      <xdr:col>22</xdr:col>
      <xdr:colOff>415925</xdr:colOff>
      <xdr:row>99</xdr:row>
      <xdr:rowOff>36911</xdr:rowOff>
    </xdr:to>
    <xdr:sp macro="" textlink="">
      <xdr:nvSpPr>
        <xdr:cNvPr id="678" name="円/楕円 677"/>
        <xdr:cNvSpPr/>
      </xdr:nvSpPr>
      <xdr:spPr>
        <a:xfrm>
          <a:off x="15430500" y="169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28038</xdr:rowOff>
    </xdr:from>
    <xdr:ext cx="469744" cy="259045"/>
    <xdr:sp macro="" textlink="">
      <xdr:nvSpPr>
        <xdr:cNvPr id="679" name="テキスト ボックス 678"/>
        <xdr:cNvSpPr txBox="1"/>
      </xdr:nvSpPr>
      <xdr:spPr>
        <a:xfrm>
          <a:off x="15246427" y="170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115357</xdr:rowOff>
    </xdr:from>
    <xdr:to>
      <xdr:col>21</xdr:col>
      <xdr:colOff>212725</xdr:colOff>
      <xdr:row>99</xdr:row>
      <xdr:rowOff>45507</xdr:rowOff>
    </xdr:to>
    <xdr:sp macro="" textlink="">
      <xdr:nvSpPr>
        <xdr:cNvPr id="680" name="円/楕円 679"/>
        <xdr:cNvSpPr/>
      </xdr:nvSpPr>
      <xdr:spPr>
        <a:xfrm>
          <a:off x="14541500" y="169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36634</xdr:rowOff>
    </xdr:from>
    <xdr:ext cx="469744" cy="259045"/>
    <xdr:sp macro="" textlink="">
      <xdr:nvSpPr>
        <xdr:cNvPr id="681" name="テキスト ボックス 680"/>
        <xdr:cNvSpPr txBox="1"/>
      </xdr:nvSpPr>
      <xdr:spPr>
        <a:xfrm>
          <a:off x="14357427" y="170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147360</xdr:rowOff>
    </xdr:from>
    <xdr:to>
      <xdr:col>20</xdr:col>
      <xdr:colOff>9525</xdr:colOff>
      <xdr:row>99</xdr:row>
      <xdr:rowOff>77510</xdr:rowOff>
    </xdr:to>
    <xdr:sp macro="" textlink="">
      <xdr:nvSpPr>
        <xdr:cNvPr id="682" name="円/楕円 681"/>
        <xdr:cNvSpPr/>
      </xdr:nvSpPr>
      <xdr:spPr>
        <a:xfrm>
          <a:off x="13652500" y="169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68637</xdr:rowOff>
    </xdr:from>
    <xdr:ext cx="469744" cy="259045"/>
    <xdr:sp macro="" textlink="">
      <xdr:nvSpPr>
        <xdr:cNvPr id="683" name="テキスト ボックス 682"/>
        <xdr:cNvSpPr txBox="1"/>
      </xdr:nvSpPr>
      <xdr:spPr>
        <a:xfrm>
          <a:off x="13468427" y="1704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159744</xdr:rowOff>
    </xdr:from>
    <xdr:to>
      <xdr:col>18</xdr:col>
      <xdr:colOff>492125</xdr:colOff>
      <xdr:row>99</xdr:row>
      <xdr:rowOff>89894</xdr:rowOff>
    </xdr:to>
    <xdr:sp macro="" textlink="">
      <xdr:nvSpPr>
        <xdr:cNvPr id="684" name="円/楕円 683"/>
        <xdr:cNvSpPr/>
      </xdr:nvSpPr>
      <xdr:spPr>
        <a:xfrm>
          <a:off x="12763500" y="169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81021</xdr:rowOff>
    </xdr:from>
    <xdr:ext cx="378565" cy="259045"/>
    <xdr:sp macro="" textlink="">
      <xdr:nvSpPr>
        <xdr:cNvPr id="685" name="テキスト ボックス 684"/>
        <xdr:cNvSpPr txBox="1"/>
      </xdr:nvSpPr>
      <xdr:spPr>
        <a:xfrm>
          <a:off x="12625017" y="1705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35458</xdr:rowOff>
    </xdr:from>
    <xdr:to>
      <xdr:col>32</xdr:col>
      <xdr:colOff>187325</xdr:colOff>
      <xdr:row>59</xdr:row>
      <xdr:rowOff>37821</xdr:rowOff>
    </xdr:to>
    <xdr:cxnSp macro="">
      <xdr:nvCxnSpPr>
        <xdr:cNvPr id="769" name="直線コネクタ 768"/>
        <xdr:cNvCxnSpPr/>
      </xdr:nvCxnSpPr>
      <xdr:spPr>
        <a:xfrm flipV="1">
          <a:off x="21323300" y="10151008"/>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34849</xdr:rowOff>
    </xdr:from>
    <xdr:to>
      <xdr:col>31</xdr:col>
      <xdr:colOff>34925</xdr:colOff>
      <xdr:row>59</xdr:row>
      <xdr:rowOff>37821</xdr:rowOff>
    </xdr:to>
    <xdr:cxnSp macro="">
      <xdr:nvCxnSpPr>
        <xdr:cNvPr id="772" name="直線コネクタ 771"/>
        <xdr:cNvCxnSpPr/>
      </xdr:nvCxnSpPr>
      <xdr:spPr>
        <a:xfrm>
          <a:off x="20434300" y="101503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32410</xdr:rowOff>
    </xdr:from>
    <xdr:to>
      <xdr:col>29</xdr:col>
      <xdr:colOff>517525</xdr:colOff>
      <xdr:row>59</xdr:row>
      <xdr:rowOff>34849</xdr:rowOff>
    </xdr:to>
    <xdr:cxnSp macro="">
      <xdr:nvCxnSpPr>
        <xdr:cNvPr id="775" name="直線コネクタ 774"/>
        <xdr:cNvCxnSpPr/>
      </xdr:nvCxnSpPr>
      <xdr:spPr>
        <a:xfrm>
          <a:off x="19545300" y="1014796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30582</xdr:rowOff>
    </xdr:from>
    <xdr:to>
      <xdr:col>28</xdr:col>
      <xdr:colOff>314325</xdr:colOff>
      <xdr:row>59</xdr:row>
      <xdr:rowOff>32410</xdr:rowOff>
    </xdr:to>
    <xdr:cxnSp macro="">
      <xdr:nvCxnSpPr>
        <xdr:cNvPr id="778" name="直線コネクタ 777"/>
        <xdr:cNvCxnSpPr/>
      </xdr:nvCxnSpPr>
      <xdr:spPr>
        <a:xfrm>
          <a:off x="18656300" y="1014613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156108</xdr:rowOff>
    </xdr:from>
    <xdr:to>
      <xdr:col>32</xdr:col>
      <xdr:colOff>238125</xdr:colOff>
      <xdr:row>59</xdr:row>
      <xdr:rowOff>86258</xdr:rowOff>
    </xdr:to>
    <xdr:sp macro="" textlink="">
      <xdr:nvSpPr>
        <xdr:cNvPr id="788" name="円/楕円 787"/>
        <xdr:cNvSpPr/>
      </xdr:nvSpPr>
      <xdr:spPr>
        <a:xfrm>
          <a:off x="221107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71035</xdr:rowOff>
    </xdr:from>
    <xdr:ext cx="378565" cy="259045"/>
    <xdr:sp macro="" textlink="">
      <xdr:nvSpPr>
        <xdr:cNvPr id="789" name="貸付金該当値テキスト"/>
        <xdr:cNvSpPr txBox="1"/>
      </xdr:nvSpPr>
      <xdr:spPr>
        <a:xfrm>
          <a:off x="22212300" y="1001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158471</xdr:rowOff>
    </xdr:from>
    <xdr:to>
      <xdr:col>31</xdr:col>
      <xdr:colOff>85725</xdr:colOff>
      <xdr:row>59</xdr:row>
      <xdr:rowOff>88621</xdr:rowOff>
    </xdr:to>
    <xdr:sp macro="" textlink="">
      <xdr:nvSpPr>
        <xdr:cNvPr id="790" name="円/楕円 789"/>
        <xdr:cNvSpPr/>
      </xdr:nvSpPr>
      <xdr:spPr>
        <a:xfrm>
          <a:off x="21272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79748</xdr:rowOff>
    </xdr:from>
    <xdr:ext cx="313932" cy="259045"/>
    <xdr:sp macro="" textlink="">
      <xdr:nvSpPr>
        <xdr:cNvPr id="791" name="テキスト ボックス 790"/>
        <xdr:cNvSpPr txBox="1"/>
      </xdr:nvSpPr>
      <xdr:spPr>
        <a:xfrm>
          <a:off x="21166333" y="1019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155499</xdr:rowOff>
    </xdr:from>
    <xdr:to>
      <xdr:col>29</xdr:col>
      <xdr:colOff>568325</xdr:colOff>
      <xdr:row>59</xdr:row>
      <xdr:rowOff>85649</xdr:rowOff>
    </xdr:to>
    <xdr:sp macro="" textlink="">
      <xdr:nvSpPr>
        <xdr:cNvPr id="792" name="円/楕円 791"/>
        <xdr:cNvSpPr/>
      </xdr:nvSpPr>
      <xdr:spPr>
        <a:xfrm>
          <a:off x="20383500" y="100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76776</xdr:rowOff>
    </xdr:from>
    <xdr:ext cx="378565" cy="259045"/>
    <xdr:sp macro="" textlink="">
      <xdr:nvSpPr>
        <xdr:cNvPr id="793" name="テキスト ボックス 792"/>
        <xdr:cNvSpPr txBox="1"/>
      </xdr:nvSpPr>
      <xdr:spPr>
        <a:xfrm>
          <a:off x="20245017" y="1019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153060</xdr:rowOff>
    </xdr:from>
    <xdr:to>
      <xdr:col>28</xdr:col>
      <xdr:colOff>365125</xdr:colOff>
      <xdr:row>59</xdr:row>
      <xdr:rowOff>83210</xdr:rowOff>
    </xdr:to>
    <xdr:sp macro="" textlink="">
      <xdr:nvSpPr>
        <xdr:cNvPr id="794" name="円/楕円 793"/>
        <xdr:cNvSpPr/>
      </xdr:nvSpPr>
      <xdr:spPr>
        <a:xfrm>
          <a:off x="19494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74337</xdr:rowOff>
    </xdr:from>
    <xdr:ext cx="378565" cy="259045"/>
    <xdr:sp macro="" textlink="">
      <xdr:nvSpPr>
        <xdr:cNvPr id="795" name="テキスト ボックス 794"/>
        <xdr:cNvSpPr txBox="1"/>
      </xdr:nvSpPr>
      <xdr:spPr>
        <a:xfrm>
          <a:off x="19356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151232</xdr:rowOff>
    </xdr:from>
    <xdr:to>
      <xdr:col>27</xdr:col>
      <xdr:colOff>161925</xdr:colOff>
      <xdr:row>59</xdr:row>
      <xdr:rowOff>81382</xdr:rowOff>
    </xdr:to>
    <xdr:sp macro="" textlink="">
      <xdr:nvSpPr>
        <xdr:cNvPr id="796" name="円/楕円 795"/>
        <xdr:cNvSpPr/>
      </xdr:nvSpPr>
      <xdr:spPr>
        <a:xfrm>
          <a:off x="186055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72509</xdr:rowOff>
    </xdr:from>
    <xdr:ext cx="378565" cy="259045"/>
    <xdr:sp macro="" textlink="">
      <xdr:nvSpPr>
        <xdr:cNvPr id="797" name="テキスト ボックス 796"/>
        <xdr:cNvSpPr txBox="1"/>
      </xdr:nvSpPr>
      <xdr:spPr>
        <a:xfrm>
          <a:off x="18467017" y="1018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2037</xdr:rowOff>
    </xdr:from>
    <xdr:to>
      <xdr:col>32</xdr:col>
      <xdr:colOff>187325</xdr:colOff>
      <xdr:row>72</xdr:row>
      <xdr:rowOff>138054</xdr:rowOff>
    </xdr:to>
    <xdr:cxnSp macro="">
      <xdr:nvCxnSpPr>
        <xdr:cNvPr id="825" name="直線コネクタ 824"/>
        <xdr:cNvCxnSpPr/>
      </xdr:nvCxnSpPr>
      <xdr:spPr>
        <a:xfrm flipV="1">
          <a:off x="21323300" y="12346437"/>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138054</xdr:rowOff>
    </xdr:from>
    <xdr:to>
      <xdr:col>31</xdr:col>
      <xdr:colOff>34925</xdr:colOff>
      <xdr:row>73</xdr:row>
      <xdr:rowOff>87899</xdr:rowOff>
    </xdr:to>
    <xdr:cxnSp macro="">
      <xdr:nvCxnSpPr>
        <xdr:cNvPr id="828" name="直線コネクタ 827"/>
        <xdr:cNvCxnSpPr/>
      </xdr:nvCxnSpPr>
      <xdr:spPr>
        <a:xfrm flipV="1">
          <a:off x="20434300" y="12482454"/>
          <a:ext cx="8890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87899</xdr:rowOff>
    </xdr:from>
    <xdr:to>
      <xdr:col>29</xdr:col>
      <xdr:colOff>517525</xdr:colOff>
      <xdr:row>73</xdr:row>
      <xdr:rowOff>160960</xdr:rowOff>
    </xdr:to>
    <xdr:cxnSp macro="">
      <xdr:nvCxnSpPr>
        <xdr:cNvPr id="831" name="直線コネクタ 830"/>
        <xdr:cNvCxnSpPr/>
      </xdr:nvCxnSpPr>
      <xdr:spPr>
        <a:xfrm flipV="1">
          <a:off x="19545300" y="12603749"/>
          <a:ext cx="8890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160960</xdr:rowOff>
    </xdr:from>
    <xdr:to>
      <xdr:col>28</xdr:col>
      <xdr:colOff>314325</xdr:colOff>
      <xdr:row>74</xdr:row>
      <xdr:rowOff>68697</xdr:rowOff>
    </xdr:to>
    <xdr:cxnSp macro="">
      <xdr:nvCxnSpPr>
        <xdr:cNvPr id="834" name="直線コネクタ 833"/>
        <xdr:cNvCxnSpPr/>
      </xdr:nvCxnSpPr>
      <xdr:spPr>
        <a:xfrm flipV="1">
          <a:off x="18656300" y="12676810"/>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122687</xdr:rowOff>
    </xdr:from>
    <xdr:to>
      <xdr:col>32</xdr:col>
      <xdr:colOff>238125</xdr:colOff>
      <xdr:row>72</xdr:row>
      <xdr:rowOff>52837</xdr:rowOff>
    </xdr:to>
    <xdr:sp macro="" textlink="">
      <xdr:nvSpPr>
        <xdr:cNvPr id="844" name="円/楕円 843"/>
        <xdr:cNvSpPr/>
      </xdr:nvSpPr>
      <xdr:spPr>
        <a:xfrm>
          <a:off x="22110700" y="122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145564</xdr:rowOff>
    </xdr:from>
    <xdr:ext cx="534377" cy="259045"/>
    <xdr:sp macro="" textlink="">
      <xdr:nvSpPr>
        <xdr:cNvPr id="845" name="繰出金該当値テキスト"/>
        <xdr:cNvSpPr txBox="1"/>
      </xdr:nvSpPr>
      <xdr:spPr>
        <a:xfrm>
          <a:off x="22212300" y="121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87254</xdr:rowOff>
    </xdr:from>
    <xdr:to>
      <xdr:col>31</xdr:col>
      <xdr:colOff>85725</xdr:colOff>
      <xdr:row>73</xdr:row>
      <xdr:rowOff>17404</xdr:rowOff>
    </xdr:to>
    <xdr:sp macro="" textlink="">
      <xdr:nvSpPr>
        <xdr:cNvPr id="846" name="円/楕円 845"/>
        <xdr:cNvSpPr/>
      </xdr:nvSpPr>
      <xdr:spPr>
        <a:xfrm>
          <a:off x="21272500" y="124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33931</xdr:rowOff>
    </xdr:from>
    <xdr:ext cx="534377" cy="259045"/>
    <xdr:sp macro="" textlink="">
      <xdr:nvSpPr>
        <xdr:cNvPr id="847" name="テキスト ボックス 846"/>
        <xdr:cNvSpPr txBox="1"/>
      </xdr:nvSpPr>
      <xdr:spPr>
        <a:xfrm>
          <a:off x="21056111" y="122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37099</xdr:rowOff>
    </xdr:from>
    <xdr:to>
      <xdr:col>29</xdr:col>
      <xdr:colOff>568325</xdr:colOff>
      <xdr:row>73</xdr:row>
      <xdr:rowOff>138699</xdr:rowOff>
    </xdr:to>
    <xdr:sp macro="" textlink="">
      <xdr:nvSpPr>
        <xdr:cNvPr id="848" name="円/楕円 847"/>
        <xdr:cNvSpPr/>
      </xdr:nvSpPr>
      <xdr:spPr>
        <a:xfrm>
          <a:off x="20383500" y="12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155226</xdr:rowOff>
    </xdr:from>
    <xdr:ext cx="534377" cy="259045"/>
    <xdr:sp macro="" textlink="">
      <xdr:nvSpPr>
        <xdr:cNvPr id="849" name="テキスト ボックス 848"/>
        <xdr:cNvSpPr txBox="1"/>
      </xdr:nvSpPr>
      <xdr:spPr>
        <a:xfrm>
          <a:off x="20167111" y="123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110160</xdr:rowOff>
    </xdr:from>
    <xdr:to>
      <xdr:col>28</xdr:col>
      <xdr:colOff>365125</xdr:colOff>
      <xdr:row>74</xdr:row>
      <xdr:rowOff>40310</xdr:rowOff>
    </xdr:to>
    <xdr:sp macro="" textlink="">
      <xdr:nvSpPr>
        <xdr:cNvPr id="850" name="円/楕円 849"/>
        <xdr:cNvSpPr/>
      </xdr:nvSpPr>
      <xdr:spPr>
        <a:xfrm>
          <a:off x="19494500" y="126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56837</xdr:rowOff>
    </xdr:from>
    <xdr:ext cx="534377" cy="259045"/>
    <xdr:sp macro="" textlink="">
      <xdr:nvSpPr>
        <xdr:cNvPr id="851" name="テキスト ボックス 850"/>
        <xdr:cNvSpPr txBox="1"/>
      </xdr:nvSpPr>
      <xdr:spPr>
        <a:xfrm>
          <a:off x="19278111" y="124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17897</xdr:rowOff>
    </xdr:from>
    <xdr:to>
      <xdr:col>27</xdr:col>
      <xdr:colOff>161925</xdr:colOff>
      <xdr:row>74</xdr:row>
      <xdr:rowOff>119497</xdr:rowOff>
    </xdr:to>
    <xdr:sp macro="" textlink="">
      <xdr:nvSpPr>
        <xdr:cNvPr id="852" name="円/楕円 851"/>
        <xdr:cNvSpPr/>
      </xdr:nvSpPr>
      <xdr:spPr>
        <a:xfrm>
          <a:off x="18605500" y="127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110624</xdr:rowOff>
    </xdr:from>
    <xdr:ext cx="534377" cy="259045"/>
    <xdr:sp macro="" textlink="">
      <xdr:nvSpPr>
        <xdr:cNvPr id="853" name="テキスト ボックス 852"/>
        <xdr:cNvSpPr txBox="1"/>
      </xdr:nvSpPr>
      <xdr:spPr>
        <a:xfrm>
          <a:off x="18389111" y="127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歳出決算総額は、住民一人当たり３１１</a:t>
          </a:r>
          <a:r>
            <a:rPr lang="en-US" altLang="ja-JP" sz="1300" b="0" i="0" u="none" strike="noStrike" baseline="0" smtClean="0">
              <a:solidFill>
                <a:schemeClr val="dk1"/>
              </a:solidFill>
              <a:latin typeface="+mn-lt"/>
              <a:ea typeface="+mn-ea"/>
              <a:cs typeface="+mn-cs"/>
            </a:rPr>
            <a:t>,</a:t>
          </a:r>
          <a:r>
            <a:rPr lang="ja-JP" altLang="en-US" sz="1300" b="0" i="0" u="none" strike="noStrike" baseline="0" smtClean="0">
              <a:solidFill>
                <a:schemeClr val="dk1"/>
              </a:solidFill>
              <a:latin typeface="+mn-lt"/>
              <a:ea typeface="+mn-ea"/>
              <a:cs typeface="+mn-cs"/>
            </a:rPr>
            <a:t>１３０円となっている。主な構成項目である人件費は、住民一人当たり５７</a:t>
          </a:r>
          <a:r>
            <a:rPr lang="en-US" altLang="ja-JP" sz="1300" b="0" i="0" u="none" strike="noStrike" baseline="0" smtClean="0">
              <a:solidFill>
                <a:schemeClr val="dk1"/>
              </a:solidFill>
              <a:latin typeface="+mn-lt"/>
              <a:ea typeface="+mn-ea"/>
              <a:cs typeface="+mn-cs"/>
            </a:rPr>
            <a:t>,</a:t>
          </a:r>
          <a:r>
            <a:rPr lang="ja-JP" altLang="en-US" sz="1300" b="0" i="0" u="none" strike="noStrike" baseline="0" smtClean="0">
              <a:solidFill>
                <a:schemeClr val="dk1"/>
              </a:solidFill>
              <a:latin typeface="+mn-lt"/>
              <a:ea typeface="+mn-ea"/>
              <a:cs typeface="+mn-cs"/>
            </a:rPr>
            <a:t>１２９円となっており、平成２６年度から７６４円増額で推移しているものの、類似団体よりは低い傾向にある。これは</a:t>
          </a:r>
          <a:r>
            <a:rPr kumimoji="1" lang="ja-JP" altLang="ja-JP" sz="1300">
              <a:solidFill>
                <a:schemeClr val="dk1"/>
              </a:solidFill>
              <a:effectLst/>
              <a:latin typeface="+mn-lt"/>
              <a:ea typeface="+mn-ea"/>
              <a:cs typeface="+mn-cs"/>
            </a:rPr>
            <a:t>過去からごみ収集業務や保育所・幼稚園運営</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、積極的に民間へアウトソーシングを進めてきたことにより、一般の職員数は少ない状況である</a:t>
          </a:r>
          <a:r>
            <a:rPr kumimoji="1" lang="ja-JP" altLang="en-US" sz="1300">
              <a:solidFill>
                <a:schemeClr val="dk1"/>
              </a:solidFill>
              <a:effectLst/>
              <a:latin typeface="+mn-lt"/>
              <a:ea typeface="+mn-ea"/>
              <a:cs typeface="+mn-cs"/>
            </a:rPr>
            <a:t>ことが主な要因である</a:t>
          </a:r>
          <a:r>
            <a:rPr kumimoji="1" lang="ja-JP" altLang="ja-JP" sz="1300">
              <a:solidFill>
                <a:schemeClr val="dk1"/>
              </a:solidFill>
              <a:effectLst/>
              <a:latin typeface="+mn-lt"/>
              <a:ea typeface="+mn-ea"/>
              <a:cs typeface="+mn-cs"/>
            </a:rPr>
            <a:t>。引き続き新規採用の抑制など行財政改革への取組みを推進することにより人件費の削減に努める。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類似団体との比較で特徴的な構成項目である繰出金は、住民一人当たり４５</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５１１円となっており、平成２６年度から２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９７５円増額で推移しており、類似団体よりも高い傾向にある。これは高</a:t>
          </a:r>
          <a:r>
            <a:rPr kumimoji="1" lang="ja-JP" altLang="ja-JP" sz="1300">
              <a:solidFill>
                <a:schemeClr val="dk1"/>
              </a:solidFill>
              <a:effectLst/>
              <a:latin typeface="+mn-lt"/>
              <a:ea typeface="+mn-ea"/>
              <a:cs typeface="+mn-cs"/>
            </a:rPr>
            <a:t>齢化人口割合が類似団体と比べ大きく、後期高齢者医療特別会計及び介護保険特別会計への繰出金が多いこと</a:t>
          </a:r>
          <a:r>
            <a:rPr kumimoji="1" lang="ja-JP" altLang="en-US" sz="1300">
              <a:solidFill>
                <a:schemeClr val="dk1"/>
              </a:solidFill>
              <a:effectLst/>
              <a:latin typeface="+mn-lt"/>
              <a:ea typeface="+mn-ea"/>
              <a:cs typeface="+mn-cs"/>
            </a:rPr>
            <a:t>が主な要因である</a:t>
          </a:r>
          <a:r>
            <a:rPr kumimoji="1" lang="ja-JP" altLang="ja-JP" sz="1300">
              <a:solidFill>
                <a:schemeClr val="dk1"/>
              </a:solidFill>
              <a:effectLst/>
              <a:latin typeface="+mn-lt"/>
              <a:ea typeface="+mn-ea"/>
              <a:cs typeface="+mn-cs"/>
            </a:rPr>
            <a:t>。今後は、病気の予防や健康増進、介護予防事業を積極的に推進することで、給付費等の抑制を行い一般会計負担の軽減を目指す。</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109,545
109,060
109.63
34,368,702
34,082,758
139,861
21,273,526
32,599,537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155702</xdr:rowOff>
    </xdr:from>
    <xdr:to>
      <xdr:col>6</xdr:col>
      <xdr:colOff>511175</xdr:colOff>
      <xdr:row>35</xdr:row>
      <xdr:rowOff>88265</xdr:rowOff>
    </xdr:to>
    <xdr:cxnSp macro="">
      <xdr:nvCxnSpPr>
        <xdr:cNvPr id="57" name="直線コネクタ 56"/>
        <xdr:cNvCxnSpPr/>
      </xdr:nvCxnSpPr>
      <xdr:spPr>
        <a:xfrm flipV="1">
          <a:off x="3797300" y="5985002"/>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88265</xdr:rowOff>
    </xdr:from>
    <xdr:to>
      <xdr:col>5</xdr:col>
      <xdr:colOff>358775</xdr:colOff>
      <xdr:row>35</xdr:row>
      <xdr:rowOff>133985</xdr:rowOff>
    </xdr:to>
    <xdr:cxnSp macro="">
      <xdr:nvCxnSpPr>
        <xdr:cNvPr id="60" name="直線コネクタ 59"/>
        <xdr:cNvCxnSpPr/>
      </xdr:nvCxnSpPr>
      <xdr:spPr>
        <a:xfrm flipV="1">
          <a:off x="2908300" y="6089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64262</xdr:rowOff>
    </xdr:from>
    <xdr:to>
      <xdr:col>4</xdr:col>
      <xdr:colOff>155575</xdr:colOff>
      <xdr:row>35</xdr:row>
      <xdr:rowOff>133985</xdr:rowOff>
    </xdr:to>
    <xdr:cxnSp macro="">
      <xdr:nvCxnSpPr>
        <xdr:cNvPr id="63" name="直線コネクタ 62"/>
        <xdr:cNvCxnSpPr/>
      </xdr:nvCxnSpPr>
      <xdr:spPr>
        <a:xfrm>
          <a:off x="2019300" y="606501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152273</xdr:rowOff>
    </xdr:from>
    <xdr:to>
      <xdr:col>2</xdr:col>
      <xdr:colOff>638175</xdr:colOff>
      <xdr:row>35</xdr:row>
      <xdr:rowOff>64262</xdr:rowOff>
    </xdr:to>
    <xdr:cxnSp macro="">
      <xdr:nvCxnSpPr>
        <xdr:cNvPr id="66" name="直線コネクタ 65"/>
        <xdr:cNvCxnSpPr/>
      </xdr:nvCxnSpPr>
      <xdr:spPr>
        <a:xfrm>
          <a:off x="1130300" y="5810123"/>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104902</xdr:rowOff>
    </xdr:from>
    <xdr:to>
      <xdr:col>6</xdr:col>
      <xdr:colOff>561975</xdr:colOff>
      <xdr:row>35</xdr:row>
      <xdr:rowOff>35052</xdr:rowOff>
    </xdr:to>
    <xdr:sp macro="" textlink="">
      <xdr:nvSpPr>
        <xdr:cNvPr id="76" name="円/楕円 75"/>
        <xdr:cNvSpPr/>
      </xdr:nvSpPr>
      <xdr:spPr>
        <a:xfrm>
          <a:off x="458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127779</xdr:rowOff>
    </xdr:from>
    <xdr:ext cx="469744" cy="259045"/>
    <xdr:sp macro="" textlink="">
      <xdr:nvSpPr>
        <xdr:cNvPr id="77" name="議会費該当値テキスト"/>
        <xdr:cNvSpPr txBox="1"/>
      </xdr:nvSpPr>
      <xdr:spPr>
        <a:xfrm>
          <a:off x="4686300"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37465</xdr:rowOff>
    </xdr:from>
    <xdr:to>
      <xdr:col>5</xdr:col>
      <xdr:colOff>409575</xdr:colOff>
      <xdr:row>35</xdr:row>
      <xdr:rowOff>139065</xdr:rowOff>
    </xdr:to>
    <xdr:sp macro="" textlink="">
      <xdr:nvSpPr>
        <xdr:cNvPr id="78" name="円/楕円 77"/>
        <xdr:cNvSpPr/>
      </xdr:nvSpPr>
      <xdr:spPr>
        <a:xfrm>
          <a:off x="3746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130192</xdr:rowOff>
    </xdr:from>
    <xdr:ext cx="469744" cy="259045"/>
    <xdr:sp macro="" textlink="">
      <xdr:nvSpPr>
        <xdr:cNvPr id="79" name="テキスト ボックス 78"/>
        <xdr:cNvSpPr txBox="1"/>
      </xdr:nvSpPr>
      <xdr:spPr>
        <a:xfrm>
          <a:off x="3562427"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83185</xdr:rowOff>
    </xdr:from>
    <xdr:to>
      <xdr:col>4</xdr:col>
      <xdr:colOff>206375</xdr:colOff>
      <xdr:row>36</xdr:row>
      <xdr:rowOff>13335</xdr:rowOff>
    </xdr:to>
    <xdr:sp macro="" textlink="">
      <xdr:nvSpPr>
        <xdr:cNvPr id="80" name="円/楕円 79"/>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4462</xdr:rowOff>
    </xdr:from>
    <xdr:ext cx="469744" cy="259045"/>
    <xdr:sp macro="" textlink="">
      <xdr:nvSpPr>
        <xdr:cNvPr id="81" name="テキスト ボックス 80"/>
        <xdr:cNvSpPr txBox="1"/>
      </xdr:nvSpPr>
      <xdr:spPr>
        <a:xfrm>
          <a:off x="2673427"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13462</xdr:rowOff>
    </xdr:from>
    <xdr:to>
      <xdr:col>3</xdr:col>
      <xdr:colOff>3175</xdr:colOff>
      <xdr:row>35</xdr:row>
      <xdr:rowOff>115062</xdr:rowOff>
    </xdr:to>
    <xdr:sp macro="" textlink="">
      <xdr:nvSpPr>
        <xdr:cNvPr id="82" name="円/楕円 81"/>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106189</xdr:rowOff>
    </xdr:from>
    <xdr:ext cx="469744" cy="259045"/>
    <xdr:sp macro="" textlink="">
      <xdr:nvSpPr>
        <xdr:cNvPr id="83" name="テキスト ボックス 82"/>
        <xdr:cNvSpPr txBox="1"/>
      </xdr:nvSpPr>
      <xdr:spPr>
        <a:xfrm>
          <a:off x="1784427"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101473</xdr:rowOff>
    </xdr:from>
    <xdr:to>
      <xdr:col>1</xdr:col>
      <xdr:colOff>485775</xdr:colOff>
      <xdr:row>34</xdr:row>
      <xdr:rowOff>31623</xdr:rowOff>
    </xdr:to>
    <xdr:sp macro="" textlink="">
      <xdr:nvSpPr>
        <xdr:cNvPr id="84" name="円/楕円 83"/>
        <xdr:cNvSpPr/>
      </xdr:nvSpPr>
      <xdr:spPr>
        <a:xfrm>
          <a:off x="107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22750</xdr:rowOff>
    </xdr:from>
    <xdr:ext cx="469744" cy="259045"/>
    <xdr:sp macro="" textlink="">
      <xdr:nvSpPr>
        <xdr:cNvPr id="85" name="テキスト ボックス 84"/>
        <xdr:cNvSpPr txBox="1"/>
      </xdr:nvSpPr>
      <xdr:spPr>
        <a:xfrm>
          <a:off x="895427"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170431</xdr:rowOff>
    </xdr:from>
    <xdr:to>
      <xdr:col>6</xdr:col>
      <xdr:colOff>511175</xdr:colOff>
      <xdr:row>58</xdr:row>
      <xdr:rowOff>39893</xdr:rowOff>
    </xdr:to>
    <xdr:cxnSp macro="">
      <xdr:nvCxnSpPr>
        <xdr:cNvPr id="116" name="直線コネクタ 115"/>
        <xdr:cNvCxnSpPr/>
      </xdr:nvCxnSpPr>
      <xdr:spPr>
        <a:xfrm>
          <a:off x="3797300" y="9943081"/>
          <a:ext cx="838200" cy="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170431</xdr:rowOff>
    </xdr:from>
    <xdr:to>
      <xdr:col>5</xdr:col>
      <xdr:colOff>358775</xdr:colOff>
      <xdr:row>58</xdr:row>
      <xdr:rowOff>32924</xdr:rowOff>
    </xdr:to>
    <xdr:cxnSp macro="">
      <xdr:nvCxnSpPr>
        <xdr:cNvPr id="119" name="直線コネクタ 118"/>
        <xdr:cNvCxnSpPr/>
      </xdr:nvCxnSpPr>
      <xdr:spPr>
        <a:xfrm flipV="1">
          <a:off x="2908300" y="9943081"/>
          <a:ext cx="889000" cy="3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32924</xdr:rowOff>
    </xdr:from>
    <xdr:to>
      <xdr:col>4</xdr:col>
      <xdr:colOff>155575</xdr:colOff>
      <xdr:row>58</xdr:row>
      <xdr:rowOff>62838</xdr:rowOff>
    </xdr:to>
    <xdr:cxnSp macro="">
      <xdr:nvCxnSpPr>
        <xdr:cNvPr id="122" name="直線コネクタ 121"/>
        <xdr:cNvCxnSpPr/>
      </xdr:nvCxnSpPr>
      <xdr:spPr>
        <a:xfrm flipV="1">
          <a:off x="2019300" y="9977024"/>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43930</xdr:rowOff>
    </xdr:from>
    <xdr:to>
      <xdr:col>2</xdr:col>
      <xdr:colOff>638175</xdr:colOff>
      <xdr:row>58</xdr:row>
      <xdr:rowOff>62838</xdr:rowOff>
    </xdr:to>
    <xdr:cxnSp macro="">
      <xdr:nvCxnSpPr>
        <xdr:cNvPr id="125" name="直線コネクタ 124"/>
        <xdr:cNvCxnSpPr/>
      </xdr:nvCxnSpPr>
      <xdr:spPr>
        <a:xfrm>
          <a:off x="1130300" y="9988030"/>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160543</xdr:rowOff>
    </xdr:from>
    <xdr:to>
      <xdr:col>6</xdr:col>
      <xdr:colOff>561975</xdr:colOff>
      <xdr:row>58</xdr:row>
      <xdr:rowOff>90693</xdr:rowOff>
    </xdr:to>
    <xdr:sp macro="" textlink="">
      <xdr:nvSpPr>
        <xdr:cNvPr id="135" name="円/楕円 134"/>
        <xdr:cNvSpPr/>
      </xdr:nvSpPr>
      <xdr:spPr>
        <a:xfrm>
          <a:off x="4584700" y="99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75470</xdr:rowOff>
    </xdr:from>
    <xdr:ext cx="534377" cy="259045"/>
    <xdr:sp macro="" textlink="">
      <xdr:nvSpPr>
        <xdr:cNvPr id="136" name="総務費該当値テキスト"/>
        <xdr:cNvSpPr txBox="1"/>
      </xdr:nvSpPr>
      <xdr:spPr>
        <a:xfrm>
          <a:off x="4686300" y="98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119631</xdr:rowOff>
    </xdr:from>
    <xdr:to>
      <xdr:col>5</xdr:col>
      <xdr:colOff>409575</xdr:colOff>
      <xdr:row>58</xdr:row>
      <xdr:rowOff>49781</xdr:rowOff>
    </xdr:to>
    <xdr:sp macro="" textlink="">
      <xdr:nvSpPr>
        <xdr:cNvPr id="137" name="円/楕円 136"/>
        <xdr:cNvSpPr/>
      </xdr:nvSpPr>
      <xdr:spPr>
        <a:xfrm>
          <a:off x="3746500" y="98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40908</xdr:rowOff>
    </xdr:from>
    <xdr:ext cx="534377" cy="259045"/>
    <xdr:sp macro="" textlink="">
      <xdr:nvSpPr>
        <xdr:cNvPr id="138" name="テキスト ボックス 137"/>
        <xdr:cNvSpPr txBox="1"/>
      </xdr:nvSpPr>
      <xdr:spPr>
        <a:xfrm>
          <a:off x="3530111" y="99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153574</xdr:rowOff>
    </xdr:from>
    <xdr:to>
      <xdr:col>4</xdr:col>
      <xdr:colOff>206375</xdr:colOff>
      <xdr:row>58</xdr:row>
      <xdr:rowOff>83724</xdr:rowOff>
    </xdr:to>
    <xdr:sp macro="" textlink="">
      <xdr:nvSpPr>
        <xdr:cNvPr id="139" name="円/楕円 138"/>
        <xdr:cNvSpPr/>
      </xdr:nvSpPr>
      <xdr:spPr>
        <a:xfrm>
          <a:off x="2857500" y="99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74851</xdr:rowOff>
    </xdr:from>
    <xdr:ext cx="534377" cy="259045"/>
    <xdr:sp macro="" textlink="">
      <xdr:nvSpPr>
        <xdr:cNvPr id="140" name="テキスト ボックス 139"/>
        <xdr:cNvSpPr txBox="1"/>
      </xdr:nvSpPr>
      <xdr:spPr>
        <a:xfrm>
          <a:off x="2641111" y="100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12038</xdr:rowOff>
    </xdr:from>
    <xdr:to>
      <xdr:col>3</xdr:col>
      <xdr:colOff>3175</xdr:colOff>
      <xdr:row>58</xdr:row>
      <xdr:rowOff>113638</xdr:rowOff>
    </xdr:to>
    <xdr:sp macro="" textlink="">
      <xdr:nvSpPr>
        <xdr:cNvPr id="141" name="円/楕円 140"/>
        <xdr:cNvSpPr/>
      </xdr:nvSpPr>
      <xdr:spPr>
        <a:xfrm>
          <a:off x="1968500" y="99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104765</xdr:rowOff>
    </xdr:from>
    <xdr:ext cx="534377" cy="259045"/>
    <xdr:sp macro="" textlink="">
      <xdr:nvSpPr>
        <xdr:cNvPr id="142" name="テキスト ボックス 141"/>
        <xdr:cNvSpPr txBox="1"/>
      </xdr:nvSpPr>
      <xdr:spPr>
        <a:xfrm>
          <a:off x="1752111" y="100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164580</xdr:rowOff>
    </xdr:from>
    <xdr:to>
      <xdr:col>1</xdr:col>
      <xdr:colOff>485775</xdr:colOff>
      <xdr:row>58</xdr:row>
      <xdr:rowOff>94730</xdr:rowOff>
    </xdr:to>
    <xdr:sp macro="" textlink="">
      <xdr:nvSpPr>
        <xdr:cNvPr id="143" name="円/楕円 142"/>
        <xdr:cNvSpPr/>
      </xdr:nvSpPr>
      <xdr:spPr>
        <a:xfrm>
          <a:off x="1079500" y="99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85857</xdr:rowOff>
    </xdr:from>
    <xdr:ext cx="534377" cy="259045"/>
    <xdr:sp macro="" textlink="">
      <xdr:nvSpPr>
        <xdr:cNvPr id="144" name="テキスト ボックス 143"/>
        <xdr:cNvSpPr txBox="1"/>
      </xdr:nvSpPr>
      <xdr:spPr>
        <a:xfrm>
          <a:off x="863111" y="100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95797</xdr:rowOff>
    </xdr:from>
    <xdr:to>
      <xdr:col>6</xdr:col>
      <xdr:colOff>511175</xdr:colOff>
      <xdr:row>77</xdr:row>
      <xdr:rowOff>2060</xdr:rowOff>
    </xdr:to>
    <xdr:cxnSp macro="">
      <xdr:nvCxnSpPr>
        <xdr:cNvPr id="176" name="直線コネクタ 175"/>
        <xdr:cNvCxnSpPr/>
      </xdr:nvCxnSpPr>
      <xdr:spPr>
        <a:xfrm flipV="1">
          <a:off x="3797300" y="13125997"/>
          <a:ext cx="8382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2060</xdr:rowOff>
    </xdr:from>
    <xdr:to>
      <xdr:col>5</xdr:col>
      <xdr:colOff>358775</xdr:colOff>
      <xdr:row>77</xdr:row>
      <xdr:rowOff>89810</xdr:rowOff>
    </xdr:to>
    <xdr:cxnSp macro="">
      <xdr:nvCxnSpPr>
        <xdr:cNvPr id="179" name="直線コネクタ 178"/>
        <xdr:cNvCxnSpPr/>
      </xdr:nvCxnSpPr>
      <xdr:spPr>
        <a:xfrm flipV="1">
          <a:off x="2908300" y="13203710"/>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89810</xdr:rowOff>
    </xdr:from>
    <xdr:to>
      <xdr:col>4</xdr:col>
      <xdr:colOff>155575</xdr:colOff>
      <xdr:row>77</xdr:row>
      <xdr:rowOff>114021</xdr:rowOff>
    </xdr:to>
    <xdr:cxnSp macro="">
      <xdr:nvCxnSpPr>
        <xdr:cNvPr id="182" name="直線コネクタ 181"/>
        <xdr:cNvCxnSpPr/>
      </xdr:nvCxnSpPr>
      <xdr:spPr>
        <a:xfrm flipV="1">
          <a:off x="2019300" y="13291460"/>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114021</xdr:rowOff>
    </xdr:from>
    <xdr:to>
      <xdr:col>2</xdr:col>
      <xdr:colOff>638175</xdr:colOff>
      <xdr:row>77</xdr:row>
      <xdr:rowOff>169483</xdr:rowOff>
    </xdr:to>
    <xdr:cxnSp macro="">
      <xdr:nvCxnSpPr>
        <xdr:cNvPr id="185" name="直線コネクタ 184"/>
        <xdr:cNvCxnSpPr/>
      </xdr:nvCxnSpPr>
      <xdr:spPr>
        <a:xfrm flipV="1">
          <a:off x="1130300" y="13315671"/>
          <a:ext cx="8890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44997</xdr:rowOff>
    </xdr:from>
    <xdr:to>
      <xdr:col>6</xdr:col>
      <xdr:colOff>561975</xdr:colOff>
      <xdr:row>76</xdr:row>
      <xdr:rowOff>146597</xdr:rowOff>
    </xdr:to>
    <xdr:sp macro="" textlink="">
      <xdr:nvSpPr>
        <xdr:cNvPr id="195" name="円/楕円 194"/>
        <xdr:cNvSpPr/>
      </xdr:nvSpPr>
      <xdr:spPr>
        <a:xfrm>
          <a:off x="4584700" y="13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23424</xdr:rowOff>
    </xdr:from>
    <xdr:ext cx="599010" cy="259045"/>
    <xdr:sp macro="" textlink="">
      <xdr:nvSpPr>
        <xdr:cNvPr id="196" name="民生費該当値テキスト"/>
        <xdr:cNvSpPr txBox="1"/>
      </xdr:nvSpPr>
      <xdr:spPr>
        <a:xfrm>
          <a:off x="4686300" y="1305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122710</xdr:rowOff>
    </xdr:from>
    <xdr:to>
      <xdr:col>5</xdr:col>
      <xdr:colOff>409575</xdr:colOff>
      <xdr:row>77</xdr:row>
      <xdr:rowOff>52860</xdr:rowOff>
    </xdr:to>
    <xdr:sp macro="" textlink="">
      <xdr:nvSpPr>
        <xdr:cNvPr id="197" name="円/楕円 196"/>
        <xdr:cNvSpPr/>
      </xdr:nvSpPr>
      <xdr:spPr>
        <a:xfrm>
          <a:off x="37465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43987</xdr:rowOff>
    </xdr:from>
    <xdr:ext cx="599010" cy="259045"/>
    <xdr:sp macro="" textlink="">
      <xdr:nvSpPr>
        <xdr:cNvPr id="198" name="テキスト ボックス 197"/>
        <xdr:cNvSpPr txBox="1"/>
      </xdr:nvSpPr>
      <xdr:spPr>
        <a:xfrm>
          <a:off x="3497794" y="132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39010</xdr:rowOff>
    </xdr:from>
    <xdr:to>
      <xdr:col>4</xdr:col>
      <xdr:colOff>206375</xdr:colOff>
      <xdr:row>77</xdr:row>
      <xdr:rowOff>140610</xdr:rowOff>
    </xdr:to>
    <xdr:sp macro="" textlink="">
      <xdr:nvSpPr>
        <xdr:cNvPr id="199" name="円/楕円 198"/>
        <xdr:cNvSpPr/>
      </xdr:nvSpPr>
      <xdr:spPr>
        <a:xfrm>
          <a:off x="2857500" y="132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131737</xdr:rowOff>
    </xdr:from>
    <xdr:ext cx="599010" cy="259045"/>
    <xdr:sp macro="" textlink="">
      <xdr:nvSpPr>
        <xdr:cNvPr id="200" name="テキスト ボックス 199"/>
        <xdr:cNvSpPr txBox="1"/>
      </xdr:nvSpPr>
      <xdr:spPr>
        <a:xfrm>
          <a:off x="2608794" y="133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63221</xdr:rowOff>
    </xdr:from>
    <xdr:to>
      <xdr:col>3</xdr:col>
      <xdr:colOff>3175</xdr:colOff>
      <xdr:row>77</xdr:row>
      <xdr:rowOff>164821</xdr:rowOff>
    </xdr:to>
    <xdr:sp macro="" textlink="">
      <xdr:nvSpPr>
        <xdr:cNvPr id="201" name="円/楕円 200"/>
        <xdr:cNvSpPr/>
      </xdr:nvSpPr>
      <xdr:spPr>
        <a:xfrm>
          <a:off x="1968500" y="132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155948</xdr:rowOff>
    </xdr:from>
    <xdr:ext cx="599010" cy="259045"/>
    <xdr:sp macro="" textlink="">
      <xdr:nvSpPr>
        <xdr:cNvPr id="202" name="テキスト ボックス 201"/>
        <xdr:cNvSpPr txBox="1"/>
      </xdr:nvSpPr>
      <xdr:spPr>
        <a:xfrm>
          <a:off x="1719794" y="133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118683</xdr:rowOff>
    </xdr:from>
    <xdr:to>
      <xdr:col>1</xdr:col>
      <xdr:colOff>485775</xdr:colOff>
      <xdr:row>78</xdr:row>
      <xdr:rowOff>48833</xdr:rowOff>
    </xdr:to>
    <xdr:sp macro="" textlink="">
      <xdr:nvSpPr>
        <xdr:cNvPr id="203" name="円/楕円 202"/>
        <xdr:cNvSpPr/>
      </xdr:nvSpPr>
      <xdr:spPr>
        <a:xfrm>
          <a:off x="1079500" y="133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39960</xdr:rowOff>
    </xdr:from>
    <xdr:ext cx="599010" cy="259045"/>
    <xdr:sp macro="" textlink="">
      <xdr:nvSpPr>
        <xdr:cNvPr id="204" name="テキスト ボックス 203"/>
        <xdr:cNvSpPr txBox="1"/>
      </xdr:nvSpPr>
      <xdr:spPr>
        <a:xfrm>
          <a:off x="830794" y="134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132316</xdr:rowOff>
    </xdr:from>
    <xdr:to>
      <xdr:col>6</xdr:col>
      <xdr:colOff>511175</xdr:colOff>
      <xdr:row>97</xdr:row>
      <xdr:rowOff>17399</xdr:rowOff>
    </xdr:to>
    <xdr:cxnSp macro="">
      <xdr:nvCxnSpPr>
        <xdr:cNvPr id="232" name="直線コネクタ 231"/>
        <xdr:cNvCxnSpPr/>
      </xdr:nvCxnSpPr>
      <xdr:spPr>
        <a:xfrm flipV="1">
          <a:off x="3797300" y="16591516"/>
          <a:ext cx="8382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149782</xdr:rowOff>
    </xdr:from>
    <xdr:to>
      <xdr:col>5</xdr:col>
      <xdr:colOff>358775</xdr:colOff>
      <xdr:row>97</xdr:row>
      <xdr:rowOff>17399</xdr:rowOff>
    </xdr:to>
    <xdr:cxnSp macro="">
      <xdr:nvCxnSpPr>
        <xdr:cNvPr id="235" name="直線コネクタ 234"/>
        <xdr:cNvCxnSpPr/>
      </xdr:nvCxnSpPr>
      <xdr:spPr>
        <a:xfrm>
          <a:off x="2908300" y="1660898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149782</xdr:rowOff>
    </xdr:from>
    <xdr:to>
      <xdr:col>4</xdr:col>
      <xdr:colOff>155575</xdr:colOff>
      <xdr:row>97</xdr:row>
      <xdr:rowOff>22679</xdr:rowOff>
    </xdr:to>
    <xdr:cxnSp macro="">
      <xdr:nvCxnSpPr>
        <xdr:cNvPr id="238" name="直線コネクタ 237"/>
        <xdr:cNvCxnSpPr/>
      </xdr:nvCxnSpPr>
      <xdr:spPr>
        <a:xfrm flipV="1">
          <a:off x="2019300" y="16608982"/>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22679</xdr:rowOff>
    </xdr:from>
    <xdr:to>
      <xdr:col>2</xdr:col>
      <xdr:colOff>638175</xdr:colOff>
      <xdr:row>97</xdr:row>
      <xdr:rowOff>31276</xdr:rowOff>
    </xdr:to>
    <xdr:cxnSp macro="">
      <xdr:nvCxnSpPr>
        <xdr:cNvPr id="241" name="直線コネクタ 240"/>
        <xdr:cNvCxnSpPr/>
      </xdr:nvCxnSpPr>
      <xdr:spPr>
        <a:xfrm flipV="1">
          <a:off x="1130300" y="16653329"/>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81516</xdr:rowOff>
    </xdr:from>
    <xdr:to>
      <xdr:col>6</xdr:col>
      <xdr:colOff>561975</xdr:colOff>
      <xdr:row>97</xdr:row>
      <xdr:rowOff>11666</xdr:rowOff>
    </xdr:to>
    <xdr:sp macro="" textlink="">
      <xdr:nvSpPr>
        <xdr:cNvPr id="251" name="円/楕円 250"/>
        <xdr:cNvSpPr/>
      </xdr:nvSpPr>
      <xdr:spPr>
        <a:xfrm>
          <a:off x="45847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104393</xdr:rowOff>
    </xdr:from>
    <xdr:ext cx="534377" cy="259045"/>
    <xdr:sp macro="" textlink="">
      <xdr:nvSpPr>
        <xdr:cNvPr id="252" name="衛生費該当値テキスト"/>
        <xdr:cNvSpPr txBox="1"/>
      </xdr:nvSpPr>
      <xdr:spPr>
        <a:xfrm>
          <a:off x="4686300" y="163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138049</xdr:rowOff>
    </xdr:from>
    <xdr:to>
      <xdr:col>5</xdr:col>
      <xdr:colOff>409575</xdr:colOff>
      <xdr:row>97</xdr:row>
      <xdr:rowOff>68199</xdr:rowOff>
    </xdr:to>
    <xdr:sp macro="" textlink="">
      <xdr:nvSpPr>
        <xdr:cNvPr id="253" name="円/楕円 252"/>
        <xdr:cNvSpPr/>
      </xdr:nvSpPr>
      <xdr:spPr>
        <a:xfrm>
          <a:off x="3746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84726</xdr:rowOff>
    </xdr:from>
    <xdr:ext cx="534377" cy="259045"/>
    <xdr:sp macro="" textlink="">
      <xdr:nvSpPr>
        <xdr:cNvPr id="254" name="テキスト ボックス 253"/>
        <xdr:cNvSpPr txBox="1"/>
      </xdr:nvSpPr>
      <xdr:spPr>
        <a:xfrm>
          <a:off x="3530111" y="163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98982</xdr:rowOff>
    </xdr:from>
    <xdr:to>
      <xdr:col>4</xdr:col>
      <xdr:colOff>206375</xdr:colOff>
      <xdr:row>97</xdr:row>
      <xdr:rowOff>29132</xdr:rowOff>
    </xdr:to>
    <xdr:sp macro="" textlink="">
      <xdr:nvSpPr>
        <xdr:cNvPr id="255" name="円/楕円 254"/>
        <xdr:cNvSpPr/>
      </xdr:nvSpPr>
      <xdr:spPr>
        <a:xfrm>
          <a:off x="2857500" y="16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45659</xdr:rowOff>
    </xdr:from>
    <xdr:ext cx="534377" cy="259045"/>
    <xdr:sp macro="" textlink="">
      <xdr:nvSpPr>
        <xdr:cNvPr id="256" name="テキスト ボックス 255"/>
        <xdr:cNvSpPr txBox="1"/>
      </xdr:nvSpPr>
      <xdr:spPr>
        <a:xfrm>
          <a:off x="2641111" y="163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143329</xdr:rowOff>
    </xdr:from>
    <xdr:to>
      <xdr:col>3</xdr:col>
      <xdr:colOff>3175</xdr:colOff>
      <xdr:row>97</xdr:row>
      <xdr:rowOff>73479</xdr:rowOff>
    </xdr:to>
    <xdr:sp macro="" textlink="">
      <xdr:nvSpPr>
        <xdr:cNvPr id="257" name="円/楕円 256"/>
        <xdr:cNvSpPr/>
      </xdr:nvSpPr>
      <xdr:spPr>
        <a:xfrm>
          <a:off x="19685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90006</xdr:rowOff>
    </xdr:from>
    <xdr:ext cx="534377" cy="259045"/>
    <xdr:sp macro="" textlink="">
      <xdr:nvSpPr>
        <xdr:cNvPr id="258" name="テキスト ボックス 257"/>
        <xdr:cNvSpPr txBox="1"/>
      </xdr:nvSpPr>
      <xdr:spPr>
        <a:xfrm>
          <a:off x="1752111" y="163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151926</xdr:rowOff>
    </xdr:from>
    <xdr:to>
      <xdr:col>1</xdr:col>
      <xdr:colOff>485775</xdr:colOff>
      <xdr:row>97</xdr:row>
      <xdr:rowOff>82076</xdr:rowOff>
    </xdr:to>
    <xdr:sp macro="" textlink="">
      <xdr:nvSpPr>
        <xdr:cNvPr id="259" name="円/楕円 258"/>
        <xdr:cNvSpPr/>
      </xdr:nvSpPr>
      <xdr:spPr>
        <a:xfrm>
          <a:off x="1079500" y="166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98603</xdr:rowOff>
    </xdr:from>
    <xdr:ext cx="534377" cy="259045"/>
    <xdr:sp macro="" textlink="">
      <xdr:nvSpPr>
        <xdr:cNvPr id="260" name="テキスト ボックス 259"/>
        <xdr:cNvSpPr txBox="1"/>
      </xdr:nvSpPr>
      <xdr:spPr>
        <a:xfrm>
          <a:off x="863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37059</xdr:rowOff>
    </xdr:from>
    <xdr:to>
      <xdr:col>15</xdr:col>
      <xdr:colOff>180975</xdr:colOff>
      <xdr:row>38</xdr:row>
      <xdr:rowOff>47346</xdr:rowOff>
    </xdr:to>
    <xdr:cxnSp macro="">
      <xdr:nvCxnSpPr>
        <xdr:cNvPr id="287" name="直線コネクタ 286"/>
        <xdr:cNvCxnSpPr/>
      </xdr:nvCxnSpPr>
      <xdr:spPr>
        <a:xfrm>
          <a:off x="9639300" y="655215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23571</xdr:rowOff>
    </xdr:from>
    <xdr:to>
      <xdr:col>14</xdr:col>
      <xdr:colOff>28575</xdr:colOff>
      <xdr:row>38</xdr:row>
      <xdr:rowOff>37059</xdr:rowOff>
    </xdr:to>
    <xdr:cxnSp macro="">
      <xdr:nvCxnSpPr>
        <xdr:cNvPr id="290" name="直線コネクタ 289"/>
        <xdr:cNvCxnSpPr/>
      </xdr:nvCxnSpPr>
      <xdr:spPr>
        <a:xfrm>
          <a:off x="8750300" y="653867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78664</xdr:rowOff>
    </xdr:from>
    <xdr:to>
      <xdr:col>12</xdr:col>
      <xdr:colOff>511175</xdr:colOff>
      <xdr:row>38</xdr:row>
      <xdr:rowOff>23571</xdr:rowOff>
    </xdr:to>
    <xdr:cxnSp macro="">
      <xdr:nvCxnSpPr>
        <xdr:cNvPr id="293" name="直線コネクタ 292"/>
        <xdr:cNvCxnSpPr/>
      </xdr:nvCxnSpPr>
      <xdr:spPr>
        <a:xfrm>
          <a:off x="7861300" y="6422314"/>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152273</xdr:rowOff>
    </xdr:from>
    <xdr:to>
      <xdr:col>11</xdr:col>
      <xdr:colOff>307975</xdr:colOff>
      <xdr:row>37</xdr:row>
      <xdr:rowOff>78664</xdr:rowOff>
    </xdr:to>
    <xdr:cxnSp macro="">
      <xdr:nvCxnSpPr>
        <xdr:cNvPr id="296" name="直線コネクタ 295"/>
        <xdr:cNvCxnSpPr/>
      </xdr:nvCxnSpPr>
      <xdr:spPr>
        <a:xfrm>
          <a:off x="6972300" y="6324473"/>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167996</xdr:rowOff>
    </xdr:from>
    <xdr:to>
      <xdr:col>15</xdr:col>
      <xdr:colOff>231775</xdr:colOff>
      <xdr:row>38</xdr:row>
      <xdr:rowOff>98146</xdr:rowOff>
    </xdr:to>
    <xdr:sp macro="" textlink="">
      <xdr:nvSpPr>
        <xdr:cNvPr id="306" name="円/楕円 305"/>
        <xdr:cNvSpPr/>
      </xdr:nvSpPr>
      <xdr:spPr>
        <a:xfrm>
          <a:off x="10426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82923</xdr:rowOff>
    </xdr:from>
    <xdr:ext cx="378565" cy="259045"/>
    <xdr:sp macro="" textlink="">
      <xdr:nvSpPr>
        <xdr:cNvPr id="307" name="労働費該当値テキスト"/>
        <xdr:cNvSpPr txBox="1"/>
      </xdr:nvSpPr>
      <xdr:spPr>
        <a:xfrm>
          <a:off x="10528300" y="642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157709</xdr:rowOff>
    </xdr:from>
    <xdr:to>
      <xdr:col>14</xdr:col>
      <xdr:colOff>79375</xdr:colOff>
      <xdr:row>38</xdr:row>
      <xdr:rowOff>87858</xdr:rowOff>
    </xdr:to>
    <xdr:sp macro="" textlink="">
      <xdr:nvSpPr>
        <xdr:cNvPr id="308" name="円/楕円 307"/>
        <xdr:cNvSpPr/>
      </xdr:nvSpPr>
      <xdr:spPr>
        <a:xfrm>
          <a:off x="9588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78986</xdr:rowOff>
    </xdr:from>
    <xdr:ext cx="378565" cy="259045"/>
    <xdr:sp macro="" textlink="">
      <xdr:nvSpPr>
        <xdr:cNvPr id="309" name="テキスト ボックス 308"/>
        <xdr:cNvSpPr txBox="1"/>
      </xdr:nvSpPr>
      <xdr:spPr>
        <a:xfrm>
          <a:off x="9450017" y="65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144221</xdr:rowOff>
    </xdr:from>
    <xdr:to>
      <xdr:col>12</xdr:col>
      <xdr:colOff>561975</xdr:colOff>
      <xdr:row>38</xdr:row>
      <xdr:rowOff>74371</xdr:rowOff>
    </xdr:to>
    <xdr:sp macro="" textlink="">
      <xdr:nvSpPr>
        <xdr:cNvPr id="310" name="円/楕円 309"/>
        <xdr:cNvSpPr/>
      </xdr:nvSpPr>
      <xdr:spPr>
        <a:xfrm>
          <a:off x="8699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65498</xdr:rowOff>
    </xdr:from>
    <xdr:ext cx="378565" cy="259045"/>
    <xdr:sp macro="" textlink="">
      <xdr:nvSpPr>
        <xdr:cNvPr id="311" name="テキスト ボックス 310"/>
        <xdr:cNvSpPr txBox="1"/>
      </xdr:nvSpPr>
      <xdr:spPr>
        <a:xfrm>
          <a:off x="8561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27864</xdr:rowOff>
    </xdr:from>
    <xdr:to>
      <xdr:col>11</xdr:col>
      <xdr:colOff>358775</xdr:colOff>
      <xdr:row>37</xdr:row>
      <xdr:rowOff>129464</xdr:rowOff>
    </xdr:to>
    <xdr:sp macro="" textlink="">
      <xdr:nvSpPr>
        <xdr:cNvPr id="312" name="円/楕円 311"/>
        <xdr:cNvSpPr/>
      </xdr:nvSpPr>
      <xdr:spPr>
        <a:xfrm>
          <a:off x="7810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120591</xdr:rowOff>
    </xdr:from>
    <xdr:ext cx="469744" cy="259045"/>
    <xdr:sp macro="" textlink="">
      <xdr:nvSpPr>
        <xdr:cNvPr id="313" name="テキスト ボックス 312"/>
        <xdr:cNvSpPr txBox="1"/>
      </xdr:nvSpPr>
      <xdr:spPr>
        <a:xfrm>
          <a:off x="7626427" y="64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101473</xdr:rowOff>
    </xdr:from>
    <xdr:to>
      <xdr:col>10</xdr:col>
      <xdr:colOff>155575</xdr:colOff>
      <xdr:row>37</xdr:row>
      <xdr:rowOff>31623</xdr:rowOff>
    </xdr:to>
    <xdr:sp macro="" textlink="">
      <xdr:nvSpPr>
        <xdr:cNvPr id="314" name="円/楕円 313"/>
        <xdr:cNvSpPr/>
      </xdr:nvSpPr>
      <xdr:spPr>
        <a:xfrm>
          <a:off x="6921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22750</xdr:rowOff>
    </xdr:from>
    <xdr:ext cx="469744" cy="259045"/>
    <xdr:sp macro="" textlink="">
      <xdr:nvSpPr>
        <xdr:cNvPr id="315" name="テキスト ボックス 314"/>
        <xdr:cNvSpPr txBox="1"/>
      </xdr:nvSpPr>
      <xdr:spPr>
        <a:xfrm>
          <a:off x="6737427"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104212</xdr:rowOff>
    </xdr:from>
    <xdr:to>
      <xdr:col>15</xdr:col>
      <xdr:colOff>180975</xdr:colOff>
      <xdr:row>56</xdr:row>
      <xdr:rowOff>108349</xdr:rowOff>
    </xdr:to>
    <xdr:cxnSp macro="">
      <xdr:nvCxnSpPr>
        <xdr:cNvPr id="346" name="直線コネクタ 345"/>
        <xdr:cNvCxnSpPr/>
      </xdr:nvCxnSpPr>
      <xdr:spPr>
        <a:xfrm>
          <a:off x="9639300" y="9019612"/>
          <a:ext cx="838200" cy="6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104212</xdr:rowOff>
    </xdr:from>
    <xdr:to>
      <xdr:col>14</xdr:col>
      <xdr:colOff>28575</xdr:colOff>
      <xdr:row>55</xdr:row>
      <xdr:rowOff>112703</xdr:rowOff>
    </xdr:to>
    <xdr:cxnSp macro="">
      <xdr:nvCxnSpPr>
        <xdr:cNvPr id="349" name="直線コネクタ 348"/>
        <xdr:cNvCxnSpPr/>
      </xdr:nvCxnSpPr>
      <xdr:spPr>
        <a:xfrm flipV="1">
          <a:off x="8750300" y="9019612"/>
          <a:ext cx="889000" cy="5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91276</xdr:rowOff>
    </xdr:from>
    <xdr:ext cx="469744" cy="259045"/>
    <xdr:sp macro="" textlink="">
      <xdr:nvSpPr>
        <xdr:cNvPr id="351" name="テキスト ボックス 350"/>
        <xdr:cNvSpPr txBox="1"/>
      </xdr:nvSpPr>
      <xdr:spPr>
        <a:xfrm>
          <a:off x="9404427" y="934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39225</xdr:rowOff>
    </xdr:from>
    <xdr:to>
      <xdr:col>12</xdr:col>
      <xdr:colOff>511175</xdr:colOff>
      <xdr:row>55</xdr:row>
      <xdr:rowOff>112703</xdr:rowOff>
    </xdr:to>
    <xdr:cxnSp macro="">
      <xdr:nvCxnSpPr>
        <xdr:cNvPr id="352" name="直線コネクタ 351"/>
        <xdr:cNvCxnSpPr/>
      </xdr:nvCxnSpPr>
      <xdr:spPr>
        <a:xfrm>
          <a:off x="7861300" y="929752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39225</xdr:rowOff>
    </xdr:from>
    <xdr:to>
      <xdr:col>11</xdr:col>
      <xdr:colOff>307975</xdr:colOff>
      <xdr:row>56</xdr:row>
      <xdr:rowOff>167894</xdr:rowOff>
    </xdr:to>
    <xdr:cxnSp macro="">
      <xdr:nvCxnSpPr>
        <xdr:cNvPr id="355" name="直線コネクタ 354"/>
        <xdr:cNvCxnSpPr/>
      </xdr:nvCxnSpPr>
      <xdr:spPr>
        <a:xfrm flipV="1">
          <a:off x="6972300" y="9297525"/>
          <a:ext cx="889000" cy="47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69939</xdr:rowOff>
    </xdr:from>
    <xdr:ext cx="469744" cy="259045"/>
    <xdr:sp macro="" textlink="">
      <xdr:nvSpPr>
        <xdr:cNvPr id="357" name="テキスト ボックス 356"/>
        <xdr:cNvSpPr txBox="1"/>
      </xdr:nvSpPr>
      <xdr:spPr>
        <a:xfrm>
          <a:off x="7626427" y="94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57549</xdr:rowOff>
    </xdr:from>
    <xdr:to>
      <xdr:col>15</xdr:col>
      <xdr:colOff>231775</xdr:colOff>
      <xdr:row>56</xdr:row>
      <xdr:rowOff>159149</xdr:rowOff>
    </xdr:to>
    <xdr:sp macro="" textlink="">
      <xdr:nvSpPr>
        <xdr:cNvPr id="365" name="円/楕円 364"/>
        <xdr:cNvSpPr/>
      </xdr:nvSpPr>
      <xdr:spPr>
        <a:xfrm>
          <a:off x="10426700" y="96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80426</xdr:rowOff>
    </xdr:from>
    <xdr:ext cx="469744" cy="259045"/>
    <xdr:sp macro="" textlink="">
      <xdr:nvSpPr>
        <xdr:cNvPr id="366" name="農林水産業費該当値テキスト"/>
        <xdr:cNvSpPr txBox="1"/>
      </xdr:nvSpPr>
      <xdr:spPr>
        <a:xfrm>
          <a:off x="10528300" y="951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53412</xdr:rowOff>
    </xdr:from>
    <xdr:to>
      <xdr:col>14</xdr:col>
      <xdr:colOff>79375</xdr:colOff>
      <xdr:row>52</xdr:row>
      <xdr:rowOff>155012</xdr:rowOff>
    </xdr:to>
    <xdr:sp macro="" textlink="">
      <xdr:nvSpPr>
        <xdr:cNvPr id="367" name="円/楕円 366"/>
        <xdr:cNvSpPr/>
      </xdr:nvSpPr>
      <xdr:spPr>
        <a:xfrm>
          <a:off x="9588500" y="8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89</xdr:rowOff>
    </xdr:from>
    <xdr:ext cx="534377" cy="259045"/>
    <xdr:sp macro="" textlink="">
      <xdr:nvSpPr>
        <xdr:cNvPr id="368" name="テキスト ボックス 367"/>
        <xdr:cNvSpPr txBox="1"/>
      </xdr:nvSpPr>
      <xdr:spPr>
        <a:xfrm>
          <a:off x="9372111" y="87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61903</xdr:rowOff>
    </xdr:from>
    <xdr:to>
      <xdr:col>12</xdr:col>
      <xdr:colOff>561975</xdr:colOff>
      <xdr:row>55</xdr:row>
      <xdr:rowOff>163503</xdr:rowOff>
    </xdr:to>
    <xdr:sp macro="" textlink="">
      <xdr:nvSpPr>
        <xdr:cNvPr id="369" name="円/楕円 368"/>
        <xdr:cNvSpPr/>
      </xdr:nvSpPr>
      <xdr:spPr>
        <a:xfrm>
          <a:off x="8699500" y="94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154630</xdr:rowOff>
    </xdr:from>
    <xdr:ext cx="469744" cy="259045"/>
    <xdr:sp macro="" textlink="">
      <xdr:nvSpPr>
        <xdr:cNvPr id="370" name="テキスト ボックス 369"/>
        <xdr:cNvSpPr txBox="1"/>
      </xdr:nvSpPr>
      <xdr:spPr>
        <a:xfrm>
          <a:off x="8515427" y="95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159875</xdr:rowOff>
    </xdr:from>
    <xdr:to>
      <xdr:col>11</xdr:col>
      <xdr:colOff>358775</xdr:colOff>
      <xdr:row>54</xdr:row>
      <xdr:rowOff>90025</xdr:rowOff>
    </xdr:to>
    <xdr:sp macro="" textlink="">
      <xdr:nvSpPr>
        <xdr:cNvPr id="371" name="円/楕円 370"/>
        <xdr:cNvSpPr/>
      </xdr:nvSpPr>
      <xdr:spPr>
        <a:xfrm>
          <a:off x="7810500" y="9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106552</xdr:rowOff>
    </xdr:from>
    <xdr:ext cx="469744" cy="259045"/>
    <xdr:sp macro="" textlink="">
      <xdr:nvSpPr>
        <xdr:cNvPr id="372" name="テキスト ボックス 371"/>
        <xdr:cNvSpPr txBox="1"/>
      </xdr:nvSpPr>
      <xdr:spPr>
        <a:xfrm>
          <a:off x="7626427" y="9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117094</xdr:rowOff>
    </xdr:from>
    <xdr:to>
      <xdr:col>10</xdr:col>
      <xdr:colOff>155575</xdr:colOff>
      <xdr:row>57</xdr:row>
      <xdr:rowOff>47244</xdr:rowOff>
    </xdr:to>
    <xdr:sp macro="" textlink="">
      <xdr:nvSpPr>
        <xdr:cNvPr id="373" name="円/楕円 372"/>
        <xdr:cNvSpPr/>
      </xdr:nvSpPr>
      <xdr:spPr>
        <a:xfrm>
          <a:off x="6921500" y="97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38371</xdr:rowOff>
    </xdr:from>
    <xdr:ext cx="469744" cy="259045"/>
    <xdr:sp macro="" textlink="">
      <xdr:nvSpPr>
        <xdr:cNvPr id="374" name="テキスト ボックス 373"/>
        <xdr:cNvSpPr txBox="1"/>
      </xdr:nvSpPr>
      <xdr:spPr>
        <a:xfrm>
          <a:off x="6737427" y="981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21913</xdr:rowOff>
    </xdr:from>
    <xdr:to>
      <xdr:col>15</xdr:col>
      <xdr:colOff>180975</xdr:colOff>
      <xdr:row>77</xdr:row>
      <xdr:rowOff>90608</xdr:rowOff>
    </xdr:to>
    <xdr:cxnSp macro="">
      <xdr:nvCxnSpPr>
        <xdr:cNvPr id="399" name="直線コネクタ 398"/>
        <xdr:cNvCxnSpPr/>
      </xdr:nvCxnSpPr>
      <xdr:spPr>
        <a:xfrm flipV="1">
          <a:off x="9639300" y="13223563"/>
          <a:ext cx="8382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90608</xdr:rowOff>
    </xdr:from>
    <xdr:to>
      <xdr:col>14</xdr:col>
      <xdr:colOff>28575</xdr:colOff>
      <xdr:row>77</xdr:row>
      <xdr:rowOff>96723</xdr:rowOff>
    </xdr:to>
    <xdr:cxnSp macro="">
      <xdr:nvCxnSpPr>
        <xdr:cNvPr id="402" name="直線コネクタ 401"/>
        <xdr:cNvCxnSpPr/>
      </xdr:nvCxnSpPr>
      <xdr:spPr>
        <a:xfrm flipV="1">
          <a:off x="8750300" y="1329225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96723</xdr:rowOff>
    </xdr:from>
    <xdr:to>
      <xdr:col>12</xdr:col>
      <xdr:colOff>511175</xdr:colOff>
      <xdr:row>77</xdr:row>
      <xdr:rowOff>96780</xdr:rowOff>
    </xdr:to>
    <xdr:cxnSp macro="">
      <xdr:nvCxnSpPr>
        <xdr:cNvPr id="405" name="直線コネクタ 404"/>
        <xdr:cNvCxnSpPr/>
      </xdr:nvCxnSpPr>
      <xdr:spPr>
        <a:xfrm flipV="1">
          <a:off x="7861300" y="1329837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83750</xdr:rowOff>
    </xdr:from>
    <xdr:to>
      <xdr:col>11</xdr:col>
      <xdr:colOff>307975</xdr:colOff>
      <xdr:row>77</xdr:row>
      <xdr:rowOff>96780</xdr:rowOff>
    </xdr:to>
    <xdr:cxnSp macro="">
      <xdr:nvCxnSpPr>
        <xdr:cNvPr id="408" name="直線コネクタ 407"/>
        <xdr:cNvCxnSpPr/>
      </xdr:nvCxnSpPr>
      <xdr:spPr>
        <a:xfrm>
          <a:off x="6972300" y="1328540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142563</xdr:rowOff>
    </xdr:from>
    <xdr:to>
      <xdr:col>15</xdr:col>
      <xdr:colOff>231775</xdr:colOff>
      <xdr:row>77</xdr:row>
      <xdr:rowOff>72713</xdr:rowOff>
    </xdr:to>
    <xdr:sp macro="" textlink="">
      <xdr:nvSpPr>
        <xdr:cNvPr id="418" name="円/楕円 417"/>
        <xdr:cNvSpPr/>
      </xdr:nvSpPr>
      <xdr:spPr>
        <a:xfrm>
          <a:off x="10426700" y="131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57490</xdr:rowOff>
    </xdr:from>
    <xdr:ext cx="469744" cy="259045"/>
    <xdr:sp macro="" textlink="">
      <xdr:nvSpPr>
        <xdr:cNvPr id="419" name="商工費該当値テキスト"/>
        <xdr:cNvSpPr txBox="1"/>
      </xdr:nvSpPr>
      <xdr:spPr>
        <a:xfrm>
          <a:off x="10528300" y="130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39808</xdr:rowOff>
    </xdr:from>
    <xdr:to>
      <xdr:col>14</xdr:col>
      <xdr:colOff>79375</xdr:colOff>
      <xdr:row>77</xdr:row>
      <xdr:rowOff>141408</xdr:rowOff>
    </xdr:to>
    <xdr:sp macro="" textlink="">
      <xdr:nvSpPr>
        <xdr:cNvPr id="420" name="円/楕円 419"/>
        <xdr:cNvSpPr/>
      </xdr:nvSpPr>
      <xdr:spPr>
        <a:xfrm>
          <a:off x="9588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132535</xdr:rowOff>
    </xdr:from>
    <xdr:ext cx="469744" cy="259045"/>
    <xdr:sp macro="" textlink="">
      <xdr:nvSpPr>
        <xdr:cNvPr id="421" name="テキスト ボックス 420"/>
        <xdr:cNvSpPr txBox="1"/>
      </xdr:nvSpPr>
      <xdr:spPr>
        <a:xfrm>
          <a:off x="9404427"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45923</xdr:rowOff>
    </xdr:from>
    <xdr:to>
      <xdr:col>12</xdr:col>
      <xdr:colOff>561975</xdr:colOff>
      <xdr:row>77</xdr:row>
      <xdr:rowOff>147523</xdr:rowOff>
    </xdr:to>
    <xdr:sp macro="" textlink="">
      <xdr:nvSpPr>
        <xdr:cNvPr id="422" name="円/楕円 421"/>
        <xdr:cNvSpPr/>
      </xdr:nvSpPr>
      <xdr:spPr>
        <a:xfrm>
          <a:off x="8699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138650</xdr:rowOff>
    </xdr:from>
    <xdr:ext cx="469744" cy="259045"/>
    <xdr:sp macro="" textlink="">
      <xdr:nvSpPr>
        <xdr:cNvPr id="423" name="テキスト ボックス 422"/>
        <xdr:cNvSpPr txBox="1"/>
      </xdr:nvSpPr>
      <xdr:spPr>
        <a:xfrm>
          <a:off x="8515427" y="1334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45980</xdr:rowOff>
    </xdr:from>
    <xdr:to>
      <xdr:col>11</xdr:col>
      <xdr:colOff>358775</xdr:colOff>
      <xdr:row>77</xdr:row>
      <xdr:rowOff>147580</xdr:rowOff>
    </xdr:to>
    <xdr:sp macro="" textlink="">
      <xdr:nvSpPr>
        <xdr:cNvPr id="424" name="円/楕円 423"/>
        <xdr:cNvSpPr/>
      </xdr:nvSpPr>
      <xdr:spPr>
        <a:xfrm>
          <a:off x="78105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138707</xdr:rowOff>
    </xdr:from>
    <xdr:ext cx="469744" cy="259045"/>
    <xdr:sp macro="" textlink="">
      <xdr:nvSpPr>
        <xdr:cNvPr id="425" name="テキスト ボックス 424"/>
        <xdr:cNvSpPr txBox="1"/>
      </xdr:nvSpPr>
      <xdr:spPr>
        <a:xfrm>
          <a:off x="7626427" y="13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32950</xdr:rowOff>
    </xdr:from>
    <xdr:to>
      <xdr:col>10</xdr:col>
      <xdr:colOff>155575</xdr:colOff>
      <xdr:row>77</xdr:row>
      <xdr:rowOff>134550</xdr:rowOff>
    </xdr:to>
    <xdr:sp macro="" textlink="">
      <xdr:nvSpPr>
        <xdr:cNvPr id="426" name="円/楕円 425"/>
        <xdr:cNvSpPr/>
      </xdr:nvSpPr>
      <xdr:spPr>
        <a:xfrm>
          <a:off x="6921500" y="132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125677</xdr:rowOff>
    </xdr:from>
    <xdr:ext cx="469744" cy="259045"/>
    <xdr:sp macro="" textlink="">
      <xdr:nvSpPr>
        <xdr:cNvPr id="427" name="テキスト ボックス 426"/>
        <xdr:cNvSpPr txBox="1"/>
      </xdr:nvSpPr>
      <xdr:spPr>
        <a:xfrm>
          <a:off x="6737427" y="133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169582</xdr:rowOff>
    </xdr:from>
    <xdr:to>
      <xdr:col>15</xdr:col>
      <xdr:colOff>180975</xdr:colOff>
      <xdr:row>99</xdr:row>
      <xdr:rowOff>2246</xdr:rowOff>
    </xdr:to>
    <xdr:cxnSp macro="">
      <xdr:nvCxnSpPr>
        <xdr:cNvPr id="459" name="直線コネクタ 458"/>
        <xdr:cNvCxnSpPr/>
      </xdr:nvCxnSpPr>
      <xdr:spPr>
        <a:xfrm flipV="1">
          <a:off x="9639300" y="1697168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2246</xdr:rowOff>
    </xdr:from>
    <xdr:to>
      <xdr:col>14</xdr:col>
      <xdr:colOff>28575</xdr:colOff>
      <xdr:row>99</xdr:row>
      <xdr:rowOff>50154</xdr:rowOff>
    </xdr:to>
    <xdr:cxnSp macro="">
      <xdr:nvCxnSpPr>
        <xdr:cNvPr id="462" name="直線コネクタ 461"/>
        <xdr:cNvCxnSpPr/>
      </xdr:nvCxnSpPr>
      <xdr:spPr>
        <a:xfrm flipV="1">
          <a:off x="8750300" y="16975796"/>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42642</xdr:rowOff>
    </xdr:from>
    <xdr:to>
      <xdr:col>12</xdr:col>
      <xdr:colOff>511175</xdr:colOff>
      <xdr:row>99</xdr:row>
      <xdr:rowOff>50154</xdr:rowOff>
    </xdr:to>
    <xdr:cxnSp macro="">
      <xdr:nvCxnSpPr>
        <xdr:cNvPr id="465" name="直線コネクタ 464"/>
        <xdr:cNvCxnSpPr/>
      </xdr:nvCxnSpPr>
      <xdr:spPr>
        <a:xfrm>
          <a:off x="7861300" y="1701619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42642</xdr:rowOff>
    </xdr:from>
    <xdr:to>
      <xdr:col>11</xdr:col>
      <xdr:colOff>307975</xdr:colOff>
      <xdr:row>99</xdr:row>
      <xdr:rowOff>60114</xdr:rowOff>
    </xdr:to>
    <xdr:cxnSp macro="">
      <xdr:nvCxnSpPr>
        <xdr:cNvPr id="468" name="直線コネクタ 467"/>
        <xdr:cNvCxnSpPr/>
      </xdr:nvCxnSpPr>
      <xdr:spPr>
        <a:xfrm flipV="1">
          <a:off x="6972300" y="17016192"/>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118782</xdr:rowOff>
    </xdr:from>
    <xdr:to>
      <xdr:col>15</xdr:col>
      <xdr:colOff>231775</xdr:colOff>
      <xdr:row>99</xdr:row>
      <xdr:rowOff>48932</xdr:rowOff>
    </xdr:to>
    <xdr:sp macro="" textlink="">
      <xdr:nvSpPr>
        <xdr:cNvPr id="478" name="円/楕円 477"/>
        <xdr:cNvSpPr/>
      </xdr:nvSpPr>
      <xdr:spPr>
        <a:xfrm>
          <a:off x="10426700" y="169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33709</xdr:rowOff>
    </xdr:from>
    <xdr:ext cx="534377" cy="259045"/>
    <xdr:sp macro="" textlink="">
      <xdr:nvSpPr>
        <xdr:cNvPr id="479" name="土木費該当値テキスト"/>
        <xdr:cNvSpPr txBox="1"/>
      </xdr:nvSpPr>
      <xdr:spPr>
        <a:xfrm>
          <a:off x="10528300" y="168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122896</xdr:rowOff>
    </xdr:from>
    <xdr:to>
      <xdr:col>14</xdr:col>
      <xdr:colOff>79375</xdr:colOff>
      <xdr:row>99</xdr:row>
      <xdr:rowOff>53046</xdr:rowOff>
    </xdr:to>
    <xdr:sp macro="" textlink="">
      <xdr:nvSpPr>
        <xdr:cNvPr id="480" name="円/楕円 479"/>
        <xdr:cNvSpPr/>
      </xdr:nvSpPr>
      <xdr:spPr>
        <a:xfrm>
          <a:off x="9588500" y="169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44173</xdr:rowOff>
    </xdr:from>
    <xdr:ext cx="534377" cy="259045"/>
    <xdr:sp macro="" textlink="">
      <xdr:nvSpPr>
        <xdr:cNvPr id="481" name="テキスト ボックス 480"/>
        <xdr:cNvSpPr txBox="1"/>
      </xdr:nvSpPr>
      <xdr:spPr>
        <a:xfrm>
          <a:off x="9372111" y="170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170804</xdr:rowOff>
    </xdr:from>
    <xdr:to>
      <xdr:col>12</xdr:col>
      <xdr:colOff>561975</xdr:colOff>
      <xdr:row>99</xdr:row>
      <xdr:rowOff>100954</xdr:rowOff>
    </xdr:to>
    <xdr:sp macro="" textlink="">
      <xdr:nvSpPr>
        <xdr:cNvPr id="482" name="円/楕円 481"/>
        <xdr:cNvSpPr/>
      </xdr:nvSpPr>
      <xdr:spPr>
        <a:xfrm>
          <a:off x="8699500" y="169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92081</xdr:rowOff>
    </xdr:from>
    <xdr:ext cx="534377" cy="259045"/>
    <xdr:sp macro="" textlink="">
      <xdr:nvSpPr>
        <xdr:cNvPr id="483" name="テキスト ボックス 482"/>
        <xdr:cNvSpPr txBox="1"/>
      </xdr:nvSpPr>
      <xdr:spPr>
        <a:xfrm>
          <a:off x="8483111" y="1706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163292</xdr:rowOff>
    </xdr:from>
    <xdr:to>
      <xdr:col>11</xdr:col>
      <xdr:colOff>358775</xdr:colOff>
      <xdr:row>99</xdr:row>
      <xdr:rowOff>93442</xdr:rowOff>
    </xdr:to>
    <xdr:sp macro="" textlink="">
      <xdr:nvSpPr>
        <xdr:cNvPr id="484" name="円/楕円 483"/>
        <xdr:cNvSpPr/>
      </xdr:nvSpPr>
      <xdr:spPr>
        <a:xfrm>
          <a:off x="7810500" y="16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84569</xdr:rowOff>
    </xdr:from>
    <xdr:ext cx="534377" cy="259045"/>
    <xdr:sp macro="" textlink="">
      <xdr:nvSpPr>
        <xdr:cNvPr id="485" name="テキスト ボックス 484"/>
        <xdr:cNvSpPr txBox="1"/>
      </xdr:nvSpPr>
      <xdr:spPr>
        <a:xfrm>
          <a:off x="7594111" y="170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9314</xdr:rowOff>
    </xdr:from>
    <xdr:to>
      <xdr:col>10</xdr:col>
      <xdr:colOff>155575</xdr:colOff>
      <xdr:row>99</xdr:row>
      <xdr:rowOff>110914</xdr:rowOff>
    </xdr:to>
    <xdr:sp macro="" textlink="">
      <xdr:nvSpPr>
        <xdr:cNvPr id="486" name="円/楕円 485"/>
        <xdr:cNvSpPr/>
      </xdr:nvSpPr>
      <xdr:spPr>
        <a:xfrm>
          <a:off x="6921500" y="169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102041</xdr:rowOff>
    </xdr:from>
    <xdr:ext cx="534377" cy="259045"/>
    <xdr:sp macro="" textlink="">
      <xdr:nvSpPr>
        <xdr:cNvPr id="487" name="テキスト ボックス 486"/>
        <xdr:cNvSpPr txBox="1"/>
      </xdr:nvSpPr>
      <xdr:spPr>
        <a:xfrm>
          <a:off x="6705111" y="1707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7478</xdr:rowOff>
    </xdr:from>
    <xdr:to>
      <xdr:col>23</xdr:col>
      <xdr:colOff>517525</xdr:colOff>
      <xdr:row>38</xdr:row>
      <xdr:rowOff>47437</xdr:rowOff>
    </xdr:to>
    <xdr:cxnSp macro="">
      <xdr:nvCxnSpPr>
        <xdr:cNvPr id="515" name="直線コネクタ 514"/>
        <xdr:cNvCxnSpPr/>
      </xdr:nvCxnSpPr>
      <xdr:spPr>
        <a:xfrm flipV="1">
          <a:off x="15481300" y="6522578"/>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72857</xdr:rowOff>
    </xdr:from>
    <xdr:to>
      <xdr:col>22</xdr:col>
      <xdr:colOff>365125</xdr:colOff>
      <xdr:row>38</xdr:row>
      <xdr:rowOff>47437</xdr:rowOff>
    </xdr:to>
    <xdr:cxnSp macro="">
      <xdr:nvCxnSpPr>
        <xdr:cNvPr id="518" name="直線コネクタ 517"/>
        <xdr:cNvCxnSpPr/>
      </xdr:nvCxnSpPr>
      <xdr:spPr>
        <a:xfrm>
          <a:off x="14592300" y="6073607"/>
          <a:ext cx="889000" cy="4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72857</xdr:rowOff>
    </xdr:from>
    <xdr:to>
      <xdr:col>21</xdr:col>
      <xdr:colOff>161925</xdr:colOff>
      <xdr:row>38</xdr:row>
      <xdr:rowOff>76926</xdr:rowOff>
    </xdr:to>
    <xdr:cxnSp macro="">
      <xdr:nvCxnSpPr>
        <xdr:cNvPr id="521" name="直線コネクタ 520"/>
        <xdr:cNvCxnSpPr/>
      </xdr:nvCxnSpPr>
      <xdr:spPr>
        <a:xfrm flipV="1">
          <a:off x="13703300" y="6073607"/>
          <a:ext cx="889000" cy="5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76926</xdr:rowOff>
    </xdr:from>
    <xdr:to>
      <xdr:col>19</xdr:col>
      <xdr:colOff>644525</xdr:colOff>
      <xdr:row>38</xdr:row>
      <xdr:rowOff>134579</xdr:rowOff>
    </xdr:to>
    <xdr:cxnSp macro="">
      <xdr:nvCxnSpPr>
        <xdr:cNvPr id="524" name="直線コネクタ 523"/>
        <xdr:cNvCxnSpPr/>
      </xdr:nvCxnSpPr>
      <xdr:spPr>
        <a:xfrm flipV="1">
          <a:off x="12814300" y="6592026"/>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128128</xdr:rowOff>
    </xdr:from>
    <xdr:to>
      <xdr:col>23</xdr:col>
      <xdr:colOff>568325</xdr:colOff>
      <xdr:row>38</xdr:row>
      <xdr:rowOff>58278</xdr:rowOff>
    </xdr:to>
    <xdr:sp macro="" textlink="">
      <xdr:nvSpPr>
        <xdr:cNvPr id="534" name="円/楕円 533"/>
        <xdr:cNvSpPr/>
      </xdr:nvSpPr>
      <xdr:spPr>
        <a:xfrm>
          <a:off x="16268700" y="64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106555</xdr:rowOff>
    </xdr:from>
    <xdr:ext cx="534377" cy="259045"/>
    <xdr:sp macro="" textlink="">
      <xdr:nvSpPr>
        <xdr:cNvPr id="535" name="消防費該当値テキスト"/>
        <xdr:cNvSpPr txBox="1"/>
      </xdr:nvSpPr>
      <xdr:spPr>
        <a:xfrm>
          <a:off x="16370300" y="645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168087</xdr:rowOff>
    </xdr:from>
    <xdr:to>
      <xdr:col>22</xdr:col>
      <xdr:colOff>415925</xdr:colOff>
      <xdr:row>38</xdr:row>
      <xdr:rowOff>98237</xdr:rowOff>
    </xdr:to>
    <xdr:sp macro="" textlink="">
      <xdr:nvSpPr>
        <xdr:cNvPr id="536" name="円/楕円 535"/>
        <xdr:cNvSpPr/>
      </xdr:nvSpPr>
      <xdr:spPr>
        <a:xfrm>
          <a:off x="15430500" y="65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89364</xdr:rowOff>
    </xdr:from>
    <xdr:ext cx="534377" cy="259045"/>
    <xdr:sp macro="" textlink="">
      <xdr:nvSpPr>
        <xdr:cNvPr id="537" name="テキスト ボックス 536"/>
        <xdr:cNvSpPr txBox="1"/>
      </xdr:nvSpPr>
      <xdr:spPr>
        <a:xfrm>
          <a:off x="15214111" y="66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22057</xdr:rowOff>
    </xdr:from>
    <xdr:to>
      <xdr:col>21</xdr:col>
      <xdr:colOff>212725</xdr:colOff>
      <xdr:row>35</xdr:row>
      <xdr:rowOff>123657</xdr:rowOff>
    </xdr:to>
    <xdr:sp macro="" textlink="">
      <xdr:nvSpPr>
        <xdr:cNvPr id="538" name="円/楕円 537"/>
        <xdr:cNvSpPr/>
      </xdr:nvSpPr>
      <xdr:spPr>
        <a:xfrm>
          <a:off x="14541500" y="60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140184</xdr:rowOff>
    </xdr:from>
    <xdr:ext cx="534377" cy="259045"/>
    <xdr:sp macro="" textlink="">
      <xdr:nvSpPr>
        <xdr:cNvPr id="539" name="テキスト ボックス 538"/>
        <xdr:cNvSpPr txBox="1"/>
      </xdr:nvSpPr>
      <xdr:spPr>
        <a:xfrm>
          <a:off x="14325111" y="57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26126</xdr:rowOff>
    </xdr:from>
    <xdr:to>
      <xdr:col>20</xdr:col>
      <xdr:colOff>9525</xdr:colOff>
      <xdr:row>38</xdr:row>
      <xdr:rowOff>127726</xdr:rowOff>
    </xdr:to>
    <xdr:sp macro="" textlink="">
      <xdr:nvSpPr>
        <xdr:cNvPr id="540" name="円/楕円 539"/>
        <xdr:cNvSpPr/>
      </xdr:nvSpPr>
      <xdr:spPr>
        <a:xfrm>
          <a:off x="136525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118853</xdr:rowOff>
    </xdr:from>
    <xdr:ext cx="534377" cy="259045"/>
    <xdr:sp macro="" textlink="">
      <xdr:nvSpPr>
        <xdr:cNvPr id="541" name="テキスト ボックス 540"/>
        <xdr:cNvSpPr txBox="1"/>
      </xdr:nvSpPr>
      <xdr:spPr>
        <a:xfrm>
          <a:off x="13436111" y="6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83779</xdr:rowOff>
    </xdr:from>
    <xdr:to>
      <xdr:col>18</xdr:col>
      <xdr:colOff>492125</xdr:colOff>
      <xdr:row>39</xdr:row>
      <xdr:rowOff>13929</xdr:rowOff>
    </xdr:to>
    <xdr:sp macro="" textlink="">
      <xdr:nvSpPr>
        <xdr:cNvPr id="542" name="円/楕円 541"/>
        <xdr:cNvSpPr/>
      </xdr:nvSpPr>
      <xdr:spPr>
        <a:xfrm>
          <a:off x="12763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5056</xdr:rowOff>
    </xdr:from>
    <xdr:ext cx="534377" cy="259045"/>
    <xdr:sp macro="" textlink="">
      <xdr:nvSpPr>
        <xdr:cNvPr id="543" name="テキスト ボックス 542"/>
        <xdr:cNvSpPr txBox="1"/>
      </xdr:nvSpPr>
      <xdr:spPr>
        <a:xfrm>
          <a:off x="12547111" y="66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106462</xdr:rowOff>
    </xdr:from>
    <xdr:to>
      <xdr:col>23</xdr:col>
      <xdr:colOff>517525</xdr:colOff>
      <xdr:row>57</xdr:row>
      <xdr:rowOff>145072</xdr:rowOff>
    </xdr:to>
    <xdr:cxnSp macro="">
      <xdr:nvCxnSpPr>
        <xdr:cNvPr id="571" name="直線コネクタ 570"/>
        <xdr:cNvCxnSpPr/>
      </xdr:nvCxnSpPr>
      <xdr:spPr>
        <a:xfrm flipV="1">
          <a:off x="15481300" y="9879112"/>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101936</xdr:rowOff>
    </xdr:from>
    <xdr:to>
      <xdr:col>22</xdr:col>
      <xdr:colOff>365125</xdr:colOff>
      <xdr:row>57</xdr:row>
      <xdr:rowOff>145072</xdr:rowOff>
    </xdr:to>
    <xdr:cxnSp macro="">
      <xdr:nvCxnSpPr>
        <xdr:cNvPr id="574" name="直線コネクタ 573"/>
        <xdr:cNvCxnSpPr/>
      </xdr:nvCxnSpPr>
      <xdr:spPr>
        <a:xfrm>
          <a:off x="14592300" y="9874586"/>
          <a:ext cx="889000" cy="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101936</xdr:rowOff>
    </xdr:from>
    <xdr:to>
      <xdr:col>21</xdr:col>
      <xdr:colOff>161925</xdr:colOff>
      <xdr:row>57</xdr:row>
      <xdr:rowOff>156868</xdr:rowOff>
    </xdr:to>
    <xdr:cxnSp macro="">
      <xdr:nvCxnSpPr>
        <xdr:cNvPr id="577" name="直線コネクタ 576"/>
        <xdr:cNvCxnSpPr/>
      </xdr:nvCxnSpPr>
      <xdr:spPr>
        <a:xfrm flipV="1">
          <a:off x="13703300" y="9874586"/>
          <a:ext cx="889000" cy="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156868</xdr:rowOff>
    </xdr:from>
    <xdr:to>
      <xdr:col>19</xdr:col>
      <xdr:colOff>644525</xdr:colOff>
      <xdr:row>58</xdr:row>
      <xdr:rowOff>26681</xdr:rowOff>
    </xdr:to>
    <xdr:cxnSp macro="">
      <xdr:nvCxnSpPr>
        <xdr:cNvPr id="580" name="直線コネクタ 579"/>
        <xdr:cNvCxnSpPr/>
      </xdr:nvCxnSpPr>
      <xdr:spPr>
        <a:xfrm flipV="1">
          <a:off x="12814300" y="9929518"/>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55662</xdr:rowOff>
    </xdr:from>
    <xdr:to>
      <xdr:col>23</xdr:col>
      <xdr:colOff>568325</xdr:colOff>
      <xdr:row>57</xdr:row>
      <xdr:rowOff>157262</xdr:rowOff>
    </xdr:to>
    <xdr:sp macro="" textlink="">
      <xdr:nvSpPr>
        <xdr:cNvPr id="590" name="円/楕円 589"/>
        <xdr:cNvSpPr/>
      </xdr:nvSpPr>
      <xdr:spPr>
        <a:xfrm>
          <a:off x="162687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142039</xdr:rowOff>
    </xdr:from>
    <xdr:ext cx="534377" cy="259045"/>
    <xdr:sp macro="" textlink="">
      <xdr:nvSpPr>
        <xdr:cNvPr id="591" name="教育費該当値テキスト"/>
        <xdr:cNvSpPr txBox="1"/>
      </xdr:nvSpPr>
      <xdr:spPr>
        <a:xfrm>
          <a:off x="16370300" y="97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94272</xdr:rowOff>
    </xdr:from>
    <xdr:to>
      <xdr:col>22</xdr:col>
      <xdr:colOff>415925</xdr:colOff>
      <xdr:row>58</xdr:row>
      <xdr:rowOff>24422</xdr:rowOff>
    </xdr:to>
    <xdr:sp macro="" textlink="">
      <xdr:nvSpPr>
        <xdr:cNvPr id="592" name="円/楕円 591"/>
        <xdr:cNvSpPr/>
      </xdr:nvSpPr>
      <xdr:spPr>
        <a:xfrm>
          <a:off x="15430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15549</xdr:rowOff>
    </xdr:from>
    <xdr:ext cx="534377" cy="259045"/>
    <xdr:sp macro="" textlink="">
      <xdr:nvSpPr>
        <xdr:cNvPr id="593" name="テキスト ボックス 592"/>
        <xdr:cNvSpPr txBox="1"/>
      </xdr:nvSpPr>
      <xdr:spPr>
        <a:xfrm>
          <a:off x="15214111" y="99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51136</xdr:rowOff>
    </xdr:from>
    <xdr:to>
      <xdr:col>21</xdr:col>
      <xdr:colOff>212725</xdr:colOff>
      <xdr:row>57</xdr:row>
      <xdr:rowOff>152736</xdr:rowOff>
    </xdr:to>
    <xdr:sp macro="" textlink="">
      <xdr:nvSpPr>
        <xdr:cNvPr id="594" name="円/楕円 593"/>
        <xdr:cNvSpPr/>
      </xdr:nvSpPr>
      <xdr:spPr>
        <a:xfrm>
          <a:off x="14541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143863</xdr:rowOff>
    </xdr:from>
    <xdr:ext cx="534377" cy="259045"/>
    <xdr:sp macro="" textlink="">
      <xdr:nvSpPr>
        <xdr:cNvPr id="595" name="テキスト ボックス 594"/>
        <xdr:cNvSpPr txBox="1"/>
      </xdr:nvSpPr>
      <xdr:spPr>
        <a:xfrm>
          <a:off x="14325111" y="991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106068</xdr:rowOff>
    </xdr:from>
    <xdr:to>
      <xdr:col>20</xdr:col>
      <xdr:colOff>9525</xdr:colOff>
      <xdr:row>58</xdr:row>
      <xdr:rowOff>36218</xdr:rowOff>
    </xdr:to>
    <xdr:sp macro="" textlink="">
      <xdr:nvSpPr>
        <xdr:cNvPr id="596" name="円/楕円 595"/>
        <xdr:cNvSpPr/>
      </xdr:nvSpPr>
      <xdr:spPr>
        <a:xfrm>
          <a:off x="13652500" y="98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27345</xdr:rowOff>
    </xdr:from>
    <xdr:ext cx="534377" cy="259045"/>
    <xdr:sp macro="" textlink="">
      <xdr:nvSpPr>
        <xdr:cNvPr id="597" name="テキスト ボックス 596"/>
        <xdr:cNvSpPr txBox="1"/>
      </xdr:nvSpPr>
      <xdr:spPr>
        <a:xfrm>
          <a:off x="13436111" y="997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147331</xdr:rowOff>
    </xdr:from>
    <xdr:to>
      <xdr:col>18</xdr:col>
      <xdr:colOff>492125</xdr:colOff>
      <xdr:row>58</xdr:row>
      <xdr:rowOff>77481</xdr:rowOff>
    </xdr:to>
    <xdr:sp macro="" textlink="">
      <xdr:nvSpPr>
        <xdr:cNvPr id="598" name="円/楕円 597"/>
        <xdr:cNvSpPr/>
      </xdr:nvSpPr>
      <xdr:spPr>
        <a:xfrm>
          <a:off x="12763500" y="99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68608</xdr:rowOff>
    </xdr:from>
    <xdr:ext cx="534377" cy="259045"/>
    <xdr:sp macro="" textlink="">
      <xdr:nvSpPr>
        <xdr:cNvPr id="599" name="テキスト ボックス 598"/>
        <xdr:cNvSpPr txBox="1"/>
      </xdr:nvSpPr>
      <xdr:spPr>
        <a:xfrm>
          <a:off x="12547111" y="100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102933</xdr:rowOff>
    </xdr:from>
    <xdr:to>
      <xdr:col>23</xdr:col>
      <xdr:colOff>517525</xdr:colOff>
      <xdr:row>79</xdr:row>
      <xdr:rowOff>4635</xdr:rowOff>
    </xdr:to>
    <xdr:cxnSp macro="">
      <xdr:nvCxnSpPr>
        <xdr:cNvPr id="628" name="直線コネクタ 627"/>
        <xdr:cNvCxnSpPr/>
      </xdr:nvCxnSpPr>
      <xdr:spPr>
        <a:xfrm>
          <a:off x="15481300" y="1347603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102933</xdr:rowOff>
    </xdr:from>
    <xdr:to>
      <xdr:col>22</xdr:col>
      <xdr:colOff>365125</xdr:colOff>
      <xdr:row>78</xdr:row>
      <xdr:rowOff>104648</xdr:rowOff>
    </xdr:to>
    <xdr:cxnSp macro="">
      <xdr:nvCxnSpPr>
        <xdr:cNvPr id="631" name="直線コネクタ 630"/>
        <xdr:cNvCxnSpPr/>
      </xdr:nvCxnSpPr>
      <xdr:spPr>
        <a:xfrm flipV="1">
          <a:off x="14592300" y="134760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104648</xdr:rowOff>
    </xdr:from>
    <xdr:to>
      <xdr:col>21</xdr:col>
      <xdr:colOff>161925</xdr:colOff>
      <xdr:row>78</xdr:row>
      <xdr:rowOff>162561</xdr:rowOff>
    </xdr:to>
    <xdr:cxnSp macro="">
      <xdr:nvCxnSpPr>
        <xdr:cNvPr id="634" name="直線コネクタ 633"/>
        <xdr:cNvCxnSpPr/>
      </xdr:nvCxnSpPr>
      <xdr:spPr>
        <a:xfrm flipV="1">
          <a:off x="13703300" y="134777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162561</xdr:rowOff>
    </xdr:from>
    <xdr:to>
      <xdr:col>19</xdr:col>
      <xdr:colOff>644525</xdr:colOff>
      <xdr:row>79</xdr:row>
      <xdr:rowOff>19686</xdr:rowOff>
    </xdr:to>
    <xdr:cxnSp macro="">
      <xdr:nvCxnSpPr>
        <xdr:cNvPr id="637" name="直線コネクタ 636"/>
        <xdr:cNvCxnSpPr/>
      </xdr:nvCxnSpPr>
      <xdr:spPr>
        <a:xfrm flipV="1">
          <a:off x="12814300" y="135356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125285</xdr:rowOff>
    </xdr:from>
    <xdr:to>
      <xdr:col>23</xdr:col>
      <xdr:colOff>568325</xdr:colOff>
      <xdr:row>79</xdr:row>
      <xdr:rowOff>55435</xdr:rowOff>
    </xdr:to>
    <xdr:sp macro="" textlink="">
      <xdr:nvSpPr>
        <xdr:cNvPr id="647" name="円/楕円 646"/>
        <xdr:cNvSpPr/>
      </xdr:nvSpPr>
      <xdr:spPr>
        <a:xfrm>
          <a:off x="16268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52658</xdr:rowOff>
    </xdr:from>
    <xdr:ext cx="378565" cy="259045"/>
    <xdr:sp macro="" textlink="">
      <xdr:nvSpPr>
        <xdr:cNvPr id="648" name="災害復旧費該当値テキスト"/>
        <xdr:cNvSpPr txBox="1"/>
      </xdr:nvSpPr>
      <xdr:spPr>
        <a:xfrm>
          <a:off x="16370300" y="134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52133</xdr:rowOff>
    </xdr:from>
    <xdr:to>
      <xdr:col>22</xdr:col>
      <xdr:colOff>415925</xdr:colOff>
      <xdr:row>78</xdr:row>
      <xdr:rowOff>153733</xdr:rowOff>
    </xdr:to>
    <xdr:sp macro="" textlink="">
      <xdr:nvSpPr>
        <xdr:cNvPr id="649" name="円/楕円 648"/>
        <xdr:cNvSpPr/>
      </xdr:nvSpPr>
      <xdr:spPr>
        <a:xfrm>
          <a:off x="15430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144860</xdr:rowOff>
    </xdr:from>
    <xdr:ext cx="378565" cy="259045"/>
    <xdr:sp macro="" textlink="">
      <xdr:nvSpPr>
        <xdr:cNvPr id="650" name="テキスト ボックス 649"/>
        <xdr:cNvSpPr txBox="1"/>
      </xdr:nvSpPr>
      <xdr:spPr>
        <a:xfrm>
          <a:off x="15292017" y="1351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53848</xdr:rowOff>
    </xdr:from>
    <xdr:to>
      <xdr:col>21</xdr:col>
      <xdr:colOff>212725</xdr:colOff>
      <xdr:row>78</xdr:row>
      <xdr:rowOff>155448</xdr:rowOff>
    </xdr:to>
    <xdr:sp macro="" textlink="">
      <xdr:nvSpPr>
        <xdr:cNvPr id="651" name="円/楕円 650"/>
        <xdr:cNvSpPr/>
      </xdr:nvSpPr>
      <xdr:spPr>
        <a:xfrm>
          <a:off x="145415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146575</xdr:rowOff>
    </xdr:from>
    <xdr:ext cx="378565" cy="259045"/>
    <xdr:sp macro="" textlink="">
      <xdr:nvSpPr>
        <xdr:cNvPr id="652" name="テキスト ボックス 651"/>
        <xdr:cNvSpPr txBox="1"/>
      </xdr:nvSpPr>
      <xdr:spPr>
        <a:xfrm>
          <a:off x="14403017" y="135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111761</xdr:rowOff>
    </xdr:from>
    <xdr:to>
      <xdr:col>20</xdr:col>
      <xdr:colOff>9525</xdr:colOff>
      <xdr:row>79</xdr:row>
      <xdr:rowOff>41911</xdr:rowOff>
    </xdr:to>
    <xdr:sp macro="" textlink="">
      <xdr:nvSpPr>
        <xdr:cNvPr id="653" name="円/楕円 652"/>
        <xdr:cNvSpPr/>
      </xdr:nvSpPr>
      <xdr:spPr>
        <a:xfrm>
          <a:off x="13652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33038</xdr:rowOff>
    </xdr:from>
    <xdr:ext cx="378565" cy="259045"/>
    <xdr:sp macro="" textlink="">
      <xdr:nvSpPr>
        <xdr:cNvPr id="654" name="テキスト ボックス 653"/>
        <xdr:cNvSpPr txBox="1"/>
      </xdr:nvSpPr>
      <xdr:spPr>
        <a:xfrm>
          <a:off x="13514017" y="1357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140336</xdr:rowOff>
    </xdr:from>
    <xdr:to>
      <xdr:col>18</xdr:col>
      <xdr:colOff>492125</xdr:colOff>
      <xdr:row>79</xdr:row>
      <xdr:rowOff>70486</xdr:rowOff>
    </xdr:to>
    <xdr:sp macro="" textlink="">
      <xdr:nvSpPr>
        <xdr:cNvPr id="655" name="円/楕円 654"/>
        <xdr:cNvSpPr/>
      </xdr:nvSpPr>
      <xdr:spPr>
        <a:xfrm>
          <a:off x="12763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61613</xdr:rowOff>
    </xdr:from>
    <xdr:ext cx="378565" cy="259045"/>
    <xdr:sp macro="" textlink="">
      <xdr:nvSpPr>
        <xdr:cNvPr id="656" name="テキスト ボックス 655"/>
        <xdr:cNvSpPr txBox="1"/>
      </xdr:nvSpPr>
      <xdr:spPr>
        <a:xfrm>
          <a:off x="12625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126882</xdr:rowOff>
    </xdr:from>
    <xdr:to>
      <xdr:col>23</xdr:col>
      <xdr:colOff>517525</xdr:colOff>
      <xdr:row>97</xdr:row>
      <xdr:rowOff>4516</xdr:rowOff>
    </xdr:to>
    <xdr:cxnSp macro="">
      <xdr:nvCxnSpPr>
        <xdr:cNvPr id="687" name="直線コネクタ 686"/>
        <xdr:cNvCxnSpPr/>
      </xdr:nvCxnSpPr>
      <xdr:spPr>
        <a:xfrm>
          <a:off x="15481300" y="16414632"/>
          <a:ext cx="838200" cy="2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126882</xdr:rowOff>
    </xdr:from>
    <xdr:to>
      <xdr:col>22</xdr:col>
      <xdr:colOff>365125</xdr:colOff>
      <xdr:row>96</xdr:row>
      <xdr:rowOff>62646</xdr:rowOff>
    </xdr:to>
    <xdr:cxnSp macro="">
      <xdr:nvCxnSpPr>
        <xdr:cNvPr id="690" name="直線コネクタ 689"/>
        <xdr:cNvCxnSpPr/>
      </xdr:nvCxnSpPr>
      <xdr:spPr>
        <a:xfrm flipV="1">
          <a:off x="14592300" y="16414632"/>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62646</xdr:rowOff>
    </xdr:from>
    <xdr:to>
      <xdr:col>21</xdr:col>
      <xdr:colOff>161925</xdr:colOff>
      <xdr:row>96</xdr:row>
      <xdr:rowOff>114212</xdr:rowOff>
    </xdr:to>
    <xdr:cxnSp macro="">
      <xdr:nvCxnSpPr>
        <xdr:cNvPr id="693" name="直線コネクタ 692"/>
        <xdr:cNvCxnSpPr/>
      </xdr:nvCxnSpPr>
      <xdr:spPr>
        <a:xfrm flipV="1">
          <a:off x="13703300" y="16521846"/>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77423</xdr:rowOff>
    </xdr:from>
    <xdr:to>
      <xdr:col>19</xdr:col>
      <xdr:colOff>644525</xdr:colOff>
      <xdr:row>96</xdr:row>
      <xdr:rowOff>114212</xdr:rowOff>
    </xdr:to>
    <xdr:cxnSp macro="">
      <xdr:nvCxnSpPr>
        <xdr:cNvPr id="696" name="直線コネクタ 695"/>
        <xdr:cNvCxnSpPr/>
      </xdr:nvCxnSpPr>
      <xdr:spPr>
        <a:xfrm>
          <a:off x="12814300" y="16193723"/>
          <a:ext cx="889000" cy="3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125166</xdr:rowOff>
    </xdr:from>
    <xdr:to>
      <xdr:col>23</xdr:col>
      <xdr:colOff>568325</xdr:colOff>
      <xdr:row>97</xdr:row>
      <xdr:rowOff>55316</xdr:rowOff>
    </xdr:to>
    <xdr:sp macro="" textlink="">
      <xdr:nvSpPr>
        <xdr:cNvPr id="706" name="円/楕円 705"/>
        <xdr:cNvSpPr/>
      </xdr:nvSpPr>
      <xdr:spPr>
        <a:xfrm>
          <a:off x="16268700" y="165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103593</xdr:rowOff>
    </xdr:from>
    <xdr:ext cx="534377" cy="259045"/>
    <xdr:sp macro="" textlink="">
      <xdr:nvSpPr>
        <xdr:cNvPr id="707" name="公債費該当値テキスト"/>
        <xdr:cNvSpPr txBox="1"/>
      </xdr:nvSpPr>
      <xdr:spPr>
        <a:xfrm>
          <a:off x="16370300" y="165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76082</xdr:rowOff>
    </xdr:from>
    <xdr:to>
      <xdr:col>22</xdr:col>
      <xdr:colOff>415925</xdr:colOff>
      <xdr:row>96</xdr:row>
      <xdr:rowOff>6232</xdr:rowOff>
    </xdr:to>
    <xdr:sp macro="" textlink="">
      <xdr:nvSpPr>
        <xdr:cNvPr id="708" name="円/楕円 707"/>
        <xdr:cNvSpPr/>
      </xdr:nvSpPr>
      <xdr:spPr>
        <a:xfrm>
          <a:off x="15430500" y="163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22759</xdr:rowOff>
    </xdr:from>
    <xdr:ext cx="534377" cy="259045"/>
    <xdr:sp macro="" textlink="">
      <xdr:nvSpPr>
        <xdr:cNvPr id="709" name="テキスト ボックス 708"/>
        <xdr:cNvSpPr txBox="1"/>
      </xdr:nvSpPr>
      <xdr:spPr>
        <a:xfrm>
          <a:off x="15214111" y="161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11846</xdr:rowOff>
    </xdr:from>
    <xdr:to>
      <xdr:col>21</xdr:col>
      <xdr:colOff>212725</xdr:colOff>
      <xdr:row>96</xdr:row>
      <xdr:rowOff>113446</xdr:rowOff>
    </xdr:to>
    <xdr:sp macro="" textlink="">
      <xdr:nvSpPr>
        <xdr:cNvPr id="710" name="円/楕円 709"/>
        <xdr:cNvSpPr/>
      </xdr:nvSpPr>
      <xdr:spPr>
        <a:xfrm>
          <a:off x="14541500" y="16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104573</xdr:rowOff>
    </xdr:from>
    <xdr:ext cx="534377" cy="259045"/>
    <xdr:sp macro="" textlink="">
      <xdr:nvSpPr>
        <xdr:cNvPr id="711" name="テキスト ボックス 710"/>
        <xdr:cNvSpPr txBox="1"/>
      </xdr:nvSpPr>
      <xdr:spPr>
        <a:xfrm>
          <a:off x="14325111" y="165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63412</xdr:rowOff>
    </xdr:from>
    <xdr:to>
      <xdr:col>20</xdr:col>
      <xdr:colOff>9525</xdr:colOff>
      <xdr:row>96</xdr:row>
      <xdr:rowOff>165012</xdr:rowOff>
    </xdr:to>
    <xdr:sp macro="" textlink="">
      <xdr:nvSpPr>
        <xdr:cNvPr id="712" name="円/楕円 711"/>
        <xdr:cNvSpPr/>
      </xdr:nvSpPr>
      <xdr:spPr>
        <a:xfrm>
          <a:off x="13652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156139</xdr:rowOff>
    </xdr:from>
    <xdr:ext cx="534377" cy="259045"/>
    <xdr:sp macro="" textlink="">
      <xdr:nvSpPr>
        <xdr:cNvPr id="713" name="テキスト ボックス 712"/>
        <xdr:cNvSpPr txBox="1"/>
      </xdr:nvSpPr>
      <xdr:spPr>
        <a:xfrm>
          <a:off x="13436111" y="166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26623</xdr:rowOff>
    </xdr:from>
    <xdr:to>
      <xdr:col>18</xdr:col>
      <xdr:colOff>492125</xdr:colOff>
      <xdr:row>94</xdr:row>
      <xdr:rowOff>128223</xdr:rowOff>
    </xdr:to>
    <xdr:sp macro="" textlink="">
      <xdr:nvSpPr>
        <xdr:cNvPr id="714" name="円/楕円 713"/>
        <xdr:cNvSpPr/>
      </xdr:nvSpPr>
      <xdr:spPr>
        <a:xfrm>
          <a:off x="12763500" y="161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144750</xdr:rowOff>
    </xdr:from>
    <xdr:ext cx="534377" cy="259045"/>
    <xdr:sp macro="" textlink="">
      <xdr:nvSpPr>
        <xdr:cNvPr id="715" name="テキスト ボックス 714"/>
        <xdr:cNvSpPr txBox="1"/>
      </xdr:nvSpPr>
      <xdr:spPr>
        <a:xfrm>
          <a:off x="12547111" y="159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主な構成項目である民生費は、住民一人当たり１３７，５３３円となっており</a:t>
          </a:r>
          <a:r>
            <a:rPr lang="ja-JP" altLang="ja-JP" sz="1300" b="0" i="0" baseline="0">
              <a:solidFill>
                <a:schemeClr val="dk1"/>
              </a:solidFill>
              <a:effectLst/>
              <a:latin typeface="+mn-lt"/>
              <a:ea typeface="+mn-ea"/>
              <a:cs typeface="+mn-cs"/>
            </a:rPr>
            <a:t>、類似団体よりは低い傾向にある</a:t>
          </a:r>
          <a:r>
            <a:rPr lang="ja-JP" altLang="en-US" sz="1300" b="0" i="0" baseline="0">
              <a:solidFill>
                <a:schemeClr val="dk1"/>
              </a:solidFill>
              <a:effectLst/>
              <a:latin typeface="+mn-lt"/>
              <a:ea typeface="+mn-ea"/>
              <a:cs typeface="+mn-cs"/>
            </a:rPr>
            <a:t>ものの</a:t>
          </a:r>
          <a:r>
            <a:rPr lang="ja-JP" altLang="ja-JP" sz="1300" b="0" i="0" baseline="0">
              <a:solidFill>
                <a:schemeClr val="dk1"/>
              </a:solidFill>
              <a:effectLst/>
              <a:latin typeface="+mn-lt"/>
              <a:ea typeface="+mn-ea"/>
              <a:cs typeface="+mn-cs"/>
            </a:rPr>
            <a:t>平成２６年度から７</a:t>
          </a:r>
          <a:r>
            <a:rPr lang="ja-JP" altLang="en-US" sz="1300" b="0" i="0" baseline="0">
              <a:solidFill>
                <a:schemeClr val="dk1"/>
              </a:solidFill>
              <a:effectLst/>
              <a:latin typeface="+mn-lt"/>
              <a:ea typeface="+mn-ea"/>
              <a:cs typeface="+mn-cs"/>
            </a:rPr>
            <a:t>，１３９</a:t>
          </a:r>
          <a:r>
            <a:rPr lang="ja-JP" altLang="ja-JP" sz="1300" b="0" i="0" baseline="0">
              <a:solidFill>
                <a:schemeClr val="dk1"/>
              </a:solidFill>
              <a:effectLst/>
              <a:latin typeface="+mn-lt"/>
              <a:ea typeface="+mn-ea"/>
              <a:cs typeface="+mn-cs"/>
            </a:rPr>
            <a:t>円増額で推移している</a:t>
          </a:r>
          <a:r>
            <a:rPr lang="ja-JP" altLang="en-US" sz="1300" b="0" i="0" u="none" strike="noStrike" baseline="0" smtClean="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国民健康保険制度改正に伴い保険基盤安定制度繰出金が増加したこと</a:t>
          </a:r>
          <a:r>
            <a:rPr kumimoji="1" lang="ja-JP" altLang="en-US" sz="1300" b="0" i="0" baseline="0">
              <a:solidFill>
                <a:schemeClr val="dk1"/>
              </a:solidFill>
              <a:effectLst/>
              <a:latin typeface="ＭＳ Ｐゴシック"/>
              <a:ea typeface="+mn-ea"/>
              <a:cs typeface="+mn-cs"/>
            </a:rPr>
            <a:t>が主な要因である。</a:t>
          </a:r>
          <a:r>
            <a:rPr kumimoji="1" lang="ja-JP" altLang="en-US" sz="1300">
              <a:latin typeface="ＭＳ Ｐゴシック"/>
            </a:rPr>
            <a:t>減額幅の大きい構成項目である農林水産業費は、住民一人当たり４</a:t>
          </a:r>
          <a:r>
            <a:rPr kumimoji="1" lang="en-US" altLang="ja-JP" sz="1300">
              <a:latin typeface="ＭＳ Ｐゴシック"/>
            </a:rPr>
            <a:t>,</a:t>
          </a:r>
          <a:r>
            <a:rPr kumimoji="1" lang="ja-JP" altLang="en-US" sz="1300">
              <a:latin typeface="ＭＳ Ｐゴシック"/>
            </a:rPr>
            <a:t>６３８円となっており、</a:t>
          </a:r>
          <a:r>
            <a:rPr kumimoji="1" lang="ja-JP" altLang="ja-JP" sz="1300">
              <a:solidFill>
                <a:schemeClr val="dk1"/>
              </a:solidFill>
              <a:effectLst/>
              <a:latin typeface="+mn-lt"/>
              <a:ea typeface="+mn-ea"/>
              <a:cs typeface="+mn-cs"/>
            </a:rPr>
            <a:t>平成２６年度から</a:t>
          </a:r>
          <a:r>
            <a:rPr kumimoji="1" lang="ja-JP" altLang="en-US" sz="1300">
              <a:solidFill>
                <a:schemeClr val="dk1"/>
              </a:solidFill>
              <a:effectLst/>
              <a:latin typeface="+mn-lt"/>
              <a:ea typeface="+mn-ea"/>
              <a:cs typeface="+mn-cs"/>
            </a:rPr>
            <a:t>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３３８</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減額となっている。</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平成２６年度に実施した地域活性・交流拠点整備工事費の影響である。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財政調整基金残高の標準財政規模に対する比率は、平成２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年度では</a:t>
          </a:r>
          <a:r>
            <a:rPr kumimoji="1" lang="ja-JP" altLang="en-US" sz="1300">
              <a:solidFill>
                <a:schemeClr val="dk1"/>
              </a:solidFill>
              <a:effectLst/>
              <a:latin typeface="+mn-lt"/>
              <a:ea typeface="+mn-ea"/>
              <a:cs typeface="+mn-cs"/>
            </a:rPr>
            <a:t>斎場建替に関する</a:t>
          </a:r>
          <a:r>
            <a:rPr kumimoji="1" lang="ja-JP" altLang="ja-JP" sz="1300">
              <a:solidFill>
                <a:schemeClr val="dk1"/>
              </a:solidFill>
              <a:effectLst/>
              <a:latin typeface="+mn-lt"/>
              <a:ea typeface="+mn-ea"/>
              <a:cs typeface="+mn-cs"/>
            </a:rPr>
            <a:t>普通建設事業の増加</a:t>
          </a:r>
          <a:r>
            <a:rPr kumimoji="1" lang="ja-JP" altLang="en-US" sz="1300">
              <a:solidFill>
                <a:schemeClr val="dk1"/>
              </a:solidFill>
              <a:effectLst/>
              <a:latin typeface="+mn-lt"/>
              <a:ea typeface="+mn-ea"/>
              <a:cs typeface="+mn-cs"/>
            </a:rPr>
            <a:t>等により財政</a:t>
          </a:r>
          <a:r>
            <a:rPr kumimoji="1" lang="ja-JP" altLang="ja-JP" sz="1300">
              <a:solidFill>
                <a:schemeClr val="dk1"/>
              </a:solidFill>
              <a:effectLst/>
              <a:latin typeface="+mn-lt"/>
              <a:ea typeface="+mn-ea"/>
              <a:cs typeface="+mn-cs"/>
            </a:rPr>
            <a:t>調整基金を約</a:t>
          </a:r>
          <a:r>
            <a:rPr kumimoji="1" lang="ja-JP" altLang="en-US" sz="1300">
              <a:solidFill>
                <a:schemeClr val="dk1"/>
              </a:solidFill>
              <a:effectLst/>
              <a:latin typeface="+mn-lt"/>
              <a:ea typeface="+mn-ea"/>
              <a:cs typeface="+mn-cs"/>
            </a:rPr>
            <a:t>１７５</a:t>
          </a:r>
          <a:r>
            <a:rPr kumimoji="1" lang="ja-JP" altLang="ja-JP" sz="1300">
              <a:solidFill>
                <a:schemeClr val="dk1"/>
              </a:solidFill>
              <a:effectLst/>
              <a:latin typeface="+mn-lt"/>
              <a:ea typeface="+mn-ea"/>
              <a:cs typeface="+mn-cs"/>
            </a:rPr>
            <a:t>百万円取り崩したため</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ポイント減少した。実質収支については、約</a:t>
          </a:r>
          <a:r>
            <a:rPr kumimoji="1" lang="ja-JP" altLang="en-US" sz="1300">
              <a:solidFill>
                <a:schemeClr val="dk1"/>
              </a:solidFill>
              <a:effectLst/>
              <a:latin typeface="+mn-lt"/>
              <a:ea typeface="+mn-ea"/>
              <a:cs typeface="+mn-cs"/>
            </a:rPr>
            <a:t>１４０</a:t>
          </a:r>
          <a:r>
            <a:rPr kumimoji="1" lang="ja-JP" altLang="ja-JP" sz="1300">
              <a:solidFill>
                <a:schemeClr val="dk1"/>
              </a:solidFill>
              <a:effectLst/>
              <a:latin typeface="+mn-lt"/>
              <a:ea typeface="+mn-ea"/>
              <a:cs typeface="+mn-cs"/>
            </a:rPr>
            <a:t>百万円の黒字を確保し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実質単年度収支</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約</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黒</a:t>
          </a:r>
          <a:r>
            <a:rPr kumimoji="1" lang="ja-JP" altLang="ja-JP" sz="1300">
              <a:solidFill>
                <a:schemeClr val="dk1"/>
              </a:solidFill>
              <a:effectLst/>
              <a:latin typeface="+mn-lt"/>
              <a:ea typeface="+mn-ea"/>
              <a:cs typeface="+mn-cs"/>
            </a:rPr>
            <a:t>字となり、比率は、それぞれ０．</a:t>
          </a:r>
          <a:r>
            <a:rPr kumimoji="1" lang="ja-JP" altLang="en-US" sz="1300">
              <a:solidFill>
                <a:schemeClr val="dk1"/>
              </a:solidFill>
              <a:effectLst/>
              <a:latin typeface="+mn-lt"/>
              <a:ea typeface="+mn-ea"/>
              <a:cs typeface="+mn-cs"/>
            </a:rPr>
            <a:t>６６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０．０９</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今後も財政調整基金に頼らない財政運営を目指す。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年度は、水道事業会計における資金剰余額が約２，</a:t>
          </a:r>
          <a:r>
            <a:rPr kumimoji="1" lang="ja-JP" altLang="en-US" sz="1300">
              <a:solidFill>
                <a:schemeClr val="dk1"/>
              </a:solidFill>
              <a:effectLst/>
              <a:latin typeface="+mn-lt"/>
              <a:ea typeface="+mn-ea"/>
              <a:cs typeface="+mn-cs"/>
            </a:rPr>
            <a:t>７７７</a:t>
          </a:r>
          <a:r>
            <a:rPr kumimoji="1" lang="ja-JP" altLang="ja-JP" sz="1300">
              <a:solidFill>
                <a:schemeClr val="dk1"/>
              </a:solidFill>
              <a:effectLst/>
              <a:latin typeface="+mn-lt"/>
              <a:ea typeface="+mn-ea"/>
              <a:cs typeface="+mn-cs"/>
            </a:rPr>
            <a:t>百万円となり、前年度と比べて約</a:t>
          </a:r>
          <a:r>
            <a:rPr kumimoji="1" lang="ja-JP" altLang="en-US" sz="1300">
              <a:solidFill>
                <a:schemeClr val="dk1"/>
              </a:solidFill>
              <a:effectLst/>
              <a:latin typeface="+mn-lt"/>
              <a:ea typeface="+mn-ea"/>
              <a:cs typeface="+mn-cs"/>
            </a:rPr>
            <a:t>２２２</a:t>
          </a:r>
          <a:r>
            <a:rPr kumimoji="1" lang="ja-JP" altLang="ja-JP" sz="1300">
              <a:solidFill>
                <a:schemeClr val="dk1"/>
              </a:solidFill>
              <a:effectLst/>
              <a:latin typeface="+mn-lt"/>
              <a:ea typeface="+mn-ea"/>
              <a:cs typeface="+mn-cs"/>
            </a:rPr>
            <a:t>百万円増加し、また、国民健康保険事業勘定特別会計においても、約</a:t>
          </a:r>
          <a:r>
            <a:rPr kumimoji="1" lang="ja-JP" altLang="en-US" sz="1300">
              <a:solidFill>
                <a:schemeClr val="dk1"/>
              </a:solidFill>
              <a:effectLst/>
              <a:latin typeface="+mn-lt"/>
              <a:ea typeface="+mn-ea"/>
              <a:cs typeface="+mn-cs"/>
            </a:rPr>
            <a:t>６５５</a:t>
          </a:r>
          <a:r>
            <a:rPr kumimoji="1" lang="ja-JP" altLang="ja-JP" sz="1300">
              <a:solidFill>
                <a:schemeClr val="dk1"/>
              </a:solidFill>
              <a:effectLst/>
              <a:latin typeface="+mn-lt"/>
              <a:ea typeface="+mn-ea"/>
              <a:cs typeface="+mn-cs"/>
            </a:rPr>
            <a:t>百万円の黒字となり、前年度の実質収支額から約</a:t>
          </a:r>
          <a:r>
            <a:rPr kumimoji="1" lang="ja-JP" altLang="en-US" sz="1300">
              <a:solidFill>
                <a:schemeClr val="dk1"/>
              </a:solidFill>
              <a:effectLst/>
              <a:latin typeface="+mn-lt"/>
              <a:ea typeface="+mn-ea"/>
              <a:cs typeface="+mn-cs"/>
            </a:rPr>
            <a:t>１４４</a:t>
          </a:r>
          <a:r>
            <a:rPr kumimoji="1" lang="ja-JP" altLang="ja-JP" sz="1300">
              <a:solidFill>
                <a:schemeClr val="dk1"/>
              </a:solidFill>
              <a:effectLst/>
              <a:latin typeface="+mn-lt"/>
              <a:ea typeface="+mn-ea"/>
              <a:cs typeface="+mn-cs"/>
            </a:rPr>
            <a:t>百万円増加したことなどにより、全会計の合計の黒字幅が増加している。</a:t>
          </a:r>
          <a:r>
            <a:rPr kumimoji="1" lang="ja-JP" altLang="en-US" sz="1300">
              <a:solidFill>
                <a:schemeClr val="dk1"/>
              </a:solidFill>
              <a:effectLst/>
              <a:latin typeface="+mn-lt"/>
              <a:ea typeface="+mn-ea"/>
              <a:cs typeface="+mn-cs"/>
            </a:rPr>
            <a:t>なお、下水道事業については平成２８年度より地方公営企業法を適用するために打ち切り決算を行ったことで約２９５百万円の黒字が発生している。</a:t>
          </a:r>
          <a:endParaRPr lang="ja-JP" altLang="ja-JP" sz="1300">
            <a:effectLst/>
          </a:endParaRPr>
        </a:p>
        <a:p>
          <a:r>
            <a:rPr kumimoji="1" lang="ja-JP" altLang="ja-JP" sz="1300">
              <a:solidFill>
                <a:schemeClr val="dk1"/>
              </a:solidFill>
              <a:effectLst/>
              <a:latin typeface="+mn-lt"/>
              <a:ea typeface="+mn-ea"/>
              <a:cs typeface="+mn-cs"/>
            </a:rPr>
            <a:t>　今後も、既存事業を見直すことで、健全な財政運営を持続していく。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34368702</v>
      </c>
      <c r="BO4" s="409"/>
      <c r="BP4" s="409"/>
      <c r="BQ4" s="409"/>
      <c r="BR4" s="409"/>
      <c r="BS4" s="409"/>
      <c r="BT4" s="409"/>
      <c r="BU4" s="410"/>
      <c r="BV4" s="408">
        <v>36152119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0.7</v>
      </c>
      <c r="CU4" s="586"/>
      <c r="CV4" s="586"/>
      <c r="CW4" s="586"/>
      <c r="CX4" s="586"/>
      <c r="CY4" s="586"/>
      <c r="CZ4" s="586"/>
      <c r="DA4" s="587"/>
      <c r="DB4" s="585">
        <v>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34082758</v>
      </c>
      <c r="BO5" s="414"/>
      <c r="BP5" s="414"/>
      <c r="BQ5" s="414"/>
      <c r="BR5" s="414"/>
      <c r="BS5" s="414"/>
      <c r="BT5" s="414"/>
      <c r="BU5" s="415"/>
      <c r="BV5" s="413">
        <v>35953976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96.4</v>
      </c>
      <c r="CU5" s="384"/>
      <c r="CV5" s="384"/>
      <c r="CW5" s="384"/>
      <c r="CX5" s="384"/>
      <c r="CY5" s="384"/>
      <c r="CZ5" s="384"/>
      <c r="DA5" s="385"/>
      <c r="DB5" s="383">
        <v>103.9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285944</v>
      </c>
      <c r="BO6" s="414"/>
      <c r="BP6" s="414"/>
      <c r="BQ6" s="414"/>
      <c r="BR6" s="414"/>
      <c r="BS6" s="414"/>
      <c r="BT6" s="414"/>
      <c r="BU6" s="415"/>
      <c r="BV6" s="413">
        <v>198143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102.4</v>
      </c>
      <c r="CU6" s="560"/>
      <c r="CV6" s="560"/>
      <c r="CW6" s="560"/>
      <c r="CX6" s="560"/>
      <c r="CY6" s="560"/>
      <c r="CZ6" s="560"/>
      <c r="DA6" s="561"/>
      <c r="DB6" s="559">
        <v>113.9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146083</v>
      </c>
      <c r="BO7" s="414"/>
      <c r="BP7" s="414"/>
      <c r="BQ7" s="414"/>
      <c r="BR7" s="414"/>
      <c r="BS7" s="414"/>
      <c r="BT7" s="414"/>
      <c r="BU7" s="415"/>
      <c r="BV7" s="413">
        <v>179864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21273526</v>
      </c>
      <c r="CU7" s="414"/>
      <c r="CV7" s="414"/>
      <c r="CW7" s="414"/>
      <c r="CX7" s="414"/>
      <c r="CY7" s="414"/>
      <c r="CZ7" s="414"/>
      <c r="DA7" s="415"/>
      <c r="DB7" s="413">
        <v>21135190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139861</v>
      </c>
      <c r="BO8" s="414"/>
      <c r="BP8" s="414"/>
      <c r="BQ8" s="414"/>
      <c r="BR8" s="414"/>
      <c r="BS8" s="414"/>
      <c r="BT8" s="414"/>
      <c r="BU8" s="415"/>
      <c r="BV8" s="413">
        <v>18279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106987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121582</v>
      </c>
      <c r="BO9" s="414"/>
      <c r="BP9" s="414"/>
      <c r="BQ9" s="414"/>
      <c r="BR9" s="414"/>
      <c r="BS9" s="414"/>
      <c r="BT9" s="414"/>
      <c r="BU9" s="415"/>
      <c r="BV9" s="413">
        <v>-24353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17.5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112490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72178</v>
      </c>
      <c r="BO10" s="414"/>
      <c r="BP10" s="414"/>
      <c r="BQ10" s="414"/>
      <c r="BR10" s="414"/>
      <c r="BS10" s="414"/>
      <c r="BT10" s="414"/>
      <c r="BU10" s="415"/>
      <c r="BV10" s="413">
        <v>502205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109545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174687</v>
      </c>
      <c r="BO12" s="414"/>
      <c r="BP12" s="414"/>
      <c r="BQ12" s="414"/>
      <c r="BR12" s="414"/>
      <c r="BS12" s="414"/>
      <c r="BT12" s="414"/>
      <c r="BU12" s="415"/>
      <c r="BV12" s="413">
        <v>1071961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109060</v>
      </c>
      <c r="S13" s="515"/>
      <c r="T13" s="515"/>
      <c r="U13" s="515"/>
      <c r="V13" s="516"/>
      <c r="W13" s="502" t="s">
        <v>120</v>
      </c>
      <c r="X13" s="426"/>
      <c r="Y13" s="426"/>
      <c r="Z13" s="426"/>
      <c r="AA13" s="426"/>
      <c r="AB13" s="427"/>
      <c r="AC13" s="389">
        <v>466</v>
      </c>
      <c r="AD13" s="390"/>
      <c r="AE13" s="390"/>
      <c r="AF13" s="390"/>
      <c r="AG13" s="391"/>
      <c r="AH13" s="389">
        <v>645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19073</v>
      </c>
      <c r="BO13" s="414"/>
      <c r="BP13" s="414"/>
      <c r="BQ13" s="414"/>
      <c r="BR13" s="414"/>
      <c r="BS13" s="414"/>
      <c r="BT13" s="414"/>
      <c r="BU13" s="415"/>
      <c r="BV13" s="413">
        <v>-594109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4.5999999999999996</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110975</v>
      </c>
      <c r="S14" s="515"/>
      <c r="T14" s="515"/>
      <c r="U14" s="515"/>
      <c r="V14" s="516"/>
      <c r="W14" s="517"/>
      <c r="X14" s="429"/>
      <c r="Y14" s="429"/>
      <c r="Z14" s="429"/>
      <c r="AA14" s="429"/>
      <c r="AB14" s="430"/>
      <c r="AC14" s="507">
        <v>1.1000000000000001</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110482</v>
      </c>
      <c r="S15" s="515"/>
      <c r="T15" s="515"/>
      <c r="U15" s="515"/>
      <c r="V15" s="516"/>
      <c r="W15" s="502" t="s">
        <v>127</v>
      </c>
      <c r="X15" s="426"/>
      <c r="Y15" s="426"/>
      <c r="Z15" s="426"/>
      <c r="AA15" s="426"/>
      <c r="AB15" s="427"/>
      <c r="AC15" s="389">
        <v>9284</v>
      </c>
      <c r="AD15" s="390"/>
      <c r="AE15" s="390"/>
      <c r="AF15" s="390"/>
      <c r="AG15" s="391"/>
      <c r="AH15" s="389">
        <v>11413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10759979</v>
      </c>
      <c r="BO15" s="409"/>
      <c r="BP15" s="409"/>
      <c r="BQ15" s="409"/>
      <c r="BR15" s="409"/>
      <c r="BS15" s="409"/>
      <c r="BT15" s="409"/>
      <c r="BU15" s="410"/>
      <c r="BV15" s="408">
        <v>10379929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21.5</v>
      </c>
      <c r="AD16" s="508"/>
      <c r="AE16" s="508"/>
      <c r="AF16" s="508"/>
      <c r="AG16" s="509"/>
      <c r="AH16" s="507">
        <v>22.3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16769814</v>
      </c>
      <c r="BO16" s="414"/>
      <c r="BP16" s="414"/>
      <c r="BQ16" s="414"/>
      <c r="BR16" s="414"/>
      <c r="BS16" s="414"/>
      <c r="BT16" s="414"/>
      <c r="BU16" s="415"/>
      <c r="BV16" s="413">
        <v>16318936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33438</v>
      </c>
      <c r="AD17" s="390"/>
      <c r="AE17" s="390"/>
      <c r="AF17" s="390"/>
      <c r="AG17" s="391"/>
      <c r="AH17" s="389">
        <v>37658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13633444</v>
      </c>
      <c r="BO17" s="414"/>
      <c r="BP17" s="414"/>
      <c r="BQ17" s="414"/>
      <c r="BR17" s="414"/>
      <c r="BS17" s="414"/>
      <c r="BT17" s="414"/>
      <c r="BU17" s="415"/>
      <c r="BV17" s="413">
        <v>13350512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109.63</v>
      </c>
      <c r="M18" s="478"/>
      <c r="N18" s="478"/>
      <c r="O18" s="478"/>
      <c r="P18" s="478"/>
      <c r="Q18" s="478"/>
      <c r="R18" s="479"/>
      <c r="S18" s="479"/>
      <c r="T18" s="479"/>
      <c r="U18" s="479"/>
      <c r="V18" s="480"/>
      <c r="W18" s="494"/>
      <c r="X18" s="495"/>
      <c r="Y18" s="495"/>
      <c r="Z18" s="495"/>
      <c r="AA18" s="495"/>
      <c r="AB18" s="503"/>
      <c r="AC18" s="377">
        <v>77.400000000000006</v>
      </c>
      <c r="AD18" s="378"/>
      <c r="AE18" s="378"/>
      <c r="AF18" s="378"/>
      <c r="AG18" s="481"/>
      <c r="AH18" s="377">
        <v>73.7</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20798132</v>
      </c>
      <c r="BO18" s="414"/>
      <c r="BP18" s="414"/>
      <c r="BQ18" s="414"/>
      <c r="BR18" s="414"/>
      <c r="BS18" s="414"/>
      <c r="BT18" s="414"/>
      <c r="BU18" s="415"/>
      <c r="BV18" s="413">
        <v>22257225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976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23410514</v>
      </c>
      <c r="BO19" s="414"/>
      <c r="BP19" s="414"/>
      <c r="BQ19" s="414"/>
      <c r="BR19" s="414"/>
      <c r="BS19" s="414"/>
      <c r="BT19" s="414"/>
      <c r="BU19" s="415"/>
      <c r="BV19" s="413">
        <v>25365216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42144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32599537</v>
      </c>
      <c r="BO23" s="414"/>
      <c r="BP23" s="414"/>
      <c r="BQ23" s="414"/>
      <c r="BR23" s="414"/>
      <c r="BS23" s="414"/>
      <c r="BT23" s="414"/>
      <c r="BU23" s="415"/>
      <c r="BV23" s="413">
        <v>32741036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8500</v>
      </c>
      <c r="R24" s="390"/>
      <c r="S24" s="390"/>
      <c r="T24" s="390"/>
      <c r="U24" s="390"/>
      <c r="V24" s="391"/>
      <c r="W24" s="455"/>
      <c r="X24" s="446"/>
      <c r="Y24" s="447"/>
      <c r="Z24" s="386" t="s">
        <v>150</v>
      </c>
      <c r="AA24" s="387"/>
      <c r="AB24" s="387"/>
      <c r="AC24" s="387"/>
      <c r="AD24" s="387"/>
      <c r="AE24" s="387"/>
      <c r="AF24" s="387"/>
      <c r="AG24" s="388"/>
      <c r="AH24" s="389">
        <v>550</v>
      </c>
      <c r="AI24" s="390"/>
      <c r="AJ24" s="390"/>
      <c r="AK24" s="390"/>
      <c r="AL24" s="391"/>
      <c r="AM24" s="389">
        <v>1744600</v>
      </c>
      <c r="AN24" s="390"/>
      <c r="AO24" s="390"/>
      <c r="AP24" s="390"/>
      <c r="AQ24" s="390"/>
      <c r="AR24" s="391"/>
      <c r="AS24" s="389">
        <v>3172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27216912</v>
      </c>
      <c r="BO24" s="414"/>
      <c r="BP24" s="414"/>
      <c r="BQ24" s="414"/>
      <c r="BR24" s="414"/>
      <c r="BS24" s="414"/>
      <c r="BT24" s="414"/>
      <c r="BU24" s="415"/>
      <c r="BV24" s="413">
        <v>27187257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7470</v>
      </c>
      <c r="R25" s="390"/>
      <c r="S25" s="390"/>
      <c r="T25" s="390"/>
      <c r="U25" s="390"/>
      <c r="V25" s="391"/>
      <c r="W25" s="455"/>
      <c r="X25" s="446"/>
      <c r="Y25" s="447"/>
      <c r="Z25" s="386" t="s">
        <v>153</v>
      </c>
      <c r="AA25" s="387"/>
      <c r="AB25" s="387"/>
      <c r="AC25" s="387"/>
      <c r="AD25" s="387"/>
      <c r="AE25" s="387"/>
      <c r="AF25" s="387"/>
      <c r="AG25" s="388"/>
      <c r="AH25" s="389">
        <v>108</v>
      </c>
      <c r="AI25" s="390"/>
      <c r="AJ25" s="390"/>
      <c r="AK25" s="390"/>
      <c r="AL25" s="391"/>
      <c r="AM25" s="389">
        <v>338040</v>
      </c>
      <c r="AN25" s="390"/>
      <c r="AO25" s="390"/>
      <c r="AP25" s="390"/>
      <c r="AQ25" s="390"/>
      <c r="AR25" s="391"/>
      <c r="AS25" s="389">
        <v>3130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4576990</v>
      </c>
      <c r="BO25" s="409"/>
      <c r="BP25" s="409"/>
      <c r="BQ25" s="409"/>
      <c r="BR25" s="409"/>
      <c r="BS25" s="409"/>
      <c r="BT25" s="409"/>
      <c r="BU25" s="410"/>
      <c r="BV25" s="408">
        <v>2159308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7470</v>
      </c>
      <c r="R26" s="390"/>
      <c r="S26" s="390"/>
      <c r="T26" s="390"/>
      <c r="U26" s="390"/>
      <c r="V26" s="391"/>
      <c r="W26" s="455"/>
      <c r="X26" s="446"/>
      <c r="Y26" s="447"/>
      <c r="Z26" s="386" t="s">
        <v>156</v>
      </c>
      <c r="AA26" s="468"/>
      <c r="AB26" s="468"/>
      <c r="AC26" s="468"/>
      <c r="AD26" s="468"/>
      <c r="AE26" s="468"/>
      <c r="AF26" s="468"/>
      <c r="AG26" s="469"/>
      <c r="AH26" s="389">
        <v>11</v>
      </c>
      <c r="AI26" s="390"/>
      <c r="AJ26" s="390"/>
      <c r="AK26" s="390"/>
      <c r="AL26" s="391"/>
      <c r="AM26" s="389">
        <v>38467</v>
      </c>
      <c r="AN26" s="390"/>
      <c r="AO26" s="390"/>
      <c r="AP26" s="390"/>
      <c r="AQ26" s="390"/>
      <c r="AR26" s="391"/>
      <c r="AS26" s="389">
        <v>3497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6600</v>
      </c>
      <c r="R27" s="390"/>
      <c r="S27" s="390"/>
      <c r="T27" s="390"/>
      <c r="U27" s="390"/>
      <c r="V27" s="391"/>
      <c r="W27" s="455"/>
      <c r="X27" s="446"/>
      <c r="Y27" s="447"/>
      <c r="Z27" s="386" t="s">
        <v>159</v>
      </c>
      <c r="AA27" s="387"/>
      <c r="AB27" s="387"/>
      <c r="AC27" s="387"/>
      <c r="AD27" s="387"/>
      <c r="AE27" s="387"/>
      <c r="AF27" s="387"/>
      <c r="AG27" s="388"/>
      <c r="AH27" s="389">
        <v>12</v>
      </c>
      <c r="AI27" s="390"/>
      <c r="AJ27" s="390"/>
      <c r="AK27" s="390"/>
      <c r="AL27" s="391"/>
      <c r="AM27" s="389">
        <v>53560</v>
      </c>
      <c r="AN27" s="390"/>
      <c r="AO27" s="390"/>
      <c r="AP27" s="390"/>
      <c r="AQ27" s="390"/>
      <c r="AR27" s="391"/>
      <c r="AS27" s="389">
        <v>4463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1074509</v>
      </c>
      <c r="BO27" s="417"/>
      <c r="BP27" s="417"/>
      <c r="BQ27" s="417"/>
      <c r="BR27" s="417"/>
      <c r="BS27" s="417"/>
      <c r="BT27" s="417"/>
      <c r="BU27" s="418"/>
      <c r="BV27" s="416">
        <v>1074509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6100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3935331</v>
      </c>
      <c r="BO28" s="409"/>
      <c r="BP28" s="409"/>
      <c r="BQ28" s="409"/>
      <c r="BR28" s="409"/>
      <c r="BS28" s="409"/>
      <c r="BT28" s="409"/>
      <c r="BU28" s="410"/>
      <c r="BV28" s="408">
        <v>4037840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5700</v>
      </c>
      <c r="R29" s="390"/>
      <c r="S29" s="390"/>
      <c r="T29" s="390"/>
      <c r="U29" s="390"/>
      <c r="V29" s="391"/>
      <c r="W29" s="456"/>
      <c r="X29" s="457"/>
      <c r="Y29" s="458"/>
      <c r="Z29" s="386" t="s">
        <v>166</v>
      </c>
      <c r="AA29" s="387"/>
      <c r="AB29" s="387"/>
      <c r="AC29" s="387"/>
      <c r="AD29" s="387"/>
      <c r="AE29" s="387"/>
      <c r="AF29" s="387"/>
      <c r="AG29" s="388"/>
      <c r="AH29" s="389">
        <v>562</v>
      </c>
      <c r="AI29" s="390"/>
      <c r="AJ29" s="390"/>
      <c r="AK29" s="390"/>
      <c r="AL29" s="391"/>
      <c r="AM29" s="389">
        <v>1798160</v>
      </c>
      <c r="AN29" s="390"/>
      <c r="AO29" s="390"/>
      <c r="AP29" s="390"/>
      <c r="AQ29" s="390"/>
      <c r="AR29" s="391"/>
      <c r="AS29" s="389">
        <v>3200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410229</v>
      </c>
      <c r="BO29" s="414"/>
      <c r="BP29" s="414"/>
      <c r="BQ29" s="414"/>
      <c r="BR29" s="414"/>
      <c r="BS29" s="414"/>
      <c r="BT29" s="414"/>
      <c r="BU29" s="415"/>
      <c r="BV29" s="413">
        <v>416500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3276902</v>
      </c>
      <c r="BO30" s="417"/>
      <c r="BP30" s="417"/>
      <c r="BQ30" s="417"/>
      <c r="BR30" s="417"/>
      <c r="BS30" s="417"/>
      <c r="BT30" s="417"/>
      <c r="BU30" s="418"/>
      <c r="BV30" s="416">
        <v>2986597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南河内環境事業組合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河内長野市公園緑化協会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大阪府後期高齢者医療広域連合　一般会計</v>
      </c>
      <c r="BZ35" s="372"/>
      <c r="CA35" s="372"/>
      <c r="CB35" s="372"/>
      <c r="CC35" s="372"/>
      <c r="CD35" s="372"/>
      <c r="CE35" s="372"/>
      <c r="CF35" s="372"/>
      <c r="CG35" s="372"/>
      <c r="CH35" s="372"/>
      <c r="CI35" s="372"/>
      <c r="CJ35" s="372"/>
      <c r="CK35" s="372"/>
      <c r="CL35" s="372"/>
      <c r="CM35" s="372"/>
      <c r="CN35" s="165"/>
      <c r="CO35" s="373">
        <f t="shared" ref="CO35:CO43" si="3">IF(CQ35="","",CO34+1)</f>
        <v>14</v>
      </c>
      <c r="CP35" s="373"/>
      <c r="CQ35" s="372" t="str">
        <f>IF('各会計、関係団体の財政状況及び健全化判断比率'!BS8="","",'各会計、関係団体の財政状況及び健全化判断比率'!BS8)</f>
        <v>河内長野市勤労者福祉サービスセンター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大阪府後期高齢者医療広域連合　後期高齢者医療特別会計</v>
      </c>
      <c r="BZ36" s="372"/>
      <c r="CA36" s="372"/>
      <c r="CB36" s="372"/>
      <c r="CC36" s="372"/>
      <c r="CD36" s="372"/>
      <c r="CE36" s="372"/>
      <c r="CF36" s="372"/>
      <c r="CG36" s="372"/>
      <c r="CH36" s="372"/>
      <c r="CI36" s="372"/>
      <c r="CJ36" s="372"/>
      <c r="CK36" s="372"/>
      <c r="CL36" s="372"/>
      <c r="CM36" s="372"/>
      <c r="CN36" s="165"/>
      <c r="CO36" s="373">
        <f t="shared" si="3"/>
        <v>15</v>
      </c>
      <c r="CP36" s="373"/>
      <c r="CQ36" s="372" t="str">
        <f>IF('各会計、関係団体の財政状況及び健全化判断比率'!BS9="","",'各会計、関係団体の財政状況及び健全化判断比率'!BS9)</f>
        <v>河内長野市文化振興財団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大阪府広域水道企業団　水道事業会計</v>
      </c>
      <c r="BZ37" s="372"/>
      <c r="CA37" s="372"/>
      <c r="CB37" s="372"/>
      <c r="CC37" s="372"/>
      <c r="CD37" s="372"/>
      <c r="CE37" s="372"/>
      <c r="CF37" s="372"/>
      <c r="CG37" s="372"/>
      <c r="CH37" s="372"/>
      <c r="CI37" s="372"/>
      <c r="CJ37" s="372"/>
      <c r="CK37" s="372"/>
      <c r="CL37" s="372"/>
      <c r="CM37" s="372"/>
      <c r="CN37" s="165"/>
      <c r="CO37" s="373">
        <f t="shared" si="3"/>
        <v>16</v>
      </c>
      <c r="CP37" s="373"/>
      <c r="CQ37" s="372" t="str">
        <f>IF('各会計、関係団体の財政状況及び健全化判断比率'!BS10="","",'各会計、関係団体の財政状況及び健全化判断比率'!BS10)</f>
        <v>河内長野都市開発</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大阪府広域水道企業団　工業用水道事業会計</v>
      </c>
      <c r="BZ38" s="372"/>
      <c r="CA38" s="372"/>
      <c r="CB38" s="372"/>
      <c r="CC38" s="372"/>
      <c r="CD38" s="372"/>
      <c r="CE38" s="372"/>
      <c r="CF38" s="372"/>
      <c r="CG38" s="372"/>
      <c r="CH38" s="372"/>
      <c r="CI38" s="372"/>
      <c r="CJ38" s="372"/>
      <c r="CK38" s="372"/>
      <c r="CL38" s="372"/>
      <c r="CM38" s="372"/>
      <c r="CN38" s="165"/>
      <c r="CO38" s="373">
        <f t="shared" si="3"/>
        <v>17</v>
      </c>
      <c r="CP38" s="373"/>
      <c r="CQ38" s="372" t="str">
        <f>IF('各会計、関係団体の財政状況及び健全化判断比率'!BS11="","",'各会計、関係団体の財政状況及び健全化判断比率'!BS11)</f>
        <v>三日市都市開発</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18</v>
      </c>
      <c r="CP39" s="373"/>
      <c r="CQ39" s="372" t="str">
        <f>IF('各会計、関係団体の財政状況及び健全化判断比率'!BS12="","",'各会計、関係団体の財政状況及び健全化判断比率'!BS12)</f>
        <v>三日市町駅整備</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525</v>
      </c>
      <c r="D34" s="1181"/>
      <c r="E34" s="1182"/>
      <c r="F34" s="32">
        <v>10.029999999999999</v>
      </c>
      <c r="G34" s="33">
        <v>9.86</v>
      </c>
      <c r="H34" s="33">
        <v>10.02</v>
      </c>
      <c r="I34" s="33">
        <v>12.08</v>
      </c>
      <c r="J34" s="34">
        <v>13.05</v>
      </c>
      <c r="K34" s="22"/>
      <c r="L34" s="22"/>
      <c r="M34" s="22"/>
      <c r="N34" s="22"/>
      <c r="O34" s="22"/>
      <c r="P34" s="22"/>
    </row>
    <row r="35" spans="1:16" ht="39" customHeight="1" x14ac:dyDescent="0.15">
      <c r="A35" s="22"/>
      <c r="B35" s="35"/>
      <c r="C35" s="1175" t="s">
        <v>526</v>
      </c>
      <c r="D35" s="1176"/>
      <c r="E35" s="1177"/>
      <c r="F35" s="36">
        <v>2.1</v>
      </c>
      <c r="G35" s="37">
        <v>3.19</v>
      </c>
      <c r="H35" s="37">
        <v>1.93</v>
      </c>
      <c r="I35" s="37">
        <v>2.41</v>
      </c>
      <c r="J35" s="38">
        <v>3.07</v>
      </c>
      <c r="K35" s="22"/>
      <c r="L35" s="22"/>
      <c r="M35" s="22"/>
      <c r="N35" s="22"/>
      <c r="O35" s="22"/>
      <c r="P35" s="22"/>
    </row>
    <row r="36" spans="1:16" ht="39" customHeight="1" x14ac:dyDescent="0.15">
      <c r="A36" s="22"/>
      <c r="B36" s="35"/>
      <c r="C36" s="1175" t="s">
        <v>527</v>
      </c>
      <c r="D36" s="1176"/>
      <c r="E36" s="1177"/>
      <c r="F36" s="36">
        <v>0</v>
      </c>
      <c r="G36" s="37">
        <v>0</v>
      </c>
      <c r="H36" s="37">
        <v>0</v>
      </c>
      <c r="I36" s="37">
        <v>0</v>
      </c>
      <c r="J36" s="38">
        <v>1.38</v>
      </c>
      <c r="K36" s="22"/>
      <c r="L36" s="22"/>
      <c r="M36" s="22"/>
      <c r="N36" s="22"/>
      <c r="O36" s="22"/>
      <c r="P36" s="22"/>
    </row>
    <row r="37" spans="1:16" ht="39" customHeight="1" x14ac:dyDescent="0.15">
      <c r="A37" s="22"/>
      <c r="B37" s="35"/>
      <c r="C37" s="1175" t="s">
        <v>528</v>
      </c>
      <c r="D37" s="1176"/>
      <c r="E37" s="1177"/>
      <c r="F37" s="36">
        <v>0</v>
      </c>
      <c r="G37" s="37">
        <v>0</v>
      </c>
      <c r="H37" s="37">
        <v>7.0000000000000007E-2</v>
      </c>
      <c r="I37" s="37">
        <v>0.17</v>
      </c>
      <c r="J37" s="38">
        <v>0.67</v>
      </c>
      <c r="K37" s="22"/>
      <c r="L37" s="22"/>
      <c r="M37" s="22"/>
      <c r="N37" s="22"/>
      <c r="O37" s="22"/>
      <c r="P37" s="22"/>
    </row>
    <row r="38" spans="1:16" ht="39" customHeight="1" x14ac:dyDescent="0.15">
      <c r="A38" s="22"/>
      <c r="B38" s="35"/>
      <c r="C38" s="1175" t="s">
        <v>529</v>
      </c>
      <c r="D38" s="1176"/>
      <c r="E38" s="1177"/>
      <c r="F38" s="36">
        <v>0.09</v>
      </c>
      <c r="G38" s="37">
        <v>0.05</v>
      </c>
      <c r="H38" s="37">
        <v>0.2</v>
      </c>
      <c r="I38" s="37">
        <v>0.08</v>
      </c>
      <c r="J38" s="38">
        <v>0.65</v>
      </c>
      <c r="K38" s="22"/>
      <c r="L38" s="22"/>
      <c r="M38" s="22"/>
      <c r="N38" s="22"/>
      <c r="O38" s="22"/>
      <c r="P38" s="22"/>
    </row>
    <row r="39" spans="1:16" ht="39" customHeight="1" x14ac:dyDescent="0.15">
      <c r="A39" s="22"/>
      <c r="B39" s="35"/>
      <c r="C39" s="1175" t="s">
        <v>530</v>
      </c>
      <c r="D39" s="1176"/>
      <c r="E39" s="1177"/>
      <c r="F39" s="36">
        <v>0.15</v>
      </c>
      <c r="G39" s="37">
        <v>0.19</v>
      </c>
      <c r="H39" s="37">
        <v>0.19</v>
      </c>
      <c r="I39" s="37">
        <v>0.23</v>
      </c>
      <c r="J39" s="38">
        <v>0.23</v>
      </c>
      <c r="K39" s="22"/>
      <c r="L39" s="22"/>
      <c r="M39" s="22"/>
      <c r="N39" s="22"/>
      <c r="O39" s="22"/>
      <c r="P39" s="22"/>
    </row>
    <row r="40" spans="1:16" ht="39" customHeight="1" x14ac:dyDescent="0.15">
      <c r="A40" s="22"/>
      <c r="B40" s="35"/>
      <c r="C40" s="1175" t="s">
        <v>531</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6001</v>
      </c>
      <c r="L45" s="60">
        <v>3449</v>
      </c>
      <c r="M45" s="60">
        <v>3781</v>
      </c>
      <c r="N45" s="60">
        <v>4469</v>
      </c>
      <c r="O45" s="61">
        <v>2932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983</v>
      </c>
      <c r="L48" s="64">
        <v>943</v>
      </c>
      <c r="M48" s="64">
        <v>999</v>
      </c>
      <c r="N48" s="64">
        <v>1034</v>
      </c>
      <c r="O48" s="65">
        <v>1060</v>
      </c>
      <c r="P48" s="48"/>
      <c r="Q48" s="48"/>
      <c r="R48" s="48"/>
      <c r="S48" s="48"/>
      <c r="T48" s="48"/>
      <c r="U48" s="48"/>
    </row>
    <row r="49" spans="1:21" ht="30.75" customHeight="1" x14ac:dyDescent="0.15">
      <c r="A49" s="48"/>
      <c r="B49" s="1193"/>
      <c r="C49" s="1194"/>
      <c r="D49" s="62"/>
      <c r="E49" s="1185" t="s">
        <v>15</v>
      </c>
      <c r="F49" s="1185"/>
      <c r="G49" s="1185"/>
      <c r="H49" s="1185"/>
      <c r="I49" s="1185"/>
      <c r="J49" s="1186"/>
      <c r="K49" s="63">
        <v>292</v>
      </c>
      <c r="L49" s="64">
        <v>284</v>
      </c>
      <c r="M49" s="64">
        <v>271</v>
      </c>
      <c r="N49" s="64">
        <v>252</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4119</v>
      </c>
      <c r="L52" s="64">
        <v>4127</v>
      </c>
      <c r="M52" s="64">
        <v>4136</v>
      </c>
      <c r="N52" s="64">
        <v>4253</v>
      </c>
      <c r="O52" s="65">
        <v>3944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3157</v>
      </c>
      <c r="L53" s="69">
        <v>549</v>
      </c>
      <c r="M53" s="69">
        <v>915</v>
      </c>
      <c r="N53" s="69">
        <v>1502</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11" t="s">
        <v>23</v>
      </c>
      <c r="C41" s="1212"/>
      <c r="D41" s="81"/>
      <c r="E41" s="1213" t="s">
        <v>24</v>
      </c>
      <c r="F41" s="1213"/>
      <c r="G41" s="1213"/>
      <c r="H41" s="1214"/>
      <c r="I41" s="82">
        <v>33388</v>
      </c>
      <c r="J41" s="83">
        <v>33331</v>
      </c>
      <c r="K41" s="83">
        <v>33591</v>
      </c>
      <c r="L41" s="83">
        <v>32738</v>
      </c>
      <c r="M41" s="84">
        <v>32598</v>
      </c>
    </row>
    <row r="42" spans="2:13" ht="27.75" customHeight="1" x14ac:dyDescent="0.15">
      <c r="B42" s="1201"/>
      <c r="C42" s="1202"/>
      <c r="D42" s="85"/>
      <c r="E42" s="1205" t="s">
        <v>25</v>
      </c>
      <c r="F42" s="1205"/>
      <c r="G42" s="1205"/>
      <c r="H42" s="1206"/>
      <c r="I42" s="86" t="s">
        <v>479</v>
      </c>
      <c r="J42" s="87" t="s">
        <v>479</v>
      </c>
      <c r="K42" s="87" t="s">
        <v>479</v>
      </c>
      <c r="L42" s="87" t="s">
        <v>479</v>
      </c>
      <c r="M42" s="88" t="s">
        <v>479</v>
      </c>
    </row>
    <row r="43" spans="2:13" ht="27.75" customHeight="1" x14ac:dyDescent="0.15">
      <c r="B43" s="1201"/>
      <c r="C43" s="1202"/>
      <c r="D43" s="85"/>
      <c r="E43" s="1205" t="s">
        <v>26</v>
      </c>
      <c r="F43" s="1205"/>
      <c r="G43" s="1205"/>
      <c r="H43" s="1206"/>
      <c r="I43" s="86">
        <v>19158</v>
      </c>
      <c r="J43" s="87">
        <v>17785</v>
      </c>
      <c r="K43" s="87">
        <v>16950</v>
      </c>
      <c r="L43" s="87">
        <v>16817</v>
      </c>
      <c r="M43" s="88">
        <v>16929</v>
      </c>
    </row>
    <row r="44" spans="2:13" ht="27.75" customHeight="1" x14ac:dyDescent="0.15">
      <c r="B44" s="1201"/>
      <c r="C44" s="1202"/>
      <c r="D44" s="85"/>
      <c r="E44" s="1205" t="s">
        <v>27</v>
      </c>
      <c r="F44" s="1205"/>
      <c r="G44" s="1205"/>
      <c r="H44" s="1206"/>
      <c r="I44" s="86">
        <v>855</v>
      </c>
      <c r="J44" s="87">
        <v>583</v>
      </c>
      <c r="K44" s="87">
        <v>321</v>
      </c>
      <c r="L44" s="87">
        <v>74</v>
      </c>
      <c r="M44" s="88">
        <v>27</v>
      </c>
    </row>
    <row r="45" spans="2:13" ht="27.75" customHeight="1" x14ac:dyDescent="0.15">
      <c r="B45" s="1201"/>
      <c r="C45" s="1202"/>
      <c r="D45" s="85"/>
      <c r="E45" s="1205" t="s">
        <v>28</v>
      </c>
      <c r="F45" s="1205"/>
      <c r="G45" s="1205"/>
      <c r="H45" s="1206"/>
      <c r="I45" s="86">
        <v>5442</v>
      </c>
      <c r="J45" s="87">
        <v>5874</v>
      </c>
      <c r="K45" s="87">
        <v>5707</v>
      </c>
      <c r="L45" s="87">
        <v>5182</v>
      </c>
      <c r="M45" s="88">
        <v>4975</v>
      </c>
    </row>
    <row r="46" spans="2:13" ht="27.75" customHeight="1" x14ac:dyDescent="0.15">
      <c r="B46" s="1201"/>
      <c r="C46" s="1202"/>
      <c r="D46" s="85"/>
      <c r="E46" s="1205" t="s">
        <v>29</v>
      </c>
      <c r="F46" s="1205"/>
      <c r="G46" s="1205"/>
      <c r="H46" s="1206"/>
      <c r="I46" s="86">
        <v>0</v>
      </c>
      <c r="J46" s="87">
        <v>0</v>
      </c>
      <c r="K46" s="87">
        <v>0</v>
      </c>
      <c r="L46" s="87">
        <v>0</v>
      </c>
      <c r="M46" s="88">
        <v>0</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8772</v>
      </c>
      <c r="J49" s="87">
        <v>8799</v>
      </c>
      <c r="K49" s="87">
        <v>8283</v>
      </c>
      <c r="L49" s="87">
        <v>7534</v>
      </c>
      <c r="M49" s="88">
        <v>7707</v>
      </c>
    </row>
    <row r="50" spans="2:13" ht="27.75" customHeight="1" x14ac:dyDescent="0.15">
      <c r="B50" s="1201"/>
      <c r="C50" s="1202"/>
      <c r="D50" s="85"/>
      <c r="E50" s="1205" t="s">
        <v>34</v>
      </c>
      <c r="F50" s="1205"/>
      <c r="G50" s="1205"/>
      <c r="H50" s="1206"/>
      <c r="I50" s="86">
        <v>14367</v>
      </c>
      <c r="J50" s="87">
        <v>13717</v>
      </c>
      <c r="K50" s="87">
        <v>12868</v>
      </c>
      <c r="L50" s="87">
        <v>11910</v>
      </c>
      <c r="M50" s="88">
        <v>11812</v>
      </c>
    </row>
    <row r="51" spans="2:13" ht="27.75" customHeight="1" x14ac:dyDescent="0.15">
      <c r="B51" s="1203"/>
      <c r="C51" s="1204"/>
      <c r="D51" s="85"/>
      <c r="E51" s="1205" t="s">
        <v>35</v>
      </c>
      <c r="F51" s="1205"/>
      <c r="G51" s="1205"/>
      <c r="H51" s="1206"/>
      <c r="I51" s="86">
        <v>37497</v>
      </c>
      <c r="J51" s="87">
        <v>37793</v>
      </c>
      <c r="K51" s="87">
        <v>37948</v>
      </c>
      <c r="L51" s="87">
        <v>37493</v>
      </c>
      <c r="M51" s="88">
        <v>37426</v>
      </c>
    </row>
    <row r="52" spans="2:13" ht="27.75" customHeight="1" thickBot="1" x14ac:dyDescent="0.2">
      <c r="B52" s="1207" t="s">
        <v>36</v>
      </c>
      <c r="C52" s="1208"/>
      <c r="D52" s="90"/>
      <c r="E52" s="1209" t="s">
        <v>37</v>
      </c>
      <c r="F52" s="1209"/>
      <c r="G52" s="1209"/>
      <c r="H52" s="1210"/>
      <c r="I52" s="91">
        <v>-1793</v>
      </c>
      <c r="J52" s="92">
        <v>-2736</v>
      </c>
      <c r="K52" s="92">
        <v>-2529</v>
      </c>
      <c r="L52" s="92">
        <v>-2127</v>
      </c>
      <c r="M52" s="93">
        <v>-2415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559</v>
      </c>
      <c r="H51" s="1242"/>
      <c r="I51" s="1247" t="s">
        <v>560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561</v>
      </c>
      <c r="H55" s="1222"/>
      <c r="I55" s="1227" t="s">
        <v>560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565</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9" t="s">
        <v>566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559</v>
      </c>
      <c r="H73" s="1242"/>
      <c r="I73" s="1247" t="s">
        <v>560</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564</v>
      </c>
      <c r="J75" s="1227"/>
      <c r="K75" s="1219">
        <v>10.6</v>
      </c>
      <c r="L75" s="1219">
        <v>9.6999999999999993</v>
      </c>
      <c r="M75" s="1219">
        <v>8.6999999999999993</v>
      </c>
      <c r="N75" s="1219">
        <v>5.5</v>
      </c>
      <c r="O75" s="1219">
        <v>4.5999999999999996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561</v>
      </c>
      <c r="H77" s="1222"/>
      <c r="I77" s="1227" t="s">
        <v>560</v>
      </c>
      <c r="J77" s="1227"/>
      <c r="K77" s="1228">
        <v>55.5</v>
      </c>
      <c r="L77" s="1228">
        <v>46.1</v>
      </c>
      <c r="M77" s="1215">
        <v>37.6</v>
      </c>
      <c r="N77" s="1215">
        <v>33.799999999999997</v>
      </c>
      <c r="O77" s="1215">
        <v>17.8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564</v>
      </c>
      <c r="J79" s="1217"/>
      <c r="K79" s="1218">
        <v>9.3000000000000007</v>
      </c>
      <c r="L79" s="1218">
        <v>8.5</v>
      </c>
      <c r="M79" s="1218">
        <v>7.9</v>
      </c>
      <c r="N79" s="1218">
        <v>7.1</v>
      </c>
      <c r="O79" s="1218">
        <v>5.3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12241</v>
      </c>
      <c r="E3" s="116"/>
      <c r="F3" s="117">
        <v>41433</v>
      </c>
      <c r="G3" s="118"/>
      <c r="H3" s="119"/>
    </row>
    <row r="4" spans="1:8" x14ac:dyDescent="0.15">
      <c r="A4" s="120"/>
      <c r="B4" s="121"/>
      <c r="C4" s="122"/>
      <c r="D4" s="123">
        <v>8146</v>
      </c>
      <c r="E4" s="124"/>
      <c r="F4" s="125">
        <v>22351</v>
      </c>
      <c r="G4" s="126"/>
      <c r="H4" s="127"/>
    </row>
    <row r="5" spans="1:8" x14ac:dyDescent="0.15">
      <c r="A5" s="108" t="s">
        <v>512</v>
      </c>
      <c r="B5" s="113"/>
      <c r="C5" s="114"/>
      <c r="D5" s="115">
        <v>18746</v>
      </c>
      <c r="E5" s="116"/>
      <c r="F5" s="117">
        <v>43493</v>
      </c>
      <c r="G5" s="118"/>
      <c r="H5" s="119"/>
    </row>
    <row r="6" spans="1:8" x14ac:dyDescent="0.15">
      <c r="A6" s="120"/>
      <c r="B6" s="121"/>
      <c r="C6" s="122"/>
      <c r="D6" s="123">
        <v>8891</v>
      </c>
      <c r="E6" s="124"/>
      <c r="F6" s="125">
        <v>23254</v>
      </c>
      <c r="G6" s="126"/>
      <c r="H6" s="127"/>
    </row>
    <row r="7" spans="1:8" x14ac:dyDescent="0.15">
      <c r="A7" s="108" t="s">
        <v>513</v>
      </c>
      <c r="B7" s="113"/>
      <c r="C7" s="114"/>
      <c r="D7" s="115">
        <v>32381</v>
      </c>
      <c r="E7" s="116"/>
      <c r="F7" s="117">
        <v>50840</v>
      </c>
      <c r="G7" s="118"/>
      <c r="H7" s="119"/>
    </row>
    <row r="8" spans="1:8" x14ac:dyDescent="0.15">
      <c r="A8" s="120"/>
      <c r="B8" s="121"/>
      <c r="C8" s="122"/>
      <c r="D8" s="123">
        <v>20582</v>
      </c>
      <c r="E8" s="124"/>
      <c r="F8" s="125">
        <v>25367</v>
      </c>
      <c r="G8" s="126"/>
      <c r="H8" s="127"/>
    </row>
    <row r="9" spans="1:8" x14ac:dyDescent="0.15">
      <c r="A9" s="108" t="s">
        <v>514</v>
      </c>
      <c r="B9" s="113"/>
      <c r="C9" s="114"/>
      <c r="D9" s="115">
        <v>21278</v>
      </c>
      <c r="E9" s="116"/>
      <c r="F9" s="117">
        <v>53605</v>
      </c>
      <c r="G9" s="118"/>
      <c r="H9" s="119"/>
    </row>
    <row r="10" spans="1:8" x14ac:dyDescent="0.15">
      <c r="A10" s="120"/>
      <c r="B10" s="121"/>
      <c r="C10" s="122"/>
      <c r="D10" s="123">
        <v>10072</v>
      </c>
      <c r="E10" s="124"/>
      <c r="F10" s="125">
        <v>28343</v>
      </c>
      <c r="G10" s="126"/>
      <c r="H10" s="127"/>
    </row>
    <row r="11" spans="1:8" x14ac:dyDescent="0.15">
      <c r="A11" s="108" t="s">
        <v>515</v>
      </c>
      <c r="B11" s="113"/>
      <c r="C11" s="114"/>
      <c r="D11" s="115">
        <v>21115</v>
      </c>
      <c r="E11" s="116"/>
      <c r="F11" s="117">
        <v>44267</v>
      </c>
      <c r="G11" s="118"/>
      <c r="H11" s="119"/>
    </row>
    <row r="12" spans="1:8" x14ac:dyDescent="0.15">
      <c r="A12" s="120"/>
      <c r="B12" s="121"/>
      <c r="C12" s="128"/>
      <c r="D12" s="123">
        <v>12516</v>
      </c>
      <c r="E12" s="124"/>
      <c r="F12" s="125">
        <v>26161</v>
      </c>
      <c r="G12" s="126"/>
      <c r="H12" s="127"/>
    </row>
    <row r="13" spans="1:8" x14ac:dyDescent="0.15">
      <c r="A13" s="108"/>
      <c r="B13" s="113"/>
      <c r="C13" s="129"/>
      <c r="D13" s="130">
        <v>21152</v>
      </c>
      <c r="E13" s="131"/>
      <c r="F13" s="132">
        <v>46728</v>
      </c>
      <c r="G13" s="133"/>
      <c r="H13" s="119"/>
    </row>
    <row r="14" spans="1:8" x14ac:dyDescent="0.15">
      <c r="A14" s="120"/>
      <c r="B14" s="121"/>
      <c r="C14" s="122"/>
      <c r="D14" s="123">
        <v>12041</v>
      </c>
      <c r="E14" s="124"/>
      <c r="F14" s="125">
        <v>25095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0.1</v>
      </c>
      <c r="C19" s="134">
        <f>ROUND(VALUE(SUBSTITUTE(実質収支比率等に係る経年分析!G$48,"▲","-")),2)</f>
        <v>0.06</v>
      </c>
      <c r="D19" s="134">
        <f>ROUND(VALUE(SUBSTITUTE(実質収支比率等に係る経年分析!H$48,"▲","-")),2)</f>
        <v>0.2</v>
      </c>
      <c r="E19" s="134">
        <f>ROUND(VALUE(SUBSTITUTE(実質収支比率等に係る経年分析!I$48,"▲","-")),2)</f>
        <v>0.09</v>
      </c>
      <c r="F19" s="134">
        <f>ROUND(VALUE(SUBSTITUTE(実質収支比率等に係る経年分析!J$48,"▲","-")),2)</f>
        <v>0.66</v>
      </c>
    </row>
    <row r="20" spans="1:11" x14ac:dyDescent="0.15">
      <c r="A20" s="134" t="s">
        <v>42</v>
      </c>
      <c r="B20" s="134">
        <f>ROUND(VALUE(SUBSTITUTE(実質収支比率等に係る経年分析!F$47,"▲","-")),2)</f>
        <v>21.09</v>
      </c>
      <c r="C20" s="134">
        <f>ROUND(VALUE(SUBSTITUTE(実質収支比率等に係る経年分析!G$47,"▲","-")),2)</f>
        <v>20.39</v>
      </c>
      <c r="D20" s="134">
        <f>ROUND(VALUE(SUBSTITUTE(実質収支比率等に係る経年分析!H$47,"▲","-")),2)</f>
        <v>21.66</v>
      </c>
      <c r="E20" s="134">
        <f>ROUND(VALUE(SUBSTITUTE(実質収支比率等に係る経年分析!I$47,"▲","-")),2)</f>
        <v>19.100000000000001</v>
      </c>
      <c r="F20" s="134">
        <f>ROUND(VALUE(SUBSTITUTE(実質収支比率等に係る経年分析!J$47,"▲","-")),2)</f>
        <v>18.5</v>
      </c>
    </row>
    <row r="21" spans="1:11" x14ac:dyDescent="0.15">
      <c r="A21" s="134" t="s">
        <v>43</v>
      </c>
      <c r="B21" s="134">
        <f>IF(ISNUMBER(VALUE(SUBSTITUTE(実質収支比率等に係る経年分析!F$49,"▲","-"))),ROUND(VALUE(SUBSTITUTE(実質収支比率等に係る経年分析!F$49,"▲","-")),2),NA())</f>
        <v>11.18</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0.09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10.029999999999999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4119</v>
      </c>
      <c r="E42" s="136"/>
      <c r="F42" s="136"/>
      <c r="G42" s="136">
        <f>'実質公債費比率（分子）の構造'!L$52</f>
        <v>4127</v>
      </c>
      <c r="H42" s="136"/>
      <c r="I42" s="136"/>
      <c r="J42" s="136">
        <f>'実質公債費比率（分子）の構造'!M$52</f>
        <v>4136</v>
      </c>
      <c r="K42" s="136"/>
      <c r="L42" s="136"/>
      <c r="M42" s="136">
        <f>'実質公債費比率（分子）の構造'!N$52</f>
        <v>4253</v>
      </c>
      <c r="N42" s="136"/>
      <c r="O42" s="136"/>
      <c r="P42" s="136">
        <f>'実質公債費比率（分子）の構造'!O$52</f>
        <v>3944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292</v>
      </c>
      <c r="C45" s="136"/>
      <c r="D45" s="136"/>
      <c r="E45" s="136">
        <f>'実質公債費比率（分子）の構造'!L$49</f>
        <v>284</v>
      </c>
      <c r="F45" s="136"/>
      <c r="G45" s="136"/>
      <c r="H45" s="136">
        <f>'実質公債費比率（分子）の構造'!M$49</f>
        <v>271</v>
      </c>
      <c r="I45" s="136"/>
      <c r="J45" s="136"/>
      <c r="K45" s="136">
        <f>'実質公債費比率（分子）の構造'!N$49</f>
        <v>252</v>
      </c>
      <c r="L45" s="136"/>
      <c r="M45" s="136"/>
      <c r="N45" s="136">
        <f>'実質公債費比率（分子）の構造'!O$49</f>
        <v>47</v>
      </c>
      <c r="O45" s="136"/>
      <c r="P45" s="136"/>
    </row>
    <row r="46" spans="1:16" x14ac:dyDescent="0.15">
      <c r="A46" s="136" t="s">
        <v>54</v>
      </c>
      <c r="B46" s="136">
        <f>'実質公債費比率（分子）の構造'!K$48</f>
        <v>983</v>
      </c>
      <c r="C46" s="136"/>
      <c r="D46" s="136"/>
      <c r="E46" s="136">
        <f>'実質公債費比率（分子）の構造'!L$48</f>
        <v>943</v>
      </c>
      <c r="F46" s="136"/>
      <c r="G46" s="136"/>
      <c r="H46" s="136">
        <f>'実質公債費比率（分子）の構造'!M$48</f>
        <v>999</v>
      </c>
      <c r="I46" s="136"/>
      <c r="J46" s="136"/>
      <c r="K46" s="136">
        <f>'実質公債費比率（分子）の構造'!N$48</f>
        <v>1034</v>
      </c>
      <c r="L46" s="136"/>
      <c r="M46" s="136"/>
      <c r="N46" s="136">
        <f>'実質公債費比率（分子）の構造'!O$48</f>
        <v>1060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6001</v>
      </c>
      <c r="C49" s="136"/>
      <c r="D49" s="136"/>
      <c r="E49" s="136">
        <f>'実質公債費比率（分子）の構造'!L$45</f>
        <v>3449</v>
      </c>
      <c r="F49" s="136"/>
      <c r="G49" s="136"/>
      <c r="H49" s="136">
        <f>'実質公債費比率（分子）の構造'!M$45</f>
        <v>3781</v>
      </c>
      <c r="I49" s="136"/>
      <c r="J49" s="136"/>
      <c r="K49" s="136">
        <f>'実質公債費比率（分子）の構造'!N$45</f>
        <v>4469</v>
      </c>
      <c r="L49" s="136"/>
      <c r="M49" s="136"/>
      <c r="N49" s="136">
        <f>'実質公債費比率（分子）の構造'!O$45</f>
        <v>2932</v>
      </c>
      <c r="O49" s="136"/>
      <c r="P49" s="136"/>
    </row>
    <row r="50" spans="1:16" x14ac:dyDescent="0.15">
      <c r="A50" s="136" t="s">
        <v>58</v>
      </c>
      <c r="B50" s="136" t="e">
        <f>NA()</f>
        <v>#N/A</v>
      </c>
      <c r="C50" s="136">
        <f>IF(ISNUMBER('実質公債費比率（分子）の構造'!K$53),'実質公債費比率（分子）の構造'!K$53,NA())</f>
        <v>3157</v>
      </c>
      <c r="D50" s="136" t="e">
        <f>NA()</f>
        <v>#N/A</v>
      </c>
      <c r="E50" s="136" t="e">
        <f>NA()</f>
        <v>#N/A</v>
      </c>
      <c r="F50" s="136">
        <f>IF(ISNUMBER('実質公債費比率（分子）の構造'!L$53),'実質公債費比率（分子）の構造'!L$53,NA())</f>
        <v>549</v>
      </c>
      <c r="G50" s="136" t="e">
        <f>NA()</f>
        <v>#N/A</v>
      </c>
      <c r="H50" s="136" t="e">
        <f>NA()</f>
        <v>#N/A</v>
      </c>
      <c r="I50" s="136">
        <f>IF(ISNUMBER('実質公債費比率（分子）の構造'!M$53),'実質公債費比率（分子）の構造'!M$53,NA())</f>
        <v>915</v>
      </c>
      <c r="J50" s="136" t="e">
        <f>NA()</f>
        <v>#N/A</v>
      </c>
      <c r="K50" s="136" t="e">
        <f>NA()</f>
        <v>#N/A</v>
      </c>
      <c r="L50" s="136">
        <f>IF(ISNUMBER('実質公債費比率（分子）の構造'!N$53),'実質公債費比率（分子）の構造'!N$53,NA())</f>
        <v>1502</v>
      </c>
      <c r="M50" s="136" t="e">
        <f>NA()</f>
        <v>#N/A</v>
      </c>
      <c r="N50" s="136" t="e">
        <f>NA()</f>
        <v>#N/A</v>
      </c>
      <c r="O50" s="136">
        <f>IF(ISNUMBER('実質公債費比率（分子）の構造'!O$53),'実質公債費比率（分子）の構造'!O$53,NA())</f>
        <v>95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37497</v>
      </c>
      <c r="E56" s="135"/>
      <c r="F56" s="135"/>
      <c r="G56" s="135">
        <f>'将来負担比率（分子）の構造'!J$51</f>
        <v>37793</v>
      </c>
      <c r="H56" s="135"/>
      <c r="I56" s="135"/>
      <c r="J56" s="135">
        <f>'将来負担比率（分子）の構造'!K$51</f>
        <v>37948</v>
      </c>
      <c r="K56" s="135"/>
      <c r="L56" s="135"/>
      <c r="M56" s="135">
        <f>'将来負担比率（分子）の構造'!L$51</f>
        <v>37493</v>
      </c>
      <c r="N56" s="135"/>
      <c r="O56" s="135"/>
      <c r="P56" s="135">
        <f>'将来負担比率（分子）の構造'!M$51</f>
        <v>37426</v>
      </c>
    </row>
    <row r="57" spans="1:16" x14ac:dyDescent="0.15">
      <c r="A57" s="135" t="s">
        <v>34</v>
      </c>
      <c r="B57" s="135"/>
      <c r="C57" s="135"/>
      <c r="D57" s="135">
        <f>'将来負担比率（分子）の構造'!I$50</f>
        <v>14367</v>
      </c>
      <c r="E57" s="135"/>
      <c r="F57" s="135"/>
      <c r="G57" s="135">
        <f>'将来負担比率（分子）の構造'!J$50</f>
        <v>13717</v>
      </c>
      <c r="H57" s="135"/>
      <c r="I57" s="135"/>
      <c r="J57" s="135">
        <f>'将来負担比率（分子）の構造'!K$50</f>
        <v>12868</v>
      </c>
      <c r="K57" s="135"/>
      <c r="L57" s="135"/>
      <c r="M57" s="135">
        <f>'将来負担比率（分子）の構造'!L$50</f>
        <v>11910</v>
      </c>
      <c r="N57" s="135"/>
      <c r="O57" s="135"/>
      <c r="P57" s="135">
        <f>'将来負担比率（分子）の構造'!M$50</f>
        <v>11812</v>
      </c>
    </row>
    <row r="58" spans="1:16" x14ac:dyDescent="0.15">
      <c r="A58" s="135" t="s">
        <v>33</v>
      </c>
      <c r="B58" s="135"/>
      <c r="C58" s="135"/>
      <c r="D58" s="135">
        <f>'将来負担比率（分子）の構造'!I$49</f>
        <v>8772</v>
      </c>
      <c r="E58" s="135"/>
      <c r="F58" s="135"/>
      <c r="G58" s="135">
        <f>'将来負担比率（分子）の構造'!J$49</f>
        <v>8799</v>
      </c>
      <c r="H58" s="135"/>
      <c r="I58" s="135"/>
      <c r="J58" s="135">
        <f>'将来負担比率（分子）の構造'!K$49</f>
        <v>8283</v>
      </c>
      <c r="K58" s="135"/>
      <c r="L58" s="135"/>
      <c r="M58" s="135">
        <f>'将来負担比率（分子）の構造'!L$49</f>
        <v>7534</v>
      </c>
      <c r="N58" s="135"/>
      <c r="O58" s="135"/>
      <c r="P58" s="135">
        <f>'将来負担比率（分子）の構造'!M$49</f>
        <v>7707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5442</v>
      </c>
      <c r="C62" s="135"/>
      <c r="D62" s="135"/>
      <c r="E62" s="135">
        <f>'将来負担比率（分子）の構造'!J$45</f>
        <v>5874</v>
      </c>
      <c r="F62" s="135"/>
      <c r="G62" s="135"/>
      <c r="H62" s="135">
        <f>'将来負担比率（分子）の構造'!K$45</f>
        <v>5707</v>
      </c>
      <c r="I62" s="135"/>
      <c r="J62" s="135"/>
      <c r="K62" s="135">
        <f>'将来負担比率（分子）の構造'!L$45</f>
        <v>5182</v>
      </c>
      <c r="L62" s="135"/>
      <c r="M62" s="135"/>
      <c r="N62" s="135">
        <f>'将来負担比率（分子）の構造'!M$45</f>
        <v>4975</v>
      </c>
      <c r="O62" s="135"/>
      <c r="P62" s="135"/>
    </row>
    <row r="63" spans="1:16" x14ac:dyDescent="0.15">
      <c r="A63" s="135" t="s">
        <v>27</v>
      </c>
      <c r="B63" s="135">
        <f>'将来負担比率（分子）の構造'!I$44</f>
        <v>855</v>
      </c>
      <c r="C63" s="135"/>
      <c r="D63" s="135"/>
      <c r="E63" s="135">
        <f>'将来負担比率（分子）の構造'!J$44</f>
        <v>583</v>
      </c>
      <c r="F63" s="135"/>
      <c r="G63" s="135"/>
      <c r="H63" s="135">
        <f>'将来負担比率（分子）の構造'!K$44</f>
        <v>321</v>
      </c>
      <c r="I63" s="135"/>
      <c r="J63" s="135"/>
      <c r="K63" s="135">
        <f>'将来負担比率（分子）の構造'!L$44</f>
        <v>74</v>
      </c>
      <c r="L63" s="135"/>
      <c r="M63" s="135"/>
      <c r="N63" s="135">
        <f>'将来負担比率（分子）の構造'!M$44</f>
        <v>27</v>
      </c>
      <c r="O63" s="135"/>
      <c r="P63" s="135"/>
    </row>
    <row r="64" spans="1:16" x14ac:dyDescent="0.15">
      <c r="A64" s="135" t="s">
        <v>26</v>
      </c>
      <c r="B64" s="135">
        <f>'将来負担比率（分子）の構造'!I$43</f>
        <v>19158</v>
      </c>
      <c r="C64" s="135"/>
      <c r="D64" s="135"/>
      <c r="E64" s="135">
        <f>'将来負担比率（分子）の構造'!J$43</f>
        <v>17785</v>
      </c>
      <c r="F64" s="135"/>
      <c r="G64" s="135"/>
      <c r="H64" s="135">
        <f>'将来負担比率（分子）の構造'!K$43</f>
        <v>16950</v>
      </c>
      <c r="I64" s="135"/>
      <c r="J64" s="135"/>
      <c r="K64" s="135">
        <f>'将来負担比率（分子）の構造'!L$43</f>
        <v>16817</v>
      </c>
      <c r="L64" s="135"/>
      <c r="M64" s="135"/>
      <c r="N64" s="135">
        <f>'将来負担比率（分子）の構造'!M$43</f>
        <v>16929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33388</v>
      </c>
      <c r="C66" s="135"/>
      <c r="D66" s="135"/>
      <c r="E66" s="135">
        <f>'将来負担比率（分子）の構造'!J$41</f>
        <v>33331</v>
      </c>
      <c r="F66" s="135"/>
      <c r="G66" s="135"/>
      <c r="H66" s="135">
        <f>'将来負担比率（分子）の構造'!K$41</f>
        <v>33591</v>
      </c>
      <c r="I66" s="135"/>
      <c r="J66" s="135"/>
      <c r="K66" s="135">
        <f>'将来負担比率（分子）の構造'!L$41</f>
        <v>32738</v>
      </c>
      <c r="L66" s="135"/>
      <c r="M66" s="135"/>
      <c r="N66" s="135">
        <f>'将来負担比率（分子）の構造'!M$41</f>
        <v>32598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12385896</v>
      </c>
      <c r="S5" s="669"/>
      <c r="T5" s="669"/>
      <c r="U5" s="669"/>
      <c r="V5" s="669"/>
      <c r="W5" s="669"/>
      <c r="X5" s="669"/>
      <c r="Y5" s="716"/>
      <c r="Z5" s="729">
        <v>36</v>
      </c>
      <c r="AA5" s="729"/>
      <c r="AB5" s="729"/>
      <c r="AC5" s="729"/>
      <c r="AD5" s="730">
        <v>11473445</v>
      </c>
      <c r="AE5" s="730"/>
      <c r="AF5" s="730"/>
      <c r="AG5" s="730"/>
      <c r="AH5" s="730"/>
      <c r="AI5" s="730"/>
      <c r="AJ5" s="730"/>
      <c r="AK5" s="730"/>
      <c r="AL5" s="717">
        <v>56.5</v>
      </c>
      <c r="AM5" s="686"/>
      <c r="AN5" s="686"/>
      <c r="AO5" s="718"/>
      <c r="AP5" s="705" t="s">
        <v>205</v>
      </c>
      <c r="AQ5" s="706"/>
      <c r="AR5" s="706"/>
      <c r="AS5" s="706"/>
      <c r="AT5" s="706"/>
      <c r="AU5" s="706"/>
      <c r="AV5" s="706"/>
      <c r="AW5" s="706"/>
      <c r="AX5" s="706"/>
      <c r="AY5" s="706"/>
      <c r="AZ5" s="706"/>
      <c r="BA5" s="706"/>
      <c r="BB5" s="706"/>
      <c r="BC5" s="706"/>
      <c r="BD5" s="706"/>
      <c r="BE5" s="706"/>
      <c r="BF5" s="707"/>
      <c r="BG5" s="618">
        <v>11470581</v>
      </c>
      <c r="BH5" s="619"/>
      <c r="BI5" s="619"/>
      <c r="BJ5" s="619"/>
      <c r="BK5" s="619"/>
      <c r="BL5" s="619"/>
      <c r="BM5" s="619"/>
      <c r="BN5" s="620"/>
      <c r="BO5" s="671">
        <v>92.6</v>
      </c>
      <c r="BP5" s="671"/>
      <c r="BQ5" s="671"/>
      <c r="BR5" s="671"/>
      <c r="BS5" s="672">
        <v>92602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227545</v>
      </c>
      <c r="S6" s="619"/>
      <c r="T6" s="619"/>
      <c r="U6" s="619"/>
      <c r="V6" s="619"/>
      <c r="W6" s="619"/>
      <c r="X6" s="619"/>
      <c r="Y6" s="620"/>
      <c r="Z6" s="671">
        <v>0.7</v>
      </c>
      <c r="AA6" s="671"/>
      <c r="AB6" s="671"/>
      <c r="AC6" s="671"/>
      <c r="AD6" s="672">
        <v>227545</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11470581</v>
      </c>
      <c r="BH6" s="619"/>
      <c r="BI6" s="619"/>
      <c r="BJ6" s="619"/>
      <c r="BK6" s="619"/>
      <c r="BL6" s="619"/>
      <c r="BM6" s="619"/>
      <c r="BN6" s="620"/>
      <c r="BO6" s="671">
        <v>92.6</v>
      </c>
      <c r="BP6" s="671"/>
      <c r="BQ6" s="671"/>
      <c r="BR6" s="671"/>
      <c r="BS6" s="672">
        <v>92602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325553</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325517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52032</v>
      </c>
      <c r="S7" s="619"/>
      <c r="T7" s="619"/>
      <c r="U7" s="619"/>
      <c r="V7" s="619"/>
      <c r="W7" s="619"/>
      <c r="X7" s="619"/>
      <c r="Y7" s="620"/>
      <c r="Z7" s="671">
        <v>0.2</v>
      </c>
      <c r="AA7" s="671"/>
      <c r="AB7" s="671"/>
      <c r="AC7" s="671"/>
      <c r="AD7" s="672">
        <v>52032</v>
      </c>
      <c r="AE7" s="672"/>
      <c r="AF7" s="672"/>
      <c r="AG7" s="672"/>
      <c r="AH7" s="672"/>
      <c r="AI7" s="672"/>
      <c r="AJ7" s="672"/>
      <c r="AK7" s="672"/>
      <c r="AL7" s="641">
        <v>0.3</v>
      </c>
      <c r="AM7" s="673"/>
      <c r="AN7" s="673"/>
      <c r="AO7" s="674"/>
      <c r="AP7" s="615" t="s">
        <v>214</v>
      </c>
      <c r="AQ7" s="616"/>
      <c r="AR7" s="616"/>
      <c r="AS7" s="616"/>
      <c r="AT7" s="616"/>
      <c r="AU7" s="616"/>
      <c r="AV7" s="616"/>
      <c r="AW7" s="616"/>
      <c r="AX7" s="616"/>
      <c r="AY7" s="616"/>
      <c r="AZ7" s="616"/>
      <c r="BA7" s="616"/>
      <c r="BB7" s="616"/>
      <c r="BC7" s="616"/>
      <c r="BD7" s="616"/>
      <c r="BE7" s="616"/>
      <c r="BF7" s="617"/>
      <c r="BG7" s="618">
        <v>6394404</v>
      </c>
      <c r="BH7" s="619"/>
      <c r="BI7" s="619"/>
      <c r="BJ7" s="619"/>
      <c r="BK7" s="619"/>
      <c r="BL7" s="619"/>
      <c r="BM7" s="619"/>
      <c r="BN7" s="620"/>
      <c r="BO7" s="671">
        <v>51.6</v>
      </c>
      <c r="BP7" s="671"/>
      <c r="BQ7" s="671"/>
      <c r="BR7" s="671"/>
      <c r="BS7" s="672">
        <v>92602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3864907</v>
      </c>
      <c r="CS7" s="619"/>
      <c r="CT7" s="619"/>
      <c r="CU7" s="619"/>
      <c r="CV7" s="619"/>
      <c r="CW7" s="619"/>
      <c r="CX7" s="619"/>
      <c r="CY7" s="620"/>
      <c r="CZ7" s="671">
        <v>11.3</v>
      </c>
      <c r="DA7" s="671"/>
      <c r="DB7" s="671"/>
      <c r="DC7" s="671"/>
      <c r="DD7" s="624">
        <v>54355</v>
      </c>
      <c r="DE7" s="619"/>
      <c r="DF7" s="619"/>
      <c r="DG7" s="619"/>
      <c r="DH7" s="619"/>
      <c r="DI7" s="619"/>
      <c r="DJ7" s="619"/>
      <c r="DK7" s="619"/>
      <c r="DL7" s="619"/>
      <c r="DM7" s="619"/>
      <c r="DN7" s="619"/>
      <c r="DO7" s="619"/>
      <c r="DP7" s="620"/>
      <c r="DQ7" s="624">
        <v>3307268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121311</v>
      </c>
      <c r="S8" s="619"/>
      <c r="T8" s="619"/>
      <c r="U8" s="619"/>
      <c r="V8" s="619"/>
      <c r="W8" s="619"/>
      <c r="X8" s="619"/>
      <c r="Y8" s="620"/>
      <c r="Z8" s="671">
        <v>0.4</v>
      </c>
      <c r="AA8" s="671"/>
      <c r="AB8" s="671"/>
      <c r="AC8" s="671"/>
      <c r="AD8" s="672">
        <v>121311</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174439</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15066077</v>
      </c>
      <c r="CS8" s="619"/>
      <c r="CT8" s="619"/>
      <c r="CU8" s="619"/>
      <c r="CV8" s="619"/>
      <c r="CW8" s="619"/>
      <c r="CX8" s="619"/>
      <c r="CY8" s="620"/>
      <c r="CZ8" s="671">
        <v>44.2</v>
      </c>
      <c r="DA8" s="671"/>
      <c r="DB8" s="671"/>
      <c r="DC8" s="671"/>
      <c r="DD8" s="624">
        <v>138296</v>
      </c>
      <c r="DE8" s="619"/>
      <c r="DF8" s="619"/>
      <c r="DG8" s="619"/>
      <c r="DH8" s="619"/>
      <c r="DI8" s="619"/>
      <c r="DJ8" s="619"/>
      <c r="DK8" s="619"/>
      <c r="DL8" s="619"/>
      <c r="DM8" s="619"/>
      <c r="DN8" s="619"/>
      <c r="DO8" s="619"/>
      <c r="DP8" s="620"/>
      <c r="DQ8" s="624">
        <v>7279718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132378</v>
      </c>
      <c r="S9" s="619"/>
      <c r="T9" s="619"/>
      <c r="U9" s="619"/>
      <c r="V9" s="619"/>
      <c r="W9" s="619"/>
      <c r="X9" s="619"/>
      <c r="Y9" s="620"/>
      <c r="Z9" s="671">
        <v>0.4</v>
      </c>
      <c r="AA9" s="671"/>
      <c r="AB9" s="671"/>
      <c r="AC9" s="671"/>
      <c r="AD9" s="672">
        <v>132378</v>
      </c>
      <c r="AE9" s="672"/>
      <c r="AF9" s="672"/>
      <c r="AG9" s="672"/>
      <c r="AH9" s="672"/>
      <c r="AI9" s="672"/>
      <c r="AJ9" s="672"/>
      <c r="AK9" s="672"/>
      <c r="AL9" s="641">
        <v>0.7</v>
      </c>
      <c r="AM9" s="673"/>
      <c r="AN9" s="673"/>
      <c r="AO9" s="674"/>
      <c r="AP9" s="615" t="s">
        <v>220</v>
      </c>
      <c r="AQ9" s="616"/>
      <c r="AR9" s="616"/>
      <c r="AS9" s="616"/>
      <c r="AT9" s="616"/>
      <c r="AU9" s="616"/>
      <c r="AV9" s="616"/>
      <c r="AW9" s="616"/>
      <c r="AX9" s="616"/>
      <c r="AY9" s="616"/>
      <c r="AZ9" s="616"/>
      <c r="BA9" s="616"/>
      <c r="BB9" s="616"/>
      <c r="BC9" s="616"/>
      <c r="BD9" s="616"/>
      <c r="BE9" s="616"/>
      <c r="BF9" s="617"/>
      <c r="BG9" s="618">
        <v>5495694</v>
      </c>
      <c r="BH9" s="619"/>
      <c r="BI9" s="619"/>
      <c r="BJ9" s="619"/>
      <c r="BK9" s="619"/>
      <c r="BL9" s="619"/>
      <c r="BM9" s="619"/>
      <c r="BN9" s="620"/>
      <c r="BO9" s="671">
        <v>44.4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3869436</v>
      </c>
      <c r="CS9" s="619"/>
      <c r="CT9" s="619"/>
      <c r="CU9" s="619"/>
      <c r="CV9" s="619"/>
      <c r="CW9" s="619"/>
      <c r="CX9" s="619"/>
      <c r="CY9" s="620"/>
      <c r="CZ9" s="671">
        <v>11.4</v>
      </c>
      <c r="DA9" s="671"/>
      <c r="DB9" s="671"/>
      <c r="DC9" s="671"/>
      <c r="DD9" s="624">
        <v>684501</v>
      </c>
      <c r="DE9" s="619"/>
      <c r="DF9" s="619"/>
      <c r="DG9" s="619"/>
      <c r="DH9" s="619"/>
      <c r="DI9" s="619"/>
      <c r="DJ9" s="619"/>
      <c r="DK9" s="619"/>
      <c r="DL9" s="619"/>
      <c r="DM9" s="619"/>
      <c r="DN9" s="619"/>
      <c r="DO9" s="619"/>
      <c r="DP9" s="620"/>
      <c r="DQ9" s="624">
        <v>3028626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1953688</v>
      </c>
      <c r="S10" s="619"/>
      <c r="T10" s="619"/>
      <c r="U10" s="619"/>
      <c r="V10" s="619"/>
      <c r="W10" s="619"/>
      <c r="X10" s="619"/>
      <c r="Y10" s="620"/>
      <c r="Z10" s="671">
        <v>5.7</v>
      </c>
      <c r="AA10" s="671"/>
      <c r="AB10" s="671"/>
      <c r="AC10" s="671"/>
      <c r="AD10" s="672">
        <v>1953688</v>
      </c>
      <c r="AE10" s="672"/>
      <c r="AF10" s="672"/>
      <c r="AG10" s="672"/>
      <c r="AH10" s="672"/>
      <c r="AI10" s="672"/>
      <c r="AJ10" s="672"/>
      <c r="AK10" s="672"/>
      <c r="AL10" s="641">
        <v>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197731</v>
      </c>
      <c r="BH10" s="619"/>
      <c r="BI10" s="619"/>
      <c r="BJ10" s="619"/>
      <c r="BK10" s="619"/>
      <c r="BL10" s="619"/>
      <c r="BM10" s="619"/>
      <c r="BN10" s="620"/>
      <c r="BO10" s="671">
        <v>1.6</v>
      </c>
      <c r="BP10" s="671"/>
      <c r="BQ10" s="671"/>
      <c r="BR10" s="671"/>
      <c r="BS10" s="624">
        <v>16549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44265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42974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20748</v>
      </c>
      <c r="S11" s="619"/>
      <c r="T11" s="619"/>
      <c r="U11" s="619"/>
      <c r="V11" s="619"/>
      <c r="W11" s="619"/>
      <c r="X11" s="619"/>
      <c r="Y11" s="620"/>
      <c r="Z11" s="671">
        <v>0.1</v>
      </c>
      <c r="AA11" s="671"/>
      <c r="AB11" s="671"/>
      <c r="AC11" s="671"/>
      <c r="AD11" s="672">
        <v>20748</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526540</v>
      </c>
      <c r="BH11" s="619"/>
      <c r="BI11" s="619"/>
      <c r="BJ11" s="619"/>
      <c r="BK11" s="619"/>
      <c r="BL11" s="619"/>
      <c r="BM11" s="619"/>
      <c r="BN11" s="620"/>
      <c r="BO11" s="671">
        <v>4.3</v>
      </c>
      <c r="BP11" s="671"/>
      <c r="BQ11" s="671"/>
      <c r="BR11" s="671"/>
      <c r="BS11" s="624">
        <v>76053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508016</v>
      </c>
      <c r="CS11" s="619"/>
      <c r="CT11" s="619"/>
      <c r="CU11" s="619"/>
      <c r="CV11" s="619"/>
      <c r="CW11" s="619"/>
      <c r="CX11" s="619"/>
      <c r="CY11" s="620"/>
      <c r="CZ11" s="671">
        <v>1.5</v>
      </c>
      <c r="DA11" s="671"/>
      <c r="DB11" s="671"/>
      <c r="DC11" s="671"/>
      <c r="DD11" s="624">
        <v>177109</v>
      </c>
      <c r="DE11" s="619"/>
      <c r="DF11" s="619"/>
      <c r="DG11" s="619"/>
      <c r="DH11" s="619"/>
      <c r="DI11" s="619"/>
      <c r="DJ11" s="619"/>
      <c r="DK11" s="619"/>
      <c r="DL11" s="619"/>
      <c r="DM11" s="619"/>
      <c r="DN11" s="619"/>
      <c r="DO11" s="619"/>
      <c r="DP11" s="620"/>
      <c r="DQ11" s="624">
        <v>324089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4431873</v>
      </c>
      <c r="BH12" s="619"/>
      <c r="BI12" s="619"/>
      <c r="BJ12" s="619"/>
      <c r="BK12" s="619"/>
      <c r="BL12" s="619"/>
      <c r="BM12" s="619"/>
      <c r="BN12" s="620"/>
      <c r="BO12" s="671">
        <v>35.799999999999997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335297</v>
      </c>
      <c r="CS12" s="619"/>
      <c r="CT12" s="619"/>
      <c r="CU12" s="619"/>
      <c r="CV12" s="619"/>
      <c r="CW12" s="619"/>
      <c r="CX12" s="619"/>
      <c r="CY12" s="620"/>
      <c r="CZ12" s="671">
        <v>1</v>
      </c>
      <c r="DA12" s="671"/>
      <c r="DB12" s="671"/>
      <c r="DC12" s="671"/>
      <c r="DD12" s="624">
        <v>7214</v>
      </c>
      <c r="DE12" s="619"/>
      <c r="DF12" s="619"/>
      <c r="DG12" s="619"/>
      <c r="DH12" s="619"/>
      <c r="DI12" s="619"/>
      <c r="DJ12" s="619"/>
      <c r="DK12" s="619"/>
      <c r="DL12" s="619"/>
      <c r="DM12" s="619"/>
      <c r="DN12" s="619"/>
      <c r="DO12" s="619"/>
      <c r="DP12" s="620"/>
      <c r="DQ12" s="624">
        <v>316897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82809</v>
      </c>
      <c r="S13" s="619"/>
      <c r="T13" s="619"/>
      <c r="U13" s="619"/>
      <c r="V13" s="619"/>
      <c r="W13" s="619"/>
      <c r="X13" s="619"/>
      <c r="Y13" s="620"/>
      <c r="Z13" s="671">
        <v>0.2</v>
      </c>
      <c r="AA13" s="671"/>
      <c r="AB13" s="671"/>
      <c r="AC13" s="671"/>
      <c r="AD13" s="672">
        <v>82809</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4360620</v>
      </c>
      <c r="BH13" s="619"/>
      <c r="BI13" s="619"/>
      <c r="BJ13" s="619"/>
      <c r="BK13" s="619"/>
      <c r="BL13" s="619"/>
      <c r="BM13" s="619"/>
      <c r="BN13" s="620"/>
      <c r="BO13" s="671">
        <v>35.200000000000003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2528796</v>
      </c>
      <c r="CS13" s="619"/>
      <c r="CT13" s="619"/>
      <c r="CU13" s="619"/>
      <c r="CV13" s="619"/>
      <c r="CW13" s="619"/>
      <c r="CX13" s="619"/>
      <c r="CY13" s="620"/>
      <c r="CZ13" s="671">
        <v>7.4</v>
      </c>
      <c r="DA13" s="671"/>
      <c r="DB13" s="671"/>
      <c r="DC13" s="671"/>
      <c r="DD13" s="624">
        <v>361053</v>
      </c>
      <c r="DE13" s="619"/>
      <c r="DF13" s="619"/>
      <c r="DG13" s="619"/>
      <c r="DH13" s="619"/>
      <c r="DI13" s="619"/>
      <c r="DJ13" s="619"/>
      <c r="DK13" s="619"/>
      <c r="DL13" s="619"/>
      <c r="DM13" s="619"/>
      <c r="DN13" s="619"/>
      <c r="DO13" s="619"/>
      <c r="DP13" s="620"/>
      <c r="DQ13" s="624">
        <v>2236715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147834</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1412266</v>
      </c>
      <c r="CS14" s="619"/>
      <c r="CT14" s="619"/>
      <c r="CU14" s="619"/>
      <c r="CV14" s="619"/>
      <c r="CW14" s="619"/>
      <c r="CX14" s="619"/>
      <c r="CY14" s="620"/>
      <c r="CZ14" s="671">
        <v>4.0999999999999996</v>
      </c>
      <c r="DA14" s="671"/>
      <c r="DB14" s="671"/>
      <c r="DC14" s="671"/>
      <c r="DD14" s="624">
        <v>334435</v>
      </c>
      <c r="DE14" s="619"/>
      <c r="DF14" s="619"/>
      <c r="DG14" s="619"/>
      <c r="DH14" s="619"/>
      <c r="DI14" s="619"/>
      <c r="DJ14" s="619"/>
      <c r="DK14" s="619"/>
      <c r="DL14" s="619"/>
      <c r="DM14" s="619"/>
      <c r="DN14" s="619"/>
      <c r="DO14" s="619"/>
      <c r="DP14" s="620"/>
      <c r="DQ14" s="624">
        <v>1069252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55982</v>
      </c>
      <c r="S15" s="619"/>
      <c r="T15" s="619"/>
      <c r="U15" s="619"/>
      <c r="V15" s="619"/>
      <c r="W15" s="619"/>
      <c r="X15" s="619"/>
      <c r="Y15" s="620"/>
      <c r="Z15" s="671">
        <v>0.2</v>
      </c>
      <c r="AA15" s="671"/>
      <c r="AB15" s="671"/>
      <c r="AC15" s="671"/>
      <c r="AD15" s="672">
        <v>55982</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496470</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3171715</v>
      </c>
      <c r="CS15" s="619"/>
      <c r="CT15" s="619"/>
      <c r="CU15" s="619"/>
      <c r="CV15" s="619"/>
      <c r="CW15" s="619"/>
      <c r="CX15" s="619"/>
      <c r="CY15" s="620"/>
      <c r="CZ15" s="671">
        <v>9.3000000000000007</v>
      </c>
      <c r="DA15" s="671"/>
      <c r="DB15" s="671"/>
      <c r="DC15" s="671"/>
      <c r="DD15" s="624">
        <v>556064</v>
      </c>
      <c r="DE15" s="619"/>
      <c r="DF15" s="619"/>
      <c r="DG15" s="619"/>
      <c r="DH15" s="619"/>
      <c r="DI15" s="619"/>
      <c r="DJ15" s="619"/>
      <c r="DK15" s="619"/>
      <c r="DL15" s="619"/>
      <c r="DM15" s="619"/>
      <c r="DN15" s="619"/>
      <c r="DO15" s="619"/>
      <c r="DP15" s="620"/>
      <c r="DQ15" s="624">
        <v>2305263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6219620</v>
      </c>
      <c r="S16" s="619"/>
      <c r="T16" s="619"/>
      <c r="U16" s="619"/>
      <c r="V16" s="619"/>
      <c r="W16" s="619"/>
      <c r="X16" s="619"/>
      <c r="Y16" s="620"/>
      <c r="Z16" s="671">
        <v>18.100000000000001</v>
      </c>
      <c r="AA16" s="671"/>
      <c r="AB16" s="671"/>
      <c r="AC16" s="671"/>
      <c r="AD16" s="672">
        <v>6010035</v>
      </c>
      <c r="AE16" s="672"/>
      <c r="AF16" s="672"/>
      <c r="AG16" s="672"/>
      <c r="AH16" s="672"/>
      <c r="AI16" s="672"/>
      <c r="AJ16" s="672"/>
      <c r="AK16" s="672"/>
      <c r="AL16" s="641">
        <v>29.6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22915</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3907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6010035</v>
      </c>
      <c r="S17" s="619"/>
      <c r="T17" s="619"/>
      <c r="U17" s="619"/>
      <c r="V17" s="619"/>
      <c r="W17" s="619"/>
      <c r="X17" s="619"/>
      <c r="Y17" s="620"/>
      <c r="Z17" s="671">
        <v>17.5</v>
      </c>
      <c r="AA17" s="671"/>
      <c r="AB17" s="671"/>
      <c r="AC17" s="671"/>
      <c r="AD17" s="672">
        <v>6010035</v>
      </c>
      <c r="AE17" s="672"/>
      <c r="AF17" s="672"/>
      <c r="AG17" s="672"/>
      <c r="AH17" s="672"/>
      <c r="AI17" s="672"/>
      <c r="AJ17" s="672"/>
      <c r="AK17" s="672"/>
      <c r="AL17" s="641">
        <v>29.6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2933515</v>
      </c>
      <c r="CS17" s="619"/>
      <c r="CT17" s="619"/>
      <c r="CU17" s="619"/>
      <c r="CV17" s="619"/>
      <c r="CW17" s="619"/>
      <c r="CX17" s="619"/>
      <c r="CY17" s="620"/>
      <c r="CZ17" s="671">
        <v>8.6</v>
      </c>
      <c r="DA17" s="671"/>
      <c r="DB17" s="671"/>
      <c r="DC17" s="671"/>
      <c r="DD17" s="624" t="s">
        <v>108</v>
      </c>
      <c r="DE17" s="619"/>
      <c r="DF17" s="619"/>
      <c r="DG17" s="619"/>
      <c r="DH17" s="619"/>
      <c r="DI17" s="619"/>
      <c r="DJ17" s="619"/>
      <c r="DK17" s="619"/>
      <c r="DL17" s="619"/>
      <c r="DM17" s="619"/>
      <c r="DN17" s="619"/>
      <c r="DO17" s="619"/>
      <c r="DP17" s="620"/>
      <c r="DQ17" s="624">
        <v>2886994</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209584</v>
      </c>
      <c r="S18" s="619"/>
      <c r="T18" s="619"/>
      <c r="U18" s="619"/>
      <c r="V18" s="619"/>
      <c r="W18" s="619"/>
      <c r="X18" s="619"/>
      <c r="Y18" s="620"/>
      <c r="Z18" s="671">
        <v>0.6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915315</v>
      </c>
      <c r="BH19" s="619"/>
      <c r="BI19" s="619"/>
      <c r="BJ19" s="619"/>
      <c r="BK19" s="619"/>
      <c r="BL19" s="619"/>
      <c r="BM19" s="619"/>
      <c r="BN19" s="620"/>
      <c r="BO19" s="671">
        <v>7.4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21252009</v>
      </c>
      <c r="S20" s="619"/>
      <c r="T20" s="619"/>
      <c r="U20" s="619"/>
      <c r="V20" s="619"/>
      <c r="W20" s="619"/>
      <c r="X20" s="619"/>
      <c r="Y20" s="620"/>
      <c r="Z20" s="671">
        <v>61.8</v>
      </c>
      <c r="AA20" s="671"/>
      <c r="AB20" s="671"/>
      <c r="AC20" s="671"/>
      <c r="AD20" s="672">
        <v>20129973</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915315</v>
      </c>
      <c r="BH20" s="619"/>
      <c r="BI20" s="619"/>
      <c r="BJ20" s="619"/>
      <c r="BK20" s="619"/>
      <c r="BL20" s="619"/>
      <c r="BM20" s="619"/>
      <c r="BN20" s="620"/>
      <c r="BO20" s="671">
        <v>7.4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34082758</v>
      </c>
      <c r="CS20" s="619"/>
      <c r="CT20" s="619"/>
      <c r="CU20" s="619"/>
      <c r="CV20" s="619"/>
      <c r="CW20" s="619"/>
      <c r="CX20" s="619"/>
      <c r="CY20" s="620"/>
      <c r="CZ20" s="671">
        <v>100</v>
      </c>
      <c r="DA20" s="671"/>
      <c r="DB20" s="671"/>
      <c r="DC20" s="671"/>
      <c r="DD20" s="624">
        <v>2313027</v>
      </c>
      <c r="DE20" s="619"/>
      <c r="DF20" s="619"/>
      <c r="DG20" s="619"/>
      <c r="DH20" s="619"/>
      <c r="DI20" s="619"/>
      <c r="DJ20" s="619"/>
      <c r="DK20" s="619"/>
      <c r="DL20" s="619"/>
      <c r="DM20" s="619"/>
      <c r="DN20" s="619"/>
      <c r="DO20" s="619"/>
      <c r="DP20" s="620"/>
      <c r="DQ20" s="624">
        <v>23127220</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17225</v>
      </c>
      <c r="S21" s="619"/>
      <c r="T21" s="619"/>
      <c r="U21" s="619"/>
      <c r="V21" s="619"/>
      <c r="W21" s="619"/>
      <c r="X21" s="619"/>
      <c r="Y21" s="620"/>
      <c r="Z21" s="671">
        <v>0.1</v>
      </c>
      <c r="AA21" s="671"/>
      <c r="AB21" s="671"/>
      <c r="AC21" s="671"/>
      <c r="AD21" s="672">
        <v>17225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2864</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364485</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316913</v>
      </c>
      <c r="S23" s="619"/>
      <c r="T23" s="619"/>
      <c r="U23" s="619"/>
      <c r="V23" s="619"/>
      <c r="W23" s="619"/>
      <c r="X23" s="619"/>
      <c r="Y23" s="620"/>
      <c r="Z23" s="671">
        <v>0.9</v>
      </c>
      <c r="AA23" s="671"/>
      <c r="AB23" s="671"/>
      <c r="AC23" s="671"/>
      <c r="AD23" s="672">
        <v>169439</v>
      </c>
      <c r="AE23" s="672"/>
      <c r="AF23" s="672"/>
      <c r="AG23" s="672"/>
      <c r="AH23" s="672"/>
      <c r="AI23" s="672"/>
      <c r="AJ23" s="672"/>
      <c r="AK23" s="672"/>
      <c r="AL23" s="641">
        <v>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912451</v>
      </c>
      <c r="BH23" s="619"/>
      <c r="BI23" s="619"/>
      <c r="BJ23" s="619"/>
      <c r="BK23" s="619"/>
      <c r="BL23" s="619"/>
      <c r="BM23" s="619"/>
      <c r="BN23" s="620"/>
      <c r="BO23" s="671">
        <v>7.4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313197</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18392936</v>
      </c>
      <c r="CS24" s="669"/>
      <c r="CT24" s="669"/>
      <c r="CU24" s="669"/>
      <c r="CV24" s="669"/>
      <c r="CW24" s="669"/>
      <c r="CX24" s="669"/>
      <c r="CY24" s="716"/>
      <c r="CZ24" s="720">
        <v>54</v>
      </c>
      <c r="DA24" s="721"/>
      <c r="DB24" s="721"/>
      <c r="DC24" s="722"/>
      <c r="DD24" s="715">
        <v>11159443</v>
      </c>
      <c r="DE24" s="669"/>
      <c r="DF24" s="669"/>
      <c r="DG24" s="669"/>
      <c r="DH24" s="669"/>
      <c r="DI24" s="669"/>
      <c r="DJ24" s="669"/>
      <c r="DK24" s="716"/>
      <c r="DL24" s="715">
        <v>11106772</v>
      </c>
      <c r="DM24" s="669"/>
      <c r="DN24" s="669"/>
      <c r="DO24" s="669"/>
      <c r="DP24" s="669"/>
      <c r="DQ24" s="669"/>
      <c r="DR24" s="669"/>
      <c r="DS24" s="669"/>
      <c r="DT24" s="669"/>
      <c r="DU24" s="669"/>
      <c r="DV24" s="716"/>
      <c r="DW24" s="717">
        <v>51.5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6003589</v>
      </c>
      <c r="S25" s="619"/>
      <c r="T25" s="619"/>
      <c r="U25" s="619"/>
      <c r="V25" s="619"/>
      <c r="W25" s="619"/>
      <c r="X25" s="619"/>
      <c r="Y25" s="620"/>
      <c r="Z25" s="671">
        <v>17.5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6258245</v>
      </c>
      <c r="CS25" s="637"/>
      <c r="CT25" s="637"/>
      <c r="CU25" s="637"/>
      <c r="CV25" s="637"/>
      <c r="CW25" s="637"/>
      <c r="CX25" s="637"/>
      <c r="CY25" s="638"/>
      <c r="CZ25" s="621">
        <v>18.399999999999999</v>
      </c>
      <c r="DA25" s="639"/>
      <c r="DB25" s="639"/>
      <c r="DC25" s="640"/>
      <c r="DD25" s="624">
        <v>5696529</v>
      </c>
      <c r="DE25" s="637"/>
      <c r="DF25" s="637"/>
      <c r="DG25" s="637"/>
      <c r="DH25" s="637"/>
      <c r="DI25" s="637"/>
      <c r="DJ25" s="637"/>
      <c r="DK25" s="638"/>
      <c r="DL25" s="624">
        <v>5643858</v>
      </c>
      <c r="DM25" s="637"/>
      <c r="DN25" s="637"/>
      <c r="DO25" s="637"/>
      <c r="DP25" s="637"/>
      <c r="DQ25" s="637"/>
      <c r="DR25" s="637"/>
      <c r="DS25" s="637"/>
      <c r="DT25" s="637"/>
      <c r="DU25" s="637"/>
      <c r="DV25" s="638"/>
      <c r="DW25" s="641">
        <v>26.2</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3654809</v>
      </c>
      <c r="CS26" s="619"/>
      <c r="CT26" s="619"/>
      <c r="CU26" s="619"/>
      <c r="CV26" s="619"/>
      <c r="CW26" s="619"/>
      <c r="CX26" s="619"/>
      <c r="CY26" s="620"/>
      <c r="CZ26" s="621">
        <v>10.7</v>
      </c>
      <c r="DA26" s="639"/>
      <c r="DB26" s="639"/>
      <c r="DC26" s="640"/>
      <c r="DD26" s="624">
        <v>3419178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2589439</v>
      </c>
      <c r="S27" s="619"/>
      <c r="T27" s="619"/>
      <c r="U27" s="619"/>
      <c r="V27" s="619"/>
      <c r="W27" s="619"/>
      <c r="X27" s="619"/>
      <c r="Y27" s="620"/>
      <c r="Z27" s="671">
        <v>7.5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12385896</v>
      </c>
      <c r="BH27" s="619"/>
      <c r="BI27" s="619"/>
      <c r="BJ27" s="619"/>
      <c r="BK27" s="619"/>
      <c r="BL27" s="619"/>
      <c r="BM27" s="619"/>
      <c r="BN27" s="620"/>
      <c r="BO27" s="671">
        <v>100</v>
      </c>
      <c r="BP27" s="671"/>
      <c r="BQ27" s="671"/>
      <c r="BR27" s="671"/>
      <c r="BS27" s="624">
        <v>92602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9201176</v>
      </c>
      <c r="CS27" s="637"/>
      <c r="CT27" s="637"/>
      <c r="CU27" s="637"/>
      <c r="CV27" s="637"/>
      <c r="CW27" s="637"/>
      <c r="CX27" s="637"/>
      <c r="CY27" s="638"/>
      <c r="CZ27" s="621">
        <v>27</v>
      </c>
      <c r="DA27" s="639"/>
      <c r="DB27" s="639"/>
      <c r="DC27" s="640"/>
      <c r="DD27" s="624">
        <v>2575920</v>
      </c>
      <c r="DE27" s="637"/>
      <c r="DF27" s="637"/>
      <c r="DG27" s="637"/>
      <c r="DH27" s="637"/>
      <c r="DI27" s="637"/>
      <c r="DJ27" s="637"/>
      <c r="DK27" s="638"/>
      <c r="DL27" s="624">
        <v>2575920</v>
      </c>
      <c r="DM27" s="637"/>
      <c r="DN27" s="637"/>
      <c r="DO27" s="637"/>
      <c r="DP27" s="637"/>
      <c r="DQ27" s="637"/>
      <c r="DR27" s="637"/>
      <c r="DS27" s="637"/>
      <c r="DT27" s="637"/>
      <c r="DU27" s="637"/>
      <c r="DV27" s="638"/>
      <c r="DW27" s="641">
        <v>11.9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106519</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2933515</v>
      </c>
      <c r="CS28" s="619"/>
      <c r="CT28" s="619"/>
      <c r="CU28" s="619"/>
      <c r="CV28" s="619"/>
      <c r="CW28" s="619"/>
      <c r="CX28" s="619"/>
      <c r="CY28" s="620"/>
      <c r="CZ28" s="621">
        <v>8.6</v>
      </c>
      <c r="DA28" s="639"/>
      <c r="DB28" s="639"/>
      <c r="DC28" s="640"/>
      <c r="DD28" s="624">
        <v>2886994</v>
      </c>
      <c r="DE28" s="619"/>
      <c r="DF28" s="619"/>
      <c r="DG28" s="619"/>
      <c r="DH28" s="619"/>
      <c r="DI28" s="619"/>
      <c r="DJ28" s="619"/>
      <c r="DK28" s="620"/>
      <c r="DL28" s="624">
        <v>2886994</v>
      </c>
      <c r="DM28" s="619"/>
      <c r="DN28" s="619"/>
      <c r="DO28" s="619"/>
      <c r="DP28" s="619"/>
      <c r="DQ28" s="619"/>
      <c r="DR28" s="619"/>
      <c r="DS28" s="619"/>
      <c r="DT28" s="619"/>
      <c r="DU28" s="619"/>
      <c r="DV28" s="620"/>
      <c r="DW28" s="641">
        <v>13.4</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37716</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2932135</v>
      </c>
      <c r="CS29" s="637"/>
      <c r="CT29" s="637"/>
      <c r="CU29" s="637"/>
      <c r="CV29" s="637"/>
      <c r="CW29" s="637"/>
      <c r="CX29" s="637"/>
      <c r="CY29" s="638"/>
      <c r="CZ29" s="621">
        <v>8.6</v>
      </c>
      <c r="DA29" s="639"/>
      <c r="DB29" s="639"/>
      <c r="DC29" s="640"/>
      <c r="DD29" s="624">
        <v>2885614</v>
      </c>
      <c r="DE29" s="637"/>
      <c r="DF29" s="637"/>
      <c r="DG29" s="637"/>
      <c r="DH29" s="637"/>
      <c r="DI29" s="637"/>
      <c r="DJ29" s="637"/>
      <c r="DK29" s="638"/>
      <c r="DL29" s="624">
        <v>2885614</v>
      </c>
      <c r="DM29" s="637"/>
      <c r="DN29" s="637"/>
      <c r="DO29" s="637"/>
      <c r="DP29" s="637"/>
      <c r="DQ29" s="637"/>
      <c r="DR29" s="637"/>
      <c r="DS29" s="637"/>
      <c r="DT29" s="637"/>
      <c r="DU29" s="637"/>
      <c r="DV29" s="638"/>
      <c r="DW29" s="641">
        <v>13.4</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294631</v>
      </c>
      <c r="S30" s="619"/>
      <c r="T30" s="619"/>
      <c r="U30" s="619"/>
      <c r="V30" s="619"/>
      <c r="W30" s="619"/>
      <c r="X30" s="619"/>
      <c r="Y30" s="620"/>
      <c r="Z30" s="671">
        <v>0.9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96.1</v>
      </c>
      <c r="BN30" s="685"/>
      <c r="BO30" s="685"/>
      <c r="BP30" s="685"/>
      <c r="BQ30" s="687"/>
      <c r="BR30" s="684">
        <v>99.1</v>
      </c>
      <c r="BS30" s="685"/>
      <c r="BT30" s="685"/>
      <c r="BU30" s="685"/>
      <c r="BV30" s="685"/>
      <c r="BW30" s="685"/>
      <c r="BX30" s="686">
        <v>95.2</v>
      </c>
      <c r="BY30" s="685"/>
      <c r="BZ30" s="685"/>
      <c r="CA30" s="685"/>
      <c r="CB30" s="687"/>
      <c r="CD30" s="690"/>
      <c r="CE30" s="691"/>
      <c r="CF30" s="655" t="s">
        <v>289</v>
      </c>
      <c r="CG30" s="652"/>
      <c r="CH30" s="652"/>
      <c r="CI30" s="652"/>
      <c r="CJ30" s="652"/>
      <c r="CK30" s="652"/>
      <c r="CL30" s="652"/>
      <c r="CM30" s="652"/>
      <c r="CN30" s="652"/>
      <c r="CO30" s="652"/>
      <c r="CP30" s="652"/>
      <c r="CQ30" s="653"/>
      <c r="CR30" s="618">
        <v>2583199</v>
      </c>
      <c r="CS30" s="619"/>
      <c r="CT30" s="619"/>
      <c r="CU30" s="619"/>
      <c r="CV30" s="619"/>
      <c r="CW30" s="619"/>
      <c r="CX30" s="619"/>
      <c r="CY30" s="620"/>
      <c r="CZ30" s="621">
        <v>7.6</v>
      </c>
      <c r="DA30" s="639"/>
      <c r="DB30" s="639"/>
      <c r="DC30" s="640"/>
      <c r="DD30" s="624">
        <v>2555316</v>
      </c>
      <c r="DE30" s="619"/>
      <c r="DF30" s="619"/>
      <c r="DG30" s="619"/>
      <c r="DH30" s="619"/>
      <c r="DI30" s="619"/>
      <c r="DJ30" s="619"/>
      <c r="DK30" s="620"/>
      <c r="DL30" s="624">
        <v>2555316</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198143</v>
      </c>
      <c r="S31" s="619"/>
      <c r="T31" s="619"/>
      <c r="U31" s="619"/>
      <c r="V31" s="619"/>
      <c r="W31" s="619"/>
      <c r="X31" s="619"/>
      <c r="Y31" s="620"/>
      <c r="Z31" s="671">
        <v>0.6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99.1</v>
      </c>
      <c r="BS31" s="637"/>
      <c r="BT31" s="637"/>
      <c r="BU31" s="637"/>
      <c r="BV31" s="637"/>
      <c r="BW31" s="637"/>
      <c r="BX31" s="673">
        <v>96.4</v>
      </c>
      <c r="BY31" s="683"/>
      <c r="BZ31" s="683"/>
      <c r="CA31" s="683"/>
      <c r="CB31" s="647"/>
      <c r="CD31" s="690"/>
      <c r="CE31" s="691"/>
      <c r="CF31" s="655" t="s">
        <v>293</v>
      </c>
      <c r="CG31" s="652"/>
      <c r="CH31" s="652"/>
      <c r="CI31" s="652"/>
      <c r="CJ31" s="652"/>
      <c r="CK31" s="652"/>
      <c r="CL31" s="652"/>
      <c r="CM31" s="652"/>
      <c r="CN31" s="652"/>
      <c r="CO31" s="652"/>
      <c r="CP31" s="652"/>
      <c r="CQ31" s="653"/>
      <c r="CR31" s="618">
        <v>348936</v>
      </c>
      <c r="CS31" s="637"/>
      <c r="CT31" s="637"/>
      <c r="CU31" s="637"/>
      <c r="CV31" s="637"/>
      <c r="CW31" s="637"/>
      <c r="CX31" s="637"/>
      <c r="CY31" s="638"/>
      <c r="CZ31" s="621">
        <v>1</v>
      </c>
      <c r="DA31" s="639"/>
      <c r="DB31" s="639"/>
      <c r="DC31" s="640"/>
      <c r="DD31" s="624">
        <v>330298</v>
      </c>
      <c r="DE31" s="637"/>
      <c r="DF31" s="637"/>
      <c r="DG31" s="637"/>
      <c r="DH31" s="637"/>
      <c r="DI31" s="637"/>
      <c r="DJ31" s="637"/>
      <c r="DK31" s="638"/>
      <c r="DL31" s="624">
        <v>330298</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433136</v>
      </c>
      <c r="S32" s="619"/>
      <c r="T32" s="619"/>
      <c r="U32" s="619"/>
      <c r="V32" s="619"/>
      <c r="W32" s="619"/>
      <c r="X32" s="619"/>
      <c r="Y32" s="620"/>
      <c r="Z32" s="671">
        <v>1.3</v>
      </c>
      <c r="AA32" s="671"/>
      <c r="AB32" s="671"/>
      <c r="AC32" s="671"/>
      <c r="AD32" s="672">
        <v>2699</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94.7</v>
      </c>
      <c r="BN32" s="603"/>
      <c r="BO32" s="603"/>
      <c r="BP32" s="603"/>
      <c r="BQ32" s="660"/>
      <c r="BR32" s="681">
        <v>99.1</v>
      </c>
      <c r="BS32" s="603"/>
      <c r="BT32" s="603"/>
      <c r="BU32" s="603"/>
      <c r="BV32" s="603"/>
      <c r="BW32" s="603"/>
      <c r="BX32" s="666">
        <v>93.6</v>
      </c>
      <c r="BY32" s="603"/>
      <c r="BZ32" s="603"/>
      <c r="CA32" s="603"/>
      <c r="CB32" s="660"/>
      <c r="CD32" s="692"/>
      <c r="CE32" s="693"/>
      <c r="CF32" s="655" t="s">
        <v>296</v>
      </c>
      <c r="CG32" s="652"/>
      <c r="CH32" s="652"/>
      <c r="CI32" s="652"/>
      <c r="CJ32" s="652"/>
      <c r="CK32" s="652"/>
      <c r="CL32" s="652"/>
      <c r="CM32" s="652"/>
      <c r="CN32" s="652"/>
      <c r="CO32" s="652"/>
      <c r="CP32" s="652"/>
      <c r="CQ32" s="653"/>
      <c r="CR32" s="618">
        <v>1380</v>
      </c>
      <c r="CS32" s="619"/>
      <c r="CT32" s="619"/>
      <c r="CU32" s="619"/>
      <c r="CV32" s="619"/>
      <c r="CW32" s="619"/>
      <c r="CX32" s="619"/>
      <c r="CY32" s="620"/>
      <c r="CZ32" s="621">
        <v>0</v>
      </c>
      <c r="DA32" s="639"/>
      <c r="DB32" s="639"/>
      <c r="DC32" s="640"/>
      <c r="DD32" s="624">
        <v>1380</v>
      </c>
      <c r="DE32" s="619"/>
      <c r="DF32" s="619"/>
      <c r="DG32" s="619"/>
      <c r="DH32" s="619"/>
      <c r="DI32" s="619"/>
      <c r="DJ32" s="619"/>
      <c r="DK32" s="620"/>
      <c r="DL32" s="624">
        <v>1380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2441700</v>
      </c>
      <c r="S33" s="619"/>
      <c r="T33" s="619"/>
      <c r="U33" s="619"/>
      <c r="V33" s="619"/>
      <c r="W33" s="619"/>
      <c r="X33" s="619"/>
      <c r="Y33" s="620"/>
      <c r="Z33" s="671">
        <v>7.1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13353880</v>
      </c>
      <c r="CS33" s="637"/>
      <c r="CT33" s="637"/>
      <c r="CU33" s="637"/>
      <c r="CV33" s="637"/>
      <c r="CW33" s="637"/>
      <c r="CX33" s="637"/>
      <c r="CY33" s="638"/>
      <c r="CZ33" s="621">
        <v>39.200000000000003</v>
      </c>
      <c r="DA33" s="639"/>
      <c r="DB33" s="639"/>
      <c r="DC33" s="640"/>
      <c r="DD33" s="624">
        <v>11394284</v>
      </c>
      <c r="DE33" s="637"/>
      <c r="DF33" s="637"/>
      <c r="DG33" s="637"/>
      <c r="DH33" s="637"/>
      <c r="DI33" s="637"/>
      <c r="DJ33" s="637"/>
      <c r="DK33" s="638"/>
      <c r="DL33" s="624">
        <v>9691360</v>
      </c>
      <c r="DM33" s="637"/>
      <c r="DN33" s="637"/>
      <c r="DO33" s="637"/>
      <c r="DP33" s="637"/>
      <c r="DQ33" s="637"/>
      <c r="DR33" s="637"/>
      <c r="DS33" s="637"/>
      <c r="DT33" s="637"/>
      <c r="DU33" s="637"/>
      <c r="DV33" s="638"/>
      <c r="DW33" s="641">
        <v>44.9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4981933</v>
      </c>
      <c r="CS34" s="619"/>
      <c r="CT34" s="619"/>
      <c r="CU34" s="619"/>
      <c r="CV34" s="619"/>
      <c r="CW34" s="619"/>
      <c r="CX34" s="619"/>
      <c r="CY34" s="620"/>
      <c r="CZ34" s="621">
        <v>14.6</v>
      </c>
      <c r="DA34" s="639"/>
      <c r="DB34" s="639"/>
      <c r="DC34" s="640"/>
      <c r="DD34" s="624">
        <v>4167664</v>
      </c>
      <c r="DE34" s="619"/>
      <c r="DF34" s="619"/>
      <c r="DG34" s="619"/>
      <c r="DH34" s="619"/>
      <c r="DI34" s="619"/>
      <c r="DJ34" s="619"/>
      <c r="DK34" s="620"/>
      <c r="DL34" s="624">
        <v>4014872</v>
      </c>
      <c r="DM34" s="619"/>
      <c r="DN34" s="619"/>
      <c r="DO34" s="619"/>
      <c r="DP34" s="619"/>
      <c r="DQ34" s="619"/>
      <c r="DR34" s="619"/>
      <c r="DS34" s="619"/>
      <c r="DT34" s="619"/>
      <c r="DU34" s="619"/>
      <c r="DV34" s="620"/>
      <c r="DW34" s="641">
        <v>18.600000000000001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1260000</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5132297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654787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323624</v>
      </c>
      <c r="CS35" s="637"/>
      <c r="CT35" s="637"/>
      <c r="CU35" s="637"/>
      <c r="CV35" s="637"/>
      <c r="CW35" s="637"/>
      <c r="CX35" s="637"/>
      <c r="CY35" s="638"/>
      <c r="CZ35" s="621">
        <v>0.9</v>
      </c>
      <c r="DA35" s="639"/>
      <c r="DB35" s="639"/>
      <c r="DC35" s="640"/>
      <c r="DD35" s="624">
        <v>274117</v>
      </c>
      <c r="DE35" s="637"/>
      <c r="DF35" s="637"/>
      <c r="DG35" s="637"/>
      <c r="DH35" s="637"/>
      <c r="DI35" s="637"/>
      <c r="DJ35" s="637"/>
      <c r="DK35" s="638"/>
      <c r="DL35" s="624">
        <v>274117</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34368702</v>
      </c>
      <c r="S36" s="659"/>
      <c r="T36" s="659"/>
      <c r="U36" s="659"/>
      <c r="V36" s="659"/>
      <c r="W36" s="659"/>
      <c r="X36" s="659"/>
      <c r="Y36" s="662"/>
      <c r="Z36" s="663">
        <v>100</v>
      </c>
      <c r="AA36" s="663"/>
      <c r="AB36" s="663"/>
      <c r="AC36" s="663"/>
      <c r="AD36" s="664">
        <v>20319336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1152910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604874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2618657</v>
      </c>
      <c r="CS36" s="619"/>
      <c r="CT36" s="619"/>
      <c r="CU36" s="619"/>
      <c r="CV36" s="619"/>
      <c r="CW36" s="619"/>
      <c r="CX36" s="619"/>
      <c r="CY36" s="620"/>
      <c r="CZ36" s="621">
        <v>7.7</v>
      </c>
      <c r="DA36" s="639"/>
      <c r="DB36" s="639"/>
      <c r="DC36" s="640"/>
      <c r="DD36" s="624">
        <v>2346398</v>
      </c>
      <c r="DE36" s="619"/>
      <c r="DF36" s="619"/>
      <c r="DG36" s="619"/>
      <c r="DH36" s="619"/>
      <c r="DI36" s="619"/>
      <c r="DJ36" s="619"/>
      <c r="DK36" s="620"/>
      <c r="DL36" s="624">
        <v>1496994</v>
      </c>
      <c r="DM36" s="619"/>
      <c r="DN36" s="619"/>
      <c r="DO36" s="619"/>
      <c r="DP36" s="619"/>
      <c r="DQ36" s="619"/>
      <c r="DR36" s="619"/>
      <c r="DS36" s="619"/>
      <c r="DT36" s="619"/>
      <c r="DU36" s="619"/>
      <c r="DV36" s="620"/>
      <c r="DW36" s="641">
        <v>6.9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146814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17199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557135</v>
      </c>
      <c r="CS37" s="637"/>
      <c r="CT37" s="637"/>
      <c r="CU37" s="637"/>
      <c r="CV37" s="637"/>
      <c r="CW37" s="637"/>
      <c r="CX37" s="637"/>
      <c r="CY37" s="638"/>
      <c r="CZ37" s="621">
        <v>1.6</v>
      </c>
      <c r="DA37" s="639"/>
      <c r="DB37" s="639"/>
      <c r="DC37" s="640"/>
      <c r="DD37" s="624">
        <v>557135</v>
      </c>
      <c r="DE37" s="637"/>
      <c r="DF37" s="637"/>
      <c r="DG37" s="637"/>
      <c r="DH37" s="637"/>
      <c r="DI37" s="637"/>
      <c r="DJ37" s="637"/>
      <c r="DK37" s="638"/>
      <c r="DL37" s="624">
        <v>534734</v>
      </c>
      <c r="DM37" s="637"/>
      <c r="DN37" s="637"/>
      <c r="DO37" s="637"/>
      <c r="DP37" s="637"/>
      <c r="DQ37" s="637"/>
      <c r="DR37" s="637"/>
      <c r="DS37" s="637"/>
      <c r="DT37" s="637"/>
      <c r="DU37" s="637"/>
      <c r="DV37" s="638"/>
      <c r="DW37" s="641">
        <v>2.5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28933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4985483</v>
      </c>
      <c r="CS38" s="619"/>
      <c r="CT38" s="619"/>
      <c r="CU38" s="619"/>
      <c r="CV38" s="619"/>
      <c r="CW38" s="619"/>
      <c r="CX38" s="619"/>
      <c r="CY38" s="620"/>
      <c r="CZ38" s="621">
        <v>14.6</v>
      </c>
      <c r="DA38" s="639"/>
      <c r="DB38" s="639"/>
      <c r="DC38" s="640"/>
      <c r="DD38" s="624">
        <v>4244831</v>
      </c>
      <c r="DE38" s="619"/>
      <c r="DF38" s="619"/>
      <c r="DG38" s="619"/>
      <c r="DH38" s="619"/>
      <c r="DI38" s="619"/>
      <c r="DJ38" s="619"/>
      <c r="DK38" s="620"/>
      <c r="DL38" s="624">
        <v>3905377</v>
      </c>
      <c r="DM38" s="619"/>
      <c r="DN38" s="619"/>
      <c r="DO38" s="619"/>
      <c r="DP38" s="619"/>
      <c r="DQ38" s="619"/>
      <c r="DR38" s="619"/>
      <c r="DS38" s="619"/>
      <c r="DT38" s="619"/>
      <c r="DU38" s="619"/>
      <c r="DV38" s="620"/>
      <c r="DW38" s="641">
        <v>18.100000000000001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431245</v>
      </c>
      <c r="CS39" s="637"/>
      <c r="CT39" s="637"/>
      <c r="CU39" s="637"/>
      <c r="CV39" s="637"/>
      <c r="CW39" s="637"/>
      <c r="CX39" s="637"/>
      <c r="CY39" s="638"/>
      <c r="CZ39" s="621">
        <v>1.3</v>
      </c>
      <c r="DA39" s="639"/>
      <c r="DB39" s="639"/>
      <c r="DC39" s="640"/>
      <c r="DD39" s="624">
        <v>361274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969132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12938</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2863441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2335942</v>
      </c>
      <c r="CS42" s="619"/>
      <c r="CT42" s="619"/>
      <c r="CU42" s="619"/>
      <c r="CV42" s="619"/>
      <c r="CW42" s="619"/>
      <c r="CX42" s="619"/>
      <c r="CY42" s="620"/>
      <c r="CZ42" s="621">
        <v>6.9</v>
      </c>
      <c r="DA42" s="622"/>
      <c r="DB42" s="622"/>
      <c r="DC42" s="623"/>
      <c r="DD42" s="624">
        <v>573493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33270</v>
      </c>
      <c r="CS43" s="637"/>
      <c r="CT43" s="637"/>
      <c r="CU43" s="637"/>
      <c r="CV43" s="637"/>
      <c r="CW43" s="637"/>
      <c r="CX43" s="637"/>
      <c r="CY43" s="638"/>
      <c r="CZ43" s="621">
        <v>0.1</v>
      </c>
      <c r="DA43" s="639"/>
      <c r="DB43" s="639"/>
      <c r="DC43" s="640"/>
      <c r="DD43" s="624">
        <v>33270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2313027</v>
      </c>
      <c r="CS44" s="619"/>
      <c r="CT44" s="619"/>
      <c r="CU44" s="619"/>
      <c r="CV44" s="619"/>
      <c r="CW44" s="619"/>
      <c r="CX44" s="619"/>
      <c r="CY44" s="620"/>
      <c r="CZ44" s="621">
        <v>6.8</v>
      </c>
      <c r="DA44" s="622"/>
      <c r="DB44" s="622"/>
      <c r="DC44" s="623"/>
      <c r="DD44" s="624">
        <v>569586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878563</v>
      </c>
      <c r="CS45" s="637"/>
      <c r="CT45" s="637"/>
      <c r="CU45" s="637"/>
      <c r="CV45" s="637"/>
      <c r="CW45" s="637"/>
      <c r="CX45" s="637"/>
      <c r="CY45" s="638"/>
      <c r="CZ45" s="621">
        <v>2.6</v>
      </c>
      <c r="DA45" s="639"/>
      <c r="DB45" s="639"/>
      <c r="DC45" s="640"/>
      <c r="DD45" s="624">
        <v>51660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1371036</v>
      </c>
      <c r="CS46" s="619"/>
      <c r="CT46" s="619"/>
      <c r="CU46" s="619"/>
      <c r="CV46" s="619"/>
      <c r="CW46" s="619"/>
      <c r="CX46" s="619"/>
      <c r="CY46" s="620"/>
      <c r="CZ46" s="621">
        <v>4</v>
      </c>
      <c r="DA46" s="622"/>
      <c r="DB46" s="622"/>
      <c r="DC46" s="623"/>
      <c r="DD46" s="624">
        <v>500781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22915</v>
      </c>
      <c r="CS47" s="637"/>
      <c r="CT47" s="637"/>
      <c r="CU47" s="637"/>
      <c r="CV47" s="637"/>
      <c r="CW47" s="637"/>
      <c r="CX47" s="637"/>
      <c r="CY47" s="638"/>
      <c r="CZ47" s="621">
        <v>0.1</v>
      </c>
      <c r="DA47" s="639"/>
      <c r="DB47" s="639"/>
      <c r="DC47" s="640"/>
      <c r="DD47" s="624">
        <v>3907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34082758</v>
      </c>
      <c r="CS49" s="603"/>
      <c r="CT49" s="603"/>
      <c r="CU49" s="603"/>
      <c r="CV49" s="603"/>
      <c r="CW49" s="603"/>
      <c r="CX49" s="603"/>
      <c r="CY49" s="604"/>
      <c r="CZ49" s="605">
        <v>100</v>
      </c>
      <c r="DA49" s="606"/>
      <c r="DB49" s="606"/>
      <c r="DC49" s="607"/>
      <c r="DD49" s="608">
        <v>23127220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f>+ROUND(34333675/1000,0)</f>
        <v>34334</v>
      </c>
      <c r="R7" s="1131"/>
      <c r="S7" s="1131"/>
      <c r="T7" s="1131"/>
      <c r="U7" s="1131"/>
      <c r="V7" s="1131">
        <f>+ROUND(34047731/1000,0)</f>
        <v>34048</v>
      </c>
      <c r="W7" s="1131"/>
      <c r="X7" s="1131"/>
      <c r="Y7" s="1131"/>
      <c r="Z7" s="1131"/>
      <c r="AA7" s="1131">
        <f>+Q7-V7</f>
        <v>286</v>
      </c>
      <c r="AB7" s="1131"/>
      <c r="AC7" s="1131"/>
      <c r="AD7" s="1131"/>
      <c r="AE7" s="1132"/>
      <c r="AF7" s="1133">
        <v>140</v>
      </c>
      <c r="AG7" s="1134"/>
      <c r="AH7" s="1134"/>
      <c r="AI7" s="1134"/>
      <c r="AJ7" s="1135"/>
      <c r="AK7" s="1117">
        <f>+ROUND(247488534/1000000,0)</f>
        <v>247</v>
      </c>
      <c r="AL7" s="1118"/>
      <c r="AM7" s="1118"/>
      <c r="AN7" s="1118"/>
      <c r="AO7" s="1118"/>
      <c r="AP7" s="1118">
        <f>+ROUND(31563602/1000,0)</f>
        <v>31564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f>+ROUND(-0.393,0)</f>
        <v>0</v>
      </c>
      <c r="CI7" s="1115"/>
      <c r="CJ7" s="1115"/>
      <c r="CK7" s="1115"/>
      <c r="CL7" s="1116"/>
      <c r="CM7" s="1114">
        <f>+ROUND(328967/1000,0)</f>
        <v>329</v>
      </c>
      <c r="CN7" s="1115"/>
      <c r="CO7" s="1115"/>
      <c r="CP7" s="1115"/>
      <c r="CQ7" s="1116"/>
      <c r="CR7" s="1114">
        <f>+ROUND(300000/1000,0)</f>
        <v>300</v>
      </c>
      <c r="CS7" s="1115"/>
      <c r="CT7" s="1115"/>
      <c r="CU7" s="1115"/>
      <c r="CV7" s="1116"/>
      <c r="CW7" s="1114" t="s">
        <v>552</v>
      </c>
      <c r="CX7" s="1115"/>
      <c r="CY7" s="1115"/>
      <c r="CZ7" s="1115"/>
      <c r="DA7" s="1116"/>
      <c r="DB7" s="1114" t="s">
        <v>553</v>
      </c>
      <c r="DC7" s="1115"/>
      <c r="DD7" s="1115"/>
      <c r="DE7" s="1115"/>
      <c r="DF7" s="1116"/>
      <c r="DG7" s="1114" t="s">
        <v>549</v>
      </c>
      <c r="DH7" s="1115"/>
      <c r="DI7" s="1115"/>
      <c r="DJ7" s="1115"/>
      <c r="DK7" s="1116"/>
      <c r="DL7" s="1114" t="s">
        <v>550</v>
      </c>
      <c r="DM7" s="1115"/>
      <c r="DN7" s="1115"/>
      <c r="DO7" s="1115"/>
      <c r="DP7" s="1116"/>
      <c r="DQ7" s="1114" t="s">
        <v>550</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f>+ROUND(151893/1000,0)</f>
        <v>152</v>
      </c>
      <c r="R8" s="1070"/>
      <c r="S8" s="1070"/>
      <c r="T8" s="1070"/>
      <c r="U8" s="1070"/>
      <c r="V8" s="1070">
        <f>+ROUND(151893/1000,0)</f>
        <v>152</v>
      </c>
      <c r="W8" s="1070"/>
      <c r="X8" s="1070"/>
      <c r="Y8" s="1070"/>
      <c r="Z8" s="1070"/>
      <c r="AA8" s="1070" t="s">
        <v>534</v>
      </c>
      <c r="AB8" s="1070"/>
      <c r="AC8" s="1070"/>
      <c r="AD8" s="1070"/>
      <c r="AE8" s="1071"/>
      <c r="AF8" s="1045" t="s">
        <v>108</v>
      </c>
      <c r="AG8" s="1046"/>
      <c r="AH8" s="1046"/>
      <c r="AI8" s="1046"/>
      <c r="AJ8" s="1047"/>
      <c r="AK8" s="1112">
        <f>+ROUND(86399023/1000000,0)</f>
        <v>86</v>
      </c>
      <c r="AL8" s="1113"/>
      <c r="AM8" s="1113"/>
      <c r="AN8" s="1113"/>
      <c r="AO8" s="1113"/>
      <c r="AP8" s="1113">
        <f>+ROUND(1034310/1000,0)</f>
        <v>1034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f>+ROUND(0.055,0)</f>
        <v>0</v>
      </c>
      <c r="CI8" s="1016"/>
      <c r="CJ8" s="1016"/>
      <c r="CK8" s="1016"/>
      <c r="CL8" s="1017"/>
      <c r="CM8" s="1015">
        <f>+ROUND(54632/1000,0)</f>
        <v>55</v>
      </c>
      <c r="CN8" s="1016"/>
      <c r="CO8" s="1016"/>
      <c r="CP8" s="1016"/>
      <c r="CQ8" s="1017"/>
      <c r="CR8" s="1015">
        <f>+ROUND(5,0)</f>
        <v>5</v>
      </c>
      <c r="CS8" s="1016"/>
      <c r="CT8" s="1016"/>
      <c r="CU8" s="1016"/>
      <c r="CV8" s="1017"/>
      <c r="CW8" s="1015">
        <f>+ROUND(2.163,0)</f>
        <v>2</v>
      </c>
      <c r="CX8" s="1016"/>
      <c r="CY8" s="1016"/>
      <c r="CZ8" s="1016"/>
      <c r="DA8" s="1017"/>
      <c r="DB8" s="1015" t="s">
        <v>553</v>
      </c>
      <c r="DC8" s="1016"/>
      <c r="DD8" s="1016"/>
      <c r="DE8" s="1016"/>
      <c r="DF8" s="1017"/>
      <c r="DG8" s="1015" t="s">
        <v>549</v>
      </c>
      <c r="DH8" s="1016"/>
      <c r="DI8" s="1016"/>
      <c r="DJ8" s="1016"/>
      <c r="DK8" s="1017"/>
      <c r="DL8" s="1015" t="s">
        <v>550</v>
      </c>
      <c r="DM8" s="1016"/>
      <c r="DN8" s="1016"/>
      <c r="DO8" s="1016"/>
      <c r="DP8" s="1017"/>
      <c r="DQ8" s="1015" t="s">
        <v>550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f>+ROUND(17.469,0)</f>
        <v>17</v>
      </c>
      <c r="CI9" s="1016"/>
      <c r="CJ9" s="1016"/>
      <c r="CK9" s="1016"/>
      <c r="CL9" s="1017"/>
      <c r="CM9" s="1015">
        <f>+ROUND(333697/1000,0)</f>
        <v>334</v>
      </c>
      <c r="CN9" s="1016"/>
      <c r="CO9" s="1016"/>
      <c r="CP9" s="1016"/>
      <c r="CQ9" s="1017"/>
      <c r="CR9" s="1015">
        <f>+ROUND(200000/1000,0)</f>
        <v>200</v>
      </c>
      <c r="CS9" s="1016"/>
      <c r="CT9" s="1016"/>
      <c r="CU9" s="1016"/>
      <c r="CV9" s="1017"/>
      <c r="CW9" s="1015" t="s">
        <v>553</v>
      </c>
      <c r="CX9" s="1016"/>
      <c r="CY9" s="1016"/>
      <c r="CZ9" s="1016"/>
      <c r="DA9" s="1017"/>
      <c r="DB9" s="1015" t="s">
        <v>553</v>
      </c>
      <c r="DC9" s="1016"/>
      <c r="DD9" s="1016"/>
      <c r="DE9" s="1016"/>
      <c r="DF9" s="1017"/>
      <c r="DG9" s="1015" t="s">
        <v>549</v>
      </c>
      <c r="DH9" s="1016"/>
      <c r="DI9" s="1016"/>
      <c r="DJ9" s="1016"/>
      <c r="DK9" s="1017"/>
      <c r="DL9" s="1015" t="s">
        <v>550</v>
      </c>
      <c r="DM9" s="1016"/>
      <c r="DN9" s="1016"/>
      <c r="DO9" s="1016"/>
      <c r="DP9" s="1017"/>
      <c r="DQ9" s="1015" t="s">
        <v>550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f>+ROUND(23.82,0)</f>
        <v>24</v>
      </c>
      <c r="CI10" s="1016"/>
      <c r="CJ10" s="1016"/>
      <c r="CK10" s="1016"/>
      <c r="CL10" s="1017"/>
      <c r="CM10" s="1015">
        <f>+ROUND(672372/1000,0)</f>
        <v>672</v>
      </c>
      <c r="CN10" s="1016"/>
      <c r="CO10" s="1016"/>
      <c r="CP10" s="1016"/>
      <c r="CQ10" s="1017"/>
      <c r="CR10" s="1015">
        <f>+ROUND(100000/1000,0)</f>
        <v>100</v>
      </c>
      <c r="CS10" s="1016"/>
      <c r="CT10" s="1016"/>
      <c r="CU10" s="1016"/>
      <c r="CV10" s="1017"/>
      <c r="CW10" s="1015" t="s">
        <v>553</v>
      </c>
      <c r="CX10" s="1016"/>
      <c r="CY10" s="1016"/>
      <c r="CZ10" s="1016"/>
      <c r="DA10" s="1017"/>
      <c r="DB10" s="1015" t="s">
        <v>553</v>
      </c>
      <c r="DC10" s="1016"/>
      <c r="DD10" s="1016"/>
      <c r="DE10" s="1016"/>
      <c r="DF10" s="1017"/>
      <c r="DG10" s="1015" t="s">
        <v>550</v>
      </c>
      <c r="DH10" s="1016"/>
      <c r="DI10" s="1016"/>
      <c r="DJ10" s="1016"/>
      <c r="DK10" s="1017"/>
      <c r="DL10" s="1015" t="s">
        <v>549</v>
      </c>
      <c r="DM10" s="1016"/>
      <c r="DN10" s="1016"/>
      <c r="DO10" s="1016"/>
      <c r="DP10" s="1017"/>
      <c r="DQ10" s="1015" t="s">
        <v>549</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547</v>
      </c>
      <c r="BT11" s="1041"/>
      <c r="BU11" s="1041"/>
      <c r="BV11" s="1041"/>
      <c r="BW11" s="1041"/>
      <c r="BX11" s="1041"/>
      <c r="BY11" s="1041"/>
      <c r="BZ11" s="1041"/>
      <c r="CA11" s="1041"/>
      <c r="CB11" s="1041"/>
      <c r="CC11" s="1041"/>
      <c r="CD11" s="1041"/>
      <c r="CE11" s="1041"/>
      <c r="CF11" s="1041"/>
      <c r="CG11" s="1042"/>
      <c r="CH11" s="1015">
        <f>+ROUND(2.313,0)</f>
        <v>2</v>
      </c>
      <c r="CI11" s="1016"/>
      <c r="CJ11" s="1016"/>
      <c r="CK11" s="1016"/>
      <c r="CL11" s="1017"/>
      <c r="CM11" s="1015">
        <f>+ROUND(422845/1000,0)</f>
        <v>423</v>
      </c>
      <c r="CN11" s="1016"/>
      <c r="CO11" s="1016"/>
      <c r="CP11" s="1016"/>
      <c r="CQ11" s="1017"/>
      <c r="CR11" s="1015">
        <f>+ROUND(320000/1000,0)</f>
        <v>320</v>
      </c>
      <c r="CS11" s="1016"/>
      <c r="CT11" s="1016"/>
      <c r="CU11" s="1016"/>
      <c r="CV11" s="1017"/>
      <c r="CW11" s="1015" t="s">
        <v>553</v>
      </c>
      <c r="CX11" s="1016"/>
      <c r="CY11" s="1016"/>
      <c r="CZ11" s="1016"/>
      <c r="DA11" s="1017"/>
      <c r="DB11" s="1015">
        <f>+ROUND((0+17332+225316)/1000,0)</f>
        <v>243</v>
      </c>
      <c r="DC11" s="1016"/>
      <c r="DD11" s="1016"/>
      <c r="DE11" s="1016"/>
      <c r="DF11" s="1017"/>
      <c r="DG11" s="1015" t="s">
        <v>550</v>
      </c>
      <c r="DH11" s="1016"/>
      <c r="DI11" s="1016"/>
      <c r="DJ11" s="1016"/>
      <c r="DK11" s="1017"/>
      <c r="DL11" s="1015" t="s">
        <v>550</v>
      </c>
      <c r="DM11" s="1016"/>
      <c r="DN11" s="1016"/>
      <c r="DO11" s="1016"/>
      <c r="DP11" s="1017"/>
      <c r="DQ11" s="1015" t="s">
        <v>550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548</v>
      </c>
      <c r="BT12" s="1041"/>
      <c r="BU12" s="1041"/>
      <c r="BV12" s="1041"/>
      <c r="BW12" s="1041"/>
      <c r="BX12" s="1041"/>
      <c r="BY12" s="1041"/>
      <c r="BZ12" s="1041"/>
      <c r="CA12" s="1041"/>
      <c r="CB12" s="1041"/>
      <c r="CC12" s="1041"/>
      <c r="CD12" s="1041"/>
      <c r="CE12" s="1041"/>
      <c r="CF12" s="1041"/>
      <c r="CG12" s="1042"/>
      <c r="CH12" s="1015">
        <f>+ROUND(0.019,0)</f>
        <v>0</v>
      </c>
      <c r="CI12" s="1016"/>
      <c r="CJ12" s="1016"/>
      <c r="CK12" s="1016"/>
      <c r="CL12" s="1017"/>
      <c r="CM12" s="1015">
        <f>+ROUND(8.115,0)</f>
        <v>8</v>
      </c>
      <c r="CN12" s="1016"/>
      <c r="CO12" s="1016"/>
      <c r="CP12" s="1016"/>
      <c r="CQ12" s="1017"/>
      <c r="CR12" s="1015">
        <f>+ROUND(4,0)</f>
        <v>4</v>
      </c>
      <c r="CS12" s="1016"/>
      <c r="CT12" s="1016"/>
      <c r="CU12" s="1016"/>
      <c r="CV12" s="1017"/>
      <c r="CW12" s="1015" t="s">
        <v>553</v>
      </c>
      <c r="CX12" s="1016"/>
      <c r="CY12" s="1016"/>
      <c r="CZ12" s="1016"/>
      <c r="DA12" s="1017"/>
      <c r="DB12" s="1015" t="s">
        <v>554</v>
      </c>
      <c r="DC12" s="1016"/>
      <c r="DD12" s="1016"/>
      <c r="DE12" s="1016"/>
      <c r="DF12" s="1017"/>
      <c r="DG12" s="1015" t="s">
        <v>550</v>
      </c>
      <c r="DH12" s="1016"/>
      <c r="DI12" s="1016"/>
      <c r="DJ12" s="1016"/>
      <c r="DK12" s="1017"/>
      <c r="DL12" s="1015" t="s">
        <v>550</v>
      </c>
      <c r="DM12" s="1016"/>
      <c r="DN12" s="1016"/>
      <c r="DO12" s="1016"/>
      <c r="DP12" s="1017"/>
      <c r="DQ12" s="1015" t="s">
        <v>550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f>+ROUND(34366056/1000,0)</f>
        <v>34366</v>
      </c>
      <c r="R23" s="1095"/>
      <c r="S23" s="1095"/>
      <c r="T23" s="1095"/>
      <c r="U23" s="1095"/>
      <c r="V23" s="1095">
        <f>+ROUND(34080112/1000,0)</f>
        <v>34080</v>
      </c>
      <c r="W23" s="1095"/>
      <c r="X23" s="1095"/>
      <c r="Y23" s="1095"/>
      <c r="Z23" s="1095"/>
      <c r="AA23" s="1095">
        <f>+ROUND(285944/1000,0)</f>
        <v>286</v>
      </c>
      <c r="AB23" s="1095"/>
      <c r="AC23" s="1095"/>
      <c r="AD23" s="1095"/>
      <c r="AE23" s="1096"/>
      <c r="AF23" s="1097">
        <f>+ROUND(139861/1000,0)</f>
        <v>140</v>
      </c>
      <c r="AG23" s="1095"/>
      <c r="AH23" s="1095"/>
      <c r="AI23" s="1095"/>
      <c r="AJ23" s="1098"/>
      <c r="AK23" s="1099"/>
      <c r="AL23" s="1100"/>
      <c r="AM23" s="1100"/>
      <c r="AN23" s="1100"/>
      <c r="AO23" s="1100"/>
      <c r="AP23" s="1095">
        <f>+AP7+AP8</f>
        <v>32598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f>+ROUND(16280942/1000,0)</f>
        <v>16281</v>
      </c>
      <c r="R28" s="1080"/>
      <c r="S28" s="1080"/>
      <c r="T28" s="1080"/>
      <c r="U28" s="1080"/>
      <c r="V28" s="1080">
        <f>+ROUND(15626155/1000,0)</f>
        <v>15626</v>
      </c>
      <c r="W28" s="1080"/>
      <c r="X28" s="1080"/>
      <c r="Y28" s="1080"/>
      <c r="Z28" s="1080"/>
      <c r="AA28" s="1080">
        <f>+Q28-V28</f>
        <v>655</v>
      </c>
      <c r="AB28" s="1080"/>
      <c r="AC28" s="1080"/>
      <c r="AD28" s="1080"/>
      <c r="AE28" s="1081"/>
      <c r="AF28" s="1082">
        <v>655</v>
      </c>
      <c r="AG28" s="1080"/>
      <c r="AH28" s="1080"/>
      <c r="AI28" s="1080"/>
      <c r="AJ28" s="1083"/>
      <c r="AK28" s="1084">
        <f>+ROUND(969132007/1000000,0)</f>
        <v>969</v>
      </c>
      <c r="AL28" s="1072"/>
      <c r="AM28" s="1072"/>
      <c r="AN28" s="1072"/>
      <c r="AO28" s="1072"/>
      <c r="AP28" s="1072" t="s">
        <v>536</v>
      </c>
      <c r="AQ28" s="1072"/>
      <c r="AR28" s="1072"/>
      <c r="AS28" s="1072"/>
      <c r="AT28" s="1072"/>
      <c r="AU28" s="1072" t="s">
        <v>535</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f>+ROUND(9261770/1000,0)</f>
        <v>9262</v>
      </c>
      <c r="R29" s="1070"/>
      <c r="S29" s="1070"/>
      <c r="T29" s="1070"/>
      <c r="U29" s="1070"/>
      <c r="V29" s="1070">
        <f>+ROUND(9118397/1000,0)</f>
        <v>9118</v>
      </c>
      <c r="W29" s="1070"/>
      <c r="X29" s="1070"/>
      <c r="Y29" s="1070"/>
      <c r="Z29" s="1070"/>
      <c r="AA29" s="1070">
        <v>143</v>
      </c>
      <c r="AB29" s="1070"/>
      <c r="AC29" s="1070"/>
      <c r="AD29" s="1070"/>
      <c r="AE29" s="1071"/>
      <c r="AF29" s="1045">
        <v>143</v>
      </c>
      <c r="AG29" s="1046"/>
      <c r="AH29" s="1046"/>
      <c r="AI29" s="1046"/>
      <c r="AJ29" s="1047"/>
      <c r="AK29" s="1006">
        <f>+ROUND(1383360364/1000000,0)</f>
        <v>1383</v>
      </c>
      <c r="AL29" s="997"/>
      <c r="AM29" s="997"/>
      <c r="AN29" s="997"/>
      <c r="AO29" s="997"/>
      <c r="AP29" s="997" t="s">
        <v>535</v>
      </c>
      <c r="AQ29" s="997"/>
      <c r="AR29" s="997"/>
      <c r="AS29" s="997"/>
      <c r="AT29" s="997"/>
      <c r="AU29" s="997" t="s">
        <v>535</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f>+ROUND(1751857/1000,0)</f>
        <v>1752</v>
      </c>
      <c r="R30" s="1070"/>
      <c r="S30" s="1070"/>
      <c r="T30" s="1070"/>
      <c r="U30" s="1070"/>
      <c r="V30" s="1070">
        <f>+ROUND(1700971/1000,0)</f>
        <v>1701</v>
      </c>
      <c r="W30" s="1070"/>
      <c r="X30" s="1070"/>
      <c r="Y30" s="1070"/>
      <c r="Z30" s="1070"/>
      <c r="AA30" s="1070">
        <f>+Q30-V30</f>
        <v>51</v>
      </c>
      <c r="AB30" s="1070"/>
      <c r="AC30" s="1070"/>
      <c r="AD30" s="1070"/>
      <c r="AE30" s="1071"/>
      <c r="AF30" s="1045">
        <v>51</v>
      </c>
      <c r="AG30" s="1046"/>
      <c r="AH30" s="1046"/>
      <c r="AI30" s="1046"/>
      <c r="AJ30" s="1047"/>
      <c r="AK30" s="1006">
        <f>+ROUND(289690059/1000000,0)</f>
        <v>290</v>
      </c>
      <c r="AL30" s="997"/>
      <c r="AM30" s="997"/>
      <c r="AN30" s="997"/>
      <c r="AO30" s="997"/>
      <c r="AP30" s="997" t="s">
        <v>535</v>
      </c>
      <c r="AQ30" s="997"/>
      <c r="AR30" s="997"/>
      <c r="AS30" s="997"/>
      <c r="AT30" s="997"/>
      <c r="AU30" s="997" t="s">
        <v>535</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f>+ROUND(2534170/1000,0)</f>
        <v>2534</v>
      </c>
      <c r="R31" s="1070"/>
      <c r="S31" s="1070"/>
      <c r="T31" s="1070"/>
      <c r="U31" s="1070"/>
      <c r="V31" s="1070">
        <f>+ROUND(2235340/1000,0)</f>
        <v>2235</v>
      </c>
      <c r="W31" s="1070"/>
      <c r="X31" s="1070"/>
      <c r="Y31" s="1070"/>
      <c r="Z31" s="1070"/>
      <c r="AA31" s="1070">
        <f>+ROUND(298830/1000,0)</f>
        <v>299</v>
      </c>
      <c r="AB31" s="1070"/>
      <c r="AC31" s="1070"/>
      <c r="AD31" s="1070"/>
      <c r="AE31" s="1071"/>
      <c r="AF31" s="1045">
        <v>2777</v>
      </c>
      <c r="AG31" s="1046"/>
      <c r="AH31" s="1046"/>
      <c r="AI31" s="1046"/>
      <c r="AJ31" s="1047"/>
      <c r="AK31" s="1006">
        <f>+ROUND(146814/1000,0)</f>
        <v>147</v>
      </c>
      <c r="AL31" s="997"/>
      <c r="AM31" s="997"/>
      <c r="AN31" s="997"/>
      <c r="AO31" s="997"/>
      <c r="AP31" s="997">
        <f>+ROUND(4563420/1000,0)</f>
        <v>4563</v>
      </c>
      <c r="AQ31" s="997"/>
      <c r="AR31" s="997"/>
      <c r="AS31" s="997"/>
      <c r="AT31" s="997"/>
      <c r="AU31" s="997">
        <f>+ROUND(643442/1000,0)</f>
        <v>643</v>
      </c>
      <c r="AV31" s="997"/>
      <c r="AW31" s="997"/>
      <c r="AX31" s="997"/>
      <c r="AY31" s="997"/>
      <c r="AZ31" s="1068" t="s">
        <v>535</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f>+ROUND(3765114/1000,0)</f>
        <v>3765</v>
      </c>
      <c r="R32" s="1070"/>
      <c r="S32" s="1070"/>
      <c r="T32" s="1070"/>
      <c r="U32" s="1070"/>
      <c r="V32" s="1070">
        <f>+ROUND(3470449/1000,0)</f>
        <v>3470</v>
      </c>
      <c r="W32" s="1070"/>
      <c r="X32" s="1070"/>
      <c r="Y32" s="1070"/>
      <c r="Z32" s="1070"/>
      <c r="AA32" s="1070">
        <f>+ROUND((3765114-3470449)/1000,0)</f>
        <v>295</v>
      </c>
      <c r="AB32" s="1070"/>
      <c r="AC32" s="1070"/>
      <c r="AD32" s="1070"/>
      <c r="AE32" s="1071"/>
      <c r="AF32" s="1045">
        <v>295</v>
      </c>
      <c r="AG32" s="1046"/>
      <c r="AH32" s="1046"/>
      <c r="AI32" s="1046"/>
      <c r="AJ32" s="1047"/>
      <c r="AK32" s="1006">
        <f>+ROUND(1115231163/1000000,0)</f>
        <v>1115</v>
      </c>
      <c r="AL32" s="997"/>
      <c r="AM32" s="997"/>
      <c r="AN32" s="997"/>
      <c r="AO32" s="997"/>
      <c r="AP32" s="997">
        <f>+ROUND((25032035+1444143+88501)/1000,0)</f>
        <v>26565</v>
      </c>
      <c r="AQ32" s="997"/>
      <c r="AR32" s="997"/>
      <c r="AS32" s="997"/>
      <c r="AT32" s="997"/>
      <c r="AU32" s="997">
        <f>+ROUND(16285144/1000,0)</f>
        <v>16285</v>
      </c>
      <c r="AV32" s="997"/>
      <c r="AW32" s="997"/>
      <c r="AX32" s="997"/>
      <c r="AY32" s="997"/>
      <c r="AZ32" s="1068" t="s">
        <v>535</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3921</v>
      </c>
      <c r="AG63" s="985"/>
      <c r="AH63" s="985"/>
      <c r="AI63" s="985"/>
      <c r="AJ63" s="1056"/>
      <c r="AK63" s="1057"/>
      <c r="AL63" s="989"/>
      <c r="AM63" s="989"/>
      <c r="AN63" s="989"/>
      <c r="AO63" s="989"/>
      <c r="AP63" s="985">
        <f>+AP31+AP32</f>
        <v>31128</v>
      </c>
      <c r="AQ63" s="985"/>
      <c r="AR63" s="985"/>
      <c r="AS63" s="985"/>
      <c r="AT63" s="985"/>
      <c r="AU63" s="985">
        <f>+AU31+AU32</f>
        <v>16928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f>+ROUND(2436541/1000,0)</f>
        <v>2437</v>
      </c>
      <c r="R68" s="1008"/>
      <c r="S68" s="1008"/>
      <c r="T68" s="1008"/>
      <c r="U68" s="1008"/>
      <c r="V68" s="1008">
        <f>+ROUND(2287914/1000,0)</f>
        <v>2288</v>
      </c>
      <c r="W68" s="1008"/>
      <c r="X68" s="1008"/>
      <c r="Y68" s="1008"/>
      <c r="Z68" s="1008"/>
      <c r="AA68" s="1008">
        <f>+Q68-V68</f>
        <v>149</v>
      </c>
      <c r="AB68" s="1008"/>
      <c r="AC68" s="1008"/>
      <c r="AD68" s="1008"/>
      <c r="AE68" s="1008"/>
      <c r="AF68" s="1008">
        <f>+ROUND(148627/1000,0)</f>
        <v>149</v>
      </c>
      <c r="AG68" s="1008"/>
      <c r="AH68" s="1008"/>
      <c r="AI68" s="1008"/>
      <c r="AJ68" s="1008"/>
      <c r="AK68" s="1008">
        <f>+ROUND(25.513,0)</f>
        <v>26</v>
      </c>
      <c r="AL68" s="1008"/>
      <c r="AM68" s="1008"/>
      <c r="AN68" s="1008"/>
      <c r="AO68" s="1008"/>
      <c r="AP68" s="1008">
        <f>+ROUND(93538/1000,0)</f>
        <v>94</v>
      </c>
      <c r="AQ68" s="1008"/>
      <c r="AR68" s="1008"/>
      <c r="AS68" s="1008"/>
      <c r="AT68" s="1008"/>
      <c r="AU68" s="1008">
        <f>+ROUND(27.407,0)</f>
        <v>27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13</v>
      </c>
      <c r="AL69" s="997"/>
      <c r="AM69" s="997"/>
      <c r="AN69" s="997"/>
      <c r="AO69" s="997"/>
      <c r="AP69" s="997" t="s">
        <v>535</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535</v>
      </c>
      <c r="AQ70" s="997"/>
      <c r="AR70" s="997"/>
      <c r="AS70" s="997"/>
      <c r="AT70" s="997"/>
      <c r="AU70" s="997" t="s">
        <v>535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42179</v>
      </c>
      <c r="R71" s="997"/>
      <c r="S71" s="997"/>
      <c r="T71" s="997"/>
      <c r="U71" s="997"/>
      <c r="V71" s="997">
        <v>35893</v>
      </c>
      <c r="W71" s="997"/>
      <c r="X71" s="997"/>
      <c r="Y71" s="997"/>
      <c r="Z71" s="997"/>
      <c r="AA71" s="997">
        <v>6286</v>
      </c>
      <c r="AB71" s="997"/>
      <c r="AC71" s="997"/>
      <c r="AD71" s="997"/>
      <c r="AE71" s="997"/>
      <c r="AF71" s="997">
        <v>25370</v>
      </c>
      <c r="AG71" s="997"/>
      <c r="AH71" s="997"/>
      <c r="AI71" s="997"/>
      <c r="AJ71" s="997"/>
      <c r="AK71" s="997" t="s">
        <v>535</v>
      </c>
      <c r="AL71" s="997"/>
      <c r="AM71" s="997"/>
      <c r="AN71" s="997"/>
      <c r="AO71" s="997"/>
      <c r="AP71" s="997">
        <v>140190</v>
      </c>
      <c r="AQ71" s="997"/>
      <c r="AR71" s="997"/>
      <c r="AS71" s="997"/>
      <c r="AT71" s="997"/>
      <c r="AU71" s="997" t="s">
        <v>535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8559</v>
      </c>
      <c r="R72" s="997"/>
      <c r="S72" s="997"/>
      <c r="T72" s="997"/>
      <c r="U72" s="997"/>
      <c r="V72" s="997">
        <v>6038</v>
      </c>
      <c r="W72" s="997"/>
      <c r="X72" s="997"/>
      <c r="Y72" s="997"/>
      <c r="Z72" s="997"/>
      <c r="AA72" s="997">
        <v>2521</v>
      </c>
      <c r="AB72" s="997"/>
      <c r="AC72" s="997"/>
      <c r="AD72" s="997"/>
      <c r="AE72" s="997"/>
      <c r="AF72" s="997">
        <v>17171</v>
      </c>
      <c r="AG72" s="997"/>
      <c r="AH72" s="997"/>
      <c r="AI72" s="997"/>
      <c r="AJ72" s="997"/>
      <c r="AK72" s="997" t="s">
        <v>535</v>
      </c>
      <c r="AL72" s="997"/>
      <c r="AM72" s="997"/>
      <c r="AN72" s="997"/>
      <c r="AO72" s="997"/>
      <c r="AP72" s="997">
        <v>18268</v>
      </c>
      <c r="AQ72" s="997"/>
      <c r="AR72" s="997"/>
      <c r="AS72" s="997"/>
      <c r="AT72" s="997"/>
      <c r="AU72" s="997" t="s">
        <v>535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+SUM(AF68:AJ72)</f>
        <v>64959</v>
      </c>
      <c r="AG88" s="985"/>
      <c r="AH88" s="985"/>
      <c r="AI88" s="985"/>
      <c r="AJ88" s="985"/>
      <c r="AK88" s="989"/>
      <c r="AL88" s="989"/>
      <c r="AM88" s="989"/>
      <c r="AN88" s="989"/>
      <c r="AO88" s="989"/>
      <c r="AP88" s="985">
        <f>+AP68+AP71+AP72</f>
        <v>158552</v>
      </c>
      <c r="AQ88" s="985"/>
      <c r="AR88" s="985"/>
      <c r="AS88" s="985"/>
      <c r="AT88" s="985"/>
      <c r="AU88" s="985">
        <f>+AU68</f>
        <v>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+SUM(CR7:CV12)</f>
        <v>929</v>
      </c>
      <c r="CS102" s="977"/>
      <c r="CT102" s="977"/>
      <c r="CU102" s="977"/>
      <c r="CV102" s="978"/>
      <c r="CW102" s="976">
        <f>+SUM(CW7:DA12)</f>
        <v>2</v>
      </c>
      <c r="CX102" s="977"/>
      <c r="CY102" s="977"/>
      <c r="CZ102" s="977"/>
      <c r="DA102" s="978"/>
      <c r="DB102" s="976">
        <f>+SUM(DB7:DF12)</f>
        <v>243</v>
      </c>
      <c r="DC102" s="977"/>
      <c r="DD102" s="977"/>
      <c r="DE102" s="977"/>
      <c r="DF102" s="978"/>
      <c r="DG102" s="976" t="s">
        <v>551</v>
      </c>
      <c r="DH102" s="977"/>
      <c r="DI102" s="977"/>
      <c r="DJ102" s="977"/>
      <c r="DK102" s="978"/>
      <c r="DL102" s="976" t="s">
        <v>549</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3781144</v>
      </c>
      <c r="AB110" s="903"/>
      <c r="AC110" s="903"/>
      <c r="AD110" s="903"/>
      <c r="AE110" s="904"/>
      <c r="AF110" s="905">
        <v>4469133</v>
      </c>
      <c r="AG110" s="903"/>
      <c r="AH110" s="903"/>
      <c r="AI110" s="903"/>
      <c r="AJ110" s="904"/>
      <c r="AK110" s="905">
        <v>2932135</v>
      </c>
      <c r="AL110" s="903"/>
      <c r="AM110" s="903"/>
      <c r="AN110" s="903"/>
      <c r="AO110" s="904"/>
      <c r="AP110" s="906">
        <v>16.100000000000001</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33590867</v>
      </c>
      <c r="BR110" s="830"/>
      <c r="BS110" s="830"/>
      <c r="BT110" s="830"/>
      <c r="BU110" s="830"/>
      <c r="BV110" s="830">
        <v>32737786</v>
      </c>
      <c r="BW110" s="830"/>
      <c r="BX110" s="830"/>
      <c r="BY110" s="830"/>
      <c r="BZ110" s="830"/>
      <c r="CA110" s="830">
        <v>32597912</v>
      </c>
      <c r="CB110" s="830"/>
      <c r="CC110" s="830"/>
      <c r="CD110" s="830"/>
      <c r="CE110" s="830"/>
      <c r="CF110" s="891">
        <v>178.7</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404</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16950243</v>
      </c>
      <c r="BR112" s="801"/>
      <c r="BS112" s="801"/>
      <c r="BT112" s="801"/>
      <c r="BU112" s="801"/>
      <c r="BV112" s="801">
        <v>16817040</v>
      </c>
      <c r="BW112" s="801"/>
      <c r="BX112" s="801"/>
      <c r="BY112" s="801"/>
      <c r="BZ112" s="801"/>
      <c r="CA112" s="801">
        <v>16928586</v>
      </c>
      <c r="CB112" s="801"/>
      <c r="CC112" s="801"/>
      <c r="CD112" s="801"/>
      <c r="CE112" s="801"/>
      <c r="CF112" s="878">
        <v>92.8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998620</v>
      </c>
      <c r="AB113" s="939"/>
      <c r="AC113" s="939"/>
      <c r="AD113" s="939"/>
      <c r="AE113" s="940"/>
      <c r="AF113" s="941">
        <v>1033501</v>
      </c>
      <c r="AG113" s="939"/>
      <c r="AH113" s="939"/>
      <c r="AI113" s="939"/>
      <c r="AJ113" s="940"/>
      <c r="AK113" s="941">
        <v>1059611</v>
      </c>
      <c r="AL113" s="939"/>
      <c r="AM113" s="939"/>
      <c r="AN113" s="939"/>
      <c r="AO113" s="940"/>
      <c r="AP113" s="942">
        <v>5.8</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321485</v>
      </c>
      <c r="BR113" s="801"/>
      <c r="BS113" s="801"/>
      <c r="BT113" s="801"/>
      <c r="BU113" s="801"/>
      <c r="BV113" s="801">
        <v>73581</v>
      </c>
      <c r="BW113" s="801"/>
      <c r="BX113" s="801"/>
      <c r="BY113" s="801"/>
      <c r="BZ113" s="801"/>
      <c r="CA113" s="801">
        <v>27407</v>
      </c>
      <c r="CB113" s="801"/>
      <c r="CC113" s="801"/>
      <c r="CD113" s="801"/>
      <c r="CE113" s="801"/>
      <c r="CF113" s="878">
        <v>0.2</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271309</v>
      </c>
      <c r="AB114" s="814"/>
      <c r="AC114" s="814"/>
      <c r="AD114" s="814"/>
      <c r="AE114" s="815"/>
      <c r="AF114" s="816">
        <v>251991</v>
      </c>
      <c r="AG114" s="814"/>
      <c r="AH114" s="814"/>
      <c r="AI114" s="814"/>
      <c r="AJ114" s="815"/>
      <c r="AK114" s="816">
        <v>47003</v>
      </c>
      <c r="AL114" s="814"/>
      <c r="AM114" s="814"/>
      <c r="AN114" s="814"/>
      <c r="AO114" s="815"/>
      <c r="AP114" s="784">
        <v>0.3</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5707251</v>
      </c>
      <c r="BR114" s="801"/>
      <c r="BS114" s="801"/>
      <c r="BT114" s="801"/>
      <c r="BU114" s="801"/>
      <c r="BV114" s="801">
        <v>5182139</v>
      </c>
      <c r="BW114" s="801"/>
      <c r="BX114" s="801"/>
      <c r="BY114" s="801"/>
      <c r="BZ114" s="801"/>
      <c r="CA114" s="801">
        <v>4975160</v>
      </c>
      <c r="CB114" s="801"/>
      <c r="CC114" s="801"/>
      <c r="CD114" s="801"/>
      <c r="CE114" s="801"/>
      <c r="CF114" s="878">
        <v>27.3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144</v>
      </c>
      <c r="BR115" s="801"/>
      <c r="BS115" s="801"/>
      <c r="BT115" s="801"/>
      <c r="BU115" s="801"/>
      <c r="BV115" s="801">
        <v>110</v>
      </c>
      <c r="BW115" s="801"/>
      <c r="BX115" s="801"/>
      <c r="BY115" s="801"/>
      <c r="BZ115" s="801"/>
      <c r="CA115" s="801">
        <v>179</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5051073</v>
      </c>
      <c r="AB117" s="925"/>
      <c r="AC117" s="925"/>
      <c r="AD117" s="925"/>
      <c r="AE117" s="926"/>
      <c r="AF117" s="928">
        <v>5754625</v>
      </c>
      <c r="AG117" s="925"/>
      <c r="AH117" s="925"/>
      <c r="AI117" s="925"/>
      <c r="AJ117" s="926"/>
      <c r="AK117" s="928">
        <v>4038749</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56569990</v>
      </c>
      <c r="BR118" s="888"/>
      <c r="BS118" s="888"/>
      <c r="BT118" s="888"/>
      <c r="BU118" s="888"/>
      <c r="BV118" s="888">
        <v>54810656</v>
      </c>
      <c r="BW118" s="888"/>
      <c r="BX118" s="888"/>
      <c r="BY118" s="888"/>
      <c r="BZ118" s="888"/>
      <c r="CA118" s="888">
        <v>54529244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8283272</v>
      </c>
      <c r="BR119" s="830"/>
      <c r="BS119" s="830"/>
      <c r="BT119" s="830"/>
      <c r="BU119" s="830"/>
      <c r="BV119" s="830">
        <v>7534208</v>
      </c>
      <c r="BW119" s="830"/>
      <c r="BX119" s="830"/>
      <c r="BY119" s="830"/>
      <c r="BZ119" s="830"/>
      <c r="CA119" s="830">
        <v>7706676</v>
      </c>
      <c r="CB119" s="830"/>
      <c r="CC119" s="830"/>
      <c r="CD119" s="830"/>
      <c r="CE119" s="830"/>
      <c r="CF119" s="891">
        <v>42.2</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12867640</v>
      </c>
      <c r="BR120" s="801"/>
      <c r="BS120" s="801"/>
      <c r="BT120" s="801"/>
      <c r="BU120" s="801"/>
      <c r="BV120" s="801">
        <v>11909963</v>
      </c>
      <c r="BW120" s="801"/>
      <c r="BX120" s="801"/>
      <c r="BY120" s="801"/>
      <c r="BZ120" s="801"/>
      <c r="CA120" s="801">
        <v>11812069</v>
      </c>
      <c r="CB120" s="801"/>
      <c r="CC120" s="801"/>
      <c r="CD120" s="801"/>
      <c r="CE120" s="801"/>
      <c r="CF120" s="878">
        <v>64.7</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16337627</v>
      </c>
      <c r="DH120" s="830"/>
      <c r="DI120" s="830"/>
      <c r="DJ120" s="830"/>
      <c r="DK120" s="830"/>
      <c r="DL120" s="830">
        <v>16219117</v>
      </c>
      <c r="DM120" s="830"/>
      <c r="DN120" s="830"/>
      <c r="DO120" s="830"/>
      <c r="DP120" s="830"/>
      <c r="DQ120" s="830">
        <v>16285144</v>
      </c>
      <c r="DR120" s="830"/>
      <c r="DS120" s="830"/>
      <c r="DT120" s="830"/>
      <c r="DU120" s="830"/>
      <c r="DV120" s="831">
        <v>89.3</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37948003</v>
      </c>
      <c r="BR121" s="888"/>
      <c r="BS121" s="888"/>
      <c r="BT121" s="888"/>
      <c r="BU121" s="888"/>
      <c r="BV121" s="888">
        <v>37493483</v>
      </c>
      <c r="BW121" s="888"/>
      <c r="BX121" s="888"/>
      <c r="BY121" s="888"/>
      <c r="BZ121" s="888"/>
      <c r="CA121" s="888">
        <v>37425930</v>
      </c>
      <c r="CB121" s="888"/>
      <c r="CC121" s="888"/>
      <c r="CD121" s="888"/>
      <c r="CE121" s="888"/>
      <c r="CF121" s="889">
        <v>205.1</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612616</v>
      </c>
      <c r="DH121" s="801"/>
      <c r="DI121" s="801"/>
      <c r="DJ121" s="801"/>
      <c r="DK121" s="801"/>
      <c r="DL121" s="801">
        <v>597923</v>
      </c>
      <c r="DM121" s="801"/>
      <c r="DN121" s="801"/>
      <c r="DO121" s="801"/>
      <c r="DP121" s="801"/>
      <c r="DQ121" s="801">
        <v>643442</v>
      </c>
      <c r="DR121" s="801"/>
      <c r="DS121" s="801"/>
      <c r="DT121" s="801"/>
      <c r="DU121" s="801"/>
      <c r="DV121" s="853">
        <v>3.5</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59098915</v>
      </c>
      <c r="BR122" s="870"/>
      <c r="BS122" s="870"/>
      <c r="BT122" s="870"/>
      <c r="BU122" s="870"/>
      <c r="BV122" s="870">
        <v>56937654</v>
      </c>
      <c r="BW122" s="870"/>
      <c r="BX122" s="870"/>
      <c r="BY122" s="870"/>
      <c r="BZ122" s="870"/>
      <c r="CA122" s="870">
        <v>56944675</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12.38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144</v>
      </c>
      <c r="DH127" s="850"/>
      <c r="DI127" s="850"/>
      <c r="DJ127" s="850"/>
      <c r="DK127" s="850"/>
      <c r="DL127" s="850">
        <v>110</v>
      </c>
      <c r="DM127" s="850"/>
      <c r="DN127" s="850"/>
      <c r="DO127" s="850"/>
      <c r="DP127" s="850"/>
      <c r="DQ127" s="850">
        <v>179</v>
      </c>
      <c r="DR127" s="850"/>
      <c r="DS127" s="850"/>
      <c r="DT127" s="850"/>
      <c r="DU127" s="850"/>
      <c r="DV127" s="851">
        <v>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856673</v>
      </c>
      <c r="AB128" s="754"/>
      <c r="AC128" s="754"/>
      <c r="AD128" s="754"/>
      <c r="AE128" s="755"/>
      <c r="AF128" s="756">
        <v>851892</v>
      </c>
      <c r="AG128" s="754"/>
      <c r="AH128" s="754"/>
      <c r="AI128" s="754"/>
      <c r="AJ128" s="755"/>
      <c r="AK128" s="756">
        <v>915318</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442</v>
      </c>
      <c r="BG128" s="821"/>
      <c r="BH128" s="821"/>
      <c r="BI128" s="821"/>
      <c r="BJ128" s="821"/>
      <c r="BK128" s="821"/>
      <c r="BL128" s="822"/>
      <c r="BM128" s="820">
        <v>17.38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21269469</v>
      </c>
      <c r="AB129" s="814"/>
      <c r="AC129" s="814"/>
      <c r="AD129" s="814"/>
      <c r="AE129" s="815"/>
      <c r="AF129" s="816">
        <v>21135190</v>
      </c>
      <c r="AG129" s="814"/>
      <c r="AH129" s="814"/>
      <c r="AI129" s="814"/>
      <c r="AJ129" s="815"/>
      <c r="AK129" s="816">
        <v>21273526</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4.5999999999999996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3278628</v>
      </c>
      <c r="AB130" s="814"/>
      <c r="AC130" s="814"/>
      <c r="AD130" s="814"/>
      <c r="AE130" s="815"/>
      <c r="AF130" s="816">
        <v>3401515</v>
      </c>
      <c r="AG130" s="814"/>
      <c r="AH130" s="814"/>
      <c r="AI130" s="814"/>
      <c r="AJ130" s="815"/>
      <c r="AK130" s="816">
        <v>3028948</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462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17990841</v>
      </c>
      <c r="AB131" s="747"/>
      <c r="AC131" s="747"/>
      <c r="AD131" s="747"/>
      <c r="AE131" s="748"/>
      <c r="AF131" s="749">
        <v>17733675</v>
      </c>
      <c r="AG131" s="747"/>
      <c r="AH131" s="747"/>
      <c r="AI131" s="747"/>
      <c r="AJ131" s="748"/>
      <c r="AK131" s="749">
        <v>18244578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5.0902122920000004</v>
      </c>
      <c r="AB132" s="770"/>
      <c r="AC132" s="770"/>
      <c r="AD132" s="770"/>
      <c r="AE132" s="771"/>
      <c r="AF132" s="772">
        <v>8.4653532780000003</v>
      </c>
      <c r="AG132" s="770"/>
      <c r="AH132" s="770"/>
      <c r="AI132" s="770"/>
      <c r="AJ132" s="771"/>
      <c r="AK132" s="772">
        <v>0.51786892500000004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8.6999999999999993</v>
      </c>
      <c r="AB133" s="779"/>
      <c r="AC133" s="779"/>
      <c r="AD133" s="779"/>
      <c r="AE133" s="780"/>
      <c r="AF133" s="778">
        <v>5.5</v>
      </c>
      <c r="AG133" s="779"/>
      <c r="AH133" s="779"/>
      <c r="AI133" s="779"/>
      <c r="AJ133" s="780"/>
      <c r="AK133" s="778">
        <v>4.5999999999999996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6258245</v>
      </c>
      <c r="L9" s="264">
        <v>57129</v>
      </c>
      <c r="M9" s="265">
        <v>57752</v>
      </c>
      <c r="N9" s="266">
        <v>-1.1000000000000001</v>
      </c>
    </row>
    <row r="10" spans="1:16" x14ac:dyDescent="0.15">
      <c r="A10" s="248"/>
      <c r="B10" s="244"/>
      <c r="C10" s="244"/>
      <c r="D10" s="244"/>
      <c r="E10" s="244"/>
      <c r="F10" s="244"/>
      <c r="G10" s="1163" t="s">
        <v>475</v>
      </c>
      <c r="H10" s="1164"/>
      <c r="I10" s="1164"/>
      <c r="J10" s="1165"/>
      <c r="K10" s="267">
        <v>198993</v>
      </c>
      <c r="L10" s="268">
        <v>1817</v>
      </c>
      <c r="M10" s="269">
        <v>3854</v>
      </c>
      <c r="N10" s="270">
        <v>-52.9</v>
      </c>
    </row>
    <row r="11" spans="1:16" ht="13.5" customHeight="1" x14ac:dyDescent="0.15">
      <c r="A11" s="248"/>
      <c r="B11" s="244"/>
      <c r="C11" s="244"/>
      <c r="D11" s="244"/>
      <c r="E11" s="244"/>
      <c r="F11" s="244"/>
      <c r="G11" s="1163" t="s">
        <v>476</v>
      </c>
      <c r="H11" s="1164"/>
      <c r="I11" s="1164"/>
      <c r="J11" s="1165"/>
      <c r="K11" s="267">
        <v>71602</v>
      </c>
      <c r="L11" s="268">
        <v>654</v>
      </c>
      <c r="M11" s="269">
        <v>3128</v>
      </c>
      <c r="N11" s="270">
        <v>-79.099999999999994</v>
      </c>
    </row>
    <row r="12" spans="1:16" ht="13.5" customHeight="1" x14ac:dyDescent="0.15">
      <c r="A12" s="248"/>
      <c r="B12" s="244"/>
      <c r="C12" s="244"/>
      <c r="D12" s="244"/>
      <c r="E12" s="244"/>
      <c r="F12" s="244"/>
      <c r="G12" s="1163" t="s">
        <v>477</v>
      </c>
      <c r="H12" s="1164"/>
      <c r="I12" s="1164"/>
      <c r="J12" s="1165"/>
      <c r="K12" s="267">
        <v>5679</v>
      </c>
      <c r="L12" s="268">
        <v>52</v>
      </c>
      <c r="M12" s="269">
        <v>608</v>
      </c>
      <c r="N12" s="270">
        <v>-91.4</v>
      </c>
    </row>
    <row r="13" spans="1:16" ht="13.5" customHeight="1" x14ac:dyDescent="0.15">
      <c r="A13" s="248"/>
      <c r="B13" s="244"/>
      <c r="C13" s="244"/>
      <c r="D13" s="244"/>
      <c r="E13" s="244"/>
      <c r="F13" s="244"/>
      <c r="G13" s="1163" t="s">
        <v>478</v>
      </c>
      <c r="H13" s="1164"/>
      <c r="I13" s="1164"/>
      <c r="J13" s="1165"/>
      <c r="K13" s="267" t="s">
        <v>479</v>
      </c>
      <c r="L13" s="268" t="s">
        <v>479</v>
      </c>
      <c r="M13" s="269">
        <v>0</v>
      </c>
      <c r="N13" s="270" t="s">
        <v>479</v>
      </c>
    </row>
    <row r="14" spans="1:16" ht="13.5" customHeight="1" x14ac:dyDescent="0.15">
      <c r="A14" s="248"/>
      <c r="B14" s="244"/>
      <c r="C14" s="244"/>
      <c r="D14" s="244"/>
      <c r="E14" s="244"/>
      <c r="F14" s="244"/>
      <c r="G14" s="1163" t="s">
        <v>480</v>
      </c>
      <c r="H14" s="1164"/>
      <c r="I14" s="1164"/>
      <c r="J14" s="1165"/>
      <c r="K14" s="267">
        <v>359595</v>
      </c>
      <c r="L14" s="268">
        <v>3283</v>
      </c>
      <c r="M14" s="269">
        <v>2455</v>
      </c>
      <c r="N14" s="270">
        <v>33.700000000000003</v>
      </c>
    </row>
    <row r="15" spans="1:16" ht="13.5" customHeight="1" x14ac:dyDescent="0.15">
      <c r="A15" s="248"/>
      <c r="B15" s="244"/>
      <c r="C15" s="244"/>
      <c r="D15" s="244"/>
      <c r="E15" s="244"/>
      <c r="F15" s="244"/>
      <c r="G15" s="1163" t="s">
        <v>481</v>
      </c>
      <c r="H15" s="1164"/>
      <c r="I15" s="1164"/>
      <c r="J15" s="1165"/>
      <c r="K15" s="267">
        <v>33270</v>
      </c>
      <c r="L15" s="268">
        <v>304</v>
      </c>
      <c r="M15" s="269">
        <v>1040</v>
      </c>
      <c r="N15" s="270">
        <v>-70.8</v>
      </c>
    </row>
    <row r="16" spans="1:16" x14ac:dyDescent="0.15">
      <c r="A16" s="248"/>
      <c r="B16" s="244"/>
      <c r="C16" s="244"/>
      <c r="D16" s="244"/>
      <c r="E16" s="244"/>
      <c r="F16" s="244"/>
      <c r="G16" s="1166" t="s">
        <v>482</v>
      </c>
      <c r="H16" s="1167"/>
      <c r="I16" s="1167"/>
      <c r="J16" s="1168"/>
      <c r="K16" s="268">
        <v>-497822</v>
      </c>
      <c r="L16" s="268">
        <v>-4544</v>
      </c>
      <c r="M16" s="269">
        <v>-5417</v>
      </c>
      <c r="N16" s="270">
        <v>-16.100000000000001</v>
      </c>
    </row>
    <row r="17" spans="1:16" x14ac:dyDescent="0.15">
      <c r="A17" s="248"/>
      <c r="B17" s="244"/>
      <c r="C17" s="244"/>
      <c r="D17" s="244"/>
      <c r="E17" s="244"/>
      <c r="F17" s="244"/>
      <c r="G17" s="1166" t="s">
        <v>166</v>
      </c>
      <c r="H17" s="1167"/>
      <c r="I17" s="1167"/>
      <c r="J17" s="1168"/>
      <c r="K17" s="268">
        <v>6429562</v>
      </c>
      <c r="L17" s="268">
        <v>58693</v>
      </c>
      <c r="M17" s="269">
        <v>63420</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5.13</v>
      </c>
      <c r="L21" s="281">
        <v>6.06</v>
      </c>
      <c r="M21" s="282">
        <v>-0.93</v>
      </c>
      <c r="N21" s="249"/>
      <c r="O21" s="283"/>
      <c r="P21" s="279"/>
    </row>
    <row r="22" spans="1:16" s="284" customFormat="1" x14ac:dyDescent="0.15">
      <c r="A22" s="279"/>
      <c r="B22" s="249"/>
      <c r="C22" s="249"/>
      <c r="D22" s="249"/>
      <c r="E22" s="249"/>
      <c r="F22" s="249"/>
      <c r="G22" s="1160" t="s">
        <v>488</v>
      </c>
      <c r="H22" s="1161"/>
      <c r="I22" s="1161"/>
      <c r="J22" s="1162"/>
      <c r="K22" s="285">
        <v>97.6</v>
      </c>
      <c r="L22" s="286">
        <v>99.7</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2932135</v>
      </c>
      <c r="L32" s="294">
        <v>26766</v>
      </c>
      <c r="M32" s="295">
        <v>31722</v>
      </c>
      <c r="N32" s="296">
        <v>-15.6</v>
      </c>
    </row>
    <row r="33" spans="1:16" ht="13.5" customHeight="1" x14ac:dyDescent="0.15">
      <c r="A33" s="248"/>
      <c r="B33" s="244"/>
      <c r="C33" s="244"/>
      <c r="D33" s="244"/>
      <c r="E33" s="244"/>
      <c r="F33" s="244"/>
      <c r="G33" s="1151" t="s">
        <v>493</v>
      </c>
      <c r="H33" s="1152"/>
      <c r="I33" s="1152"/>
      <c r="J33" s="1153"/>
      <c r="K33" s="294" t="s">
        <v>479</v>
      </c>
      <c r="L33" s="294" t="s">
        <v>479</v>
      </c>
      <c r="M33" s="295">
        <v>0</v>
      </c>
      <c r="N33" s="296" t="s">
        <v>479</v>
      </c>
    </row>
    <row r="34" spans="1:16" ht="27" customHeight="1" x14ac:dyDescent="0.15">
      <c r="A34" s="248"/>
      <c r="B34" s="244"/>
      <c r="C34" s="244"/>
      <c r="D34" s="244"/>
      <c r="E34" s="244"/>
      <c r="F34" s="244"/>
      <c r="G34" s="1151" t="s">
        <v>494</v>
      </c>
      <c r="H34" s="1152"/>
      <c r="I34" s="1152"/>
      <c r="J34" s="1153"/>
      <c r="K34" s="294" t="s">
        <v>479</v>
      </c>
      <c r="L34" s="294" t="s">
        <v>479</v>
      </c>
      <c r="M34" s="295">
        <v>57</v>
      </c>
      <c r="N34" s="296" t="s">
        <v>479</v>
      </c>
    </row>
    <row r="35" spans="1:16" ht="27" customHeight="1" x14ac:dyDescent="0.15">
      <c r="A35" s="248"/>
      <c r="B35" s="244"/>
      <c r="C35" s="244"/>
      <c r="D35" s="244"/>
      <c r="E35" s="244"/>
      <c r="F35" s="244"/>
      <c r="G35" s="1151" t="s">
        <v>495</v>
      </c>
      <c r="H35" s="1152"/>
      <c r="I35" s="1152"/>
      <c r="J35" s="1153"/>
      <c r="K35" s="294">
        <v>1059611</v>
      </c>
      <c r="L35" s="294">
        <v>9673</v>
      </c>
      <c r="M35" s="295">
        <v>7092</v>
      </c>
      <c r="N35" s="296">
        <v>36.4</v>
      </c>
    </row>
    <row r="36" spans="1:16" ht="27" customHeight="1" x14ac:dyDescent="0.15">
      <c r="A36" s="248"/>
      <c r="B36" s="244"/>
      <c r="C36" s="244"/>
      <c r="D36" s="244"/>
      <c r="E36" s="244"/>
      <c r="F36" s="244"/>
      <c r="G36" s="1151" t="s">
        <v>496</v>
      </c>
      <c r="H36" s="1152"/>
      <c r="I36" s="1152"/>
      <c r="J36" s="1153"/>
      <c r="K36" s="294">
        <v>47003</v>
      </c>
      <c r="L36" s="294">
        <v>429</v>
      </c>
      <c r="M36" s="295">
        <v>1180</v>
      </c>
      <c r="N36" s="296">
        <v>-63.6</v>
      </c>
    </row>
    <row r="37" spans="1:16" ht="13.5" customHeight="1" x14ac:dyDescent="0.15">
      <c r="A37" s="248"/>
      <c r="B37" s="244"/>
      <c r="C37" s="244"/>
      <c r="D37" s="244"/>
      <c r="E37" s="244"/>
      <c r="F37" s="244"/>
      <c r="G37" s="1151" t="s">
        <v>497</v>
      </c>
      <c r="H37" s="1152"/>
      <c r="I37" s="1152"/>
      <c r="J37" s="1153"/>
      <c r="K37" s="294" t="s">
        <v>479</v>
      </c>
      <c r="L37" s="294" t="s">
        <v>479</v>
      </c>
      <c r="M37" s="295">
        <v>1206</v>
      </c>
      <c r="N37" s="296" t="s">
        <v>479</v>
      </c>
    </row>
    <row r="38" spans="1:16" ht="27" customHeight="1" x14ac:dyDescent="0.15">
      <c r="A38" s="248"/>
      <c r="B38" s="244"/>
      <c r="C38" s="244"/>
      <c r="D38" s="244"/>
      <c r="E38" s="244"/>
      <c r="F38" s="244"/>
      <c r="G38" s="1154" t="s">
        <v>498</v>
      </c>
      <c r="H38" s="1155"/>
      <c r="I38" s="1155"/>
      <c r="J38" s="1156"/>
      <c r="K38" s="297" t="s">
        <v>479</v>
      </c>
      <c r="L38" s="297" t="s">
        <v>479</v>
      </c>
      <c r="M38" s="298">
        <v>3</v>
      </c>
      <c r="N38" s="299" t="s">
        <v>479</v>
      </c>
      <c r="O38" s="293"/>
    </row>
    <row r="39" spans="1:16" x14ac:dyDescent="0.15">
      <c r="A39" s="248"/>
      <c r="B39" s="244"/>
      <c r="C39" s="244"/>
      <c r="D39" s="244"/>
      <c r="E39" s="244"/>
      <c r="F39" s="244"/>
      <c r="G39" s="1154" t="s">
        <v>499</v>
      </c>
      <c r="H39" s="1155"/>
      <c r="I39" s="1155"/>
      <c r="J39" s="1156"/>
      <c r="K39" s="300">
        <v>-915318</v>
      </c>
      <c r="L39" s="300">
        <v>-8356</v>
      </c>
      <c r="M39" s="301">
        <v>-6973</v>
      </c>
      <c r="N39" s="302">
        <v>19.8</v>
      </c>
      <c r="O39" s="293"/>
    </row>
    <row r="40" spans="1:16" ht="27" customHeight="1" x14ac:dyDescent="0.15">
      <c r="A40" s="248"/>
      <c r="B40" s="244"/>
      <c r="C40" s="244"/>
      <c r="D40" s="244"/>
      <c r="E40" s="244"/>
      <c r="F40" s="244"/>
      <c r="G40" s="1151" t="s">
        <v>500</v>
      </c>
      <c r="H40" s="1152"/>
      <c r="I40" s="1152"/>
      <c r="J40" s="1153"/>
      <c r="K40" s="300">
        <v>-3028948</v>
      </c>
      <c r="L40" s="300">
        <v>-27650</v>
      </c>
      <c r="M40" s="301">
        <v>-25524</v>
      </c>
      <c r="N40" s="302">
        <v>8.3000000000000007</v>
      </c>
      <c r="O40" s="293"/>
    </row>
    <row r="41" spans="1:16" x14ac:dyDescent="0.15">
      <c r="A41" s="248"/>
      <c r="B41" s="244"/>
      <c r="C41" s="244"/>
      <c r="D41" s="244"/>
      <c r="E41" s="244"/>
      <c r="F41" s="244"/>
      <c r="G41" s="1157" t="s">
        <v>277</v>
      </c>
      <c r="H41" s="1158"/>
      <c r="I41" s="1158"/>
      <c r="J41" s="1159"/>
      <c r="K41" s="294">
        <v>94483</v>
      </c>
      <c r="L41" s="300">
        <v>863</v>
      </c>
      <c r="M41" s="301">
        <v>8763</v>
      </c>
      <c r="N41" s="302">
        <v>-90.2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1388080</v>
      </c>
      <c r="J51" s="320">
        <v>12241</v>
      </c>
      <c r="K51" s="321">
        <v>-66.8</v>
      </c>
      <c r="L51" s="322">
        <v>41433</v>
      </c>
      <c r="M51" s="323">
        <v>15.2</v>
      </c>
      <c r="N51" s="324">
        <v>-82</v>
      </c>
    </row>
    <row r="52" spans="1:14" x14ac:dyDescent="0.15">
      <c r="A52" s="248"/>
      <c r="B52" s="244"/>
      <c r="C52" s="244"/>
      <c r="D52" s="244"/>
      <c r="E52" s="244"/>
      <c r="F52" s="244"/>
      <c r="G52" s="325"/>
      <c r="H52" s="326" t="s">
        <v>511</v>
      </c>
      <c r="I52" s="327">
        <v>923742</v>
      </c>
      <c r="J52" s="328">
        <v>8146</v>
      </c>
      <c r="K52" s="329">
        <v>-75.3</v>
      </c>
      <c r="L52" s="330">
        <v>22351</v>
      </c>
      <c r="M52" s="331">
        <v>11</v>
      </c>
      <c r="N52" s="332">
        <v>-86.3</v>
      </c>
    </row>
    <row r="53" spans="1:14" x14ac:dyDescent="0.15">
      <c r="A53" s="248"/>
      <c r="B53" s="244"/>
      <c r="C53" s="244"/>
      <c r="D53" s="244"/>
      <c r="E53" s="244"/>
      <c r="F53" s="244"/>
      <c r="G53" s="310" t="s">
        <v>512</v>
      </c>
      <c r="H53" s="311"/>
      <c r="I53" s="319">
        <v>2116113</v>
      </c>
      <c r="J53" s="320">
        <v>18746</v>
      </c>
      <c r="K53" s="321">
        <v>53.1</v>
      </c>
      <c r="L53" s="322">
        <v>43493</v>
      </c>
      <c r="M53" s="323">
        <v>5</v>
      </c>
      <c r="N53" s="324">
        <v>48.1</v>
      </c>
    </row>
    <row r="54" spans="1:14" x14ac:dyDescent="0.15">
      <c r="A54" s="248"/>
      <c r="B54" s="244"/>
      <c r="C54" s="244"/>
      <c r="D54" s="244"/>
      <c r="E54" s="244"/>
      <c r="F54" s="244"/>
      <c r="G54" s="325"/>
      <c r="H54" s="326" t="s">
        <v>511</v>
      </c>
      <c r="I54" s="327">
        <v>1003638</v>
      </c>
      <c r="J54" s="328">
        <v>8891</v>
      </c>
      <c r="K54" s="329">
        <v>9.1</v>
      </c>
      <c r="L54" s="330">
        <v>23254</v>
      </c>
      <c r="M54" s="331">
        <v>4</v>
      </c>
      <c r="N54" s="332">
        <v>5.0999999999999996</v>
      </c>
    </row>
    <row r="55" spans="1:14" x14ac:dyDescent="0.15">
      <c r="A55" s="248"/>
      <c r="B55" s="244"/>
      <c r="C55" s="244"/>
      <c r="D55" s="244"/>
      <c r="E55" s="244"/>
      <c r="F55" s="244"/>
      <c r="G55" s="310" t="s">
        <v>513</v>
      </c>
      <c r="H55" s="311"/>
      <c r="I55" s="319">
        <v>3632242</v>
      </c>
      <c r="J55" s="320">
        <v>32381</v>
      </c>
      <c r="K55" s="321">
        <v>72.7</v>
      </c>
      <c r="L55" s="322">
        <v>50840</v>
      </c>
      <c r="M55" s="323">
        <v>16.899999999999999</v>
      </c>
      <c r="N55" s="324">
        <v>55.8</v>
      </c>
    </row>
    <row r="56" spans="1:14" x14ac:dyDescent="0.15">
      <c r="A56" s="248"/>
      <c r="B56" s="244"/>
      <c r="C56" s="244"/>
      <c r="D56" s="244"/>
      <c r="E56" s="244"/>
      <c r="F56" s="244"/>
      <c r="G56" s="325"/>
      <c r="H56" s="326" t="s">
        <v>511</v>
      </c>
      <c r="I56" s="327">
        <v>2308765</v>
      </c>
      <c r="J56" s="328">
        <v>20582</v>
      </c>
      <c r="K56" s="329">
        <v>131.5</v>
      </c>
      <c r="L56" s="330">
        <v>25367</v>
      </c>
      <c r="M56" s="331">
        <v>9.1</v>
      </c>
      <c r="N56" s="332">
        <v>122.4</v>
      </c>
    </row>
    <row r="57" spans="1:14" x14ac:dyDescent="0.15">
      <c r="A57" s="248"/>
      <c r="B57" s="244"/>
      <c r="C57" s="244"/>
      <c r="D57" s="244"/>
      <c r="E57" s="244"/>
      <c r="F57" s="244"/>
      <c r="G57" s="310" t="s">
        <v>514</v>
      </c>
      <c r="H57" s="311"/>
      <c r="I57" s="319">
        <v>2361287</v>
      </c>
      <c r="J57" s="320">
        <v>21278</v>
      </c>
      <c r="K57" s="321">
        <v>-34.299999999999997</v>
      </c>
      <c r="L57" s="322">
        <v>53605</v>
      </c>
      <c r="M57" s="323">
        <v>5.4</v>
      </c>
      <c r="N57" s="324">
        <v>-39.700000000000003</v>
      </c>
    </row>
    <row r="58" spans="1:14" x14ac:dyDescent="0.15">
      <c r="A58" s="248"/>
      <c r="B58" s="244"/>
      <c r="C58" s="244"/>
      <c r="D58" s="244"/>
      <c r="E58" s="244"/>
      <c r="F58" s="244"/>
      <c r="G58" s="325"/>
      <c r="H58" s="326" t="s">
        <v>511</v>
      </c>
      <c r="I58" s="327">
        <v>1117687</v>
      </c>
      <c r="J58" s="328">
        <v>10072</v>
      </c>
      <c r="K58" s="329">
        <v>-51.1</v>
      </c>
      <c r="L58" s="330">
        <v>28343</v>
      </c>
      <c r="M58" s="331">
        <v>11.7</v>
      </c>
      <c r="N58" s="332">
        <v>-62.8</v>
      </c>
    </row>
    <row r="59" spans="1:14" x14ac:dyDescent="0.15">
      <c r="A59" s="248"/>
      <c r="B59" s="244"/>
      <c r="C59" s="244"/>
      <c r="D59" s="244"/>
      <c r="E59" s="244"/>
      <c r="F59" s="244"/>
      <c r="G59" s="310" t="s">
        <v>515</v>
      </c>
      <c r="H59" s="311"/>
      <c r="I59" s="319">
        <v>2313027</v>
      </c>
      <c r="J59" s="320">
        <v>21115</v>
      </c>
      <c r="K59" s="321">
        <v>-0.8</v>
      </c>
      <c r="L59" s="322">
        <v>44267</v>
      </c>
      <c r="M59" s="323">
        <v>-17.399999999999999</v>
      </c>
      <c r="N59" s="324">
        <v>16.600000000000001</v>
      </c>
    </row>
    <row r="60" spans="1:14" x14ac:dyDescent="0.15">
      <c r="A60" s="248"/>
      <c r="B60" s="244"/>
      <c r="C60" s="244"/>
      <c r="D60" s="244"/>
      <c r="E60" s="244"/>
      <c r="F60" s="244"/>
      <c r="G60" s="325"/>
      <c r="H60" s="326" t="s">
        <v>511</v>
      </c>
      <c r="I60" s="333">
        <v>1371036</v>
      </c>
      <c r="J60" s="328">
        <v>12516</v>
      </c>
      <c r="K60" s="329">
        <v>24.3</v>
      </c>
      <c r="L60" s="330">
        <v>26161</v>
      </c>
      <c r="M60" s="331">
        <v>-7.7</v>
      </c>
      <c r="N60" s="332">
        <v>32</v>
      </c>
    </row>
    <row r="61" spans="1:14" x14ac:dyDescent="0.15">
      <c r="A61" s="248"/>
      <c r="B61" s="244"/>
      <c r="C61" s="244"/>
      <c r="D61" s="244"/>
      <c r="E61" s="244"/>
      <c r="F61" s="244"/>
      <c r="G61" s="310" t="s">
        <v>516</v>
      </c>
      <c r="H61" s="334"/>
      <c r="I61" s="335">
        <v>2362150</v>
      </c>
      <c r="J61" s="336">
        <v>21152</v>
      </c>
      <c r="K61" s="337">
        <v>4.8</v>
      </c>
      <c r="L61" s="338">
        <v>46728</v>
      </c>
      <c r="M61" s="339">
        <v>5</v>
      </c>
      <c r="N61" s="324">
        <v>-0.2</v>
      </c>
    </row>
    <row r="62" spans="1:14" x14ac:dyDescent="0.15">
      <c r="A62" s="248"/>
      <c r="B62" s="244"/>
      <c r="C62" s="244"/>
      <c r="D62" s="244"/>
      <c r="E62" s="244"/>
      <c r="F62" s="244"/>
      <c r="G62" s="325"/>
      <c r="H62" s="326" t="s">
        <v>511</v>
      </c>
      <c r="I62" s="327">
        <v>1344974</v>
      </c>
      <c r="J62" s="328">
        <v>12041</v>
      </c>
      <c r="K62" s="329">
        <v>7.7</v>
      </c>
      <c r="L62" s="330">
        <v>25095</v>
      </c>
      <c r="M62" s="331">
        <v>5.6</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21.09</v>
      </c>
      <c r="G47" s="12">
        <v>20.39</v>
      </c>
      <c r="H47" s="12">
        <v>21.66</v>
      </c>
      <c r="I47" s="12">
        <v>19.100000000000001</v>
      </c>
      <c r="J47" s="13">
        <v>18.5</v>
      </c>
    </row>
    <row r="48" spans="2:10" ht="57.75" customHeight="1" x14ac:dyDescent="0.15">
      <c r="B48" s="14"/>
      <c r="C48" s="1171" t="s">
        <v>4</v>
      </c>
      <c r="D48" s="1171"/>
      <c r="E48" s="1172"/>
      <c r="F48" s="15">
        <v>0.1</v>
      </c>
      <c r="G48" s="16">
        <v>0.06</v>
      </c>
      <c r="H48" s="16">
        <v>0.2</v>
      </c>
      <c r="I48" s="16">
        <v>0.09</v>
      </c>
      <c r="J48" s="17">
        <v>0.66</v>
      </c>
    </row>
    <row r="49" spans="2:10" ht="57.75" customHeight="1" thickBot="1" x14ac:dyDescent="0.2">
      <c r="B49" s="18"/>
      <c r="C49" s="1173" t="s">
        <v>5</v>
      </c>
      <c r="D49" s="1173"/>
      <c r="E49" s="1174"/>
      <c r="F49" s="19">
        <v>11.18</v>
      </c>
      <c r="G49" s="20" t="s">
        <v>523</v>
      </c>
      <c r="H49" s="20">
        <v>1.45</v>
      </c>
      <c r="I49" s="20" t="s">
        <v>524</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2017-03-24T06:44:33Z</cp:lastPrinted>
  <dcterms:created xsi:type="dcterms:W3CDTF">2017-02-15T20:29:01Z</dcterms:created>
  <dcterms:modified xsi:type="dcterms:W3CDTF">2017-05-26T05:15:50Z</dcterms:modified>
</cp:coreProperties>
</file>