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activeTab="1"/>
  </bookViews>
  <sheets>
    <sheet name="旧１区" sheetId="1" r:id="rId1"/>
    <sheet name="旧２区" sheetId="2" r:id="rId2"/>
    <sheet name="旧３区" sheetId="3" r:id="rId3"/>
    <sheet name="旧４区" sheetId="4" r:id="rId4"/>
    <sheet name="特別・一般専門学科等" sheetId="5" r:id="rId5"/>
    <sheet name="クリエイティブスクール" sheetId="6" r:id="rId6"/>
  </sheets>
  <definedNames>
    <definedName name="_xlnm.Print_Area" localSheetId="5">'クリエイティブスクール'!$A$1:$K$9</definedName>
    <definedName name="_xlnm.Print_Area" localSheetId="0">'旧１区'!$A$1:$K$33</definedName>
    <definedName name="_xlnm.Print_Area" localSheetId="1">'旧２区'!$A$1:$K$32</definedName>
    <definedName name="_xlnm.Print_Area" localSheetId="2">'旧３区'!$A$1:$K$37</definedName>
    <definedName name="_xlnm.Print_Area" localSheetId="3">'旧４区'!$A$1:$K$30</definedName>
    <definedName name="_xlnm.Print_Area" localSheetId="4">'特別・一般専門学科等'!$A$1:$K$89</definedName>
  </definedNames>
  <calcPr calcMode="manual" fullCalcOnLoad="1"/>
</workbook>
</file>

<file path=xl/sharedStrings.xml><?xml version="1.0" encoding="utf-8"?>
<sst xmlns="http://schemas.openxmlformats.org/spreadsheetml/2006/main" count="1306" uniqueCount="278">
  <si>
    <t>北淀</t>
  </si>
  <si>
    <t>西淀川</t>
  </si>
  <si>
    <t>池田</t>
  </si>
  <si>
    <t>渋谷</t>
  </si>
  <si>
    <t>募集人員</t>
  </si>
  <si>
    <t>志願者数</t>
  </si>
  <si>
    <t>学校名</t>
  </si>
  <si>
    <t>平成２３年度</t>
  </si>
  <si>
    <t>平成２２年度</t>
  </si>
  <si>
    <t>志願倍率</t>
  </si>
  <si>
    <t>平成２４年度</t>
  </si>
  <si>
    <t>大手前</t>
  </si>
  <si>
    <t>旭</t>
  </si>
  <si>
    <t>茨田</t>
  </si>
  <si>
    <t>港</t>
  </si>
  <si>
    <t>泉尾</t>
  </si>
  <si>
    <t>四條畷</t>
  </si>
  <si>
    <t>寝屋川</t>
  </si>
  <si>
    <t>西寝屋川</t>
  </si>
  <si>
    <t>枚方</t>
  </si>
  <si>
    <t>長尾</t>
  </si>
  <si>
    <t>牧野</t>
  </si>
  <si>
    <t>香里丘</t>
  </si>
  <si>
    <t>枚方津田</t>
  </si>
  <si>
    <t>枚方なぎさ *</t>
  </si>
  <si>
    <t>守口東</t>
  </si>
  <si>
    <t>門真西</t>
  </si>
  <si>
    <t>門真なみはや *</t>
  </si>
  <si>
    <t>野崎</t>
  </si>
  <si>
    <t>交野</t>
  </si>
  <si>
    <t>清水谷</t>
  </si>
  <si>
    <t>高津</t>
  </si>
  <si>
    <t>夕陽丘</t>
  </si>
  <si>
    <t>勝山</t>
  </si>
  <si>
    <t>阿倍野</t>
  </si>
  <si>
    <t>東住吉</t>
  </si>
  <si>
    <t>平野</t>
  </si>
  <si>
    <t>阪南</t>
  </si>
  <si>
    <t>布施</t>
  </si>
  <si>
    <t>花園</t>
  </si>
  <si>
    <t>布施北</t>
  </si>
  <si>
    <t>山本</t>
  </si>
  <si>
    <t>八尾</t>
  </si>
  <si>
    <t>生野</t>
  </si>
  <si>
    <t>大塚</t>
  </si>
  <si>
    <t>柏原東</t>
  </si>
  <si>
    <t>富田林</t>
  </si>
  <si>
    <t>長野</t>
  </si>
  <si>
    <t>長野北</t>
  </si>
  <si>
    <t>藤井寺</t>
  </si>
  <si>
    <t>狭山</t>
  </si>
  <si>
    <t>美原</t>
  </si>
  <si>
    <t>佐野</t>
  </si>
  <si>
    <t>登美丘</t>
  </si>
  <si>
    <t>泉陽</t>
  </si>
  <si>
    <t>三国丘</t>
  </si>
  <si>
    <t>金岡</t>
  </si>
  <si>
    <t>東百舌鳥</t>
  </si>
  <si>
    <t>堺西</t>
  </si>
  <si>
    <t>福泉</t>
  </si>
  <si>
    <t>堺上</t>
  </si>
  <si>
    <t>成美 *</t>
  </si>
  <si>
    <t>泉大津</t>
  </si>
  <si>
    <t>伯太 *</t>
  </si>
  <si>
    <t>信太</t>
  </si>
  <si>
    <t>高石</t>
  </si>
  <si>
    <t>和泉</t>
  </si>
  <si>
    <t>岸和田</t>
  </si>
  <si>
    <t>久米田</t>
  </si>
  <si>
    <t>貝塚南</t>
  </si>
  <si>
    <t>泉鳥取</t>
  </si>
  <si>
    <t>平成２５年度　前期</t>
  </si>
  <si>
    <t>平成２５年度　後期</t>
  </si>
  <si>
    <t>―</t>
  </si>
  <si>
    <t>平成２６年度　前期</t>
  </si>
  <si>
    <t>平成２６年度　後期</t>
  </si>
  <si>
    <t>河南</t>
  </si>
  <si>
    <t>旧３区</t>
  </si>
  <si>
    <t>旧４区</t>
  </si>
  <si>
    <t>旧２区</t>
  </si>
  <si>
    <t>旧１区</t>
  </si>
  <si>
    <t>平成２７年度　前期</t>
  </si>
  <si>
    <t>平成２７年度　後期</t>
  </si>
  <si>
    <t>八尾翠翔</t>
  </si>
  <si>
    <t xml:space="preserve">日根野 </t>
  </si>
  <si>
    <t>平成28年度　一般</t>
  </si>
  <si>
    <t xml:space="preserve">みどり清朋 </t>
  </si>
  <si>
    <t xml:space="preserve">北かわち皐が丘 </t>
  </si>
  <si>
    <t>普通</t>
  </si>
  <si>
    <t>学科</t>
  </si>
  <si>
    <t>普通</t>
  </si>
  <si>
    <t>国際教養</t>
  </si>
  <si>
    <t>文理学</t>
  </si>
  <si>
    <t>文理学</t>
  </si>
  <si>
    <t>グローバル</t>
  </si>
  <si>
    <t>国際教養</t>
  </si>
  <si>
    <t>平成29年度　一般</t>
  </si>
  <si>
    <t xml:space="preserve">かわち野 </t>
  </si>
  <si>
    <t xml:space="preserve">緑風冠 * </t>
  </si>
  <si>
    <t>平成30年度　一般</t>
  </si>
  <si>
    <t>金剛 *</t>
  </si>
  <si>
    <t>体育に関する学科</t>
  </si>
  <si>
    <t>平成30年度　特別</t>
  </si>
  <si>
    <t>平成29年度　特別</t>
  </si>
  <si>
    <t>平成28年度　特別</t>
  </si>
  <si>
    <t>平成27年度　前期</t>
  </si>
  <si>
    <t>平成26年度　前期</t>
  </si>
  <si>
    <t>学科</t>
  </si>
  <si>
    <t>競争率</t>
  </si>
  <si>
    <t>摂津</t>
  </si>
  <si>
    <t>体育</t>
  </si>
  <si>
    <t>大塚</t>
  </si>
  <si>
    <t>芸能文化科</t>
  </si>
  <si>
    <t>東住吉</t>
  </si>
  <si>
    <t>芸能文化</t>
  </si>
  <si>
    <t>音楽科</t>
  </si>
  <si>
    <t>夕陽丘</t>
  </si>
  <si>
    <t>音楽</t>
  </si>
  <si>
    <t>総合造形科</t>
  </si>
  <si>
    <t>港南造形</t>
  </si>
  <si>
    <t>総合造形</t>
  </si>
  <si>
    <t>豊中高校能勢分校</t>
  </si>
  <si>
    <t>総合学</t>
  </si>
  <si>
    <t>（平成30年度改編）</t>
  </si>
  <si>
    <t>普通科単位制</t>
  </si>
  <si>
    <t>平成30年度　一般</t>
  </si>
  <si>
    <t>平成29年度　一般</t>
  </si>
  <si>
    <t>平成28年度　一般</t>
  </si>
  <si>
    <t>平成27年度　前期</t>
  </si>
  <si>
    <t>平成26年度　前期</t>
  </si>
  <si>
    <t>市岡</t>
  </si>
  <si>
    <t>普通</t>
  </si>
  <si>
    <t>槻の木</t>
  </si>
  <si>
    <t>鳳</t>
  </si>
  <si>
    <t>大阪府教育センター附属</t>
  </si>
  <si>
    <t>農業に関する学科</t>
  </si>
  <si>
    <t>平成28年度　一般</t>
  </si>
  <si>
    <t>平成27年度　前期</t>
  </si>
  <si>
    <t>平成26年度　前期</t>
  </si>
  <si>
    <t>園芸</t>
  </si>
  <si>
    <t>フラワーファクトリ</t>
  </si>
  <si>
    <t>環境緑化</t>
  </si>
  <si>
    <t>バイオサイエンス</t>
  </si>
  <si>
    <t>農芸</t>
  </si>
  <si>
    <t>ハイテク農芸</t>
  </si>
  <si>
    <t>食品加工</t>
  </si>
  <si>
    <t>資源動物</t>
  </si>
  <si>
    <t>工業に関する学科</t>
  </si>
  <si>
    <t>専科</t>
  </si>
  <si>
    <t>淀川工科</t>
  </si>
  <si>
    <t>総合募集の専科</t>
  </si>
  <si>
    <t>工学系大学進学専科</t>
  </si>
  <si>
    <t>西野田工科</t>
  </si>
  <si>
    <t>総合募集の専科</t>
  </si>
  <si>
    <t>今宮工科</t>
  </si>
  <si>
    <t>茨木工科</t>
  </si>
  <si>
    <t>城東工科</t>
  </si>
  <si>
    <t>布施工科</t>
  </si>
  <si>
    <t>藤井寺工科</t>
  </si>
  <si>
    <t>堺工科</t>
  </si>
  <si>
    <t>佐野工科</t>
  </si>
  <si>
    <t>国際・科学高校</t>
  </si>
  <si>
    <t>住吉</t>
  </si>
  <si>
    <t>国際文化</t>
  </si>
  <si>
    <t>総合科学</t>
  </si>
  <si>
    <t>千里</t>
  </si>
  <si>
    <t>泉北</t>
  </si>
  <si>
    <t>文理学科</t>
  </si>
  <si>
    <t>北野</t>
  </si>
  <si>
    <t>文理学</t>
  </si>
  <si>
    <t>天王寺</t>
  </si>
  <si>
    <t>大正白稜</t>
  </si>
  <si>
    <t>総合学</t>
  </si>
  <si>
    <t>福井</t>
  </si>
  <si>
    <t>（平成２７年度新設）</t>
  </si>
  <si>
    <t>芦間</t>
  </si>
  <si>
    <t>門真なみはや</t>
  </si>
  <si>
    <t>（平成29年度改編）</t>
  </si>
  <si>
    <t>枚岡樟風</t>
  </si>
  <si>
    <t>八尾北</t>
  </si>
  <si>
    <t>松原</t>
  </si>
  <si>
    <t>成美</t>
  </si>
  <si>
    <t>伯太</t>
  </si>
  <si>
    <t>貝塚</t>
  </si>
  <si>
    <t>総合学</t>
  </si>
  <si>
    <t>布施北</t>
  </si>
  <si>
    <t>デュアル総合学</t>
  </si>
  <si>
    <r>
      <t>総合学科</t>
    </r>
    <r>
      <rPr>
        <sz val="10"/>
        <color indexed="8"/>
        <rFont val="ＭＳ Ｐゴシック"/>
        <family val="3"/>
      </rPr>
      <t>（エンパワメントスクール）</t>
    </r>
  </si>
  <si>
    <t>淀川清流</t>
  </si>
  <si>
    <t>総合学
（エンパワメントスクール）</t>
  </si>
  <si>
    <t>成城</t>
  </si>
  <si>
    <t>（平成28年度改編）</t>
  </si>
  <si>
    <t>西成</t>
  </si>
  <si>
    <t>（平成27年度新設）</t>
  </si>
  <si>
    <t>長吉</t>
  </si>
  <si>
    <t>箕面東</t>
  </si>
  <si>
    <t>和泉総合</t>
  </si>
  <si>
    <t>岬</t>
  </si>
  <si>
    <t>総合学
（エンパワメントスクール）</t>
  </si>
  <si>
    <t>◎特別入学者選抜　全日制の課程総合学科（クリエイティブスクール）及び一般入学者選抜　多部制単位制Ⅰ・Ⅱ部（クリエイティブスクール）</t>
  </si>
  <si>
    <t>クリエイティブスクール</t>
  </si>
  <si>
    <t>平成30年度　特別</t>
  </si>
  <si>
    <t>平成29年度　特別</t>
  </si>
  <si>
    <t>平成28年度　特別</t>
  </si>
  <si>
    <t>平成27年度　前期</t>
  </si>
  <si>
    <t>平成27年度　後期</t>
  </si>
  <si>
    <t>平成26年度　前期</t>
  </si>
  <si>
    <t>平成26年度　後期</t>
  </si>
  <si>
    <t>学科等</t>
  </si>
  <si>
    <t>志願者数</t>
  </si>
  <si>
    <t>東住吉総合</t>
  </si>
  <si>
    <t>総合学
（クリエイティブスクール）</t>
  </si>
  <si>
    <t>桃谷</t>
  </si>
  <si>
    <t>多部制単位制Ⅰ部</t>
  </si>
  <si>
    <t>多部制単位制Ⅱ部</t>
  </si>
  <si>
    <t>豊中</t>
  </si>
  <si>
    <t>桜塚</t>
  </si>
  <si>
    <t>豊島</t>
  </si>
  <si>
    <t>刀根山</t>
  </si>
  <si>
    <t>箕面</t>
  </si>
  <si>
    <t>グローバル</t>
  </si>
  <si>
    <t>春日丘</t>
  </si>
  <si>
    <t>茨木</t>
  </si>
  <si>
    <t>茨木西</t>
  </si>
  <si>
    <t>吹田</t>
  </si>
  <si>
    <t>吹田東</t>
  </si>
  <si>
    <t>北千里</t>
  </si>
  <si>
    <t>山田</t>
  </si>
  <si>
    <t>三島</t>
  </si>
  <si>
    <t>高槻北</t>
  </si>
  <si>
    <t>芥川</t>
  </si>
  <si>
    <t>阿武野</t>
  </si>
  <si>
    <t>大冠</t>
  </si>
  <si>
    <t>摂津</t>
  </si>
  <si>
    <t>―</t>
  </si>
  <si>
    <t>島本</t>
  </si>
  <si>
    <r>
      <t>◎一般入学者選抜　全日制の課程普通科（同時に選抜を行う他の学科を含む。）（旧１区）　</t>
    </r>
    <r>
      <rPr>
        <sz val="10"/>
        <color indexed="8"/>
        <rFont val="ＭＳ Ｐゴシック"/>
        <family val="3"/>
      </rPr>
      <t>*は普通科総合選択制</t>
    </r>
  </si>
  <si>
    <r>
      <t>◎一般入学者選抜　全日制の課程普通科（同時に選抜を行う他の学科を含む。）（旧２区）　</t>
    </r>
    <r>
      <rPr>
        <sz val="10"/>
        <color indexed="8"/>
        <rFont val="ＭＳ Ｐゴシック"/>
        <family val="3"/>
      </rPr>
      <t>*は普通科総合選択制</t>
    </r>
  </si>
  <si>
    <r>
      <t>◎一般入学者選抜　全日制の課程普通科（同時に選抜を行う他の学科を含む。）（旧３区）　</t>
    </r>
    <r>
      <rPr>
        <sz val="10"/>
        <color indexed="8"/>
        <rFont val="ＭＳ Ｐゴシック"/>
        <family val="3"/>
      </rPr>
      <t>*は普通科総合選択制</t>
    </r>
  </si>
  <si>
    <r>
      <t>◎一般入学者選抜　全日制の課程普通科（同時に選抜を行う他の学科を含む。）（旧４区）　</t>
    </r>
    <r>
      <rPr>
        <sz val="10"/>
        <color indexed="8"/>
        <rFont val="ＭＳ Ｐゴシック"/>
        <family val="3"/>
      </rPr>
      <t>*は普通科総合選択制</t>
    </r>
  </si>
  <si>
    <t>◎特別入学者選抜 全日制の課程専門学科</t>
  </si>
  <si>
    <t>平成29年度　特別</t>
  </si>
  <si>
    <t>平成30年度　特別</t>
  </si>
  <si>
    <t>平成30年度　特別・一般</t>
  </si>
  <si>
    <t>千里青雲</t>
  </si>
  <si>
    <t>総合学</t>
  </si>
  <si>
    <t>柴島</t>
  </si>
  <si>
    <t>今宮</t>
  </si>
  <si>
    <t>能勢</t>
  </si>
  <si>
    <t>総合学</t>
  </si>
  <si>
    <t>堺東</t>
  </si>
  <si>
    <t>総合学</t>
  </si>
  <si>
    <t>平成31年度　一般</t>
  </si>
  <si>
    <t>平成31年度　特別</t>
  </si>
  <si>
    <t>平成31年度　一般</t>
  </si>
  <si>
    <t>平成31年度　特別・一般</t>
  </si>
  <si>
    <t>平成31年度　特別</t>
  </si>
  <si>
    <t>平成31年度　特別</t>
  </si>
  <si>
    <t>（平成31年度改編）</t>
  </si>
  <si>
    <t>枚方なぎさ</t>
  </si>
  <si>
    <t>―</t>
  </si>
  <si>
    <t>東淀川</t>
  </si>
  <si>
    <r>
      <t>◎一般等入学者選抜 全日制の課程
普通科単位制・専門学科・総合学科</t>
    </r>
    <r>
      <rPr>
        <sz val="10"/>
        <color indexed="8"/>
        <rFont val="ＭＳ Ｐゴシック"/>
        <family val="3"/>
      </rPr>
      <t>（エンパワメントスクールを含み、クリエイティブスクールを除く。）</t>
    </r>
  </si>
  <si>
    <t>総合学科</t>
  </si>
  <si>
    <t>（注１）一般選抜において普通科と専門学科を募集する学校については、学校全体の志願者数、志願倍率を示している。
（注２）募集人員の一部は、日本語指導が必要な生徒選抜又は帰国生選抜の合格者数を減じたものを掲載。</t>
  </si>
  <si>
    <t>（募集人員の一部は、日本語指導が必要な生徒選抜、帰国生選抜又は中高一貫選抜の合格者数を減じたものを掲載）</t>
  </si>
  <si>
    <t>大正 *</t>
  </si>
  <si>
    <t>北摂つばさ *</t>
  </si>
  <si>
    <t>※　北摂つばさは、３年生のみ普通科総合選択制</t>
  </si>
  <si>
    <t>※　枚方なぎさは、平成31年度より総合学科に改編</t>
  </si>
  <si>
    <t>※　緑風冠は、３年生のみ普通科総合選択制</t>
  </si>
  <si>
    <t>（注１）一般選抜において普通科と専門学科を募集する学校については、学校全体の志願者数、志願倍率を示している。
（注２）募集人員の一部は、日本語指導が必要な生徒選抜、帰国生選抜又は中高一貫選抜の合格者数を減じたものを掲載。</t>
  </si>
  <si>
    <t>懐風館</t>
  </si>
  <si>
    <t>※　金剛は、３年生のみ普通科総合選択制</t>
  </si>
  <si>
    <t>りんくう翔南</t>
  </si>
  <si>
    <t>※　成美は、平成30年度より総合学科に改編</t>
  </si>
  <si>
    <t>平成31年度　能勢分校</t>
  </si>
  <si>
    <t>平成30年度　能勢分校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</si>
</sst>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0.00_ "/>
    <numFmt numFmtId="179" formatCode="0.00_);[Red]\(0.00\)"/>
    <numFmt numFmtId="180" formatCode="#,##0_);[Red]\(#,##0\)"/>
    <numFmt numFmtId="181" formatCode="#,##0.00_);[Red]\(#,##0.00\)"/>
    <numFmt numFmtId="182" formatCode="#,##0_ "/>
    <numFmt numFmtId="183" formatCode="#,##0_);\(#,##0\)"/>
    <numFmt numFmtId="184" formatCode="0.00_);\(0.00\)"/>
    <numFmt numFmtId="185" formatCode="#,##0.00_);\(#,##0.00\)"/>
    <numFmt numFmtId="186" formatCode="#&quot;区&quot;"/>
    <numFmt numFmtId="187" formatCode="&quot;(&quot;General&quot;)&quot;"/>
    <numFmt numFmtId="188" formatCode="0.0"/>
    <numFmt numFmtId="189" formatCode="0.000"/>
    <numFmt numFmtId="190" formatCode="0_);[Red]\(0\)"/>
    <numFmt numFmtId="191" formatCode="0.0_);[Red]\(0.0\)"/>
  </numFmts>
  <fonts count="49">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4"/>
      <color theme="1"/>
      <name val="Calibri"/>
      <family val="3"/>
    </font>
    <font>
      <sz val="10"/>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dotted"/>
      <right style="dotted"/>
      <top/>
      <bottom/>
    </border>
    <border>
      <left/>
      <right style="thin"/>
      <top/>
      <bottom/>
    </border>
    <border>
      <left/>
      <right style="medium"/>
      <top/>
      <bottom/>
    </border>
    <border>
      <left style="thin"/>
      <right/>
      <top/>
      <bottom style="medium"/>
    </border>
    <border>
      <left style="dotted"/>
      <right style="dotted"/>
      <top/>
      <bottom style="medium"/>
    </border>
    <border>
      <left/>
      <right style="medium"/>
      <top/>
      <bottom style="medium"/>
    </border>
    <border>
      <left style="medium"/>
      <right/>
      <top/>
      <bottom/>
    </border>
    <border>
      <left style="medium"/>
      <right/>
      <top/>
      <bottom style="medium"/>
    </border>
    <border>
      <left style="dotted"/>
      <right style="dotted"/>
      <top style="dotted"/>
      <bottom style="medium"/>
    </border>
    <border>
      <left/>
      <right style="thin"/>
      <top/>
      <bottom style="medium"/>
    </border>
    <border>
      <left/>
      <right>
        <color indexed="63"/>
      </right>
      <top/>
      <bottom style="medium"/>
    </border>
    <border>
      <left style="thin"/>
      <right style="dotted"/>
      <top/>
      <bottom/>
    </border>
    <border>
      <left style="medium"/>
      <right>
        <color indexed="63"/>
      </right>
      <top style="medium"/>
      <bottom/>
    </border>
    <border>
      <left/>
      <right style="medium"/>
      <top style="medium"/>
      <bottom/>
    </border>
    <border>
      <left style="dotted"/>
      <right style="dotted"/>
      <top style="medium"/>
      <bottom/>
    </border>
    <border>
      <left style="medium"/>
      <right style="dotted"/>
      <top style="dotted"/>
      <bottom style="medium"/>
    </border>
    <border>
      <left style="dotted"/>
      <right style="medium"/>
      <top style="dotted"/>
      <bottom style="medium"/>
    </border>
    <border>
      <left style="medium"/>
      <right style="dotted"/>
      <top/>
      <bottom style="medium"/>
    </border>
    <border>
      <left style="dotted"/>
      <right style="thin"/>
      <top/>
      <bottom style="medium"/>
    </border>
    <border>
      <left style="medium"/>
      <right style="dotted"/>
      <top/>
      <bottom/>
    </border>
    <border>
      <left style="dotted"/>
      <right style="medium"/>
      <top/>
      <bottom>
        <color indexed="63"/>
      </bottom>
    </border>
    <border>
      <left style="dotted"/>
      <right style="medium"/>
      <top/>
      <bottom style="medium"/>
    </border>
    <border>
      <left style="medium"/>
      <right style="dotted"/>
      <top style="medium"/>
      <bottom/>
    </border>
    <border>
      <left style="medium"/>
      <right style="medium"/>
      <top/>
      <bottom style="medium"/>
    </border>
    <border>
      <left style="medium"/>
      <right style="medium"/>
      <top/>
      <bottom/>
    </border>
    <border>
      <left style="medium"/>
      <right style="medium"/>
      <top style="medium"/>
      <bottom/>
    </border>
    <border>
      <left style="medium"/>
      <right style="dotted"/>
      <top style="dotted"/>
      <bottom style="thin"/>
    </border>
    <border>
      <left style="dotted"/>
      <right style="medium"/>
      <top style="dotted"/>
      <bottom style="thin"/>
    </border>
    <border>
      <left style="dotted"/>
      <right style="dotted"/>
      <top style="dotted"/>
      <bottom style="thin"/>
    </border>
    <border>
      <left/>
      <right/>
      <top/>
      <bottom style="thin"/>
    </border>
    <border>
      <left/>
      <right style="medium"/>
      <top/>
      <bottom style="thin"/>
    </border>
    <border>
      <left style="medium"/>
      <right/>
      <top/>
      <bottom style="thin"/>
    </border>
    <border>
      <left style="dotted"/>
      <right style="medium"/>
      <top style="thin"/>
      <bottom>
        <color indexed="63"/>
      </bottom>
    </border>
    <border>
      <left style="medium"/>
      <right style="dotted"/>
      <top style="thin"/>
      <bottom>
        <color indexed="63"/>
      </bottom>
    </border>
    <border>
      <left style="dotted"/>
      <right style="dotted"/>
      <top style="thin"/>
      <bottom/>
    </border>
    <border>
      <left style="dotted"/>
      <right>
        <color indexed="63"/>
      </right>
      <top style="thin"/>
      <bottom>
        <color indexed="63"/>
      </bottom>
    </border>
    <border>
      <left style="dotted"/>
      <right style="medium"/>
      <top/>
      <bottom style="thin"/>
    </border>
    <border>
      <left style="medium"/>
      <right style="dotted"/>
      <top/>
      <bottom style="thin"/>
    </border>
    <border>
      <left style="dotted"/>
      <right style="dotted"/>
      <top/>
      <bottom style="thin"/>
    </border>
    <border>
      <left style="dotted"/>
      <right>
        <color indexed="63"/>
      </right>
      <top>
        <color indexed="63"/>
      </top>
      <bottom>
        <color indexed="63"/>
      </bottom>
    </border>
    <border>
      <left>
        <color indexed="63"/>
      </left>
      <right style="medium"/>
      <top style="dotted"/>
      <bottom style="thin"/>
    </border>
    <border>
      <left style="medium"/>
      <right style="dotted"/>
      <top style="thin"/>
      <bottom style="thin"/>
    </border>
    <border>
      <left>
        <color indexed="63"/>
      </left>
      <right style="medium"/>
      <top style="thin"/>
      <bottom style="thin"/>
    </border>
    <border>
      <left style="dotted"/>
      <right style="dotted"/>
      <top style="thin"/>
      <bottom style="thin"/>
    </border>
    <border>
      <left style="dotted"/>
      <right>
        <color indexed="63"/>
      </right>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medium"/>
      <top style="thin"/>
      <bottom style="medium"/>
    </border>
    <border>
      <left style="dotted"/>
      <right>
        <color indexed="63"/>
      </right>
      <top/>
      <bottom style="thin"/>
    </border>
    <border>
      <left/>
      <right style="thin"/>
      <top/>
      <bottom style="thin"/>
    </border>
    <border>
      <left>
        <color indexed="63"/>
      </left>
      <right style="dotted"/>
      <top>
        <color indexed="63"/>
      </top>
      <bottom>
        <color indexed="63"/>
      </bottom>
    </border>
    <border>
      <left style="dotted"/>
      <right style="thin"/>
      <top/>
      <bottom>
        <color indexed="63"/>
      </bottom>
    </border>
    <border>
      <left>
        <color indexed="63"/>
      </left>
      <right style="dotted"/>
      <top>
        <color indexed="63"/>
      </top>
      <bottom style="medium"/>
    </border>
    <border>
      <left>
        <color indexed="63"/>
      </left>
      <right>
        <color indexed="63"/>
      </right>
      <top style="medium"/>
      <bottom>
        <color indexed="63"/>
      </bottom>
    </border>
    <border>
      <left style="dotted"/>
      <right style="medium"/>
      <top style="medium"/>
      <bottom>
        <color indexed="63"/>
      </bottom>
    </border>
    <border>
      <left>
        <color indexed="63"/>
      </left>
      <right style="medium"/>
      <top style="thin"/>
      <bottom style="medium"/>
    </border>
    <border>
      <left style="dotted"/>
      <right>
        <color indexed="63"/>
      </right>
      <top style="thin"/>
      <bottom style="medium"/>
    </border>
    <border>
      <left>
        <color indexed="63"/>
      </left>
      <right style="dotted"/>
      <top style="dotted"/>
      <bottom style="thin"/>
    </border>
    <border>
      <left>
        <color indexed="63"/>
      </left>
      <right style="dotted"/>
      <top/>
      <bottom style="thin"/>
    </border>
    <border>
      <left>
        <color indexed="63"/>
      </left>
      <right style="dotted"/>
      <top style="thin"/>
      <bottom>
        <color indexed="63"/>
      </bottom>
    </border>
    <border>
      <left style="dotted"/>
      <right>
        <color indexed="63"/>
      </right>
      <top/>
      <bottom style="medium"/>
    </border>
    <border>
      <left style="medium"/>
      <right/>
      <top style="medium"/>
      <bottom style="dotted"/>
    </border>
    <border>
      <left/>
      <right/>
      <top style="medium"/>
      <bottom style="dotted"/>
    </border>
    <border>
      <left/>
      <right style="medium"/>
      <top style="medium"/>
      <bottom style="dotted"/>
    </border>
    <border>
      <left/>
      <right style="thin"/>
      <top style="medium"/>
      <bottom style="dotted"/>
    </border>
    <border>
      <left style="thin"/>
      <right/>
      <top style="medium"/>
      <bottom style="dotted"/>
    </border>
    <border>
      <left style="medium"/>
      <right/>
      <top>
        <color indexed="63"/>
      </top>
      <bottom style="dotted"/>
    </border>
    <border>
      <left/>
      <right/>
      <top>
        <color indexed="63"/>
      </top>
      <bottom style="dotted"/>
    </border>
    <border>
      <left/>
      <right style="medium"/>
      <top>
        <color indexed="63"/>
      </top>
      <bottom style="dotted"/>
    </border>
    <border>
      <left style="medium"/>
      <right/>
      <top style="thin"/>
      <bottom/>
    </border>
    <border>
      <left/>
      <right style="medium"/>
      <top style="thin"/>
      <bottom/>
    </border>
    <border>
      <left style="medium"/>
      <right/>
      <top style="thin"/>
      <bottom style="dotted"/>
    </border>
    <border>
      <left/>
      <right/>
      <top style="thin"/>
      <bottom style="dotted"/>
    </border>
    <border>
      <left/>
      <right style="medium"/>
      <top style="thin"/>
      <bottom style="dotted"/>
    </border>
    <border>
      <left style="dotted"/>
      <right style="dotted"/>
      <top style="dotted"/>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2" fillId="31" borderId="4" applyNumberFormat="0" applyAlignment="0" applyProtection="0"/>
    <xf numFmtId="0" fontId="1" fillId="0" borderId="0">
      <alignment/>
      <protection/>
    </xf>
    <xf numFmtId="0" fontId="5" fillId="0" borderId="0">
      <alignment vertical="center"/>
      <protection/>
    </xf>
    <xf numFmtId="0" fontId="6" fillId="0" borderId="0">
      <alignment/>
      <protection/>
    </xf>
    <xf numFmtId="0" fontId="5" fillId="0" borderId="0">
      <alignment/>
      <protection/>
    </xf>
    <xf numFmtId="0" fontId="0" fillId="0" borderId="0">
      <alignment vertical="center"/>
      <protection/>
    </xf>
    <xf numFmtId="0" fontId="6" fillId="0" borderId="0">
      <alignment vertical="center"/>
      <protection/>
    </xf>
    <xf numFmtId="0" fontId="5" fillId="0" borderId="0" applyFont="0">
      <alignment vertical="center"/>
      <protection/>
    </xf>
    <xf numFmtId="0" fontId="5"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400">
    <xf numFmtId="0" fontId="0" fillId="0" borderId="0" xfId="0" applyFont="1" applyAlignment="1">
      <alignment vertical="center"/>
    </xf>
    <xf numFmtId="0" fontId="45" fillId="0" borderId="0" xfId="0" applyFont="1" applyAlignment="1">
      <alignment vertical="center"/>
    </xf>
    <xf numFmtId="0" fontId="46" fillId="33" borderId="10" xfId="0" applyFont="1" applyFill="1" applyBorder="1" applyAlignment="1">
      <alignment vertical="center"/>
    </xf>
    <xf numFmtId="0" fontId="46" fillId="34" borderId="10" xfId="0" applyFont="1" applyFill="1" applyBorder="1" applyAlignment="1">
      <alignment vertical="center"/>
    </xf>
    <xf numFmtId="0" fontId="46" fillId="33" borderId="11" xfId="0" applyFont="1" applyFill="1" applyBorder="1" applyAlignment="1">
      <alignment vertical="center"/>
    </xf>
    <xf numFmtId="0" fontId="46" fillId="34" borderId="11" xfId="0" applyFont="1" applyFill="1" applyBorder="1" applyAlignment="1">
      <alignment vertical="center"/>
    </xf>
    <xf numFmtId="178" fontId="46" fillId="34" borderId="12" xfId="0" applyNumberFormat="1" applyFont="1" applyFill="1" applyBorder="1" applyAlignment="1">
      <alignment vertical="center"/>
    </xf>
    <xf numFmtId="179" fontId="46" fillId="33" borderId="12" xfId="0" applyNumberFormat="1" applyFont="1" applyFill="1" applyBorder="1" applyAlignment="1">
      <alignment vertical="center"/>
    </xf>
    <xf numFmtId="179" fontId="46" fillId="34" borderId="12" xfId="0" applyNumberFormat="1" applyFont="1" applyFill="1" applyBorder="1" applyAlignment="1">
      <alignment vertical="center"/>
    </xf>
    <xf numFmtId="178" fontId="46" fillId="33" borderId="12" xfId="0" applyNumberFormat="1" applyFont="1" applyFill="1" applyBorder="1" applyAlignment="1">
      <alignment vertical="center"/>
    </xf>
    <xf numFmtId="0" fontId="46" fillId="33" borderId="11" xfId="0" applyFont="1" applyFill="1" applyBorder="1" applyAlignment="1">
      <alignment horizontal="center" vertical="center"/>
    </xf>
    <xf numFmtId="179" fontId="46" fillId="33" borderId="12" xfId="0" applyNumberFormat="1" applyFont="1" applyFill="1" applyBorder="1" applyAlignment="1">
      <alignment horizontal="center" vertical="center"/>
    </xf>
    <xf numFmtId="0" fontId="46" fillId="34" borderId="11" xfId="0" applyFont="1" applyFill="1" applyBorder="1" applyAlignment="1">
      <alignment horizontal="center" vertical="center"/>
    </xf>
    <xf numFmtId="179" fontId="46" fillId="34" borderId="12" xfId="0" applyNumberFormat="1" applyFont="1" applyFill="1" applyBorder="1" applyAlignment="1">
      <alignment horizontal="center" vertical="center"/>
    </xf>
    <xf numFmtId="178" fontId="46" fillId="33" borderId="12" xfId="0" applyNumberFormat="1" applyFont="1" applyFill="1" applyBorder="1" applyAlignment="1">
      <alignment horizontal="center" vertical="center"/>
    </xf>
    <xf numFmtId="178" fontId="46" fillId="34" borderId="12" xfId="0" applyNumberFormat="1" applyFont="1" applyFill="1" applyBorder="1" applyAlignment="1">
      <alignment horizontal="center" vertical="center"/>
    </xf>
    <xf numFmtId="178" fontId="46" fillId="33" borderId="13" xfId="0" applyNumberFormat="1" applyFont="1" applyFill="1" applyBorder="1" applyAlignment="1">
      <alignment vertical="center"/>
    </xf>
    <xf numFmtId="178" fontId="46" fillId="34" borderId="13" xfId="0" applyNumberFormat="1" applyFont="1" applyFill="1" applyBorder="1" applyAlignment="1">
      <alignment vertical="center"/>
    </xf>
    <xf numFmtId="0" fontId="46" fillId="34" borderId="14" xfId="0" applyFont="1" applyFill="1" applyBorder="1" applyAlignment="1">
      <alignment vertical="center"/>
    </xf>
    <xf numFmtId="0" fontId="46" fillId="34" borderId="15" xfId="0" applyFont="1" applyFill="1" applyBorder="1" applyAlignment="1">
      <alignment vertical="center"/>
    </xf>
    <xf numFmtId="178" fontId="46" fillId="34" borderId="16" xfId="0" applyNumberFormat="1" applyFont="1" applyFill="1" applyBorder="1" applyAlignment="1">
      <alignment vertical="center"/>
    </xf>
    <xf numFmtId="0" fontId="46" fillId="33" borderId="17" xfId="0" applyFont="1" applyFill="1" applyBorder="1" applyAlignment="1">
      <alignment vertical="center"/>
    </xf>
    <xf numFmtId="0" fontId="46" fillId="34" borderId="17" xfId="0" applyFont="1" applyFill="1" applyBorder="1" applyAlignment="1">
      <alignment vertical="center"/>
    </xf>
    <xf numFmtId="0" fontId="46" fillId="34" borderId="18" xfId="0" applyFont="1" applyFill="1" applyBorder="1" applyAlignment="1">
      <alignment vertical="center"/>
    </xf>
    <xf numFmtId="179" fontId="46" fillId="33" borderId="13" xfId="0" applyNumberFormat="1" applyFont="1" applyFill="1" applyBorder="1" applyAlignment="1">
      <alignment vertical="center"/>
    </xf>
    <xf numFmtId="179" fontId="46" fillId="34" borderId="13" xfId="0" applyNumberFormat="1" applyFont="1" applyFill="1" applyBorder="1" applyAlignment="1">
      <alignment vertical="center"/>
    </xf>
    <xf numFmtId="0" fontId="45" fillId="34" borderId="18" xfId="0" applyFont="1" applyFill="1" applyBorder="1" applyAlignment="1">
      <alignment horizontal="center" vertical="center"/>
    </xf>
    <xf numFmtId="0" fontId="46" fillId="33" borderId="17" xfId="0" applyFont="1" applyFill="1" applyBorder="1" applyAlignment="1">
      <alignment horizontal="center" vertical="center"/>
    </xf>
    <xf numFmtId="0" fontId="46" fillId="34" borderId="17" xfId="0" applyFont="1" applyFill="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xf>
    <xf numFmtId="0" fontId="45" fillId="0" borderId="16" xfId="0" applyFont="1" applyBorder="1" applyAlignment="1">
      <alignment horizontal="center" vertical="center"/>
    </xf>
    <xf numFmtId="0" fontId="45" fillId="0" borderId="0" xfId="0" applyFont="1" applyBorder="1" applyAlignment="1">
      <alignment vertical="center"/>
    </xf>
    <xf numFmtId="178" fontId="46" fillId="34" borderId="20" xfId="0" applyNumberFormat="1" applyFont="1" applyFill="1" applyBorder="1" applyAlignment="1">
      <alignment vertical="center"/>
    </xf>
    <xf numFmtId="0" fontId="45" fillId="0" borderId="21" xfId="0" applyFont="1" applyBorder="1" applyAlignment="1">
      <alignment horizontal="center" vertical="center"/>
    </xf>
    <xf numFmtId="0" fontId="46" fillId="33" borderId="0" xfId="0" applyFont="1" applyFill="1" applyBorder="1" applyAlignment="1">
      <alignment vertical="center"/>
    </xf>
    <xf numFmtId="0" fontId="46" fillId="34" borderId="0" xfId="0" applyFont="1" applyFill="1" applyBorder="1" applyAlignment="1">
      <alignment vertical="center"/>
    </xf>
    <xf numFmtId="0" fontId="46" fillId="34" borderId="21" xfId="0" applyFont="1" applyFill="1" applyBorder="1" applyAlignment="1">
      <alignment vertical="center"/>
    </xf>
    <xf numFmtId="178" fontId="46" fillId="34" borderId="12" xfId="0" applyNumberFormat="1" applyFont="1" applyFill="1" applyBorder="1" applyAlignment="1">
      <alignment horizontal="right" vertical="center"/>
    </xf>
    <xf numFmtId="0" fontId="45" fillId="0" borderId="0" xfId="0" applyFont="1" applyAlignment="1">
      <alignment vertical="center"/>
    </xf>
    <xf numFmtId="0" fontId="46" fillId="33" borderId="22" xfId="0" applyFont="1" applyFill="1" applyBorder="1" applyAlignment="1">
      <alignment horizontal="center" vertical="center"/>
    </xf>
    <xf numFmtId="179" fontId="46" fillId="34" borderId="0" xfId="0" applyNumberFormat="1" applyFont="1" applyFill="1" applyBorder="1" applyAlignment="1">
      <alignment horizontal="center" vertical="center"/>
    </xf>
    <xf numFmtId="0" fontId="46" fillId="34" borderId="22" xfId="0" applyFont="1" applyFill="1" applyBorder="1" applyAlignment="1">
      <alignment horizontal="center" vertical="center"/>
    </xf>
    <xf numFmtId="0" fontId="46" fillId="34" borderId="17" xfId="0" applyFont="1" applyFill="1" applyBorder="1" applyAlignment="1">
      <alignment horizontal="right" vertical="center"/>
    </xf>
    <xf numFmtId="0" fontId="46" fillId="33" borderId="17" xfId="0" applyFont="1" applyFill="1" applyBorder="1" applyAlignment="1">
      <alignment horizontal="right" vertical="center"/>
    </xf>
    <xf numFmtId="0" fontId="46" fillId="33" borderId="11" xfId="0" applyFont="1" applyFill="1" applyBorder="1" applyAlignment="1">
      <alignment horizontal="right" vertical="center"/>
    </xf>
    <xf numFmtId="0" fontId="46" fillId="34" borderId="18" xfId="0" applyFont="1" applyFill="1" applyBorder="1" applyAlignment="1">
      <alignment horizontal="right" vertical="center"/>
    </xf>
    <xf numFmtId="0" fontId="46" fillId="34" borderId="15" xfId="0" applyFont="1" applyFill="1" applyBorder="1" applyAlignment="1">
      <alignment horizontal="right" vertical="center"/>
    </xf>
    <xf numFmtId="0" fontId="46" fillId="33" borderId="23" xfId="0" applyFont="1" applyFill="1" applyBorder="1" applyAlignment="1">
      <alignment horizontal="right" vertical="center"/>
    </xf>
    <xf numFmtId="179" fontId="46" fillId="33" borderId="24" xfId="0" applyNumberFormat="1" applyFont="1" applyFill="1" applyBorder="1" applyAlignment="1">
      <alignment horizontal="right" vertical="center"/>
    </xf>
    <xf numFmtId="179" fontId="46" fillId="34" borderId="13" xfId="0" applyNumberFormat="1" applyFont="1" applyFill="1" applyBorder="1" applyAlignment="1">
      <alignment horizontal="right" vertical="center"/>
    </xf>
    <xf numFmtId="179" fontId="46" fillId="33" borderId="13" xfId="0" applyNumberFormat="1" applyFont="1" applyFill="1" applyBorder="1" applyAlignment="1">
      <alignment horizontal="right" vertical="center"/>
    </xf>
    <xf numFmtId="179" fontId="46" fillId="34" borderId="16" xfId="0" applyNumberFormat="1" applyFont="1" applyFill="1" applyBorder="1" applyAlignment="1">
      <alignment horizontal="right" vertical="center"/>
    </xf>
    <xf numFmtId="179" fontId="46" fillId="34" borderId="0" xfId="0" applyNumberFormat="1" applyFont="1" applyFill="1" applyBorder="1" applyAlignment="1">
      <alignment vertical="center"/>
    </xf>
    <xf numFmtId="179" fontId="46" fillId="33" borderId="0" xfId="0" applyNumberFormat="1" applyFont="1" applyFill="1" applyBorder="1" applyAlignment="1">
      <alignment vertical="center"/>
    </xf>
    <xf numFmtId="0" fontId="46" fillId="33" borderId="10" xfId="0" applyFont="1" applyFill="1" applyBorder="1" applyAlignment="1">
      <alignment horizontal="center" vertical="center"/>
    </xf>
    <xf numFmtId="0" fontId="46" fillId="34" borderId="10" xfId="0" applyFont="1" applyFill="1" applyBorder="1" applyAlignment="1">
      <alignment horizontal="center" vertical="center"/>
    </xf>
    <xf numFmtId="179" fontId="46" fillId="34" borderId="0" xfId="0" applyNumberFormat="1" applyFont="1" applyFill="1" applyBorder="1" applyAlignment="1">
      <alignment horizontal="right" vertical="center"/>
    </xf>
    <xf numFmtId="0" fontId="46" fillId="34" borderId="11" xfId="0" applyFont="1" applyFill="1" applyBorder="1" applyAlignment="1">
      <alignment horizontal="right" vertical="center"/>
    </xf>
    <xf numFmtId="0" fontId="46" fillId="34" borderId="22" xfId="0" applyFont="1" applyFill="1" applyBorder="1" applyAlignment="1">
      <alignment vertical="center"/>
    </xf>
    <xf numFmtId="178" fontId="46" fillId="33" borderId="13" xfId="0" applyNumberFormat="1" applyFont="1" applyFill="1" applyBorder="1" applyAlignment="1">
      <alignment horizontal="center" vertical="center"/>
    </xf>
    <xf numFmtId="178" fontId="46" fillId="34" borderId="13" xfId="0" applyNumberFormat="1" applyFont="1" applyFill="1" applyBorder="1" applyAlignment="1">
      <alignment horizontal="center" vertical="center"/>
    </xf>
    <xf numFmtId="178" fontId="46" fillId="33" borderId="12" xfId="0" applyNumberFormat="1" applyFont="1" applyFill="1" applyBorder="1" applyAlignment="1">
      <alignment horizontal="right" vertical="center"/>
    </xf>
    <xf numFmtId="178" fontId="46" fillId="33" borderId="0" xfId="0" applyNumberFormat="1" applyFont="1" applyFill="1" applyBorder="1" applyAlignment="1">
      <alignment horizontal="right" vertical="center"/>
    </xf>
    <xf numFmtId="178" fontId="46" fillId="34" borderId="0" xfId="0" applyNumberFormat="1" applyFont="1" applyFill="1" applyBorder="1" applyAlignment="1">
      <alignment horizontal="right" vertical="center"/>
    </xf>
    <xf numFmtId="0" fontId="47" fillId="0" borderId="21" xfId="0" applyFont="1" applyBorder="1" applyAlignment="1">
      <alignment vertical="top" wrapText="1"/>
    </xf>
    <xf numFmtId="0" fontId="47" fillId="0" borderId="21" xfId="0" applyFont="1" applyBorder="1" applyAlignment="1">
      <alignment vertical="top"/>
    </xf>
    <xf numFmtId="179" fontId="46" fillId="33" borderId="13" xfId="0" applyNumberFormat="1" applyFont="1" applyFill="1" applyBorder="1" applyAlignment="1">
      <alignment horizontal="center" vertical="center"/>
    </xf>
    <xf numFmtId="0" fontId="46" fillId="34" borderId="11" xfId="0" applyFont="1" applyFill="1" applyBorder="1" applyAlignment="1">
      <alignment horizontal="right" vertical="center"/>
    </xf>
    <xf numFmtId="0" fontId="46" fillId="33" borderId="11" xfId="0" applyFont="1" applyFill="1" applyBorder="1" applyAlignment="1">
      <alignment horizontal="right" vertical="center"/>
    </xf>
    <xf numFmtId="0" fontId="46" fillId="33" borderId="25" xfId="0" applyFont="1" applyFill="1" applyBorder="1" applyAlignment="1">
      <alignment horizontal="right" vertical="center"/>
    </xf>
    <xf numFmtId="0" fontId="47" fillId="0" borderId="21" xfId="0" applyFont="1" applyBorder="1" applyAlignment="1">
      <alignment vertical="center" wrapText="1"/>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6" fillId="33" borderId="0" xfId="0" applyFont="1" applyFill="1" applyBorder="1" applyAlignment="1">
      <alignment horizontal="center" vertical="center"/>
    </xf>
    <xf numFmtId="0" fontId="46" fillId="33" borderId="0" xfId="0" applyFont="1" applyFill="1" applyBorder="1" applyAlignment="1">
      <alignment horizontal="right" vertical="center"/>
    </xf>
    <xf numFmtId="0" fontId="46" fillId="34" borderId="0" xfId="0" applyFont="1" applyFill="1" applyBorder="1" applyAlignment="1">
      <alignment horizontal="center" vertical="center"/>
    </xf>
    <xf numFmtId="0" fontId="46" fillId="34" borderId="0" xfId="0" applyFont="1" applyFill="1" applyBorder="1" applyAlignment="1">
      <alignment horizontal="right" vertical="center"/>
    </xf>
    <xf numFmtId="179" fontId="46" fillId="33" borderId="13" xfId="0" applyNumberFormat="1" applyFont="1" applyFill="1" applyBorder="1" applyAlignment="1">
      <alignment vertical="center"/>
    </xf>
    <xf numFmtId="179" fontId="46" fillId="34" borderId="13" xfId="0" applyNumberFormat="1" applyFont="1" applyFill="1" applyBorder="1" applyAlignment="1">
      <alignment vertical="center"/>
    </xf>
    <xf numFmtId="0" fontId="45" fillId="0" borderId="13" xfId="0" applyFont="1" applyBorder="1" applyAlignment="1">
      <alignment vertical="center"/>
    </xf>
    <xf numFmtId="190" fontId="46" fillId="33" borderId="30" xfId="0" applyNumberFormat="1" applyFont="1" applyFill="1" applyBorder="1" applyAlignment="1">
      <alignment horizontal="right" vertical="center"/>
    </xf>
    <xf numFmtId="190" fontId="46" fillId="34" borderId="30" xfId="0" applyNumberFormat="1" applyFont="1" applyFill="1" applyBorder="1" applyAlignment="1">
      <alignment horizontal="right" vertical="center"/>
    </xf>
    <xf numFmtId="190" fontId="46" fillId="33" borderId="30" xfId="0" applyNumberFormat="1" applyFont="1" applyFill="1" applyBorder="1" applyAlignment="1">
      <alignment horizontal="center" vertical="center"/>
    </xf>
    <xf numFmtId="190" fontId="46" fillId="33" borderId="11" xfId="0" applyNumberFormat="1" applyFont="1" applyFill="1" applyBorder="1" applyAlignment="1">
      <alignment horizontal="center" vertical="center"/>
    </xf>
    <xf numFmtId="190" fontId="46" fillId="34" borderId="30" xfId="0" applyNumberFormat="1" applyFont="1" applyFill="1" applyBorder="1" applyAlignment="1">
      <alignment horizontal="center" vertical="center"/>
    </xf>
    <xf numFmtId="190" fontId="46" fillId="34" borderId="11" xfId="0" applyNumberFormat="1" applyFont="1" applyFill="1" applyBorder="1" applyAlignment="1">
      <alignment horizontal="center" vertical="center"/>
    </xf>
    <xf numFmtId="190" fontId="46" fillId="34" borderId="28" xfId="0" applyNumberFormat="1" applyFont="1" applyFill="1" applyBorder="1" applyAlignment="1">
      <alignment horizontal="right" vertical="center"/>
    </xf>
    <xf numFmtId="190" fontId="46" fillId="34" borderId="15" xfId="0" applyNumberFormat="1" applyFont="1" applyFill="1" applyBorder="1" applyAlignment="1">
      <alignment horizontal="right" vertical="center"/>
    </xf>
    <xf numFmtId="179" fontId="46" fillId="33" borderId="31" xfId="0" applyNumberFormat="1" applyFont="1" applyFill="1" applyBorder="1" applyAlignment="1">
      <alignment horizontal="center" vertical="center"/>
    </xf>
    <xf numFmtId="179" fontId="46" fillId="34" borderId="31" xfId="0" applyNumberFormat="1" applyFont="1" applyFill="1" applyBorder="1" applyAlignment="1">
      <alignment horizontal="center" vertical="center"/>
    </xf>
    <xf numFmtId="179" fontId="46" fillId="34" borderId="32" xfId="0" applyNumberFormat="1" applyFont="1" applyFill="1" applyBorder="1" applyAlignment="1">
      <alignment horizontal="right" vertical="center"/>
    </xf>
    <xf numFmtId="190" fontId="46" fillId="33" borderId="33" xfId="0" applyNumberFormat="1" applyFont="1" applyFill="1" applyBorder="1" applyAlignment="1">
      <alignment horizontal="right" vertical="center"/>
    </xf>
    <xf numFmtId="190" fontId="46" fillId="33" borderId="25" xfId="0" applyNumberFormat="1" applyFont="1" applyFill="1" applyBorder="1" applyAlignment="1">
      <alignment horizontal="right" vertical="center"/>
    </xf>
    <xf numFmtId="0" fontId="46" fillId="34" borderId="11" xfId="0" applyFont="1" applyFill="1" applyBorder="1" applyAlignment="1">
      <alignment horizontal="right" vertical="center"/>
    </xf>
    <xf numFmtId="0" fontId="46" fillId="33" borderId="11" xfId="0" applyFont="1" applyFill="1" applyBorder="1" applyAlignment="1">
      <alignment horizontal="right" vertical="center"/>
    </xf>
    <xf numFmtId="0" fontId="45" fillId="33" borderId="18" xfId="0" applyFont="1" applyFill="1" applyBorder="1" applyAlignment="1">
      <alignment horizontal="center" vertical="center"/>
    </xf>
    <xf numFmtId="190" fontId="46" fillId="33" borderId="28" xfId="0" applyNumberFormat="1" applyFont="1" applyFill="1" applyBorder="1" applyAlignment="1">
      <alignment horizontal="right" vertical="center"/>
    </xf>
    <xf numFmtId="190" fontId="46" fillId="33" borderId="15" xfId="0" applyNumberFormat="1" applyFont="1" applyFill="1" applyBorder="1" applyAlignment="1">
      <alignment horizontal="right" vertical="center"/>
    </xf>
    <xf numFmtId="179" fontId="46" fillId="33" borderId="32" xfId="0" applyNumberFormat="1" applyFont="1" applyFill="1" applyBorder="1" applyAlignment="1">
      <alignment horizontal="right" vertical="center"/>
    </xf>
    <xf numFmtId="0" fontId="46" fillId="33" borderId="18" xfId="0" applyFont="1" applyFill="1" applyBorder="1" applyAlignment="1">
      <alignment horizontal="right" vertical="center"/>
    </xf>
    <xf numFmtId="0" fontId="46" fillId="33" borderId="15" xfId="0" applyFont="1" applyFill="1" applyBorder="1" applyAlignment="1">
      <alignment horizontal="right" vertical="center"/>
    </xf>
    <xf numFmtId="0" fontId="45" fillId="34" borderId="34" xfId="0" applyFont="1" applyFill="1" applyBorder="1" applyAlignment="1">
      <alignment horizontal="center" vertical="center"/>
    </xf>
    <xf numFmtId="0" fontId="45" fillId="0" borderId="0" xfId="0" applyFont="1" applyAlignment="1">
      <alignment horizontal="center" vertical="center"/>
    </xf>
    <xf numFmtId="179" fontId="46" fillId="34" borderId="31" xfId="0" applyNumberFormat="1" applyFont="1" applyFill="1" applyBorder="1" applyAlignment="1">
      <alignment horizontal="right" vertical="center"/>
    </xf>
    <xf numFmtId="0" fontId="46" fillId="34" borderId="11" xfId="0" applyFont="1" applyFill="1" applyBorder="1" applyAlignment="1">
      <alignment horizontal="right" vertical="center"/>
    </xf>
    <xf numFmtId="179" fontId="46" fillId="33" borderId="31" xfId="0" applyNumberFormat="1" applyFont="1" applyFill="1" applyBorder="1" applyAlignment="1">
      <alignment horizontal="right" vertical="center"/>
    </xf>
    <xf numFmtId="0" fontId="46" fillId="33" borderId="11" xfId="0" applyFont="1" applyFill="1" applyBorder="1" applyAlignment="1">
      <alignment horizontal="right" vertical="center"/>
    </xf>
    <xf numFmtId="179" fontId="46" fillId="33" borderId="16" xfId="0" applyNumberFormat="1" applyFont="1" applyFill="1" applyBorder="1" applyAlignment="1">
      <alignment horizontal="right" vertical="center"/>
    </xf>
    <xf numFmtId="0" fontId="46" fillId="34" borderId="11" xfId="0" applyFont="1" applyFill="1" applyBorder="1" applyAlignment="1">
      <alignment horizontal="right" vertical="center"/>
    </xf>
    <xf numFmtId="0" fontId="45" fillId="34" borderId="35" xfId="0" applyFont="1" applyFill="1" applyBorder="1" applyAlignment="1">
      <alignment horizontal="center" vertical="center"/>
    </xf>
    <xf numFmtId="179" fontId="46" fillId="34" borderId="31" xfId="0" applyNumberFormat="1" applyFont="1" applyFill="1" applyBorder="1" applyAlignment="1">
      <alignment horizontal="right" vertical="center"/>
    </xf>
    <xf numFmtId="0" fontId="45" fillId="0" borderId="0" xfId="0" applyFont="1" applyAlignment="1">
      <alignment horizontal="center" vertical="center"/>
    </xf>
    <xf numFmtId="190" fontId="46" fillId="34" borderId="11" xfId="0" applyNumberFormat="1" applyFont="1" applyFill="1" applyBorder="1" applyAlignment="1">
      <alignment horizontal="right" vertical="center"/>
    </xf>
    <xf numFmtId="0" fontId="45" fillId="0" borderId="36" xfId="0" applyFont="1" applyBorder="1" applyAlignment="1">
      <alignment horizontal="center" vertical="center"/>
    </xf>
    <xf numFmtId="0" fontId="45" fillId="0" borderId="34" xfId="0" applyFont="1" applyBorder="1" applyAlignment="1">
      <alignment horizontal="center" vertical="center"/>
    </xf>
    <xf numFmtId="179" fontId="46" fillId="33" borderId="31" xfId="0" applyNumberFormat="1" applyFont="1" applyFill="1" applyBorder="1" applyAlignment="1">
      <alignment horizontal="right" vertical="center"/>
    </xf>
    <xf numFmtId="0" fontId="46" fillId="33" borderId="25" xfId="0" applyFont="1" applyFill="1" applyBorder="1" applyAlignment="1">
      <alignment horizontal="right" vertical="center"/>
    </xf>
    <xf numFmtId="0" fontId="46" fillId="33" borderId="11" xfId="0" applyFont="1" applyFill="1" applyBorder="1" applyAlignment="1">
      <alignment horizontal="right" vertical="center"/>
    </xf>
    <xf numFmtId="0" fontId="45" fillId="33" borderId="35" xfId="0" applyFont="1" applyFill="1" applyBorder="1" applyAlignment="1">
      <alignment horizontal="center" vertical="center"/>
    </xf>
    <xf numFmtId="190" fontId="46" fillId="33" borderId="11" xfId="0" applyNumberFormat="1" applyFont="1" applyFill="1" applyBorder="1" applyAlignment="1">
      <alignment horizontal="right" vertical="center"/>
    </xf>
    <xf numFmtId="0" fontId="45" fillId="0" borderId="23"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34" borderId="43" xfId="0" applyFont="1" applyFill="1" applyBorder="1" applyAlignment="1">
      <alignment horizontal="center" vertical="center"/>
    </xf>
    <xf numFmtId="0" fontId="46" fillId="34" borderId="44" xfId="0" applyFont="1" applyFill="1" applyBorder="1" applyAlignment="1">
      <alignment horizontal="right" vertical="center"/>
    </xf>
    <xf numFmtId="0" fontId="46" fillId="34" borderId="45" xfId="0" applyFont="1" applyFill="1" applyBorder="1" applyAlignment="1">
      <alignment horizontal="right" vertical="center"/>
    </xf>
    <xf numFmtId="178" fontId="46" fillId="34" borderId="46" xfId="0" applyNumberFormat="1" applyFont="1" applyFill="1" applyBorder="1" applyAlignment="1">
      <alignment horizontal="right" vertical="center"/>
    </xf>
    <xf numFmtId="178" fontId="46" fillId="34" borderId="43" xfId="0" applyNumberFormat="1" applyFont="1" applyFill="1" applyBorder="1" applyAlignment="1">
      <alignment horizontal="right" vertical="center"/>
    </xf>
    <xf numFmtId="0" fontId="46" fillId="34" borderId="43" xfId="0" applyFont="1" applyFill="1" applyBorder="1" applyAlignment="1">
      <alignment horizontal="right" vertical="center"/>
    </xf>
    <xf numFmtId="0" fontId="45" fillId="33" borderId="47" xfId="0" applyFont="1" applyFill="1" applyBorder="1" applyAlignment="1">
      <alignment horizontal="center" vertical="center"/>
    </xf>
    <xf numFmtId="0" fontId="46" fillId="33" borderId="48" xfId="0" applyFont="1" applyFill="1" applyBorder="1" applyAlignment="1">
      <alignment horizontal="right" vertical="center"/>
    </xf>
    <xf numFmtId="0" fontId="46" fillId="33" borderId="49" xfId="0" applyFont="1" applyFill="1" applyBorder="1" applyAlignment="1">
      <alignment horizontal="right" vertical="center"/>
    </xf>
    <xf numFmtId="178" fontId="46" fillId="33" borderId="50" xfId="0" applyNumberFormat="1" applyFont="1" applyFill="1" applyBorder="1" applyAlignment="1">
      <alignment horizontal="right" vertical="center"/>
    </xf>
    <xf numFmtId="178" fontId="46" fillId="33" borderId="31" xfId="0" applyNumberFormat="1" applyFont="1" applyFill="1" applyBorder="1" applyAlignment="1">
      <alignment horizontal="right" vertical="center"/>
    </xf>
    <xf numFmtId="0" fontId="46" fillId="33" borderId="30" xfId="0" applyFont="1" applyFill="1" applyBorder="1" applyAlignment="1">
      <alignment horizontal="right" vertical="center"/>
    </xf>
    <xf numFmtId="0" fontId="46" fillId="33" borderId="31" xfId="0" applyFont="1" applyFill="1" applyBorder="1" applyAlignment="1">
      <alignment horizontal="right" vertical="center"/>
    </xf>
    <xf numFmtId="0" fontId="45" fillId="0" borderId="51" xfId="0" applyFont="1" applyBorder="1" applyAlignment="1">
      <alignment horizontal="center" vertical="center"/>
    </xf>
    <xf numFmtId="0" fontId="45" fillId="34" borderId="52" xfId="0" applyFont="1" applyFill="1" applyBorder="1" applyAlignment="1">
      <alignment horizontal="center" vertical="center"/>
    </xf>
    <xf numFmtId="0" fontId="45" fillId="34" borderId="53" xfId="0" applyFont="1" applyFill="1" applyBorder="1" applyAlignment="1">
      <alignment horizontal="center" vertical="center"/>
    </xf>
    <xf numFmtId="0" fontId="46" fillId="34" borderId="52" xfId="0" applyFont="1" applyFill="1" applyBorder="1" applyAlignment="1">
      <alignment horizontal="right" vertical="center"/>
    </xf>
    <xf numFmtId="0" fontId="46" fillId="34" borderId="54" xfId="0" applyFont="1" applyFill="1" applyBorder="1" applyAlignment="1">
      <alignment horizontal="right" vertical="center"/>
    </xf>
    <xf numFmtId="178" fontId="46" fillId="34" borderId="55" xfId="0" applyNumberFormat="1" applyFont="1" applyFill="1" applyBorder="1" applyAlignment="1">
      <alignment horizontal="right" vertical="center"/>
    </xf>
    <xf numFmtId="178" fontId="46" fillId="34" borderId="56" xfId="0" applyNumberFormat="1" applyFont="1" applyFill="1" applyBorder="1" applyAlignment="1">
      <alignment horizontal="right" vertical="center"/>
    </xf>
    <xf numFmtId="0" fontId="46" fillId="34" borderId="56" xfId="0" applyFont="1" applyFill="1" applyBorder="1" applyAlignment="1">
      <alignment horizontal="right" vertical="center"/>
    </xf>
    <xf numFmtId="0" fontId="45" fillId="33" borderId="52" xfId="0" applyFont="1" applyFill="1" applyBorder="1" applyAlignment="1">
      <alignment horizontal="center" vertical="center"/>
    </xf>
    <xf numFmtId="0" fontId="45" fillId="33" borderId="53" xfId="0" applyFont="1" applyFill="1" applyBorder="1" applyAlignment="1">
      <alignment horizontal="center" vertical="center"/>
    </xf>
    <xf numFmtId="0" fontId="46" fillId="33" borderId="52" xfId="0" applyFont="1" applyFill="1" applyBorder="1" applyAlignment="1">
      <alignment horizontal="right" vertical="center"/>
    </xf>
    <xf numFmtId="0" fontId="46" fillId="33" borderId="54" xfId="0" applyFont="1" applyFill="1" applyBorder="1" applyAlignment="1">
      <alignment horizontal="right" vertical="center"/>
    </xf>
    <xf numFmtId="178" fontId="46" fillId="33" borderId="55" xfId="0" applyNumberFormat="1" applyFont="1" applyFill="1" applyBorder="1" applyAlignment="1">
      <alignment horizontal="right" vertical="center"/>
    </xf>
    <xf numFmtId="178" fontId="46" fillId="33" borderId="56" xfId="0" applyNumberFormat="1" applyFont="1" applyFill="1" applyBorder="1" applyAlignment="1">
      <alignment horizontal="right" vertical="center"/>
    </xf>
    <xf numFmtId="0" fontId="46" fillId="33" borderId="56" xfId="0" applyFont="1" applyFill="1" applyBorder="1" applyAlignment="1">
      <alignment horizontal="right" vertical="center"/>
    </xf>
    <xf numFmtId="0" fontId="46" fillId="34" borderId="57" xfId="0" applyFont="1" applyFill="1" applyBorder="1" applyAlignment="1">
      <alignment horizontal="right" vertical="center"/>
    </xf>
    <xf numFmtId="0" fontId="46" fillId="34" borderId="58" xfId="0" applyFont="1" applyFill="1" applyBorder="1" applyAlignment="1">
      <alignment horizontal="right" vertical="center"/>
    </xf>
    <xf numFmtId="178" fontId="46" fillId="34" borderId="59" xfId="0" applyNumberFormat="1" applyFont="1" applyFill="1" applyBorder="1" applyAlignment="1">
      <alignment horizontal="right" vertical="center"/>
    </xf>
    <xf numFmtId="0" fontId="46" fillId="34" borderId="59" xfId="0" applyFont="1" applyFill="1" applyBorder="1" applyAlignment="1">
      <alignment horizontal="right" vertical="center"/>
    </xf>
    <xf numFmtId="0" fontId="45" fillId="8" borderId="44" xfId="0" applyFont="1" applyFill="1" applyBorder="1" applyAlignment="1">
      <alignment horizontal="center" vertical="center"/>
    </xf>
    <xf numFmtId="0" fontId="45" fillId="8" borderId="43" xfId="0" applyFont="1" applyFill="1" applyBorder="1" applyAlignment="1">
      <alignment horizontal="center" vertical="center"/>
    </xf>
    <xf numFmtId="0" fontId="46" fillId="8" borderId="44" xfId="0" applyFont="1" applyFill="1" applyBorder="1" applyAlignment="1">
      <alignment horizontal="right" vertical="center"/>
    </xf>
    <xf numFmtId="0" fontId="46" fillId="8" borderId="45" xfId="0" applyFont="1" applyFill="1" applyBorder="1" applyAlignment="1">
      <alignment horizontal="right" vertical="center"/>
    </xf>
    <xf numFmtId="178" fontId="46" fillId="8" borderId="46" xfId="0" applyNumberFormat="1" applyFont="1" applyFill="1" applyBorder="1" applyAlignment="1">
      <alignment horizontal="right" vertical="center"/>
    </xf>
    <xf numFmtId="178" fontId="46" fillId="8" borderId="43" xfId="0" applyNumberFormat="1" applyFont="1" applyFill="1" applyBorder="1" applyAlignment="1">
      <alignment horizontal="right" vertical="center"/>
    </xf>
    <xf numFmtId="0" fontId="45" fillId="34" borderId="31" xfId="0" applyFont="1" applyFill="1" applyBorder="1" applyAlignment="1">
      <alignment horizontal="center" vertical="center"/>
    </xf>
    <xf numFmtId="0" fontId="46" fillId="34" borderId="30" xfId="0" applyFont="1" applyFill="1" applyBorder="1" applyAlignment="1">
      <alignment horizontal="right" vertical="center"/>
    </xf>
    <xf numFmtId="178" fontId="46" fillId="34" borderId="50" xfId="0" applyNumberFormat="1" applyFont="1" applyFill="1" applyBorder="1" applyAlignment="1">
      <alignment horizontal="right" vertical="center"/>
    </xf>
    <xf numFmtId="178" fontId="46" fillId="34" borderId="31" xfId="0" applyNumberFormat="1" applyFont="1" applyFill="1" applyBorder="1" applyAlignment="1">
      <alignment horizontal="right" vertical="center"/>
    </xf>
    <xf numFmtId="2" fontId="46" fillId="34" borderId="31" xfId="0" applyNumberFormat="1" applyFont="1" applyFill="1" applyBorder="1" applyAlignment="1">
      <alignment horizontal="right" vertical="center"/>
    </xf>
    <xf numFmtId="0" fontId="45" fillId="33" borderId="13" xfId="0" applyFont="1" applyFill="1" applyBorder="1" applyAlignment="1">
      <alignment horizontal="center" vertical="center"/>
    </xf>
    <xf numFmtId="0" fontId="45" fillId="34" borderId="48" xfId="0" applyFont="1" applyFill="1" applyBorder="1" applyAlignment="1">
      <alignment horizontal="center" vertical="center" shrinkToFit="1"/>
    </xf>
    <xf numFmtId="0" fontId="45" fillId="34" borderId="41" xfId="0" applyFont="1" applyFill="1" applyBorder="1" applyAlignment="1">
      <alignment horizontal="center" vertical="center"/>
    </xf>
    <xf numFmtId="0" fontId="46" fillId="34" borderId="48" xfId="0" applyFont="1" applyFill="1" applyBorder="1" applyAlignment="1">
      <alignment horizontal="right" vertical="center"/>
    </xf>
    <xf numFmtId="0" fontId="46" fillId="34" borderId="49" xfId="0" applyFont="1" applyFill="1" applyBorder="1" applyAlignment="1">
      <alignment horizontal="right" vertical="center"/>
    </xf>
    <xf numFmtId="178" fontId="46" fillId="34" borderId="60" xfId="0" applyNumberFormat="1" applyFont="1" applyFill="1" applyBorder="1" applyAlignment="1">
      <alignment horizontal="right" vertical="center"/>
    </xf>
    <xf numFmtId="178" fontId="46" fillId="34" borderId="47" xfId="0" applyNumberFormat="1" applyFont="1" applyFill="1" applyBorder="1" applyAlignment="1">
      <alignment horizontal="right" vertical="center"/>
    </xf>
    <xf numFmtId="0" fontId="46" fillId="34" borderId="47" xfId="0" applyFont="1" applyFill="1" applyBorder="1" applyAlignment="1">
      <alignment horizontal="right" vertical="center"/>
    </xf>
    <xf numFmtId="0" fontId="46" fillId="34" borderId="45" xfId="0" applyFont="1" applyFill="1" applyBorder="1" applyAlignment="1">
      <alignment horizontal="right" vertical="center"/>
    </xf>
    <xf numFmtId="0" fontId="45" fillId="34" borderId="17" xfId="0" applyFont="1" applyFill="1" applyBorder="1" applyAlignment="1">
      <alignment horizontal="center" vertical="center"/>
    </xf>
    <xf numFmtId="0" fontId="45" fillId="33" borderId="17" xfId="0" applyFont="1" applyFill="1" applyBorder="1" applyAlignment="1">
      <alignment horizontal="center" vertical="center"/>
    </xf>
    <xf numFmtId="0" fontId="45" fillId="33" borderId="31" xfId="0" applyFont="1" applyFill="1" applyBorder="1" applyAlignment="1">
      <alignment horizontal="center" vertical="center"/>
    </xf>
    <xf numFmtId="178" fontId="46" fillId="33" borderId="31" xfId="0" applyNumberFormat="1" applyFont="1" applyFill="1" applyBorder="1" applyAlignment="1">
      <alignment horizontal="right" vertical="center"/>
    </xf>
    <xf numFmtId="0" fontId="46" fillId="33" borderId="49" xfId="0" applyFont="1" applyFill="1" applyBorder="1" applyAlignment="1">
      <alignment horizontal="right" vertical="center"/>
    </xf>
    <xf numFmtId="178" fontId="46" fillId="33" borderId="47" xfId="0" applyNumberFormat="1" applyFont="1" applyFill="1" applyBorder="1" applyAlignment="1">
      <alignment horizontal="right" vertical="center"/>
    </xf>
    <xf numFmtId="0" fontId="46" fillId="33" borderId="28" xfId="0" applyFont="1" applyFill="1" applyBorder="1" applyAlignment="1">
      <alignment horizontal="right" vertical="center"/>
    </xf>
    <xf numFmtId="0" fontId="46" fillId="33" borderId="32" xfId="0" applyFont="1" applyFill="1" applyBorder="1" applyAlignment="1">
      <alignment horizontal="right" vertical="center"/>
    </xf>
    <xf numFmtId="0" fontId="45" fillId="34" borderId="43" xfId="0" applyFont="1" applyFill="1" applyBorder="1" applyAlignment="1">
      <alignment horizontal="center" vertical="center" shrinkToFit="1"/>
    </xf>
    <xf numFmtId="179" fontId="46" fillId="34" borderId="43" xfId="0" applyNumberFormat="1" applyFont="1" applyFill="1" applyBorder="1" applyAlignment="1">
      <alignment horizontal="right" vertical="center"/>
    </xf>
    <xf numFmtId="2" fontId="46" fillId="34" borderId="43" xfId="0" applyNumberFormat="1" applyFont="1" applyFill="1" applyBorder="1" applyAlignment="1">
      <alignment horizontal="right" vertical="center"/>
    </xf>
    <xf numFmtId="0" fontId="45" fillId="34" borderId="30" xfId="0" applyFont="1" applyFill="1" applyBorder="1" applyAlignment="1">
      <alignment horizontal="center" vertical="center"/>
    </xf>
    <xf numFmtId="0" fontId="45" fillId="34" borderId="31" xfId="0" applyFont="1" applyFill="1" applyBorder="1" applyAlignment="1">
      <alignment horizontal="center" vertical="center" shrinkToFit="1"/>
    </xf>
    <xf numFmtId="0" fontId="45" fillId="33" borderId="13" xfId="0" applyFont="1" applyFill="1" applyBorder="1" applyAlignment="1">
      <alignment horizontal="center" vertical="center" shrinkToFit="1"/>
    </xf>
    <xf numFmtId="0" fontId="46" fillId="34" borderId="31" xfId="0" applyFont="1" applyFill="1" applyBorder="1" applyAlignment="1">
      <alignment horizontal="right" vertical="center"/>
    </xf>
    <xf numFmtId="0" fontId="45" fillId="33" borderId="31" xfId="0" applyFont="1" applyFill="1" applyBorder="1" applyAlignment="1">
      <alignment horizontal="center" vertical="center" shrinkToFit="1"/>
    </xf>
    <xf numFmtId="0" fontId="45" fillId="34" borderId="13" xfId="0" applyFont="1" applyFill="1" applyBorder="1" applyAlignment="1">
      <alignment horizontal="center" vertical="center" shrinkToFit="1"/>
    </xf>
    <xf numFmtId="0" fontId="45" fillId="34" borderId="28" xfId="0" applyFont="1" applyFill="1" applyBorder="1" applyAlignment="1">
      <alignment horizontal="center" vertical="center"/>
    </xf>
    <xf numFmtId="0" fontId="45" fillId="34" borderId="16" xfId="0" applyFont="1" applyFill="1" applyBorder="1" applyAlignment="1">
      <alignment horizontal="center" vertical="center" shrinkToFit="1"/>
    </xf>
    <xf numFmtId="0" fontId="46" fillId="34" borderId="28" xfId="0" applyFont="1" applyFill="1" applyBorder="1" applyAlignment="1">
      <alignment horizontal="right" vertical="center"/>
    </xf>
    <xf numFmtId="0" fontId="45" fillId="33" borderId="43"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41" xfId="0" applyFont="1" applyFill="1" applyBorder="1" applyAlignment="1">
      <alignment horizontal="center" vertical="center"/>
    </xf>
    <xf numFmtId="0" fontId="46" fillId="33" borderId="47" xfId="0" applyFont="1" applyFill="1" applyBorder="1" applyAlignment="1">
      <alignment horizontal="right" vertical="center"/>
    </xf>
    <xf numFmtId="0" fontId="45" fillId="34" borderId="13" xfId="0" applyFont="1" applyFill="1" applyBorder="1" applyAlignment="1">
      <alignment horizontal="center" vertical="center"/>
    </xf>
    <xf numFmtId="178" fontId="46" fillId="33" borderId="60" xfId="0" applyNumberFormat="1" applyFont="1" applyFill="1" applyBorder="1" applyAlignment="1">
      <alignment horizontal="right" vertical="center"/>
    </xf>
    <xf numFmtId="179" fontId="46" fillId="33" borderId="50" xfId="0" applyNumberFormat="1" applyFont="1" applyFill="1" applyBorder="1" applyAlignment="1">
      <alignment horizontal="right" vertical="center"/>
    </xf>
    <xf numFmtId="0" fontId="46" fillId="33" borderId="30" xfId="0" applyFont="1" applyFill="1" applyBorder="1" applyAlignment="1">
      <alignment horizontal="left" vertical="center"/>
    </xf>
    <xf numFmtId="179" fontId="46" fillId="34" borderId="50" xfId="0" applyNumberFormat="1" applyFont="1" applyFill="1" applyBorder="1" applyAlignment="1">
      <alignment horizontal="right" vertical="center"/>
    </xf>
    <xf numFmtId="0" fontId="46" fillId="34" borderId="30" xfId="0" applyFont="1" applyFill="1" applyBorder="1" applyAlignment="1">
      <alignment horizontal="left" vertical="center"/>
    </xf>
    <xf numFmtId="0" fontId="46" fillId="34" borderId="30" xfId="0" applyFont="1" applyFill="1" applyBorder="1" applyAlignment="1">
      <alignment horizontal="center" vertical="center"/>
    </xf>
    <xf numFmtId="179" fontId="46" fillId="34" borderId="50" xfId="0" applyNumberFormat="1" applyFont="1" applyFill="1" applyBorder="1" applyAlignment="1">
      <alignment horizontal="center" vertical="center"/>
    </xf>
    <xf numFmtId="0" fontId="46" fillId="34" borderId="30" xfId="0" applyFont="1" applyFill="1" applyBorder="1" applyAlignment="1">
      <alignment vertical="center"/>
    </xf>
    <xf numFmtId="2" fontId="46" fillId="33" borderId="31" xfId="0" applyNumberFormat="1" applyFont="1" applyFill="1" applyBorder="1" applyAlignment="1">
      <alignment horizontal="right" vertical="center"/>
    </xf>
    <xf numFmtId="0" fontId="45" fillId="33" borderId="30" xfId="0" applyFont="1" applyFill="1" applyBorder="1" applyAlignment="1">
      <alignment horizontal="center" vertical="center" shrinkToFit="1"/>
    </xf>
    <xf numFmtId="0" fontId="46" fillId="33" borderId="30" xfId="0" applyFont="1" applyFill="1" applyBorder="1" applyAlignment="1">
      <alignment horizontal="right" vertical="center" shrinkToFit="1"/>
    </xf>
    <xf numFmtId="0" fontId="46" fillId="33" borderId="11" xfId="0" applyFont="1" applyFill="1" applyBorder="1" applyAlignment="1">
      <alignment horizontal="right" vertical="center" shrinkToFit="1"/>
    </xf>
    <xf numFmtId="179" fontId="46" fillId="33" borderId="31" xfId="0" applyNumberFormat="1" applyFont="1" applyFill="1" applyBorder="1" applyAlignment="1">
      <alignment horizontal="right" vertical="center" shrinkToFit="1"/>
    </xf>
    <xf numFmtId="0" fontId="46" fillId="33" borderId="31" xfId="0" applyFont="1" applyFill="1" applyBorder="1" applyAlignment="1">
      <alignment horizontal="right" vertical="center" shrinkToFit="1"/>
    </xf>
    <xf numFmtId="0" fontId="48" fillId="34" borderId="13"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6" fillId="33" borderId="17"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13" xfId="0" applyFont="1" applyFill="1" applyBorder="1" applyAlignment="1">
      <alignment horizontal="left" vertical="center"/>
    </xf>
    <xf numFmtId="0" fontId="45" fillId="0" borderId="37" xfId="0" applyFont="1" applyBorder="1" applyAlignment="1">
      <alignment horizontal="center" vertical="center" shrinkToFit="1"/>
    </xf>
    <xf numFmtId="0" fontId="45" fillId="0" borderId="39" xfId="0" applyFont="1" applyBorder="1" applyAlignment="1">
      <alignment horizontal="center" vertical="center" shrinkToFit="1"/>
    </xf>
    <xf numFmtId="0" fontId="45" fillId="0" borderId="41" xfId="0" applyFont="1" applyBorder="1" applyAlignment="1">
      <alignment horizontal="center" vertical="center" shrinkToFit="1"/>
    </xf>
    <xf numFmtId="0" fontId="45" fillId="0" borderId="61" xfId="0" applyFont="1" applyBorder="1" applyAlignment="1">
      <alignment horizontal="center" vertical="center" shrinkToFit="1"/>
    </xf>
    <xf numFmtId="0" fontId="45" fillId="0" borderId="42" xfId="0" applyFont="1" applyBorder="1" applyAlignment="1">
      <alignment horizontal="center" vertical="center" shrinkToFit="1"/>
    </xf>
    <xf numFmtId="0" fontId="48" fillId="34" borderId="0" xfId="0" applyFont="1" applyFill="1" applyBorder="1" applyAlignment="1">
      <alignment horizontal="center" vertical="center" wrapText="1" shrinkToFit="1"/>
    </xf>
    <xf numFmtId="0" fontId="46" fillId="34" borderId="62" xfId="0" applyFont="1" applyFill="1" applyBorder="1" applyAlignment="1">
      <alignment horizontal="right" vertical="center"/>
    </xf>
    <xf numFmtId="178" fontId="46" fillId="34" borderId="13" xfId="0" applyNumberFormat="1" applyFont="1" applyFill="1" applyBorder="1" applyAlignment="1">
      <alignment horizontal="right" vertical="center"/>
    </xf>
    <xf numFmtId="178" fontId="46" fillId="34" borderId="63" xfId="0" applyNumberFormat="1" applyFont="1" applyFill="1" applyBorder="1" applyAlignment="1">
      <alignment horizontal="right" vertical="center"/>
    </xf>
    <xf numFmtId="0" fontId="45" fillId="33" borderId="0" xfId="0" applyFont="1" applyFill="1" applyBorder="1" applyAlignment="1">
      <alignment horizontal="center" vertical="center" shrinkToFit="1"/>
    </xf>
    <xf numFmtId="178" fontId="46" fillId="33" borderId="63" xfId="0" applyNumberFormat="1" applyFont="1" applyFill="1" applyBorder="1" applyAlignment="1">
      <alignment horizontal="right" vertical="center"/>
    </xf>
    <xf numFmtId="0" fontId="46" fillId="33" borderId="62" xfId="0" applyFont="1" applyFill="1" applyBorder="1" applyAlignment="1">
      <alignment horizontal="right" vertical="center"/>
    </xf>
    <xf numFmtId="0" fontId="45" fillId="33" borderId="21" xfId="0" applyFont="1" applyFill="1" applyBorder="1" applyAlignment="1">
      <alignment horizontal="center" vertical="center" shrinkToFit="1"/>
    </xf>
    <xf numFmtId="0" fontId="46" fillId="33" borderId="15" xfId="0" applyFont="1" applyFill="1" applyBorder="1" applyAlignment="1">
      <alignment horizontal="right" vertical="center"/>
    </xf>
    <xf numFmtId="178" fontId="46" fillId="33" borderId="29" xfId="0" applyNumberFormat="1" applyFont="1" applyFill="1" applyBorder="1" applyAlignment="1">
      <alignment horizontal="right" vertical="center"/>
    </xf>
    <xf numFmtId="0" fontId="46" fillId="33" borderId="64" xfId="0" applyFont="1" applyFill="1" applyBorder="1" applyAlignment="1">
      <alignment horizontal="right" vertical="center"/>
    </xf>
    <xf numFmtId="178" fontId="46" fillId="33" borderId="32" xfId="0" applyNumberFormat="1" applyFont="1" applyFill="1" applyBorder="1" applyAlignment="1">
      <alignment horizontal="right" vertical="center"/>
    </xf>
    <xf numFmtId="179" fontId="46" fillId="33" borderId="13" xfId="0" applyNumberFormat="1" applyFont="1" applyFill="1" applyBorder="1" applyAlignment="1">
      <alignment horizontal="right" vertical="center"/>
    </xf>
    <xf numFmtId="179" fontId="46" fillId="34" borderId="16" xfId="0" applyNumberFormat="1" applyFont="1" applyFill="1" applyBorder="1" applyAlignment="1">
      <alignment vertical="center"/>
    </xf>
    <xf numFmtId="0" fontId="45" fillId="34" borderId="30" xfId="0" applyFont="1" applyFill="1" applyBorder="1" applyAlignment="1">
      <alignment horizontal="center" vertical="center" shrinkToFit="1"/>
    </xf>
    <xf numFmtId="0" fontId="45" fillId="0" borderId="65" xfId="0" applyFont="1" applyBorder="1" applyAlignment="1">
      <alignment/>
    </xf>
    <xf numFmtId="0" fontId="47" fillId="0" borderId="21" xfId="0" applyFont="1" applyBorder="1" applyAlignment="1">
      <alignment vertical="center"/>
    </xf>
    <xf numFmtId="0" fontId="45" fillId="0" borderId="0" xfId="0" applyFont="1" applyAlignment="1">
      <alignment vertical="center" shrinkToFit="1"/>
    </xf>
    <xf numFmtId="0" fontId="45" fillId="33" borderId="0" xfId="0" applyFont="1" applyFill="1" applyAlignment="1">
      <alignment vertical="center"/>
    </xf>
    <xf numFmtId="0" fontId="45" fillId="34" borderId="0" xfId="0" applyFont="1" applyFill="1" applyAlignment="1">
      <alignment vertical="center"/>
    </xf>
    <xf numFmtId="0" fontId="46" fillId="33" borderId="21" xfId="0" applyFont="1" applyFill="1" applyBorder="1" applyAlignment="1">
      <alignment vertical="center"/>
    </xf>
    <xf numFmtId="0" fontId="46" fillId="33" borderId="15" xfId="0" applyFont="1" applyFill="1" applyBorder="1" applyAlignment="1">
      <alignment vertical="center"/>
    </xf>
    <xf numFmtId="178" fontId="46" fillId="33" borderId="20" xfId="0" applyNumberFormat="1" applyFont="1" applyFill="1" applyBorder="1" applyAlignment="1">
      <alignment vertical="center"/>
    </xf>
    <xf numFmtId="0" fontId="46" fillId="33" borderId="14" xfId="0" applyFont="1" applyFill="1" applyBorder="1" applyAlignment="1">
      <alignment vertical="center"/>
    </xf>
    <xf numFmtId="178" fontId="46" fillId="33" borderId="16" xfId="0" applyNumberFormat="1" applyFont="1" applyFill="1" applyBorder="1" applyAlignment="1">
      <alignment vertical="center"/>
    </xf>
    <xf numFmtId="0" fontId="46" fillId="33" borderId="18" xfId="0" applyFont="1" applyFill="1" applyBorder="1" applyAlignment="1">
      <alignment vertical="center"/>
    </xf>
    <xf numFmtId="190" fontId="46" fillId="34" borderId="33" xfId="0" applyNumberFormat="1" applyFont="1" applyFill="1" applyBorder="1" applyAlignment="1">
      <alignment horizontal="right" vertical="center"/>
    </xf>
    <xf numFmtId="190" fontId="46" fillId="34" borderId="25" xfId="0" applyNumberFormat="1" applyFont="1" applyFill="1" applyBorder="1" applyAlignment="1">
      <alignment horizontal="right" vertical="center"/>
    </xf>
    <xf numFmtId="179" fontId="46" fillId="34" borderId="66" xfId="0" applyNumberFormat="1" applyFont="1" applyFill="1" applyBorder="1" applyAlignment="1">
      <alignment horizontal="right" vertical="center"/>
    </xf>
    <xf numFmtId="0" fontId="46" fillId="34" borderId="23" xfId="0" applyFont="1" applyFill="1" applyBorder="1" applyAlignment="1">
      <alignment horizontal="right" vertical="center"/>
    </xf>
    <xf numFmtId="0" fontId="46" fillId="34" borderId="25" xfId="0" applyFont="1" applyFill="1" applyBorder="1" applyAlignment="1">
      <alignment horizontal="right" vertical="center"/>
    </xf>
    <xf numFmtId="179" fontId="46" fillId="34" borderId="24" xfId="0" applyNumberFormat="1" applyFont="1" applyFill="1" applyBorder="1" applyAlignment="1">
      <alignment horizontal="right" vertical="center"/>
    </xf>
    <xf numFmtId="0" fontId="46" fillId="34" borderId="11" xfId="0" applyFont="1" applyFill="1" applyBorder="1" applyAlignment="1">
      <alignment horizontal="right" vertical="center" shrinkToFit="1"/>
    </xf>
    <xf numFmtId="179" fontId="46" fillId="34" borderId="31" xfId="0" applyNumberFormat="1" applyFont="1" applyFill="1" applyBorder="1" applyAlignment="1">
      <alignment horizontal="right" vertical="center" shrinkToFit="1"/>
    </xf>
    <xf numFmtId="0" fontId="46" fillId="33" borderId="30" xfId="0" applyFont="1" applyFill="1" applyBorder="1" applyAlignment="1">
      <alignment horizontal="center" vertical="center"/>
    </xf>
    <xf numFmtId="179" fontId="46" fillId="33" borderId="50" xfId="0" applyNumberFormat="1" applyFont="1" applyFill="1" applyBorder="1" applyAlignment="1">
      <alignment horizontal="center" vertical="center"/>
    </xf>
    <xf numFmtId="179" fontId="46" fillId="34" borderId="13" xfId="0" applyNumberFormat="1" applyFont="1" applyFill="1" applyBorder="1" applyAlignment="1">
      <alignment horizontal="center" vertical="center"/>
    </xf>
    <xf numFmtId="0" fontId="45" fillId="34" borderId="57" xfId="0" applyFont="1" applyFill="1" applyBorder="1" applyAlignment="1">
      <alignment horizontal="center" vertical="center"/>
    </xf>
    <xf numFmtId="0" fontId="45" fillId="34" borderId="67" xfId="0" applyFont="1" applyFill="1" applyBorder="1" applyAlignment="1">
      <alignment horizontal="center" vertical="center"/>
    </xf>
    <xf numFmtId="178" fontId="46" fillId="34" borderId="68" xfId="0" applyNumberFormat="1" applyFont="1" applyFill="1" applyBorder="1" applyAlignment="1">
      <alignment horizontal="right" vertical="center"/>
    </xf>
    <xf numFmtId="179" fontId="46" fillId="33" borderId="31" xfId="0" applyNumberFormat="1" applyFont="1" applyFill="1" applyBorder="1" applyAlignment="1">
      <alignment horizontal="right" vertical="center"/>
    </xf>
    <xf numFmtId="179" fontId="46" fillId="34" borderId="31" xfId="0" applyNumberFormat="1" applyFont="1" applyFill="1" applyBorder="1" applyAlignment="1">
      <alignment horizontal="right" vertical="center"/>
    </xf>
    <xf numFmtId="0" fontId="46" fillId="33" borderId="11" xfId="0" applyFont="1" applyFill="1" applyBorder="1" applyAlignment="1">
      <alignment horizontal="right" vertical="center"/>
    </xf>
    <xf numFmtId="0" fontId="46" fillId="34" borderId="11" xfId="0" applyFont="1" applyFill="1" applyBorder="1" applyAlignment="1">
      <alignment horizontal="right" vertical="center"/>
    </xf>
    <xf numFmtId="190" fontId="46" fillId="33" borderId="11" xfId="0" applyNumberFormat="1" applyFont="1" applyFill="1" applyBorder="1" applyAlignment="1">
      <alignment horizontal="right" vertical="center"/>
    </xf>
    <xf numFmtId="179" fontId="46" fillId="33" borderId="31" xfId="0" applyNumberFormat="1" applyFont="1" applyFill="1" applyBorder="1" applyAlignment="1">
      <alignment horizontal="right" vertical="center"/>
    </xf>
    <xf numFmtId="190" fontId="46" fillId="34" borderId="11" xfId="0" applyNumberFormat="1" applyFont="1" applyFill="1" applyBorder="1" applyAlignment="1">
      <alignment horizontal="right" vertical="center"/>
    </xf>
    <xf numFmtId="179" fontId="46" fillId="34" borderId="31" xfId="0" applyNumberFormat="1" applyFont="1" applyFill="1" applyBorder="1" applyAlignment="1">
      <alignment horizontal="right" vertical="center"/>
    </xf>
    <xf numFmtId="178" fontId="46" fillId="33" borderId="50" xfId="0" applyNumberFormat="1" applyFont="1" applyFill="1" applyBorder="1" applyAlignment="1">
      <alignment horizontal="center" vertical="center"/>
    </xf>
    <xf numFmtId="0" fontId="45" fillId="33" borderId="48" xfId="0" applyFont="1" applyFill="1" applyBorder="1" applyAlignment="1">
      <alignment horizontal="center" vertical="center" shrinkToFit="1"/>
    </xf>
    <xf numFmtId="0" fontId="45" fillId="33" borderId="41" xfId="0" applyFont="1" applyFill="1" applyBorder="1" applyAlignment="1">
      <alignment horizontal="center" vertical="center" shrinkToFit="1"/>
    </xf>
    <xf numFmtId="0" fontId="46" fillId="33" borderId="48" xfId="0" applyFont="1" applyFill="1" applyBorder="1" applyAlignment="1">
      <alignment horizontal="right" vertical="center" shrinkToFit="1"/>
    </xf>
    <xf numFmtId="0" fontId="46" fillId="33" borderId="49" xfId="0" applyFont="1" applyFill="1" applyBorder="1" applyAlignment="1">
      <alignment horizontal="right" vertical="center" shrinkToFit="1"/>
    </xf>
    <xf numFmtId="179" fontId="46" fillId="33" borderId="60" xfId="0" applyNumberFormat="1" applyFont="1" applyFill="1" applyBorder="1" applyAlignment="1">
      <alignment horizontal="right" vertical="center" shrinkToFit="1"/>
    </xf>
    <xf numFmtId="179" fontId="46" fillId="33" borderId="47" xfId="0" applyNumberFormat="1" applyFont="1" applyFill="1" applyBorder="1" applyAlignment="1">
      <alignment horizontal="right" vertical="center" shrinkToFit="1"/>
    </xf>
    <xf numFmtId="190" fontId="45" fillId="0" borderId="0" xfId="0" applyNumberFormat="1" applyFont="1" applyBorder="1" applyAlignment="1">
      <alignment vertical="center"/>
    </xf>
    <xf numFmtId="179" fontId="45" fillId="0" borderId="0" xfId="0" applyNumberFormat="1" applyFont="1" applyBorder="1" applyAlignment="1">
      <alignment vertical="center"/>
    </xf>
    <xf numFmtId="190" fontId="46" fillId="33" borderId="33" xfId="0" applyNumberFormat="1" applyFont="1" applyFill="1" applyBorder="1" applyAlignment="1">
      <alignment horizontal="center" vertical="center"/>
    </xf>
    <xf numFmtId="190" fontId="46" fillId="33" borderId="25" xfId="0" applyNumberFormat="1" applyFont="1" applyFill="1" applyBorder="1" applyAlignment="1">
      <alignment horizontal="center" vertical="center"/>
    </xf>
    <xf numFmtId="179" fontId="46" fillId="33" borderId="66" xfId="0" applyNumberFormat="1" applyFont="1" applyFill="1" applyBorder="1" applyAlignment="1">
      <alignment horizontal="center" vertical="center"/>
    </xf>
    <xf numFmtId="179" fontId="46" fillId="33" borderId="31" xfId="0" applyNumberFormat="1" applyFont="1" applyFill="1" applyBorder="1" applyAlignment="1">
      <alignment horizontal="right" vertical="center"/>
    </xf>
    <xf numFmtId="179" fontId="46" fillId="34" borderId="31" xfId="0" applyNumberFormat="1" applyFont="1" applyFill="1" applyBorder="1" applyAlignment="1">
      <alignment horizontal="right" vertical="center"/>
    </xf>
    <xf numFmtId="0" fontId="46" fillId="33" borderId="11" xfId="0" applyFont="1" applyFill="1" applyBorder="1" applyAlignment="1">
      <alignment horizontal="right" vertical="center"/>
    </xf>
    <xf numFmtId="0" fontId="46" fillId="34" borderId="11" xfId="0" applyFont="1" applyFill="1" applyBorder="1" applyAlignment="1">
      <alignment horizontal="right" vertical="center"/>
    </xf>
    <xf numFmtId="0" fontId="45" fillId="33" borderId="30" xfId="0" applyFont="1" applyFill="1" applyBorder="1" applyAlignment="1">
      <alignment horizontal="center" vertical="center"/>
    </xf>
    <xf numFmtId="0" fontId="45" fillId="33" borderId="48" xfId="0" applyFont="1" applyFill="1" applyBorder="1" applyAlignment="1">
      <alignment horizontal="center" vertical="center"/>
    </xf>
    <xf numFmtId="0" fontId="46" fillId="33" borderId="49" xfId="0" applyFont="1" applyFill="1" applyBorder="1" applyAlignment="1">
      <alignment horizontal="right" vertical="center"/>
    </xf>
    <xf numFmtId="0" fontId="45" fillId="34" borderId="44" xfId="0" applyFont="1" applyFill="1" applyBorder="1" applyAlignment="1">
      <alignment horizontal="center" vertical="center"/>
    </xf>
    <xf numFmtId="0" fontId="45" fillId="34" borderId="30" xfId="0" applyFont="1" applyFill="1" applyBorder="1" applyAlignment="1">
      <alignment horizontal="center" vertical="center"/>
    </xf>
    <xf numFmtId="0" fontId="46" fillId="34" borderId="45" xfId="0" applyFont="1" applyFill="1" applyBorder="1" applyAlignment="1">
      <alignment horizontal="right" vertical="center"/>
    </xf>
    <xf numFmtId="178" fontId="46" fillId="33" borderId="31" xfId="0" applyNumberFormat="1" applyFont="1" applyFill="1" applyBorder="1" applyAlignment="1">
      <alignment horizontal="right" vertical="center"/>
    </xf>
    <xf numFmtId="178" fontId="46" fillId="33" borderId="47" xfId="0" applyNumberFormat="1" applyFont="1" applyFill="1" applyBorder="1" applyAlignment="1">
      <alignment horizontal="right" vertical="center"/>
    </xf>
    <xf numFmtId="0" fontId="45" fillId="0" borderId="69" xfId="0" applyFont="1" applyBorder="1" applyAlignment="1">
      <alignment horizontal="center" vertical="center"/>
    </xf>
    <xf numFmtId="0" fontId="46" fillId="33" borderId="70" xfId="0" applyFont="1" applyFill="1" applyBorder="1" applyAlignment="1">
      <alignment horizontal="right" vertical="center"/>
    </xf>
    <xf numFmtId="0" fontId="46" fillId="34" borderId="71" xfId="0" applyFont="1" applyFill="1" applyBorder="1" applyAlignment="1">
      <alignment horizontal="right" vertical="center"/>
    </xf>
    <xf numFmtId="0" fontId="46" fillId="33" borderId="62" xfId="0" applyFont="1" applyFill="1" applyBorder="1" applyAlignment="1">
      <alignment horizontal="left" vertical="center"/>
    </xf>
    <xf numFmtId="0" fontId="46" fillId="34" borderId="62" xfId="0" applyFont="1" applyFill="1" applyBorder="1" applyAlignment="1">
      <alignment horizontal="left" vertical="center"/>
    </xf>
    <xf numFmtId="0" fontId="46" fillId="33" borderId="62" xfId="0" applyFont="1" applyFill="1" applyBorder="1" applyAlignment="1">
      <alignment horizontal="right" vertical="center" shrinkToFit="1"/>
    </xf>
    <xf numFmtId="0" fontId="46" fillId="33" borderId="70" xfId="0" applyFont="1" applyFill="1" applyBorder="1" applyAlignment="1">
      <alignment horizontal="right" vertical="center" shrinkToFit="1"/>
    </xf>
    <xf numFmtId="0" fontId="46" fillId="33" borderId="62" xfId="0" applyFont="1" applyFill="1" applyBorder="1" applyAlignment="1">
      <alignment horizontal="center" vertical="center"/>
    </xf>
    <xf numFmtId="178" fontId="46" fillId="33" borderId="31" xfId="0" applyNumberFormat="1" applyFont="1" applyFill="1" applyBorder="1" applyAlignment="1">
      <alignment horizontal="center" vertical="center"/>
    </xf>
    <xf numFmtId="0" fontId="46" fillId="33" borderId="50" xfId="0" applyFont="1" applyFill="1" applyBorder="1" applyAlignment="1">
      <alignment horizontal="right" vertical="center"/>
    </xf>
    <xf numFmtId="0" fontId="46" fillId="34" borderId="62" xfId="0" applyFont="1" applyFill="1" applyBorder="1" applyAlignment="1">
      <alignment horizontal="right" vertical="center" shrinkToFit="1"/>
    </xf>
    <xf numFmtId="0" fontId="48" fillId="34" borderId="16" xfId="0" applyFont="1" applyFill="1" applyBorder="1" applyAlignment="1">
      <alignment horizontal="center" vertical="center" wrapText="1"/>
    </xf>
    <xf numFmtId="179" fontId="46" fillId="34" borderId="72" xfId="0" applyNumberFormat="1" applyFont="1" applyFill="1" applyBorder="1" applyAlignment="1">
      <alignment horizontal="right" vertical="center"/>
    </xf>
    <xf numFmtId="0" fontId="46" fillId="34" borderId="64" xfId="0" applyFont="1" applyFill="1" applyBorder="1" applyAlignment="1">
      <alignment horizontal="right" vertical="center"/>
    </xf>
    <xf numFmtId="0" fontId="45" fillId="0" borderId="42" xfId="0" applyFont="1" applyFill="1" applyBorder="1" applyAlignment="1">
      <alignment horizontal="center" vertical="center"/>
    </xf>
    <xf numFmtId="0" fontId="45" fillId="0" borderId="40" xfId="0" applyFont="1" applyFill="1" applyBorder="1" applyAlignment="1">
      <alignment horizontal="center" vertical="center"/>
    </xf>
    <xf numFmtId="0" fontId="45" fillId="0" borderId="41" xfId="0" applyFont="1" applyFill="1" applyBorder="1" applyAlignment="1">
      <alignment horizontal="center" vertical="center"/>
    </xf>
    <xf numFmtId="0" fontId="46" fillId="34" borderId="0" xfId="0" applyFont="1" applyFill="1" applyBorder="1" applyAlignment="1">
      <alignment horizontal="left" vertical="center"/>
    </xf>
    <xf numFmtId="190" fontId="46" fillId="33" borderId="11" xfId="0" applyNumberFormat="1" applyFont="1" applyFill="1" applyBorder="1" applyAlignment="1">
      <alignment horizontal="right" vertical="center"/>
    </xf>
    <xf numFmtId="179" fontId="46" fillId="33" borderId="31" xfId="0" applyNumberFormat="1" applyFont="1" applyFill="1" applyBorder="1" applyAlignment="1">
      <alignment horizontal="right" vertical="center"/>
    </xf>
    <xf numFmtId="190" fontId="46" fillId="34" borderId="11" xfId="0" applyNumberFormat="1" applyFont="1" applyFill="1" applyBorder="1" applyAlignment="1">
      <alignment horizontal="right" vertical="center"/>
    </xf>
    <xf numFmtId="179" fontId="46" fillId="34" borderId="31" xfId="0" applyNumberFormat="1" applyFont="1" applyFill="1" applyBorder="1" applyAlignment="1">
      <alignment horizontal="right" vertical="center"/>
    </xf>
    <xf numFmtId="179" fontId="46" fillId="33" borderId="66" xfId="0" applyNumberFormat="1" applyFont="1" applyFill="1" applyBorder="1" applyAlignment="1">
      <alignment horizontal="right" vertical="center"/>
    </xf>
    <xf numFmtId="0" fontId="45" fillId="0" borderId="17" xfId="0" applyFont="1" applyBorder="1" applyAlignment="1">
      <alignment horizontal="center" vertical="center"/>
    </xf>
    <xf numFmtId="0" fontId="45" fillId="0" borderId="0" xfId="0" applyFont="1" applyAlignment="1">
      <alignment horizontal="center" vertical="center"/>
    </xf>
    <xf numFmtId="0" fontId="47" fillId="0" borderId="21" xfId="0" applyFont="1" applyBorder="1" applyAlignment="1">
      <alignment horizontal="left" vertical="center" wrapText="1"/>
    </xf>
    <xf numFmtId="179" fontId="46" fillId="33" borderId="13" xfId="0" applyNumberFormat="1" applyFont="1" applyFill="1" applyBorder="1" applyAlignment="1">
      <alignment horizontal="right" vertical="center"/>
    </xf>
    <xf numFmtId="0" fontId="45" fillId="33" borderId="35" xfId="0" applyFont="1" applyFill="1" applyBorder="1" applyAlignment="1">
      <alignment horizontal="center" vertical="center"/>
    </xf>
    <xf numFmtId="0" fontId="46" fillId="33" borderId="11" xfId="0" applyNumberFormat="1" applyFont="1" applyFill="1" applyBorder="1" applyAlignment="1">
      <alignment horizontal="right" vertical="center"/>
    </xf>
    <xf numFmtId="190" fontId="46" fillId="33" borderId="11" xfId="0" applyNumberFormat="1" applyFont="1" applyFill="1" applyBorder="1" applyAlignment="1">
      <alignment horizontal="right" vertical="center"/>
    </xf>
    <xf numFmtId="179" fontId="46" fillId="33" borderId="31" xfId="0" applyNumberFormat="1" applyFont="1" applyFill="1" applyBorder="1" applyAlignment="1">
      <alignment horizontal="right" vertical="center"/>
    </xf>
    <xf numFmtId="0" fontId="45" fillId="0" borderId="73" xfId="0" applyFont="1" applyBorder="1" applyAlignment="1">
      <alignment horizontal="center" vertical="center"/>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45" fillId="0" borderId="77" xfId="0" applyFont="1" applyBorder="1" applyAlignment="1">
      <alignment horizontal="center" vertical="center"/>
    </xf>
    <xf numFmtId="0" fontId="45" fillId="0" borderId="36" xfId="0" applyFont="1" applyBorder="1" applyAlignment="1">
      <alignment horizontal="center" vertical="center"/>
    </xf>
    <xf numFmtId="0" fontId="45" fillId="0" borderId="34" xfId="0" applyFont="1" applyBorder="1" applyAlignment="1">
      <alignment horizontal="center" vertical="center"/>
    </xf>
    <xf numFmtId="190" fontId="46" fillId="34" borderId="11" xfId="0" applyNumberFormat="1" applyFont="1" applyFill="1" applyBorder="1" applyAlignment="1">
      <alignment horizontal="right" vertical="center"/>
    </xf>
    <xf numFmtId="179" fontId="46" fillId="34" borderId="31" xfId="0" applyNumberFormat="1" applyFont="1" applyFill="1" applyBorder="1" applyAlignment="1">
      <alignment horizontal="right" vertical="center"/>
    </xf>
    <xf numFmtId="0" fontId="46" fillId="33" borderId="25" xfId="0" applyFont="1" applyFill="1" applyBorder="1" applyAlignment="1">
      <alignment horizontal="right" vertical="center"/>
    </xf>
    <xf numFmtId="0" fontId="46" fillId="33" borderId="11" xfId="0" applyFont="1" applyFill="1" applyBorder="1" applyAlignment="1">
      <alignment horizontal="right" vertical="center"/>
    </xf>
    <xf numFmtId="0" fontId="46" fillId="34" borderId="11" xfId="0" applyFont="1" applyFill="1" applyBorder="1" applyAlignment="1">
      <alignment horizontal="right" vertical="center"/>
    </xf>
    <xf numFmtId="179" fontId="46" fillId="33" borderId="66" xfId="0" applyNumberFormat="1" applyFont="1" applyFill="1" applyBorder="1" applyAlignment="1">
      <alignment horizontal="right" vertical="center"/>
    </xf>
    <xf numFmtId="0" fontId="45" fillId="33" borderId="36" xfId="0" applyFont="1" applyFill="1" applyBorder="1" applyAlignment="1">
      <alignment horizontal="center" vertical="center"/>
    </xf>
    <xf numFmtId="0" fontId="45" fillId="34" borderId="35" xfId="0" applyFont="1" applyFill="1" applyBorder="1" applyAlignment="1">
      <alignment horizontal="center" vertical="center"/>
    </xf>
    <xf numFmtId="179" fontId="46" fillId="34" borderId="31" xfId="0" applyNumberFormat="1" applyFont="1" applyFill="1" applyBorder="1" applyAlignment="1">
      <alignment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80" xfId="0" applyFont="1" applyBorder="1" applyAlignment="1">
      <alignment horizontal="center" vertical="center"/>
    </xf>
    <xf numFmtId="0" fontId="45" fillId="0" borderId="78" xfId="0" applyFont="1" applyBorder="1" applyAlignment="1">
      <alignment horizontal="center" vertical="center" shrinkToFit="1"/>
    </xf>
    <xf numFmtId="0" fontId="45" fillId="0" borderId="80" xfId="0" applyFont="1" applyBorder="1" applyAlignment="1">
      <alignment horizontal="center" vertical="center" shrinkToFit="1"/>
    </xf>
    <xf numFmtId="0" fontId="45" fillId="0" borderId="0" xfId="0" applyFont="1" applyFill="1" applyBorder="1" applyAlignment="1">
      <alignment horizontal="center" vertical="center"/>
    </xf>
    <xf numFmtId="0" fontId="45" fillId="0" borderId="13" xfId="0" applyFont="1" applyFill="1" applyBorder="1" applyAlignment="1">
      <alignment horizontal="center" vertical="center"/>
    </xf>
    <xf numFmtId="0" fontId="46" fillId="33" borderId="49" xfId="0" applyFont="1" applyFill="1" applyBorder="1" applyAlignment="1">
      <alignment horizontal="right" vertical="center"/>
    </xf>
    <xf numFmtId="179" fontId="46" fillId="33" borderId="47" xfId="0" applyNumberFormat="1" applyFont="1" applyFill="1" applyBorder="1" applyAlignment="1">
      <alignment horizontal="right" vertical="center"/>
    </xf>
    <xf numFmtId="0" fontId="46" fillId="34" borderId="45" xfId="0" applyFont="1" applyFill="1" applyBorder="1" applyAlignment="1">
      <alignment horizontal="right" vertical="center"/>
    </xf>
    <xf numFmtId="179" fontId="46" fillId="34" borderId="43" xfId="0" applyNumberFormat="1" applyFont="1" applyFill="1" applyBorder="1" applyAlignment="1">
      <alignment horizontal="right" vertical="center"/>
    </xf>
    <xf numFmtId="178" fontId="46" fillId="33" borderId="31" xfId="0" applyNumberFormat="1" applyFont="1" applyFill="1" applyBorder="1" applyAlignment="1">
      <alignment horizontal="right" vertical="center"/>
    </xf>
    <xf numFmtId="178" fontId="46" fillId="33" borderId="47" xfId="0" applyNumberFormat="1" applyFont="1" applyFill="1" applyBorder="1" applyAlignment="1">
      <alignment horizontal="right" vertical="center"/>
    </xf>
    <xf numFmtId="0" fontId="45" fillId="0" borderId="65" xfId="0" applyFont="1" applyBorder="1" applyAlignment="1">
      <alignment horizontal="center" wrapText="1"/>
    </xf>
    <xf numFmtId="0" fontId="45" fillId="34" borderId="81" xfId="0" applyFont="1" applyFill="1" applyBorder="1" applyAlignment="1">
      <alignment horizontal="center" vertical="center"/>
    </xf>
    <xf numFmtId="0" fontId="45" fillId="34" borderId="17" xfId="0" applyFont="1" applyFill="1" applyBorder="1" applyAlignment="1">
      <alignment horizontal="center" vertical="center"/>
    </xf>
    <xf numFmtId="0" fontId="45" fillId="0" borderId="21" xfId="0" applyFont="1" applyBorder="1" applyAlignment="1">
      <alignment horizontal="center" vertical="center" wrapText="1"/>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5"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7" fillId="0" borderId="21" xfId="0" applyFont="1" applyBorder="1" applyAlignment="1">
      <alignment horizontal="center" vertical="center" wrapText="1"/>
    </xf>
    <xf numFmtId="0" fontId="45" fillId="33" borderId="17" xfId="0" applyFont="1" applyFill="1" applyBorder="1" applyAlignment="1">
      <alignment horizontal="center" vertical="center"/>
    </xf>
    <xf numFmtId="0" fontId="45" fillId="33" borderId="42" xfId="0" applyFont="1" applyFill="1" applyBorder="1" applyAlignment="1">
      <alignment horizontal="center" vertical="center"/>
    </xf>
    <xf numFmtId="0" fontId="45" fillId="0" borderId="17" xfId="0" applyFont="1" applyBorder="1" applyAlignment="1">
      <alignment horizontal="center" vertical="center"/>
    </xf>
    <xf numFmtId="0" fontId="45" fillId="0" borderId="13" xfId="0" applyFont="1" applyBorder="1" applyAlignment="1">
      <alignment horizontal="center" vertical="center"/>
    </xf>
    <xf numFmtId="0" fontId="45" fillId="34" borderId="44" xfId="0" applyFont="1" applyFill="1" applyBorder="1" applyAlignment="1">
      <alignment horizontal="center" vertical="center"/>
    </xf>
    <xf numFmtId="0" fontId="45" fillId="34" borderId="30" xfId="0" applyFont="1" applyFill="1" applyBorder="1" applyAlignment="1">
      <alignment horizontal="center" vertical="center"/>
    </xf>
    <xf numFmtId="0" fontId="46" fillId="33" borderId="45" xfId="0" applyFont="1" applyFill="1" applyBorder="1" applyAlignment="1">
      <alignment horizontal="right" vertical="center"/>
    </xf>
    <xf numFmtId="179" fontId="46" fillId="33" borderId="43" xfId="0" applyNumberFormat="1" applyFont="1" applyFill="1" applyBorder="1" applyAlignment="1">
      <alignment horizontal="right" vertical="center"/>
    </xf>
    <xf numFmtId="0" fontId="45" fillId="33" borderId="81"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48" xfId="0" applyFont="1" applyFill="1" applyBorder="1" applyAlignment="1">
      <alignment horizontal="center" vertical="center"/>
    </xf>
    <xf numFmtId="0" fontId="45" fillId="0" borderId="0" xfId="0" applyFont="1" applyAlignment="1">
      <alignment horizontal="center" vertical="center" shrinkToFit="1"/>
    </xf>
    <xf numFmtId="0" fontId="47" fillId="0" borderId="21" xfId="0" applyFont="1" applyBorder="1" applyAlignment="1">
      <alignment horizontal="center" vertical="top"/>
    </xf>
    <xf numFmtId="0" fontId="45" fillId="33" borderId="28" xfId="0" applyFont="1" applyFill="1" applyBorder="1" applyAlignment="1">
      <alignment horizontal="center" vertical="center"/>
    </xf>
    <xf numFmtId="0" fontId="46" fillId="33" borderId="15" xfId="0" applyFont="1" applyFill="1" applyBorder="1" applyAlignment="1">
      <alignment horizontal="right" vertical="center"/>
    </xf>
    <xf numFmtId="178" fontId="46" fillId="33" borderId="32" xfId="0" applyNumberFormat="1" applyFont="1" applyFill="1" applyBorder="1" applyAlignment="1">
      <alignment horizontal="right" vertical="center"/>
    </xf>
    <xf numFmtId="0" fontId="0" fillId="0" borderId="65" xfId="0" applyFont="1" applyBorder="1" applyAlignment="1">
      <alignment horizontal="left" vertical="center" shrinkToFit="1"/>
    </xf>
    <xf numFmtId="0" fontId="0" fillId="0" borderId="0" xfId="0" applyFont="1" applyAlignment="1">
      <alignment horizontal="left" vertical="center" wrapText="1"/>
    </xf>
    <xf numFmtId="0" fontId="0" fillId="0" borderId="0" xfId="0" applyFont="1" applyAlignment="1">
      <alignment horizontal="left" vertical="center"/>
    </xf>
    <xf numFmtId="0" fontId="46" fillId="33" borderId="65" xfId="0" applyFont="1" applyFill="1" applyBorder="1" applyAlignment="1">
      <alignment horizontal="right" vertical="center"/>
    </xf>
    <xf numFmtId="0" fontId="46" fillId="34" borderId="21" xfId="0" applyFont="1" applyFill="1" applyBorder="1" applyAlignment="1">
      <alignment horizontal="right" vertical="center"/>
    </xf>
    <xf numFmtId="0" fontId="45" fillId="0" borderId="86" xfId="0" applyFont="1" applyBorder="1" applyAlignment="1">
      <alignment horizontal="center" vertical="center"/>
    </xf>
    <xf numFmtId="0" fontId="45" fillId="0" borderId="12"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V33"/>
  <sheetViews>
    <sheetView view="pageBreakPreview" zoomScale="85" zoomScaleSheetLayoutView="85" zoomScalePageLayoutView="0" workbookViewId="0" topLeftCell="B14">
      <selection activeCell="AS6" sqref="AS6"/>
    </sheetView>
  </sheetViews>
  <sheetFormatPr defaultColWidth="9.57421875" defaultRowHeight="22.5" customHeight="1"/>
  <cols>
    <col min="1" max="2" width="16.421875" style="1" customWidth="1"/>
    <col min="3" max="11" width="10.421875" style="1" customWidth="1"/>
    <col min="12" max="26" width="10.421875" style="1" hidden="1" customWidth="1"/>
    <col min="27" max="41" width="9.421875" style="1" hidden="1" customWidth="1"/>
    <col min="42" max="44" width="9.421875" style="1" customWidth="1"/>
    <col min="45" max="45" width="16.28125" style="1" customWidth="1"/>
    <col min="46" max="16384" width="9.421875" style="1" customWidth="1"/>
  </cols>
  <sheetData>
    <row r="1" spans="1:41" ht="22.5" customHeight="1">
      <c r="A1" s="329" t="s">
        <v>236</v>
      </c>
      <c r="B1" s="329"/>
      <c r="C1" s="329"/>
      <c r="D1" s="329"/>
      <c r="E1" s="329"/>
      <c r="F1" s="329"/>
      <c r="G1" s="329"/>
      <c r="H1" s="329"/>
      <c r="I1" s="329"/>
      <c r="J1" s="329"/>
      <c r="K1" s="329"/>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2:41" ht="45.75" customHeight="1" thickBot="1">
      <c r="B2" s="330" t="s">
        <v>264</v>
      </c>
      <c r="C2" s="330"/>
      <c r="D2" s="330"/>
      <c r="E2" s="330"/>
      <c r="F2" s="330"/>
      <c r="G2" s="330"/>
      <c r="H2" s="330"/>
      <c r="I2" s="330"/>
      <c r="J2" s="330"/>
      <c r="K2" s="330"/>
      <c r="L2" s="73"/>
      <c r="M2" s="73"/>
      <c r="N2" s="73"/>
      <c r="O2" s="67"/>
      <c r="P2" s="67"/>
      <c r="Q2" s="67"/>
      <c r="R2" s="67"/>
      <c r="S2" s="67"/>
      <c r="T2" s="67"/>
      <c r="U2" s="67"/>
      <c r="V2" s="67"/>
      <c r="W2" s="67"/>
      <c r="X2" s="67"/>
      <c r="Y2" s="67"/>
      <c r="Z2" s="67"/>
      <c r="AA2" s="67"/>
      <c r="AB2" s="67"/>
      <c r="AC2" s="67"/>
      <c r="AD2" s="67"/>
      <c r="AE2" s="67"/>
      <c r="AF2" s="67"/>
      <c r="AG2" s="68"/>
      <c r="AH2" s="68"/>
      <c r="AI2" s="68"/>
      <c r="AJ2" s="68"/>
      <c r="AK2" s="68"/>
      <c r="AL2" s="68"/>
      <c r="AM2" s="68"/>
      <c r="AN2" s="68"/>
      <c r="AO2" s="68"/>
    </row>
    <row r="3" spans="1:41" ht="22.5" customHeight="1">
      <c r="A3" s="125" t="s">
        <v>80</v>
      </c>
      <c r="B3" s="341" t="s">
        <v>89</v>
      </c>
      <c r="C3" s="336" t="s">
        <v>252</v>
      </c>
      <c r="D3" s="337"/>
      <c r="E3" s="338"/>
      <c r="F3" s="336" t="s">
        <v>99</v>
      </c>
      <c r="G3" s="337"/>
      <c r="H3" s="339"/>
      <c r="I3" s="336" t="s">
        <v>96</v>
      </c>
      <c r="J3" s="337"/>
      <c r="K3" s="338"/>
      <c r="L3" s="336" t="s">
        <v>85</v>
      </c>
      <c r="M3" s="337"/>
      <c r="N3" s="338"/>
      <c r="O3" s="337" t="s">
        <v>81</v>
      </c>
      <c r="P3" s="337"/>
      <c r="Q3" s="339"/>
      <c r="R3" s="340" t="s">
        <v>82</v>
      </c>
      <c r="S3" s="337"/>
      <c r="T3" s="338"/>
      <c r="U3" s="336" t="s">
        <v>74</v>
      </c>
      <c r="V3" s="337"/>
      <c r="W3" s="339"/>
      <c r="X3" s="340" t="s">
        <v>75</v>
      </c>
      <c r="Y3" s="337"/>
      <c r="Z3" s="338"/>
      <c r="AA3" s="336" t="s">
        <v>71</v>
      </c>
      <c r="AB3" s="337"/>
      <c r="AC3" s="339"/>
      <c r="AD3" s="340" t="s">
        <v>72</v>
      </c>
      <c r="AE3" s="337"/>
      <c r="AF3" s="338"/>
      <c r="AG3" s="336" t="s">
        <v>10</v>
      </c>
      <c r="AH3" s="337"/>
      <c r="AI3" s="338"/>
      <c r="AJ3" s="336" t="s">
        <v>7</v>
      </c>
      <c r="AK3" s="337"/>
      <c r="AL3" s="338"/>
      <c r="AM3" s="336" t="s">
        <v>8</v>
      </c>
      <c r="AN3" s="337"/>
      <c r="AO3" s="338"/>
    </row>
    <row r="4" spans="1:41" ht="22.5" customHeight="1" thickBot="1">
      <c r="A4" s="29" t="s">
        <v>6</v>
      </c>
      <c r="B4" s="342"/>
      <c r="C4" s="76" t="s">
        <v>4</v>
      </c>
      <c r="D4" s="30" t="s">
        <v>5</v>
      </c>
      <c r="E4" s="77" t="s">
        <v>9</v>
      </c>
      <c r="F4" s="76" t="s">
        <v>4</v>
      </c>
      <c r="G4" s="30" t="s">
        <v>5</v>
      </c>
      <c r="H4" s="77" t="s">
        <v>9</v>
      </c>
      <c r="I4" s="29" t="s">
        <v>4</v>
      </c>
      <c r="J4" s="30" t="s">
        <v>5</v>
      </c>
      <c r="K4" s="33" t="s">
        <v>9</v>
      </c>
      <c r="L4" s="29" t="s">
        <v>4</v>
      </c>
      <c r="M4" s="30" t="s">
        <v>5</v>
      </c>
      <c r="N4" s="33" t="s">
        <v>9</v>
      </c>
      <c r="O4" s="36" t="s">
        <v>4</v>
      </c>
      <c r="P4" s="30" t="s">
        <v>5</v>
      </c>
      <c r="Q4" s="31" t="s">
        <v>9</v>
      </c>
      <c r="R4" s="32" t="s">
        <v>4</v>
      </c>
      <c r="S4" s="30" t="s">
        <v>5</v>
      </c>
      <c r="T4" s="33" t="s">
        <v>9</v>
      </c>
      <c r="U4" s="29" t="s">
        <v>4</v>
      </c>
      <c r="V4" s="30" t="s">
        <v>5</v>
      </c>
      <c r="W4" s="31" t="s">
        <v>9</v>
      </c>
      <c r="X4" s="32" t="s">
        <v>4</v>
      </c>
      <c r="Y4" s="30" t="s">
        <v>5</v>
      </c>
      <c r="Z4" s="33" t="s">
        <v>9</v>
      </c>
      <c r="AA4" s="29" t="s">
        <v>4</v>
      </c>
      <c r="AB4" s="30" t="s">
        <v>5</v>
      </c>
      <c r="AC4" s="31" t="s">
        <v>9</v>
      </c>
      <c r="AD4" s="32" t="s">
        <v>4</v>
      </c>
      <c r="AE4" s="30" t="s">
        <v>5</v>
      </c>
      <c r="AF4" s="33" t="s">
        <v>9</v>
      </c>
      <c r="AG4" s="29" t="s">
        <v>4</v>
      </c>
      <c r="AH4" s="30" t="s">
        <v>5</v>
      </c>
      <c r="AI4" s="33" t="s">
        <v>9</v>
      </c>
      <c r="AJ4" s="29" t="s">
        <v>4</v>
      </c>
      <c r="AK4" s="30" t="s">
        <v>5</v>
      </c>
      <c r="AL4" s="33" t="s">
        <v>9</v>
      </c>
      <c r="AM4" s="29" t="s">
        <v>4</v>
      </c>
      <c r="AN4" s="30" t="s">
        <v>5</v>
      </c>
      <c r="AO4" s="33" t="s">
        <v>9</v>
      </c>
    </row>
    <row r="5" spans="1:41" s="251" customFormat="1" ht="22.5" customHeight="1">
      <c r="A5" s="185" t="s">
        <v>261</v>
      </c>
      <c r="B5" s="185" t="s">
        <v>88</v>
      </c>
      <c r="C5" s="85">
        <v>264</v>
      </c>
      <c r="D5" s="124">
        <v>323</v>
      </c>
      <c r="E5" s="120">
        <f>IF(C5="―","―",D5/C5)</f>
        <v>1.2234848484848484</v>
      </c>
      <c r="F5" s="85">
        <v>266</v>
      </c>
      <c r="G5" s="124">
        <v>293</v>
      </c>
      <c r="H5" s="120">
        <v>1.1</v>
      </c>
      <c r="I5" s="46">
        <v>266</v>
      </c>
      <c r="J5" s="122">
        <v>334</v>
      </c>
      <c r="K5" s="24">
        <f>J5/I5</f>
        <v>1.255639097744361</v>
      </c>
      <c r="L5" s="46">
        <v>280</v>
      </c>
      <c r="M5" s="122">
        <v>325</v>
      </c>
      <c r="N5" s="24">
        <f>M5/L5</f>
        <v>1.1607142857142858</v>
      </c>
      <c r="O5" s="37">
        <v>80</v>
      </c>
      <c r="P5" s="4">
        <v>256</v>
      </c>
      <c r="Q5" s="56">
        <f>ROUND(P5/O5,2)</f>
        <v>3.2</v>
      </c>
      <c r="R5" s="2">
        <v>240</v>
      </c>
      <c r="S5" s="4">
        <v>253</v>
      </c>
      <c r="T5" s="24">
        <f aca="true" t="shared" si="0" ref="T5:T32">ROUND(S5/R5,2)</f>
        <v>1.05</v>
      </c>
      <c r="U5" s="21">
        <v>80</v>
      </c>
      <c r="V5" s="4">
        <v>261</v>
      </c>
      <c r="W5" s="56">
        <f>ROUND(V5/U5,2)</f>
        <v>3.26</v>
      </c>
      <c r="X5" s="2">
        <v>240</v>
      </c>
      <c r="Y5" s="4">
        <v>279</v>
      </c>
      <c r="Z5" s="24">
        <f aca="true" t="shared" si="1" ref="Z5:Z32">ROUND(Y5/X5,2)</f>
        <v>1.16</v>
      </c>
      <c r="AA5" s="21">
        <v>80</v>
      </c>
      <c r="AB5" s="4">
        <v>340</v>
      </c>
      <c r="AC5" s="7">
        <f>ROUND(AB5/AA5,2)</f>
        <v>4.25</v>
      </c>
      <c r="AD5" s="2">
        <v>200</v>
      </c>
      <c r="AE5" s="4">
        <v>245</v>
      </c>
      <c r="AF5" s="24">
        <f aca="true" t="shared" si="2" ref="AF5:AF32">ROUND(AE5/AD5,2)</f>
        <v>1.23</v>
      </c>
      <c r="AG5" s="21">
        <v>280</v>
      </c>
      <c r="AH5" s="4">
        <v>339</v>
      </c>
      <c r="AI5" s="24">
        <v>1.21</v>
      </c>
      <c r="AJ5" s="21">
        <v>280</v>
      </c>
      <c r="AK5" s="4">
        <v>273</v>
      </c>
      <c r="AL5" s="24">
        <v>0.98</v>
      </c>
      <c r="AM5" s="21">
        <v>280</v>
      </c>
      <c r="AN5" s="4">
        <v>479</v>
      </c>
      <c r="AO5" s="16">
        <v>1.71</v>
      </c>
    </row>
    <row r="6" spans="1:48" s="252" customFormat="1" ht="22.5" customHeight="1">
      <c r="A6" s="184" t="s">
        <v>0</v>
      </c>
      <c r="B6" s="184" t="s">
        <v>88</v>
      </c>
      <c r="C6" s="89" t="s">
        <v>260</v>
      </c>
      <c r="D6" s="90" t="s">
        <v>73</v>
      </c>
      <c r="E6" s="94" t="str">
        <f>IF(C6="―","―",D6/C6)</f>
        <v>―</v>
      </c>
      <c r="F6" s="89" t="s">
        <v>73</v>
      </c>
      <c r="G6" s="90" t="s">
        <v>73</v>
      </c>
      <c r="H6" s="94" t="s">
        <v>73</v>
      </c>
      <c r="I6" s="45">
        <v>280</v>
      </c>
      <c r="J6" s="113">
        <v>239</v>
      </c>
      <c r="K6" s="25">
        <f>J6/I6</f>
        <v>0.8535714285714285</v>
      </c>
      <c r="L6" s="45">
        <v>280</v>
      </c>
      <c r="M6" s="113">
        <v>269</v>
      </c>
      <c r="N6" s="25">
        <f>M6/L6</f>
        <v>0.9607142857142857</v>
      </c>
      <c r="O6" s="38">
        <v>80</v>
      </c>
      <c r="P6" s="5">
        <v>209</v>
      </c>
      <c r="Q6" s="55">
        <f>ROUND(P6/O6,2)</f>
        <v>2.61</v>
      </c>
      <c r="R6" s="3">
        <v>200</v>
      </c>
      <c r="S6" s="5">
        <v>209</v>
      </c>
      <c r="T6" s="25">
        <f t="shared" si="0"/>
        <v>1.05</v>
      </c>
      <c r="U6" s="22">
        <v>80</v>
      </c>
      <c r="V6" s="5">
        <v>254</v>
      </c>
      <c r="W6" s="55">
        <f>ROUND(V6/U6,2)</f>
        <v>3.18</v>
      </c>
      <c r="X6" s="3">
        <v>200</v>
      </c>
      <c r="Y6" s="5">
        <v>244</v>
      </c>
      <c r="Z6" s="25">
        <f t="shared" si="1"/>
        <v>1.22</v>
      </c>
      <c r="AA6" s="22">
        <v>80</v>
      </c>
      <c r="AB6" s="5">
        <v>203</v>
      </c>
      <c r="AC6" s="8">
        <f>ROUND(AB6/AA6,2)</f>
        <v>2.54</v>
      </c>
      <c r="AD6" s="3">
        <v>200</v>
      </c>
      <c r="AE6" s="5">
        <v>212</v>
      </c>
      <c r="AF6" s="25">
        <f t="shared" si="2"/>
        <v>1.06</v>
      </c>
      <c r="AG6" s="22">
        <v>280</v>
      </c>
      <c r="AH6" s="5">
        <v>322</v>
      </c>
      <c r="AI6" s="25">
        <v>1.15</v>
      </c>
      <c r="AJ6" s="22">
        <v>280</v>
      </c>
      <c r="AK6" s="5">
        <v>285</v>
      </c>
      <c r="AL6" s="25">
        <v>1.02</v>
      </c>
      <c r="AM6" s="22">
        <v>320</v>
      </c>
      <c r="AN6" s="5">
        <v>420</v>
      </c>
      <c r="AO6" s="17">
        <v>1.31</v>
      </c>
      <c r="AQ6" s="251"/>
      <c r="AR6" s="251"/>
      <c r="AS6" s="251"/>
      <c r="AT6" s="251"/>
      <c r="AU6" s="251"/>
      <c r="AV6" s="251"/>
    </row>
    <row r="7" spans="1:48" ht="22.5" customHeight="1" hidden="1">
      <c r="A7" s="184" t="s">
        <v>1</v>
      </c>
      <c r="B7" s="184" t="s">
        <v>88</v>
      </c>
      <c r="C7" s="89" t="s">
        <v>73</v>
      </c>
      <c r="D7" s="90" t="s">
        <v>73</v>
      </c>
      <c r="E7" s="94" t="s">
        <v>73</v>
      </c>
      <c r="F7" s="89" t="s">
        <v>73</v>
      </c>
      <c r="G7" s="90" t="s">
        <v>73</v>
      </c>
      <c r="H7" s="94" t="s">
        <v>73</v>
      </c>
      <c r="I7" s="28" t="s">
        <v>73</v>
      </c>
      <c r="J7" s="12" t="s">
        <v>73</v>
      </c>
      <c r="K7" s="269" t="s">
        <v>73</v>
      </c>
      <c r="L7" s="45">
        <v>240</v>
      </c>
      <c r="M7" s="70">
        <v>129</v>
      </c>
      <c r="N7" s="25">
        <f>M7/L7</f>
        <v>0.5375</v>
      </c>
      <c r="O7" s="38">
        <v>80</v>
      </c>
      <c r="P7" s="5">
        <v>84</v>
      </c>
      <c r="Q7" s="55">
        <f>ROUND(P7/O7,2)</f>
        <v>1.05</v>
      </c>
      <c r="R7" s="3">
        <v>160</v>
      </c>
      <c r="S7" s="5">
        <v>42</v>
      </c>
      <c r="T7" s="25">
        <f t="shared" si="0"/>
        <v>0.26</v>
      </c>
      <c r="U7" s="22">
        <v>80</v>
      </c>
      <c r="V7" s="5">
        <v>139</v>
      </c>
      <c r="W7" s="55">
        <f>ROUND(V7/U7,2)</f>
        <v>1.74</v>
      </c>
      <c r="X7" s="3">
        <v>160</v>
      </c>
      <c r="Y7" s="5">
        <v>119</v>
      </c>
      <c r="Z7" s="25">
        <f t="shared" si="1"/>
        <v>0.74</v>
      </c>
      <c r="AA7" s="22">
        <v>80</v>
      </c>
      <c r="AB7" s="5">
        <v>54</v>
      </c>
      <c r="AC7" s="8">
        <f>ROUND(AB7/AA7,2)</f>
        <v>0.68</v>
      </c>
      <c r="AD7" s="3">
        <v>146</v>
      </c>
      <c r="AE7" s="5">
        <v>41</v>
      </c>
      <c r="AF7" s="25">
        <f t="shared" si="2"/>
        <v>0.28</v>
      </c>
      <c r="AG7" s="22">
        <v>200</v>
      </c>
      <c r="AH7" s="5">
        <v>100</v>
      </c>
      <c r="AI7" s="25">
        <v>0.5</v>
      </c>
      <c r="AJ7" s="22">
        <v>240</v>
      </c>
      <c r="AK7" s="5">
        <v>122</v>
      </c>
      <c r="AL7" s="25">
        <v>0.51</v>
      </c>
      <c r="AM7" s="22">
        <v>240</v>
      </c>
      <c r="AN7" s="5">
        <v>229</v>
      </c>
      <c r="AO7" s="17">
        <v>0.95</v>
      </c>
      <c r="AQ7" s="251"/>
      <c r="AR7" s="251"/>
      <c r="AS7" s="251"/>
      <c r="AT7" s="251"/>
      <c r="AU7" s="251"/>
      <c r="AV7" s="251"/>
    </row>
    <row r="8" spans="1:48" ht="22.5" customHeight="1">
      <c r="A8" s="185" t="s">
        <v>2</v>
      </c>
      <c r="B8" s="185" t="s">
        <v>88</v>
      </c>
      <c r="C8" s="85">
        <v>360</v>
      </c>
      <c r="D8" s="124">
        <v>442</v>
      </c>
      <c r="E8" s="120">
        <f aca="true" t="shared" si="3" ref="E8:E14">IF(C8="―","―",D8/C8)</f>
        <v>1.2277777777777779</v>
      </c>
      <c r="F8" s="85">
        <v>360</v>
      </c>
      <c r="G8" s="124">
        <v>482</v>
      </c>
      <c r="H8" s="120">
        <v>1.34</v>
      </c>
      <c r="I8" s="46">
        <v>400</v>
      </c>
      <c r="J8" s="122">
        <v>499</v>
      </c>
      <c r="K8" s="24">
        <f>J8/I8</f>
        <v>1.2475</v>
      </c>
      <c r="L8" s="46">
        <v>400</v>
      </c>
      <c r="M8" s="71">
        <v>482</v>
      </c>
      <c r="N8" s="24">
        <f>M8/L8</f>
        <v>1.205</v>
      </c>
      <c r="O8" s="37">
        <v>80</v>
      </c>
      <c r="P8" s="4">
        <v>317</v>
      </c>
      <c r="Q8" s="56">
        <f>ROUND(P8/O8,2)</f>
        <v>3.96</v>
      </c>
      <c r="R8" s="2">
        <v>280</v>
      </c>
      <c r="S8" s="4">
        <v>322</v>
      </c>
      <c r="T8" s="24">
        <f t="shared" si="0"/>
        <v>1.15</v>
      </c>
      <c r="U8" s="21">
        <v>80</v>
      </c>
      <c r="V8" s="4">
        <v>321</v>
      </c>
      <c r="W8" s="56">
        <f>ROUND(V8/U8,2)</f>
        <v>4.01</v>
      </c>
      <c r="X8" s="2">
        <v>320</v>
      </c>
      <c r="Y8" s="4">
        <v>358</v>
      </c>
      <c r="Z8" s="24">
        <f t="shared" si="1"/>
        <v>1.12</v>
      </c>
      <c r="AA8" s="21">
        <v>80</v>
      </c>
      <c r="AB8" s="4">
        <v>416</v>
      </c>
      <c r="AC8" s="7">
        <f>ROUND(AB8/AA8,2)</f>
        <v>5.2</v>
      </c>
      <c r="AD8" s="2">
        <v>280</v>
      </c>
      <c r="AE8" s="4">
        <v>360</v>
      </c>
      <c r="AF8" s="24">
        <f t="shared" si="2"/>
        <v>1.29</v>
      </c>
      <c r="AG8" s="21">
        <v>360</v>
      </c>
      <c r="AH8" s="4">
        <v>474</v>
      </c>
      <c r="AI8" s="24">
        <v>1.32</v>
      </c>
      <c r="AJ8" s="21">
        <v>360</v>
      </c>
      <c r="AK8" s="4">
        <v>418</v>
      </c>
      <c r="AL8" s="24">
        <v>1.16</v>
      </c>
      <c r="AM8" s="21">
        <v>360</v>
      </c>
      <c r="AN8" s="4">
        <v>424</v>
      </c>
      <c r="AO8" s="16">
        <v>1.18</v>
      </c>
      <c r="AQ8" s="251"/>
      <c r="AR8" s="251"/>
      <c r="AS8" s="251"/>
      <c r="AT8" s="251"/>
      <c r="AU8" s="251"/>
      <c r="AV8" s="251"/>
    </row>
    <row r="9" spans="1:48" ht="22.5" customHeight="1">
      <c r="A9" s="184" t="s">
        <v>3</v>
      </c>
      <c r="B9" s="184" t="s">
        <v>88</v>
      </c>
      <c r="C9" s="86">
        <v>280</v>
      </c>
      <c r="D9" s="117">
        <v>310</v>
      </c>
      <c r="E9" s="115">
        <f t="shared" si="3"/>
        <v>1.1071428571428572</v>
      </c>
      <c r="F9" s="86">
        <v>320</v>
      </c>
      <c r="G9" s="117">
        <v>341</v>
      </c>
      <c r="H9" s="115">
        <v>1.07</v>
      </c>
      <c r="I9" s="45">
        <v>320</v>
      </c>
      <c r="J9" s="113">
        <v>362</v>
      </c>
      <c r="K9" s="25">
        <f>J9/I9</f>
        <v>1.13125</v>
      </c>
      <c r="L9" s="45">
        <v>320</v>
      </c>
      <c r="M9" s="70">
        <v>379</v>
      </c>
      <c r="N9" s="25">
        <f>M9/L9</f>
        <v>1.184375</v>
      </c>
      <c r="O9" s="38">
        <v>80</v>
      </c>
      <c r="P9" s="5">
        <v>195</v>
      </c>
      <c r="Q9" s="55">
        <f>ROUND(P9/O9,2)</f>
        <v>2.44</v>
      </c>
      <c r="R9" s="3">
        <v>240</v>
      </c>
      <c r="S9" s="5">
        <v>272</v>
      </c>
      <c r="T9" s="25">
        <f t="shared" si="0"/>
        <v>1.13</v>
      </c>
      <c r="U9" s="22">
        <v>80</v>
      </c>
      <c r="V9" s="5">
        <v>212</v>
      </c>
      <c r="W9" s="55">
        <f>ROUND(V9/U9,2)</f>
        <v>2.65</v>
      </c>
      <c r="X9" s="3">
        <v>240</v>
      </c>
      <c r="Y9" s="5">
        <v>253</v>
      </c>
      <c r="Z9" s="25">
        <f t="shared" si="1"/>
        <v>1.05</v>
      </c>
      <c r="AA9" s="22">
        <v>80</v>
      </c>
      <c r="AB9" s="5">
        <v>222</v>
      </c>
      <c r="AC9" s="8">
        <f>ROUND(AB9/AA9,2)</f>
        <v>2.78</v>
      </c>
      <c r="AD9" s="3">
        <v>200</v>
      </c>
      <c r="AE9" s="5">
        <v>246</v>
      </c>
      <c r="AF9" s="25">
        <f t="shared" si="2"/>
        <v>1.23</v>
      </c>
      <c r="AG9" s="22">
        <v>320</v>
      </c>
      <c r="AH9" s="5">
        <v>308</v>
      </c>
      <c r="AI9" s="25">
        <v>0.96</v>
      </c>
      <c r="AJ9" s="22">
        <v>360</v>
      </c>
      <c r="AK9" s="5">
        <v>272</v>
      </c>
      <c r="AL9" s="25">
        <v>0.76</v>
      </c>
      <c r="AM9" s="22">
        <v>360</v>
      </c>
      <c r="AN9" s="5">
        <v>381</v>
      </c>
      <c r="AO9" s="17">
        <v>1.06</v>
      </c>
      <c r="AQ9" s="251"/>
      <c r="AR9" s="251"/>
      <c r="AS9" s="251"/>
      <c r="AT9" s="251"/>
      <c r="AU9" s="251"/>
      <c r="AV9" s="251"/>
    </row>
    <row r="10" spans="1:48" ht="22.5" customHeight="1">
      <c r="A10" s="332" t="s">
        <v>215</v>
      </c>
      <c r="B10" s="185" t="s">
        <v>88</v>
      </c>
      <c r="C10" s="87" t="s">
        <v>73</v>
      </c>
      <c r="D10" s="88" t="s">
        <v>73</v>
      </c>
      <c r="E10" s="93" t="str">
        <f t="shared" si="3"/>
        <v>―</v>
      </c>
      <c r="F10" s="87" t="s">
        <v>73</v>
      </c>
      <c r="G10" s="88" t="s">
        <v>73</v>
      </c>
      <c r="H10" s="93" t="s">
        <v>73</v>
      </c>
      <c r="I10" s="46">
        <v>200</v>
      </c>
      <c r="J10" s="333">
        <v>506</v>
      </c>
      <c r="K10" s="331">
        <f>J10/(I10+I11)</f>
        <v>1.4055555555555554</v>
      </c>
      <c r="L10" s="46">
        <v>240</v>
      </c>
      <c r="M10" s="333">
        <f>69+536</f>
        <v>605</v>
      </c>
      <c r="N10" s="331">
        <f>M10/(L10+L11)</f>
        <v>1.5125</v>
      </c>
      <c r="O10" s="80" t="s">
        <v>73</v>
      </c>
      <c r="P10" s="12" t="s">
        <v>73</v>
      </c>
      <c r="Q10" s="43" t="s">
        <v>73</v>
      </c>
      <c r="R10" s="3">
        <v>200</v>
      </c>
      <c r="S10" s="5">
        <v>395</v>
      </c>
      <c r="T10" s="25">
        <f t="shared" si="0"/>
        <v>1.98</v>
      </c>
      <c r="U10" s="28" t="s">
        <v>73</v>
      </c>
      <c r="V10" s="12" t="s">
        <v>73</v>
      </c>
      <c r="W10" s="43" t="s">
        <v>73</v>
      </c>
      <c r="X10" s="3">
        <v>200</v>
      </c>
      <c r="Y10" s="5">
        <v>359</v>
      </c>
      <c r="Z10" s="25">
        <f t="shared" si="1"/>
        <v>1.8</v>
      </c>
      <c r="AA10" s="28" t="s">
        <v>73</v>
      </c>
      <c r="AB10" s="12" t="s">
        <v>73</v>
      </c>
      <c r="AC10" s="13" t="s">
        <v>73</v>
      </c>
      <c r="AD10" s="3">
        <v>200</v>
      </c>
      <c r="AE10" s="5">
        <v>333</v>
      </c>
      <c r="AF10" s="25">
        <f t="shared" si="2"/>
        <v>1.67</v>
      </c>
      <c r="AG10" s="22">
        <v>200</v>
      </c>
      <c r="AH10" s="5">
        <v>330</v>
      </c>
      <c r="AI10" s="25">
        <v>1.65</v>
      </c>
      <c r="AJ10" s="22">
        <v>200</v>
      </c>
      <c r="AK10" s="5">
        <v>356</v>
      </c>
      <c r="AL10" s="25">
        <v>1.78</v>
      </c>
      <c r="AM10" s="22">
        <v>360</v>
      </c>
      <c r="AN10" s="5">
        <v>478</v>
      </c>
      <c r="AO10" s="17">
        <v>1.33</v>
      </c>
      <c r="AQ10" s="251"/>
      <c r="AR10" s="251"/>
      <c r="AS10" s="251"/>
      <c r="AT10" s="251"/>
      <c r="AU10" s="251"/>
      <c r="AV10" s="251"/>
    </row>
    <row r="11" spans="1:48" ht="22.5" customHeight="1">
      <c r="A11" s="332"/>
      <c r="B11" s="185" t="s">
        <v>92</v>
      </c>
      <c r="C11" s="85">
        <v>360</v>
      </c>
      <c r="D11" s="124">
        <v>511</v>
      </c>
      <c r="E11" s="120">
        <f t="shared" si="3"/>
        <v>1.4194444444444445</v>
      </c>
      <c r="F11" s="85">
        <v>360</v>
      </c>
      <c r="G11" s="124">
        <v>506</v>
      </c>
      <c r="H11" s="120">
        <v>1.41</v>
      </c>
      <c r="I11" s="46">
        <v>160</v>
      </c>
      <c r="J11" s="333"/>
      <c r="K11" s="331"/>
      <c r="L11" s="46">
        <v>160</v>
      </c>
      <c r="M11" s="333"/>
      <c r="N11" s="331"/>
      <c r="O11" s="81">
        <v>160</v>
      </c>
      <c r="P11" s="109">
        <v>557</v>
      </c>
      <c r="Q11" s="59">
        <f>ROUND(P11/O11,2)</f>
        <v>3.48</v>
      </c>
      <c r="R11" s="58" t="s">
        <v>73</v>
      </c>
      <c r="S11" s="12" t="s">
        <v>73</v>
      </c>
      <c r="T11" s="13" t="s">
        <v>73</v>
      </c>
      <c r="U11" s="45">
        <v>160</v>
      </c>
      <c r="V11" s="109">
        <v>557</v>
      </c>
      <c r="W11" s="59">
        <f>ROUND(V11/U11,2)</f>
        <v>3.48</v>
      </c>
      <c r="X11" s="58" t="s">
        <v>73</v>
      </c>
      <c r="Y11" s="12" t="s">
        <v>73</v>
      </c>
      <c r="Z11" s="13" t="s">
        <v>73</v>
      </c>
      <c r="AA11" s="28"/>
      <c r="AB11" s="12"/>
      <c r="AC11" s="13"/>
      <c r="AD11" s="3"/>
      <c r="AE11" s="5"/>
      <c r="AF11" s="25"/>
      <c r="AG11" s="22"/>
      <c r="AH11" s="5"/>
      <c r="AI11" s="25"/>
      <c r="AJ11" s="22"/>
      <c r="AK11" s="5"/>
      <c r="AL11" s="25"/>
      <c r="AM11" s="22"/>
      <c r="AN11" s="5"/>
      <c r="AO11" s="17"/>
      <c r="AQ11" s="251"/>
      <c r="AR11" s="251"/>
      <c r="AS11" s="251"/>
      <c r="AT11" s="251"/>
      <c r="AU11" s="251"/>
      <c r="AV11" s="251"/>
    </row>
    <row r="12" spans="1:48" ht="22.5" customHeight="1">
      <c r="A12" s="184" t="s">
        <v>216</v>
      </c>
      <c r="B12" s="184" t="s">
        <v>88</v>
      </c>
      <c r="C12" s="86">
        <v>360</v>
      </c>
      <c r="D12" s="117">
        <v>484</v>
      </c>
      <c r="E12" s="115">
        <f t="shared" si="3"/>
        <v>1.3444444444444446</v>
      </c>
      <c r="F12" s="86">
        <v>360</v>
      </c>
      <c r="G12" s="117">
        <v>538</v>
      </c>
      <c r="H12" s="115">
        <v>1.49</v>
      </c>
      <c r="I12" s="45">
        <v>360</v>
      </c>
      <c r="J12" s="113">
        <v>408</v>
      </c>
      <c r="K12" s="83">
        <f>J12/I12</f>
        <v>1.1333333333333333</v>
      </c>
      <c r="L12" s="45">
        <v>400</v>
      </c>
      <c r="M12" s="109">
        <v>471</v>
      </c>
      <c r="N12" s="83">
        <f aca="true" t="shared" si="4" ref="N12:N32">M12/L12</f>
        <v>1.1775</v>
      </c>
      <c r="O12" s="38">
        <v>80</v>
      </c>
      <c r="P12" s="5">
        <v>311</v>
      </c>
      <c r="Q12" s="55">
        <f>ROUND(P12/O12,2)</f>
        <v>3.89</v>
      </c>
      <c r="R12" s="3">
        <v>280</v>
      </c>
      <c r="S12" s="5">
        <v>341</v>
      </c>
      <c r="T12" s="25">
        <f t="shared" si="0"/>
        <v>1.22</v>
      </c>
      <c r="U12" s="22">
        <v>80</v>
      </c>
      <c r="V12" s="5">
        <v>437</v>
      </c>
      <c r="W12" s="55">
        <f>ROUND(V12/U12,2)</f>
        <v>5.46</v>
      </c>
      <c r="X12" s="3">
        <v>280</v>
      </c>
      <c r="Y12" s="5">
        <v>412</v>
      </c>
      <c r="Z12" s="25">
        <f t="shared" si="1"/>
        <v>1.47</v>
      </c>
      <c r="AA12" s="22">
        <v>80</v>
      </c>
      <c r="AB12" s="5">
        <v>403</v>
      </c>
      <c r="AC12" s="8">
        <f aca="true" t="shared" si="5" ref="AC12:AC32">ROUND(AB12/AA12,2)</f>
        <v>5.04</v>
      </c>
      <c r="AD12" s="3">
        <v>280</v>
      </c>
      <c r="AE12" s="5">
        <v>382</v>
      </c>
      <c r="AF12" s="25">
        <f t="shared" si="2"/>
        <v>1.36</v>
      </c>
      <c r="AG12" s="22">
        <v>360</v>
      </c>
      <c r="AH12" s="5">
        <v>461</v>
      </c>
      <c r="AI12" s="25">
        <v>1.28</v>
      </c>
      <c r="AJ12" s="22">
        <v>360</v>
      </c>
      <c r="AK12" s="5">
        <v>417</v>
      </c>
      <c r="AL12" s="25">
        <v>1.16</v>
      </c>
      <c r="AM12" s="22">
        <v>360</v>
      </c>
      <c r="AN12" s="5">
        <v>432</v>
      </c>
      <c r="AO12" s="17">
        <v>1.2</v>
      </c>
      <c r="AQ12" s="251"/>
      <c r="AR12" s="251"/>
      <c r="AS12" s="251"/>
      <c r="AT12" s="251"/>
      <c r="AU12" s="251"/>
      <c r="AV12" s="251"/>
    </row>
    <row r="13" spans="1:48" ht="22.5" customHeight="1">
      <c r="A13" s="185" t="s">
        <v>217</v>
      </c>
      <c r="B13" s="185" t="s">
        <v>88</v>
      </c>
      <c r="C13" s="85">
        <v>320</v>
      </c>
      <c r="D13" s="124">
        <v>398</v>
      </c>
      <c r="E13" s="120">
        <f t="shared" si="3"/>
        <v>1.24375</v>
      </c>
      <c r="F13" s="85">
        <v>320</v>
      </c>
      <c r="G13" s="124">
        <v>369</v>
      </c>
      <c r="H13" s="120">
        <v>1.15</v>
      </c>
      <c r="I13" s="46">
        <v>320</v>
      </c>
      <c r="J13" s="122">
        <v>384</v>
      </c>
      <c r="K13" s="82">
        <f>J13/I13</f>
        <v>1.2</v>
      </c>
      <c r="L13" s="46">
        <v>320</v>
      </c>
      <c r="M13" s="111">
        <v>416</v>
      </c>
      <c r="N13" s="82">
        <f t="shared" si="4"/>
        <v>1.3</v>
      </c>
      <c r="O13" s="37">
        <v>80</v>
      </c>
      <c r="P13" s="4">
        <v>325</v>
      </c>
      <c r="Q13" s="56">
        <f>ROUND(P13/O13,2)</f>
        <v>4.06</v>
      </c>
      <c r="R13" s="2">
        <v>240</v>
      </c>
      <c r="S13" s="4">
        <v>348</v>
      </c>
      <c r="T13" s="24">
        <f t="shared" si="0"/>
        <v>1.45</v>
      </c>
      <c r="U13" s="21">
        <v>80</v>
      </c>
      <c r="V13" s="4">
        <v>274</v>
      </c>
      <c r="W13" s="56">
        <f>ROUND(V13/U13,2)</f>
        <v>3.43</v>
      </c>
      <c r="X13" s="2">
        <v>240</v>
      </c>
      <c r="Y13" s="4">
        <v>373</v>
      </c>
      <c r="Z13" s="24">
        <f t="shared" si="1"/>
        <v>1.55</v>
      </c>
      <c r="AA13" s="21">
        <v>80</v>
      </c>
      <c r="AB13" s="4">
        <v>340</v>
      </c>
      <c r="AC13" s="7">
        <f t="shared" si="5"/>
        <v>4.25</v>
      </c>
      <c r="AD13" s="2">
        <v>200</v>
      </c>
      <c r="AE13" s="4">
        <v>284</v>
      </c>
      <c r="AF13" s="24">
        <f t="shared" si="2"/>
        <v>1.42</v>
      </c>
      <c r="AG13" s="21">
        <v>280</v>
      </c>
      <c r="AH13" s="4">
        <v>342</v>
      </c>
      <c r="AI13" s="24">
        <v>1.22</v>
      </c>
      <c r="AJ13" s="21">
        <v>280</v>
      </c>
      <c r="AK13" s="4">
        <v>331</v>
      </c>
      <c r="AL13" s="24">
        <v>1.18</v>
      </c>
      <c r="AM13" s="21">
        <v>280</v>
      </c>
      <c r="AN13" s="4">
        <v>521</v>
      </c>
      <c r="AO13" s="16">
        <v>1.86</v>
      </c>
      <c r="AQ13" s="251"/>
      <c r="AR13" s="251"/>
      <c r="AS13" s="251"/>
      <c r="AT13" s="251"/>
      <c r="AU13" s="251"/>
      <c r="AV13" s="251"/>
    </row>
    <row r="14" spans="1:48" ht="22.5" customHeight="1">
      <c r="A14" s="184" t="s">
        <v>218</v>
      </c>
      <c r="B14" s="184" t="s">
        <v>88</v>
      </c>
      <c r="C14" s="86">
        <v>360</v>
      </c>
      <c r="D14" s="117">
        <v>535</v>
      </c>
      <c r="E14" s="115">
        <f t="shared" si="3"/>
        <v>1.4861111111111112</v>
      </c>
      <c r="F14" s="86">
        <v>360</v>
      </c>
      <c r="G14" s="117">
        <v>511</v>
      </c>
      <c r="H14" s="115">
        <v>1.42</v>
      </c>
      <c r="I14" s="45">
        <v>360</v>
      </c>
      <c r="J14" s="113">
        <v>532</v>
      </c>
      <c r="K14" s="83">
        <f>J14/I14</f>
        <v>1.4777777777777779</v>
      </c>
      <c r="L14" s="45">
        <v>400</v>
      </c>
      <c r="M14" s="109">
        <v>522</v>
      </c>
      <c r="N14" s="83">
        <f t="shared" si="4"/>
        <v>1.305</v>
      </c>
      <c r="O14" s="38">
        <v>80</v>
      </c>
      <c r="P14" s="5">
        <v>321</v>
      </c>
      <c r="Q14" s="55">
        <f>ROUND(P14/O14,2)</f>
        <v>4.01</v>
      </c>
      <c r="R14" s="3">
        <v>280</v>
      </c>
      <c r="S14" s="5">
        <v>393</v>
      </c>
      <c r="T14" s="25">
        <f t="shared" si="0"/>
        <v>1.4</v>
      </c>
      <c r="U14" s="22">
        <v>80</v>
      </c>
      <c r="V14" s="5">
        <v>303</v>
      </c>
      <c r="W14" s="55">
        <f>ROUND(V14/U14,2)</f>
        <v>3.79</v>
      </c>
      <c r="X14" s="3">
        <v>280</v>
      </c>
      <c r="Y14" s="5">
        <v>397</v>
      </c>
      <c r="Z14" s="25">
        <f t="shared" si="1"/>
        <v>1.42</v>
      </c>
      <c r="AA14" s="22">
        <v>80</v>
      </c>
      <c r="AB14" s="5">
        <v>349</v>
      </c>
      <c r="AC14" s="8">
        <f t="shared" si="5"/>
        <v>4.36</v>
      </c>
      <c r="AD14" s="3">
        <v>280</v>
      </c>
      <c r="AE14" s="5">
        <v>384</v>
      </c>
      <c r="AF14" s="25">
        <f t="shared" si="2"/>
        <v>1.37</v>
      </c>
      <c r="AG14" s="22">
        <v>360</v>
      </c>
      <c r="AH14" s="5">
        <v>398</v>
      </c>
      <c r="AI14" s="25">
        <v>1.11</v>
      </c>
      <c r="AJ14" s="22">
        <v>360</v>
      </c>
      <c r="AK14" s="5">
        <v>392</v>
      </c>
      <c r="AL14" s="25">
        <v>1.09</v>
      </c>
      <c r="AM14" s="22">
        <v>360</v>
      </c>
      <c r="AN14" s="5">
        <v>440</v>
      </c>
      <c r="AO14" s="17">
        <v>1.22</v>
      </c>
      <c r="AQ14" s="251"/>
      <c r="AR14" s="251"/>
      <c r="AS14" s="251"/>
      <c r="AT14" s="251"/>
      <c r="AU14" s="251"/>
      <c r="AV14" s="251"/>
    </row>
    <row r="15" spans="1:48" ht="22.5" customHeight="1">
      <c r="A15" s="332" t="s">
        <v>219</v>
      </c>
      <c r="B15" s="185" t="s">
        <v>88</v>
      </c>
      <c r="C15" s="85">
        <v>280</v>
      </c>
      <c r="D15" s="334">
        <v>506</v>
      </c>
      <c r="E15" s="335">
        <f>D15/(C15+C16)</f>
        <v>1.4253521126760564</v>
      </c>
      <c r="F15" s="85">
        <v>320</v>
      </c>
      <c r="G15" s="334">
        <v>557</v>
      </c>
      <c r="H15" s="335">
        <f>G15/(F15+F16)</f>
        <v>1.4209183673469388</v>
      </c>
      <c r="I15" s="46">
        <v>320</v>
      </c>
      <c r="J15" s="333">
        <v>520</v>
      </c>
      <c r="K15" s="331">
        <f>J15/(I15+I16)</f>
        <v>1.3032581453634084</v>
      </c>
      <c r="L15" s="46">
        <v>320</v>
      </c>
      <c r="M15" s="333">
        <f>284+269</f>
        <v>553</v>
      </c>
      <c r="N15" s="331">
        <f>M15/(L15+L16)</f>
        <v>1.4</v>
      </c>
      <c r="O15" s="80" t="s">
        <v>73</v>
      </c>
      <c r="P15" s="12" t="s">
        <v>73</v>
      </c>
      <c r="Q15" s="43" t="s">
        <v>73</v>
      </c>
      <c r="R15" s="3">
        <v>320</v>
      </c>
      <c r="S15" s="5">
        <v>361</v>
      </c>
      <c r="T15" s="25">
        <f t="shared" si="0"/>
        <v>1.13</v>
      </c>
      <c r="U15" s="28" t="s">
        <v>73</v>
      </c>
      <c r="V15" s="12" t="s">
        <v>73</v>
      </c>
      <c r="W15" s="43" t="s">
        <v>73</v>
      </c>
      <c r="X15" s="3">
        <v>320</v>
      </c>
      <c r="Y15" s="5">
        <v>385</v>
      </c>
      <c r="Z15" s="25">
        <f t="shared" si="1"/>
        <v>1.2</v>
      </c>
      <c r="AA15" s="28" t="s">
        <v>73</v>
      </c>
      <c r="AB15" s="12" t="s">
        <v>73</v>
      </c>
      <c r="AC15" s="13" t="s">
        <v>73</v>
      </c>
      <c r="AD15" s="3">
        <v>280</v>
      </c>
      <c r="AE15" s="5">
        <v>349</v>
      </c>
      <c r="AF15" s="25">
        <f t="shared" si="2"/>
        <v>1.25</v>
      </c>
      <c r="AG15" s="22">
        <v>280</v>
      </c>
      <c r="AH15" s="5">
        <v>374</v>
      </c>
      <c r="AI15" s="25">
        <v>1.34</v>
      </c>
      <c r="AJ15" s="22">
        <v>280</v>
      </c>
      <c r="AK15" s="5">
        <v>289</v>
      </c>
      <c r="AL15" s="25">
        <v>1.03</v>
      </c>
      <c r="AM15" s="22">
        <v>280</v>
      </c>
      <c r="AN15" s="5">
        <v>348</v>
      </c>
      <c r="AO15" s="17">
        <v>1.24</v>
      </c>
      <c r="AQ15" s="251"/>
      <c r="AR15" s="251"/>
      <c r="AS15" s="251"/>
      <c r="AT15" s="251"/>
      <c r="AU15" s="251"/>
      <c r="AV15" s="251"/>
    </row>
    <row r="16" spans="1:48" ht="22.5" customHeight="1">
      <c r="A16" s="332"/>
      <c r="B16" s="185" t="s">
        <v>220</v>
      </c>
      <c r="C16" s="85">
        <v>75</v>
      </c>
      <c r="D16" s="334"/>
      <c r="E16" s="335"/>
      <c r="F16" s="85">
        <v>72</v>
      </c>
      <c r="G16" s="334"/>
      <c r="H16" s="335"/>
      <c r="I16" s="46">
        <v>79</v>
      </c>
      <c r="J16" s="333"/>
      <c r="K16" s="331"/>
      <c r="L16" s="46">
        <v>75</v>
      </c>
      <c r="M16" s="333"/>
      <c r="N16" s="331"/>
      <c r="O16" s="81">
        <v>75</v>
      </c>
      <c r="P16" s="109">
        <v>190</v>
      </c>
      <c r="Q16" s="59">
        <f>ROUND(P16/O16,2)</f>
        <v>2.53</v>
      </c>
      <c r="R16" s="58" t="s">
        <v>73</v>
      </c>
      <c r="S16" s="12" t="s">
        <v>73</v>
      </c>
      <c r="T16" s="13" t="s">
        <v>73</v>
      </c>
      <c r="U16" s="45">
        <v>79</v>
      </c>
      <c r="V16" s="109">
        <v>261</v>
      </c>
      <c r="W16" s="59">
        <f>ROUND(V16/U16,2)</f>
        <v>3.3</v>
      </c>
      <c r="X16" s="58" t="s">
        <v>73</v>
      </c>
      <c r="Y16" s="12" t="s">
        <v>73</v>
      </c>
      <c r="Z16" s="13" t="s">
        <v>73</v>
      </c>
      <c r="AA16" s="28"/>
      <c r="AB16" s="12"/>
      <c r="AC16" s="13"/>
      <c r="AD16" s="3"/>
      <c r="AE16" s="5"/>
      <c r="AF16" s="25"/>
      <c r="AG16" s="22"/>
      <c r="AH16" s="5"/>
      <c r="AI16" s="25"/>
      <c r="AJ16" s="22"/>
      <c r="AK16" s="5"/>
      <c r="AL16" s="25"/>
      <c r="AM16" s="22"/>
      <c r="AN16" s="5"/>
      <c r="AO16" s="17"/>
      <c r="AQ16" s="251"/>
      <c r="AR16" s="251"/>
      <c r="AS16" s="251"/>
      <c r="AT16" s="251"/>
      <c r="AU16" s="251"/>
      <c r="AV16" s="251"/>
    </row>
    <row r="17" spans="1:48" ht="22.5" customHeight="1">
      <c r="A17" s="184" t="s">
        <v>221</v>
      </c>
      <c r="B17" s="184" t="s">
        <v>88</v>
      </c>
      <c r="C17" s="86">
        <v>320</v>
      </c>
      <c r="D17" s="117">
        <v>483</v>
      </c>
      <c r="E17" s="115">
        <f>IF(C17="―","―",D17/C17)</f>
        <v>1.509375</v>
      </c>
      <c r="F17" s="86">
        <v>320</v>
      </c>
      <c r="G17" s="117">
        <v>517</v>
      </c>
      <c r="H17" s="115">
        <v>1.62</v>
      </c>
      <c r="I17" s="45">
        <v>320</v>
      </c>
      <c r="J17" s="113">
        <v>481</v>
      </c>
      <c r="K17" s="83">
        <f>J17/I17</f>
        <v>1.503125</v>
      </c>
      <c r="L17" s="45">
        <v>320</v>
      </c>
      <c r="M17" s="109">
        <v>449</v>
      </c>
      <c r="N17" s="83">
        <f t="shared" si="4"/>
        <v>1.403125</v>
      </c>
      <c r="O17" s="38">
        <v>80</v>
      </c>
      <c r="P17" s="5">
        <v>424</v>
      </c>
      <c r="Q17" s="55">
        <f>ROUND(P17/O17,2)</f>
        <v>5.3</v>
      </c>
      <c r="R17" s="3">
        <v>240</v>
      </c>
      <c r="S17" s="5">
        <v>386</v>
      </c>
      <c r="T17" s="25">
        <f t="shared" si="0"/>
        <v>1.61</v>
      </c>
      <c r="U17" s="22">
        <v>80</v>
      </c>
      <c r="V17" s="5">
        <v>355</v>
      </c>
      <c r="W17" s="55">
        <f>ROUND(V17/U17,2)</f>
        <v>4.44</v>
      </c>
      <c r="X17" s="3">
        <v>240</v>
      </c>
      <c r="Y17" s="5">
        <v>348</v>
      </c>
      <c r="Z17" s="25">
        <f t="shared" si="1"/>
        <v>1.45</v>
      </c>
      <c r="AA17" s="22">
        <v>80</v>
      </c>
      <c r="AB17" s="5">
        <v>507</v>
      </c>
      <c r="AC17" s="8">
        <f t="shared" si="5"/>
        <v>6.34</v>
      </c>
      <c r="AD17" s="3">
        <v>240</v>
      </c>
      <c r="AE17" s="5">
        <v>463</v>
      </c>
      <c r="AF17" s="25">
        <f t="shared" si="2"/>
        <v>1.93</v>
      </c>
      <c r="AG17" s="22">
        <v>320</v>
      </c>
      <c r="AH17" s="5">
        <v>555</v>
      </c>
      <c r="AI17" s="25">
        <v>1.73</v>
      </c>
      <c r="AJ17" s="22">
        <v>320</v>
      </c>
      <c r="AK17" s="5">
        <v>482</v>
      </c>
      <c r="AL17" s="25">
        <v>1.51</v>
      </c>
      <c r="AM17" s="22">
        <v>320</v>
      </c>
      <c r="AN17" s="5">
        <v>460</v>
      </c>
      <c r="AO17" s="17">
        <v>1.44</v>
      </c>
      <c r="AQ17" s="251"/>
      <c r="AR17" s="251"/>
      <c r="AS17" s="251"/>
      <c r="AT17" s="251"/>
      <c r="AU17" s="251"/>
      <c r="AV17" s="251"/>
    </row>
    <row r="18" spans="1:48" ht="22.5" customHeight="1">
      <c r="A18" s="332" t="s">
        <v>222</v>
      </c>
      <c r="B18" s="185" t="s">
        <v>88</v>
      </c>
      <c r="C18" s="87" t="s">
        <v>73</v>
      </c>
      <c r="D18" s="88" t="s">
        <v>73</v>
      </c>
      <c r="E18" s="93" t="str">
        <f>IF(C18="―","―",D18/C18)</f>
        <v>―</v>
      </c>
      <c r="F18" s="87" t="s">
        <v>73</v>
      </c>
      <c r="G18" s="88" t="s">
        <v>73</v>
      </c>
      <c r="H18" s="93" t="s">
        <v>73</v>
      </c>
      <c r="I18" s="46">
        <v>160</v>
      </c>
      <c r="J18" s="333">
        <v>477</v>
      </c>
      <c r="K18" s="331">
        <f>J18/(I18+I19)</f>
        <v>1.490625</v>
      </c>
      <c r="L18" s="46">
        <v>200</v>
      </c>
      <c r="M18" s="333">
        <f>28+517</f>
        <v>545</v>
      </c>
      <c r="N18" s="331">
        <f>M18/(L18+L19)</f>
        <v>1.5138888888888888</v>
      </c>
      <c r="O18" s="80" t="s">
        <v>73</v>
      </c>
      <c r="P18" s="12" t="s">
        <v>73</v>
      </c>
      <c r="Q18" s="43" t="s">
        <v>73</v>
      </c>
      <c r="R18" s="3">
        <v>200</v>
      </c>
      <c r="S18" s="5">
        <v>285</v>
      </c>
      <c r="T18" s="25">
        <f t="shared" si="0"/>
        <v>1.43</v>
      </c>
      <c r="U18" s="28" t="s">
        <v>73</v>
      </c>
      <c r="V18" s="12" t="s">
        <v>73</v>
      </c>
      <c r="W18" s="43" t="s">
        <v>73</v>
      </c>
      <c r="X18" s="3">
        <v>160</v>
      </c>
      <c r="Y18" s="5">
        <v>279</v>
      </c>
      <c r="Z18" s="25">
        <f t="shared" si="1"/>
        <v>1.74</v>
      </c>
      <c r="AA18" s="28" t="s">
        <v>73</v>
      </c>
      <c r="AB18" s="12" t="s">
        <v>73</v>
      </c>
      <c r="AC18" s="13" t="s">
        <v>73</v>
      </c>
      <c r="AD18" s="3">
        <v>160</v>
      </c>
      <c r="AE18" s="5">
        <v>258</v>
      </c>
      <c r="AF18" s="25">
        <f t="shared" si="2"/>
        <v>1.61</v>
      </c>
      <c r="AG18" s="22">
        <v>200</v>
      </c>
      <c r="AH18" s="5">
        <v>297</v>
      </c>
      <c r="AI18" s="25">
        <v>1.49</v>
      </c>
      <c r="AJ18" s="22">
        <v>160</v>
      </c>
      <c r="AK18" s="5">
        <v>275</v>
      </c>
      <c r="AL18" s="25">
        <v>1.72</v>
      </c>
      <c r="AM18" s="22">
        <v>320</v>
      </c>
      <c r="AN18" s="5">
        <v>473</v>
      </c>
      <c r="AO18" s="17">
        <v>1.48</v>
      </c>
      <c r="AQ18" s="251"/>
      <c r="AR18" s="251"/>
      <c r="AS18" s="251"/>
      <c r="AT18" s="251"/>
      <c r="AU18" s="251"/>
      <c r="AV18" s="251"/>
    </row>
    <row r="19" spans="1:48" ht="22.5" customHeight="1">
      <c r="A19" s="332"/>
      <c r="B19" s="185" t="s">
        <v>92</v>
      </c>
      <c r="C19" s="85">
        <v>360</v>
      </c>
      <c r="D19" s="124">
        <v>438</v>
      </c>
      <c r="E19" s="120">
        <f>IF(C19="―","―",D19/C19)</f>
        <v>1.2166666666666666</v>
      </c>
      <c r="F19" s="85">
        <v>360</v>
      </c>
      <c r="G19" s="124">
        <v>520</v>
      </c>
      <c r="H19" s="120">
        <v>1.44</v>
      </c>
      <c r="I19" s="46">
        <v>160</v>
      </c>
      <c r="J19" s="333"/>
      <c r="K19" s="331"/>
      <c r="L19" s="46">
        <v>160</v>
      </c>
      <c r="M19" s="333"/>
      <c r="N19" s="331"/>
      <c r="O19" s="81">
        <v>160</v>
      </c>
      <c r="P19" s="109">
        <v>480</v>
      </c>
      <c r="Q19" s="8">
        <f>ROUND(P19/O19,2)</f>
        <v>3</v>
      </c>
      <c r="R19" s="58" t="s">
        <v>73</v>
      </c>
      <c r="S19" s="12" t="s">
        <v>73</v>
      </c>
      <c r="T19" s="13" t="s">
        <v>73</v>
      </c>
      <c r="U19" s="45">
        <v>160</v>
      </c>
      <c r="V19" s="109">
        <v>511</v>
      </c>
      <c r="W19" s="59">
        <f>ROUND(V19/U19,2)</f>
        <v>3.19</v>
      </c>
      <c r="X19" s="58" t="s">
        <v>73</v>
      </c>
      <c r="Y19" s="12" t="s">
        <v>73</v>
      </c>
      <c r="Z19" s="13" t="s">
        <v>73</v>
      </c>
      <c r="AA19" s="28"/>
      <c r="AB19" s="12"/>
      <c r="AC19" s="13"/>
      <c r="AD19" s="3"/>
      <c r="AE19" s="5"/>
      <c r="AF19" s="25"/>
      <c r="AG19" s="22"/>
      <c r="AH19" s="5"/>
      <c r="AI19" s="25"/>
      <c r="AJ19" s="22"/>
      <c r="AK19" s="5"/>
      <c r="AL19" s="25"/>
      <c r="AM19" s="22"/>
      <c r="AN19" s="5"/>
      <c r="AO19" s="17"/>
      <c r="AQ19" s="251"/>
      <c r="AR19" s="251"/>
      <c r="AS19" s="251"/>
      <c r="AT19" s="251"/>
      <c r="AU19" s="251"/>
      <c r="AV19" s="251"/>
    </row>
    <row r="20" spans="1:48" ht="22.5" customHeight="1">
      <c r="A20" s="184" t="s">
        <v>223</v>
      </c>
      <c r="B20" s="184" t="s">
        <v>88</v>
      </c>
      <c r="C20" s="86">
        <v>280</v>
      </c>
      <c r="D20" s="117">
        <v>313</v>
      </c>
      <c r="E20" s="115">
        <f>IF(C20="―","―",D20/C20)</f>
        <v>1.1178571428571429</v>
      </c>
      <c r="F20" s="86">
        <v>280</v>
      </c>
      <c r="G20" s="117">
        <v>346</v>
      </c>
      <c r="H20" s="115">
        <v>1.24</v>
      </c>
      <c r="I20" s="45">
        <v>320</v>
      </c>
      <c r="J20" s="113">
        <v>354</v>
      </c>
      <c r="K20" s="83">
        <f>J20/I20</f>
        <v>1.10625</v>
      </c>
      <c r="L20" s="45">
        <v>320</v>
      </c>
      <c r="M20" s="109">
        <v>360</v>
      </c>
      <c r="N20" s="83">
        <f t="shared" si="4"/>
        <v>1.125</v>
      </c>
      <c r="O20" s="37">
        <v>80</v>
      </c>
      <c r="P20" s="4">
        <v>264</v>
      </c>
      <c r="Q20" s="56">
        <f>ROUND(P20/O20,2)</f>
        <v>3.3</v>
      </c>
      <c r="R20" s="2">
        <v>240</v>
      </c>
      <c r="S20" s="4">
        <v>282</v>
      </c>
      <c r="T20" s="24">
        <f t="shared" si="0"/>
        <v>1.18</v>
      </c>
      <c r="U20" s="21">
        <v>80</v>
      </c>
      <c r="V20" s="4">
        <v>259</v>
      </c>
      <c r="W20" s="56">
        <f aca="true" t="shared" si="6" ref="W20:W30">ROUND(V20/U20,2)</f>
        <v>3.24</v>
      </c>
      <c r="X20" s="2">
        <v>240</v>
      </c>
      <c r="Y20" s="4">
        <v>256</v>
      </c>
      <c r="Z20" s="24">
        <f t="shared" si="1"/>
        <v>1.07</v>
      </c>
      <c r="AA20" s="21">
        <v>80</v>
      </c>
      <c r="AB20" s="4">
        <v>266</v>
      </c>
      <c r="AC20" s="7">
        <f t="shared" si="5"/>
        <v>3.33</v>
      </c>
      <c r="AD20" s="2">
        <v>240</v>
      </c>
      <c r="AE20" s="4">
        <v>278</v>
      </c>
      <c r="AF20" s="24">
        <f t="shared" si="2"/>
        <v>1.16</v>
      </c>
      <c r="AG20" s="21">
        <v>280</v>
      </c>
      <c r="AH20" s="4">
        <v>329</v>
      </c>
      <c r="AI20" s="24">
        <v>1.18</v>
      </c>
      <c r="AJ20" s="21">
        <v>320</v>
      </c>
      <c r="AK20" s="4">
        <v>285</v>
      </c>
      <c r="AL20" s="24">
        <v>0.89</v>
      </c>
      <c r="AM20" s="21">
        <v>360</v>
      </c>
      <c r="AN20" s="4">
        <v>413</v>
      </c>
      <c r="AO20" s="16">
        <v>1.15</v>
      </c>
      <c r="AQ20" s="251"/>
      <c r="AR20" s="251"/>
      <c r="AS20" s="251"/>
      <c r="AT20" s="251"/>
      <c r="AU20" s="251"/>
      <c r="AV20" s="251"/>
    </row>
    <row r="21" spans="1:48" ht="22.5" customHeight="1">
      <c r="A21" s="185" t="s">
        <v>267</v>
      </c>
      <c r="B21" s="185" t="s">
        <v>88</v>
      </c>
      <c r="C21" s="85">
        <v>280</v>
      </c>
      <c r="D21" s="124">
        <v>288</v>
      </c>
      <c r="E21" s="120">
        <f>IF(C21="―","―",D21/C21)</f>
        <v>1.0285714285714285</v>
      </c>
      <c r="F21" s="85">
        <v>280</v>
      </c>
      <c r="G21" s="124">
        <v>326</v>
      </c>
      <c r="H21" s="120">
        <v>1.16</v>
      </c>
      <c r="I21" s="46">
        <v>280</v>
      </c>
      <c r="J21" s="122">
        <v>287</v>
      </c>
      <c r="K21" s="82">
        <f aca="true" t="shared" si="7" ref="K21:K32">J21/I21</f>
        <v>1.025</v>
      </c>
      <c r="L21" s="46">
        <v>280</v>
      </c>
      <c r="M21" s="111">
        <v>319</v>
      </c>
      <c r="N21" s="82">
        <f t="shared" si="4"/>
        <v>1.1392857142857142</v>
      </c>
      <c r="O21" s="38">
        <v>80</v>
      </c>
      <c r="P21" s="5">
        <v>222</v>
      </c>
      <c r="Q21" s="8">
        <f aca="true" t="shared" si="8" ref="Q21:Q30">ROUND(P21/O21,2)</f>
        <v>2.78</v>
      </c>
      <c r="R21" s="3">
        <v>200</v>
      </c>
      <c r="S21" s="5">
        <v>225</v>
      </c>
      <c r="T21" s="25">
        <f t="shared" si="0"/>
        <v>1.13</v>
      </c>
      <c r="U21" s="22">
        <v>80</v>
      </c>
      <c r="V21" s="5">
        <v>226</v>
      </c>
      <c r="W21" s="55">
        <f t="shared" si="6"/>
        <v>2.83</v>
      </c>
      <c r="X21" s="3">
        <v>200</v>
      </c>
      <c r="Y21" s="5">
        <v>207</v>
      </c>
      <c r="Z21" s="25">
        <f t="shared" si="1"/>
        <v>1.04</v>
      </c>
      <c r="AA21" s="22">
        <v>80</v>
      </c>
      <c r="AB21" s="5">
        <v>256</v>
      </c>
      <c r="AC21" s="8">
        <f t="shared" si="5"/>
        <v>3.2</v>
      </c>
      <c r="AD21" s="3">
        <v>160</v>
      </c>
      <c r="AE21" s="5">
        <v>202</v>
      </c>
      <c r="AF21" s="25">
        <f t="shared" si="2"/>
        <v>1.26</v>
      </c>
      <c r="AG21" s="22">
        <v>240</v>
      </c>
      <c r="AH21" s="5">
        <v>260</v>
      </c>
      <c r="AI21" s="25">
        <v>1.08</v>
      </c>
      <c r="AJ21" s="22">
        <v>280</v>
      </c>
      <c r="AK21" s="5">
        <v>257</v>
      </c>
      <c r="AL21" s="25">
        <v>0.92</v>
      </c>
      <c r="AM21" s="22">
        <v>280</v>
      </c>
      <c r="AN21" s="5">
        <v>428</v>
      </c>
      <c r="AO21" s="17">
        <v>1.53</v>
      </c>
      <c r="AQ21" s="251"/>
      <c r="AR21" s="251"/>
      <c r="AS21" s="251"/>
      <c r="AT21" s="251"/>
      <c r="AU21" s="251"/>
      <c r="AV21" s="251"/>
    </row>
    <row r="22" spans="1:48" ht="22.5" customHeight="1">
      <c r="A22" s="184" t="s">
        <v>224</v>
      </c>
      <c r="B22" s="184" t="s">
        <v>88</v>
      </c>
      <c r="C22" s="86">
        <v>280</v>
      </c>
      <c r="D22" s="117">
        <v>303</v>
      </c>
      <c r="E22" s="115">
        <f aca="true" t="shared" si="9" ref="E22:E32">IF(C22="―","―",D22/C22)</f>
        <v>1.082142857142857</v>
      </c>
      <c r="F22" s="86">
        <v>280</v>
      </c>
      <c r="G22" s="117">
        <v>319</v>
      </c>
      <c r="H22" s="115">
        <v>1.14</v>
      </c>
      <c r="I22" s="45">
        <v>280</v>
      </c>
      <c r="J22" s="113">
        <v>326</v>
      </c>
      <c r="K22" s="83">
        <f t="shared" si="7"/>
        <v>1.1642857142857144</v>
      </c>
      <c r="L22" s="45">
        <v>280</v>
      </c>
      <c r="M22" s="109">
        <v>339</v>
      </c>
      <c r="N22" s="83">
        <f t="shared" si="4"/>
        <v>1.2107142857142856</v>
      </c>
      <c r="O22" s="37">
        <v>80</v>
      </c>
      <c r="P22" s="4">
        <v>234</v>
      </c>
      <c r="Q22" s="7">
        <f t="shared" si="8"/>
        <v>2.93</v>
      </c>
      <c r="R22" s="2">
        <v>240</v>
      </c>
      <c r="S22" s="4">
        <v>254</v>
      </c>
      <c r="T22" s="24">
        <f t="shared" si="0"/>
        <v>1.06</v>
      </c>
      <c r="U22" s="21">
        <v>80</v>
      </c>
      <c r="V22" s="4">
        <v>240</v>
      </c>
      <c r="W22" s="56">
        <f t="shared" si="6"/>
        <v>3</v>
      </c>
      <c r="X22" s="2">
        <v>240</v>
      </c>
      <c r="Y22" s="4">
        <v>261</v>
      </c>
      <c r="Z22" s="24">
        <f t="shared" si="1"/>
        <v>1.09</v>
      </c>
      <c r="AA22" s="21">
        <v>80</v>
      </c>
      <c r="AB22" s="4">
        <v>238</v>
      </c>
      <c r="AC22" s="7">
        <f t="shared" si="5"/>
        <v>2.98</v>
      </c>
      <c r="AD22" s="2">
        <v>200</v>
      </c>
      <c r="AE22" s="4">
        <v>247</v>
      </c>
      <c r="AF22" s="24">
        <f t="shared" si="2"/>
        <v>1.24</v>
      </c>
      <c r="AG22" s="21">
        <v>280</v>
      </c>
      <c r="AH22" s="4">
        <v>297</v>
      </c>
      <c r="AI22" s="24">
        <v>1.06</v>
      </c>
      <c r="AJ22" s="21">
        <v>320</v>
      </c>
      <c r="AK22" s="4">
        <v>288</v>
      </c>
      <c r="AL22" s="24">
        <v>0.9</v>
      </c>
      <c r="AM22" s="21">
        <v>320</v>
      </c>
      <c r="AN22" s="4">
        <v>382</v>
      </c>
      <c r="AO22" s="16">
        <v>1.19</v>
      </c>
      <c r="AQ22" s="251"/>
      <c r="AR22" s="251"/>
      <c r="AS22" s="251"/>
      <c r="AT22" s="251"/>
      <c r="AU22" s="251"/>
      <c r="AV22" s="251"/>
    </row>
    <row r="23" spans="1:48" ht="22.5" customHeight="1">
      <c r="A23" s="185" t="s">
        <v>225</v>
      </c>
      <c r="B23" s="185" t="s">
        <v>88</v>
      </c>
      <c r="C23" s="85">
        <v>320</v>
      </c>
      <c r="D23" s="124">
        <v>391</v>
      </c>
      <c r="E23" s="120">
        <f t="shared" si="9"/>
        <v>1.221875</v>
      </c>
      <c r="F23" s="85">
        <v>320</v>
      </c>
      <c r="G23" s="124">
        <v>368</v>
      </c>
      <c r="H23" s="120">
        <v>1.15</v>
      </c>
      <c r="I23" s="46">
        <v>320</v>
      </c>
      <c r="J23" s="122">
        <v>397</v>
      </c>
      <c r="K23" s="82">
        <f t="shared" si="7"/>
        <v>1.240625</v>
      </c>
      <c r="L23" s="46">
        <v>320</v>
      </c>
      <c r="M23" s="111">
        <v>384</v>
      </c>
      <c r="N23" s="82">
        <f t="shared" si="4"/>
        <v>1.2</v>
      </c>
      <c r="O23" s="38">
        <v>80</v>
      </c>
      <c r="P23" s="5">
        <v>323</v>
      </c>
      <c r="Q23" s="8">
        <f t="shared" si="8"/>
        <v>4.04</v>
      </c>
      <c r="R23" s="3">
        <v>240</v>
      </c>
      <c r="S23" s="5">
        <v>310</v>
      </c>
      <c r="T23" s="25">
        <f t="shared" si="0"/>
        <v>1.29</v>
      </c>
      <c r="U23" s="22">
        <v>80</v>
      </c>
      <c r="V23" s="5">
        <v>309</v>
      </c>
      <c r="W23" s="55">
        <f t="shared" si="6"/>
        <v>3.86</v>
      </c>
      <c r="X23" s="3">
        <v>240</v>
      </c>
      <c r="Y23" s="5">
        <v>335</v>
      </c>
      <c r="Z23" s="25">
        <f t="shared" si="1"/>
        <v>1.4</v>
      </c>
      <c r="AA23" s="22">
        <v>80</v>
      </c>
      <c r="AB23" s="5">
        <v>369</v>
      </c>
      <c r="AC23" s="8">
        <f t="shared" si="5"/>
        <v>4.61</v>
      </c>
      <c r="AD23" s="3">
        <v>280</v>
      </c>
      <c r="AE23" s="5">
        <v>340</v>
      </c>
      <c r="AF23" s="25">
        <f t="shared" si="2"/>
        <v>1.21</v>
      </c>
      <c r="AG23" s="22">
        <v>320</v>
      </c>
      <c r="AH23" s="5">
        <v>411</v>
      </c>
      <c r="AI23" s="25">
        <v>1.28</v>
      </c>
      <c r="AJ23" s="22">
        <v>360</v>
      </c>
      <c r="AK23" s="5">
        <v>415</v>
      </c>
      <c r="AL23" s="25">
        <v>1.15</v>
      </c>
      <c r="AM23" s="22">
        <v>360</v>
      </c>
      <c r="AN23" s="5">
        <v>399</v>
      </c>
      <c r="AO23" s="17">
        <v>1.11</v>
      </c>
      <c r="AQ23" s="251"/>
      <c r="AR23" s="251"/>
      <c r="AS23" s="251"/>
      <c r="AT23" s="251"/>
      <c r="AU23" s="251"/>
      <c r="AV23" s="251"/>
    </row>
    <row r="24" spans="1:48" ht="22.5" customHeight="1">
      <c r="A24" s="184" t="s">
        <v>226</v>
      </c>
      <c r="B24" s="184" t="s">
        <v>88</v>
      </c>
      <c r="C24" s="86">
        <v>360</v>
      </c>
      <c r="D24" s="117">
        <v>464</v>
      </c>
      <c r="E24" s="115">
        <f t="shared" si="9"/>
        <v>1.288888888888889</v>
      </c>
      <c r="F24" s="86">
        <v>360</v>
      </c>
      <c r="G24" s="117">
        <v>472</v>
      </c>
      <c r="H24" s="115">
        <v>1.31</v>
      </c>
      <c r="I24" s="45">
        <v>400</v>
      </c>
      <c r="J24" s="113">
        <v>487</v>
      </c>
      <c r="K24" s="83">
        <f t="shared" si="7"/>
        <v>1.2175</v>
      </c>
      <c r="L24" s="45">
        <v>400</v>
      </c>
      <c r="M24" s="109">
        <v>501</v>
      </c>
      <c r="N24" s="83">
        <f t="shared" si="4"/>
        <v>1.2525</v>
      </c>
      <c r="O24" s="37">
        <v>80</v>
      </c>
      <c r="P24" s="4">
        <v>308</v>
      </c>
      <c r="Q24" s="7">
        <f t="shared" si="8"/>
        <v>3.85</v>
      </c>
      <c r="R24" s="2">
        <v>320</v>
      </c>
      <c r="S24" s="4">
        <v>331</v>
      </c>
      <c r="T24" s="24">
        <f t="shared" si="0"/>
        <v>1.03</v>
      </c>
      <c r="U24" s="21">
        <v>80</v>
      </c>
      <c r="V24" s="4">
        <v>398</v>
      </c>
      <c r="W24" s="56">
        <f t="shared" si="6"/>
        <v>4.98</v>
      </c>
      <c r="X24" s="2">
        <v>320</v>
      </c>
      <c r="Y24" s="4">
        <v>421</v>
      </c>
      <c r="Z24" s="24">
        <f t="shared" si="1"/>
        <v>1.32</v>
      </c>
      <c r="AA24" s="21">
        <v>80</v>
      </c>
      <c r="AB24" s="4">
        <v>427</v>
      </c>
      <c r="AC24" s="7">
        <f t="shared" si="5"/>
        <v>5.34</v>
      </c>
      <c r="AD24" s="2">
        <v>280</v>
      </c>
      <c r="AE24" s="4">
        <v>399</v>
      </c>
      <c r="AF24" s="24">
        <f t="shared" si="2"/>
        <v>1.43</v>
      </c>
      <c r="AG24" s="21">
        <v>400</v>
      </c>
      <c r="AH24" s="4">
        <v>450</v>
      </c>
      <c r="AI24" s="24">
        <v>1.13</v>
      </c>
      <c r="AJ24" s="21">
        <v>360</v>
      </c>
      <c r="AK24" s="4">
        <v>404</v>
      </c>
      <c r="AL24" s="24">
        <v>1.12</v>
      </c>
      <c r="AM24" s="21">
        <v>360</v>
      </c>
      <c r="AN24" s="4">
        <v>395</v>
      </c>
      <c r="AO24" s="16">
        <v>1.1</v>
      </c>
      <c r="AQ24" s="251"/>
      <c r="AR24" s="251"/>
      <c r="AS24" s="251"/>
      <c r="AT24" s="251"/>
      <c r="AU24" s="251"/>
      <c r="AV24" s="251"/>
    </row>
    <row r="25" spans="1:48" ht="22.5" customHeight="1">
      <c r="A25" s="185" t="s">
        <v>227</v>
      </c>
      <c r="B25" s="185" t="s">
        <v>88</v>
      </c>
      <c r="C25" s="85">
        <v>360</v>
      </c>
      <c r="D25" s="124">
        <v>490</v>
      </c>
      <c r="E25" s="120">
        <f t="shared" si="9"/>
        <v>1.3611111111111112</v>
      </c>
      <c r="F25" s="85">
        <v>400</v>
      </c>
      <c r="G25" s="124">
        <v>474</v>
      </c>
      <c r="H25" s="120">
        <v>1.19</v>
      </c>
      <c r="I25" s="46">
        <v>400</v>
      </c>
      <c r="J25" s="122">
        <v>598</v>
      </c>
      <c r="K25" s="82">
        <f t="shared" si="7"/>
        <v>1.495</v>
      </c>
      <c r="L25" s="46">
        <v>400</v>
      </c>
      <c r="M25" s="111">
        <v>517</v>
      </c>
      <c r="N25" s="82">
        <f t="shared" si="4"/>
        <v>1.2925</v>
      </c>
      <c r="O25" s="38">
        <v>80</v>
      </c>
      <c r="P25" s="5">
        <v>419</v>
      </c>
      <c r="Q25" s="8">
        <f t="shared" si="8"/>
        <v>5.24</v>
      </c>
      <c r="R25" s="3">
        <v>320</v>
      </c>
      <c r="S25" s="5">
        <v>408</v>
      </c>
      <c r="T25" s="25">
        <f t="shared" si="0"/>
        <v>1.28</v>
      </c>
      <c r="U25" s="22">
        <v>80</v>
      </c>
      <c r="V25" s="5">
        <v>451</v>
      </c>
      <c r="W25" s="55">
        <f t="shared" si="6"/>
        <v>5.64</v>
      </c>
      <c r="X25" s="3">
        <v>320</v>
      </c>
      <c r="Y25" s="5">
        <v>442</v>
      </c>
      <c r="Z25" s="25">
        <f t="shared" si="1"/>
        <v>1.38</v>
      </c>
      <c r="AA25" s="22">
        <v>80</v>
      </c>
      <c r="AB25" s="5">
        <v>482</v>
      </c>
      <c r="AC25" s="8">
        <f t="shared" si="5"/>
        <v>6.03</v>
      </c>
      <c r="AD25" s="3">
        <v>320</v>
      </c>
      <c r="AE25" s="5">
        <v>441</v>
      </c>
      <c r="AF25" s="25">
        <f t="shared" si="2"/>
        <v>1.38</v>
      </c>
      <c r="AG25" s="22">
        <v>360</v>
      </c>
      <c r="AH25" s="5">
        <v>442</v>
      </c>
      <c r="AI25" s="25">
        <v>1.23</v>
      </c>
      <c r="AJ25" s="22">
        <v>360</v>
      </c>
      <c r="AK25" s="5">
        <v>405</v>
      </c>
      <c r="AL25" s="25">
        <v>1.13</v>
      </c>
      <c r="AM25" s="22">
        <v>400</v>
      </c>
      <c r="AN25" s="5">
        <v>432</v>
      </c>
      <c r="AO25" s="17">
        <v>1.08</v>
      </c>
      <c r="AQ25" s="251"/>
      <c r="AR25" s="251"/>
      <c r="AS25" s="251"/>
      <c r="AT25" s="251"/>
      <c r="AU25" s="251"/>
      <c r="AV25" s="251"/>
    </row>
    <row r="26" spans="1:48" ht="22.5" customHeight="1">
      <c r="A26" s="184" t="s">
        <v>228</v>
      </c>
      <c r="B26" s="184" t="s">
        <v>88</v>
      </c>
      <c r="C26" s="86">
        <v>360</v>
      </c>
      <c r="D26" s="117">
        <v>421</v>
      </c>
      <c r="E26" s="115">
        <f t="shared" si="9"/>
        <v>1.1694444444444445</v>
      </c>
      <c r="F26" s="86">
        <v>360</v>
      </c>
      <c r="G26" s="117">
        <v>397</v>
      </c>
      <c r="H26" s="115">
        <v>1.1</v>
      </c>
      <c r="I26" s="45">
        <v>360</v>
      </c>
      <c r="J26" s="113">
        <v>558</v>
      </c>
      <c r="K26" s="83">
        <f t="shared" si="7"/>
        <v>1.55</v>
      </c>
      <c r="L26" s="45">
        <v>400</v>
      </c>
      <c r="M26" s="109">
        <v>490</v>
      </c>
      <c r="N26" s="83">
        <f t="shared" si="4"/>
        <v>1.225</v>
      </c>
      <c r="O26" s="37">
        <v>80</v>
      </c>
      <c r="P26" s="4">
        <v>330</v>
      </c>
      <c r="Q26" s="7">
        <f t="shared" si="8"/>
        <v>4.13</v>
      </c>
      <c r="R26" s="2">
        <v>320</v>
      </c>
      <c r="S26" s="4">
        <v>354</v>
      </c>
      <c r="T26" s="24">
        <f t="shared" si="0"/>
        <v>1.11</v>
      </c>
      <c r="U26" s="21">
        <v>80</v>
      </c>
      <c r="V26" s="4">
        <v>396</v>
      </c>
      <c r="W26" s="56">
        <f t="shared" si="6"/>
        <v>4.95</v>
      </c>
      <c r="X26" s="2">
        <v>280</v>
      </c>
      <c r="Y26" s="4">
        <v>395</v>
      </c>
      <c r="Z26" s="24">
        <f t="shared" si="1"/>
        <v>1.41</v>
      </c>
      <c r="AA26" s="21">
        <v>80</v>
      </c>
      <c r="AB26" s="4">
        <v>423</v>
      </c>
      <c r="AC26" s="7">
        <f t="shared" si="5"/>
        <v>5.29</v>
      </c>
      <c r="AD26" s="2">
        <v>320</v>
      </c>
      <c r="AE26" s="4">
        <v>428</v>
      </c>
      <c r="AF26" s="24">
        <f t="shared" si="2"/>
        <v>1.34</v>
      </c>
      <c r="AG26" s="21">
        <v>400</v>
      </c>
      <c r="AH26" s="4">
        <v>458</v>
      </c>
      <c r="AI26" s="24">
        <v>1.15</v>
      </c>
      <c r="AJ26" s="21">
        <v>360</v>
      </c>
      <c r="AK26" s="4">
        <v>466</v>
      </c>
      <c r="AL26" s="24">
        <v>1.29</v>
      </c>
      <c r="AM26" s="21">
        <v>360</v>
      </c>
      <c r="AN26" s="4">
        <v>418</v>
      </c>
      <c r="AO26" s="16">
        <v>1.16</v>
      </c>
      <c r="AQ26" s="251"/>
      <c r="AR26" s="251"/>
      <c r="AS26" s="251"/>
      <c r="AT26" s="251"/>
      <c r="AU26" s="251"/>
      <c r="AV26" s="251"/>
    </row>
    <row r="27" spans="1:48" ht="22.5" customHeight="1">
      <c r="A27" s="185" t="s">
        <v>229</v>
      </c>
      <c r="B27" s="185" t="s">
        <v>88</v>
      </c>
      <c r="C27" s="85">
        <v>360</v>
      </c>
      <c r="D27" s="124">
        <v>407</v>
      </c>
      <c r="E27" s="120">
        <f t="shared" si="9"/>
        <v>1.1305555555555555</v>
      </c>
      <c r="F27" s="85">
        <v>360</v>
      </c>
      <c r="G27" s="124">
        <v>474</v>
      </c>
      <c r="H27" s="120">
        <v>1.32</v>
      </c>
      <c r="I27" s="46">
        <v>400</v>
      </c>
      <c r="J27" s="122">
        <v>535</v>
      </c>
      <c r="K27" s="82">
        <f t="shared" si="7"/>
        <v>1.3375</v>
      </c>
      <c r="L27" s="46">
        <v>400</v>
      </c>
      <c r="M27" s="111">
        <v>446</v>
      </c>
      <c r="N27" s="82">
        <f t="shared" si="4"/>
        <v>1.115</v>
      </c>
      <c r="O27" s="38">
        <v>80</v>
      </c>
      <c r="P27" s="5">
        <v>343</v>
      </c>
      <c r="Q27" s="8">
        <f t="shared" si="8"/>
        <v>4.29</v>
      </c>
      <c r="R27" s="3">
        <v>320</v>
      </c>
      <c r="S27" s="5">
        <v>381</v>
      </c>
      <c r="T27" s="25">
        <f t="shared" si="0"/>
        <v>1.19</v>
      </c>
      <c r="U27" s="22">
        <v>80</v>
      </c>
      <c r="V27" s="5">
        <v>319</v>
      </c>
      <c r="W27" s="55">
        <f t="shared" si="6"/>
        <v>3.99</v>
      </c>
      <c r="X27" s="3">
        <v>320</v>
      </c>
      <c r="Y27" s="5">
        <v>361</v>
      </c>
      <c r="Z27" s="25">
        <f t="shared" si="1"/>
        <v>1.13</v>
      </c>
      <c r="AA27" s="22">
        <v>80</v>
      </c>
      <c r="AB27" s="5">
        <v>347</v>
      </c>
      <c r="AC27" s="8">
        <f t="shared" si="5"/>
        <v>4.34</v>
      </c>
      <c r="AD27" s="3">
        <v>280</v>
      </c>
      <c r="AE27" s="5">
        <v>336</v>
      </c>
      <c r="AF27" s="25">
        <f t="shared" si="2"/>
        <v>1.2</v>
      </c>
      <c r="AG27" s="22">
        <v>360</v>
      </c>
      <c r="AH27" s="5">
        <v>391</v>
      </c>
      <c r="AI27" s="25">
        <v>1.09</v>
      </c>
      <c r="AJ27" s="22">
        <v>360</v>
      </c>
      <c r="AK27" s="5">
        <v>382</v>
      </c>
      <c r="AL27" s="25">
        <v>1.06</v>
      </c>
      <c r="AM27" s="22">
        <v>360</v>
      </c>
      <c r="AN27" s="5">
        <v>371</v>
      </c>
      <c r="AO27" s="17">
        <v>1.03</v>
      </c>
      <c r="AQ27" s="251"/>
      <c r="AR27" s="251"/>
      <c r="AS27" s="251"/>
      <c r="AT27" s="251"/>
      <c r="AU27" s="251"/>
      <c r="AV27" s="251"/>
    </row>
    <row r="28" spans="1:48" ht="22.5" customHeight="1">
      <c r="A28" s="184" t="s">
        <v>230</v>
      </c>
      <c r="B28" s="184" t="s">
        <v>88</v>
      </c>
      <c r="C28" s="86">
        <v>360</v>
      </c>
      <c r="D28" s="117">
        <v>427</v>
      </c>
      <c r="E28" s="115">
        <f t="shared" si="9"/>
        <v>1.1861111111111111</v>
      </c>
      <c r="F28" s="86">
        <v>360</v>
      </c>
      <c r="G28" s="117">
        <v>427</v>
      </c>
      <c r="H28" s="115">
        <v>1.19</v>
      </c>
      <c r="I28" s="45">
        <v>360</v>
      </c>
      <c r="J28" s="113">
        <v>443</v>
      </c>
      <c r="K28" s="83">
        <f t="shared" si="7"/>
        <v>1.2305555555555556</v>
      </c>
      <c r="L28" s="45">
        <v>360</v>
      </c>
      <c r="M28" s="109">
        <v>399</v>
      </c>
      <c r="N28" s="83">
        <f t="shared" si="4"/>
        <v>1.1083333333333334</v>
      </c>
      <c r="O28" s="37">
        <v>80</v>
      </c>
      <c r="P28" s="4">
        <v>304</v>
      </c>
      <c r="Q28" s="7">
        <f t="shared" si="8"/>
        <v>3.8</v>
      </c>
      <c r="R28" s="2">
        <v>280</v>
      </c>
      <c r="S28" s="4">
        <v>326</v>
      </c>
      <c r="T28" s="24">
        <f t="shared" si="0"/>
        <v>1.16</v>
      </c>
      <c r="U28" s="21">
        <v>80</v>
      </c>
      <c r="V28" s="4">
        <v>317</v>
      </c>
      <c r="W28" s="56">
        <f t="shared" si="6"/>
        <v>3.96</v>
      </c>
      <c r="X28" s="2">
        <v>280</v>
      </c>
      <c r="Y28" s="4">
        <v>313</v>
      </c>
      <c r="Z28" s="24">
        <f t="shared" si="1"/>
        <v>1.12</v>
      </c>
      <c r="AA28" s="21">
        <v>80</v>
      </c>
      <c r="AB28" s="4">
        <v>348</v>
      </c>
      <c r="AC28" s="7">
        <f t="shared" si="5"/>
        <v>4.35</v>
      </c>
      <c r="AD28" s="2">
        <v>240</v>
      </c>
      <c r="AE28" s="4">
        <v>307</v>
      </c>
      <c r="AF28" s="24">
        <f t="shared" si="2"/>
        <v>1.28</v>
      </c>
      <c r="AG28" s="21">
        <v>320</v>
      </c>
      <c r="AH28" s="4">
        <v>357</v>
      </c>
      <c r="AI28" s="24">
        <v>1.12</v>
      </c>
      <c r="AJ28" s="21">
        <v>320</v>
      </c>
      <c r="AK28" s="4">
        <v>323</v>
      </c>
      <c r="AL28" s="24">
        <v>1.01</v>
      </c>
      <c r="AM28" s="21">
        <v>360</v>
      </c>
      <c r="AN28" s="4">
        <v>396</v>
      </c>
      <c r="AO28" s="16">
        <v>1.1</v>
      </c>
      <c r="AQ28" s="251"/>
      <c r="AR28" s="251"/>
      <c r="AS28" s="251"/>
      <c r="AT28" s="251"/>
      <c r="AU28" s="251"/>
      <c r="AV28" s="251"/>
    </row>
    <row r="29" spans="1:48" ht="22.5" customHeight="1">
      <c r="A29" s="185" t="s">
        <v>231</v>
      </c>
      <c r="B29" s="185" t="s">
        <v>88</v>
      </c>
      <c r="C29" s="85">
        <v>240</v>
      </c>
      <c r="D29" s="124">
        <v>270</v>
      </c>
      <c r="E29" s="120">
        <f t="shared" si="9"/>
        <v>1.125</v>
      </c>
      <c r="F29" s="85">
        <v>240</v>
      </c>
      <c r="G29" s="124">
        <v>279</v>
      </c>
      <c r="H29" s="120">
        <v>1.16</v>
      </c>
      <c r="I29" s="46">
        <v>280</v>
      </c>
      <c r="J29" s="122">
        <v>250</v>
      </c>
      <c r="K29" s="82">
        <f t="shared" si="7"/>
        <v>0.8928571428571429</v>
      </c>
      <c r="L29" s="46">
        <v>280</v>
      </c>
      <c r="M29" s="111">
        <v>296</v>
      </c>
      <c r="N29" s="82">
        <f t="shared" si="4"/>
        <v>1.0571428571428572</v>
      </c>
      <c r="O29" s="38">
        <v>80</v>
      </c>
      <c r="P29" s="5">
        <v>201</v>
      </c>
      <c r="Q29" s="8">
        <f t="shared" si="8"/>
        <v>2.51</v>
      </c>
      <c r="R29" s="3">
        <v>200</v>
      </c>
      <c r="S29" s="5">
        <v>218</v>
      </c>
      <c r="T29" s="25">
        <f t="shared" si="0"/>
        <v>1.09</v>
      </c>
      <c r="U29" s="22">
        <v>80</v>
      </c>
      <c r="V29" s="5">
        <v>236</v>
      </c>
      <c r="W29" s="55">
        <f t="shared" si="6"/>
        <v>2.95</v>
      </c>
      <c r="X29" s="3">
        <v>200</v>
      </c>
      <c r="Y29" s="5">
        <v>202</v>
      </c>
      <c r="Z29" s="25">
        <f t="shared" si="1"/>
        <v>1.01</v>
      </c>
      <c r="AA29" s="22">
        <v>80</v>
      </c>
      <c r="AB29" s="5">
        <v>224</v>
      </c>
      <c r="AC29" s="8">
        <f t="shared" si="5"/>
        <v>2.8</v>
      </c>
      <c r="AD29" s="3">
        <v>160</v>
      </c>
      <c r="AE29" s="5">
        <v>193</v>
      </c>
      <c r="AF29" s="25">
        <f t="shared" si="2"/>
        <v>1.21</v>
      </c>
      <c r="AG29" s="22">
        <v>240</v>
      </c>
      <c r="AH29" s="5">
        <v>241</v>
      </c>
      <c r="AI29" s="25">
        <v>1</v>
      </c>
      <c r="AJ29" s="22">
        <v>280</v>
      </c>
      <c r="AK29" s="5">
        <v>278</v>
      </c>
      <c r="AL29" s="25">
        <v>0.99</v>
      </c>
      <c r="AM29" s="22">
        <v>280</v>
      </c>
      <c r="AN29" s="5">
        <v>312</v>
      </c>
      <c r="AO29" s="17">
        <v>1.11</v>
      </c>
      <c r="AQ29" s="251"/>
      <c r="AR29" s="251"/>
      <c r="AS29" s="251"/>
      <c r="AT29" s="251"/>
      <c r="AU29" s="251"/>
      <c r="AV29" s="251"/>
    </row>
    <row r="30" spans="1:48" ht="22.5" customHeight="1">
      <c r="A30" s="184" t="s">
        <v>232</v>
      </c>
      <c r="B30" s="184" t="s">
        <v>88</v>
      </c>
      <c r="C30" s="86">
        <v>320</v>
      </c>
      <c r="D30" s="117">
        <v>377</v>
      </c>
      <c r="E30" s="115">
        <f t="shared" si="9"/>
        <v>1.178125</v>
      </c>
      <c r="F30" s="86">
        <v>360</v>
      </c>
      <c r="G30" s="117">
        <v>420</v>
      </c>
      <c r="H30" s="115">
        <v>1.17</v>
      </c>
      <c r="I30" s="45">
        <v>360</v>
      </c>
      <c r="J30" s="113">
        <v>361</v>
      </c>
      <c r="K30" s="83">
        <f t="shared" si="7"/>
        <v>1.0027777777777778</v>
      </c>
      <c r="L30" s="45">
        <v>360</v>
      </c>
      <c r="M30" s="109">
        <v>379</v>
      </c>
      <c r="N30" s="83">
        <f t="shared" si="4"/>
        <v>1.0527777777777778</v>
      </c>
      <c r="O30" s="78">
        <v>80</v>
      </c>
      <c r="P30" s="10">
        <v>274</v>
      </c>
      <c r="Q30" s="11">
        <f t="shared" si="8"/>
        <v>3.43</v>
      </c>
      <c r="R30" s="2">
        <v>280</v>
      </c>
      <c r="S30" s="4">
        <v>300</v>
      </c>
      <c r="T30" s="24">
        <f t="shared" si="0"/>
        <v>1.07</v>
      </c>
      <c r="U30" s="27">
        <v>80</v>
      </c>
      <c r="V30" s="10">
        <v>247</v>
      </c>
      <c r="W30" s="11">
        <f t="shared" si="6"/>
        <v>3.09</v>
      </c>
      <c r="X30" s="2">
        <v>280</v>
      </c>
      <c r="Y30" s="4">
        <v>283</v>
      </c>
      <c r="Z30" s="24">
        <f t="shared" si="1"/>
        <v>1.01</v>
      </c>
      <c r="AA30" s="27">
        <v>80</v>
      </c>
      <c r="AB30" s="10">
        <v>300</v>
      </c>
      <c r="AC30" s="11">
        <f t="shared" si="5"/>
        <v>3.75</v>
      </c>
      <c r="AD30" s="2">
        <v>240</v>
      </c>
      <c r="AE30" s="4">
        <v>294</v>
      </c>
      <c r="AF30" s="24">
        <f t="shared" si="2"/>
        <v>1.23</v>
      </c>
      <c r="AG30" s="21">
        <v>320</v>
      </c>
      <c r="AH30" s="4">
        <v>323</v>
      </c>
      <c r="AI30" s="24">
        <v>1.01</v>
      </c>
      <c r="AJ30" s="21">
        <v>320</v>
      </c>
      <c r="AK30" s="4">
        <v>320</v>
      </c>
      <c r="AL30" s="24">
        <v>1</v>
      </c>
      <c r="AM30" s="21">
        <v>320</v>
      </c>
      <c r="AN30" s="4">
        <v>343</v>
      </c>
      <c r="AO30" s="16">
        <v>1.07</v>
      </c>
      <c r="AQ30" s="251"/>
      <c r="AR30" s="251"/>
      <c r="AS30" s="251"/>
      <c r="AT30" s="251"/>
      <c r="AU30" s="251"/>
      <c r="AV30" s="251"/>
    </row>
    <row r="31" spans="1:48" ht="22.5" customHeight="1">
      <c r="A31" s="185" t="s">
        <v>233</v>
      </c>
      <c r="B31" s="185" t="s">
        <v>88</v>
      </c>
      <c r="C31" s="85">
        <v>240</v>
      </c>
      <c r="D31" s="124">
        <v>292</v>
      </c>
      <c r="E31" s="120">
        <f t="shared" si="9"/>
        <v>1.2166666666666666</v>
      </c>
      <c r="F31" s="85">
        <v>280</v>
      </c>
      <c r="G31" s="124">
        <v>325</v>
      </c>
      <c r="H31" s="120">
        <v>1.16</v>
      </c>
      <c r="I31" s="46">
        <v>280</v>
      </c>
      <c r="J31" s="122">
        <v>278</v>
      </c>
      <c r="K31" s="82">
        <f t="shared" si="7"/>
        <v>0.9928571428571429</v>
      </c>
      <c r="L31" s="46">
        <v>320</v>
      </c>
      <c r="M31" s="111">
        <v>376</v>
      </c>
      <c r="N31" s="82">
        <f t="shared" si="4"/>
        <v>1.175</v>
      </c>
      <c r="O31" s="38" t="s">
        <v>73</v>
      </c>
      <c r="P31" s="5" t="s">
        <v>73</v>
      </c>
      <c r="Q31" s="8" t="s">
        <v>234</v>
      </c>
      <c r="R31" s="3">
        <v>280</v>
      </c>
      <c r="S31" s="5">
        <v>319</v>
      </c>
      <c r="T31" s="25">
        <f t="shared" si="0"/>
        <v>1.14</v>
      </c>
      <c r="U31" s="22" t="s">
        <v>73</v>
      </c>
      <c r="V31" s="5" t="s">
        <v>73</v>
      </c>
      <c r="W31" s="55" t="s">
        <v>73</v>
      </c>
      <c r="X31" s="3">
        <v>280</v>
      </c>
      <c r="Y31" s="5">
        <v>325</v>
      </c>
      <c r="Z31" s="25">
        <f t="shared" si="1"/>
        <v>1.16</v>
      </c>
      <c r="AA31" s="22" t="s">
        <v>73</v>
      </c>
      <c r="AB31" s="5" t="s">
        <v>73</v>
      </c>
      <c r="AC31" s="8" t="s">
        <v>73</v>
      </c>
      <c r="AD31" s="3">
        <v>280</v>
      </c>
      <c r="AE31" s="5">
        <v>305</v>
      </c>
      <c r="AF31" s="25">
        <f t="shared" si="2"/>
        <v>1.09</v>
      </c>
      <c r="AG31" s="22">
        <v>240</v>
      </c>
      <c r="AH31" s="5">
        <v>292</v>
      </c>
      <c r="AI31" s="25">
        <v>1.22</v>
      </c>
      <c r="AJ31" s="22">
        <v>240</v>
      </c>
      <c r="AK31" s="5">
        <v>237</v>
      </c>
      <c r="AL31" s="25">
        <v>0.99</v>
      </c>
      <c r="AM31" s="22">
        <v>360</v>
      </c>
      <c r="AN31" s="5">
        <v>354</v>
      </c>
      <c r="AO31" s="17">
        <v>0.98</v>
      </c>
      <c r="AQ31" s="251"/>
      <c r="AR31" s="251"/>
      <c r="AS31" s="251"/>
      <c r="AT31" s="251"/>
      <c r="AU31" s="251"/>
      <c r="AV31" s="251"/>
    </row>
    <row r="32" spans="1:48" ht="22.5" customHeight="1" thickBot="1">
      <c r="A32" s="26" t="s">
        <v>235</v>
      </c>
      <c r="B32" s="26" t="s">
        <v>88</v>
      </c>
      <c r="C32" s="91">
        <v>240</v>
      </c>
      <c r="D32" s="92">
        <v>151</v>
      </c>
      <c r="E32" s="95">
        <f t="shared" si="9"/>
        <v>0.6291666666666667</v>
      </c>
      <c r="F32" s="91">
        <v>240</v>
      </c>
      <c r="G32" s="92">
        <v>226</v>
      </c>
      <c r="H32" s="95">
        <v>0.94</v>
      </c>
      <c r="I32" s="48">
        <v>240</v>
      </c>
      <c r="J32" s="49">
        <v>220</v>
      </c>
      <c r="K32" s="246">
        <f t="shared" si="7"/>
        <v>0.9166666666666666</v>
      </c>
      <c r="L32" s="48">
        <v>240</v>
      </c>
      <c r="M32" s="49">
        <v>244</v>
      </c>
      <c r="N32" s="246">
        <f t="shared" si="4"/>
        <v>1.0166666666666666</v>
      </c>
      <c r="O32" s="78">
        <v>80</v>
      </c>
      <c r="P32" s="10">
        <v>181</v>
      </c>
      <c r="Q32" s="11">
        <f>ROUND(P32/O32,2)</f>
        <v>2.26</v>
      </c>
      <c r="R32" s="2">
        <v>200</v>
      </c>
      <c r="S32" s="4">
        <v>213</v>
      </c>
      <c r="T32" s="24">
        <f t="shared" si="0"/>
        <v>1.07</v>
      </c>
      <c r="U32" s="27">
        <v>80</v>
      </c>
      <c r="V32" s="10">
        <v>201</v>
      </c>
      <c r="W32" s="11">
        <f>ROUND(V32/U32,2)</f>
        <v>2.51</v>
      </c>
      <c r="X32" s="2">
        <v>200</v>
      </c>
      <c r="Y32" s="4">
        <v>219</v>
      </c>
      <c r="Z32" s="24">
        <f t="shared" si="1"/>
        <v>1.1</v>
      </c>
      <c r="AA32" s="27">
        <v>80</v>
      </c>
      <c r="AB32" s="10">
        <v>196</v>
      </c>
      <c r="AC32" s="11">
        <f t="shared" si="5"/>
        <v>2.45</v>
      </c>
      <c r="AD32" s="2">
        <v>160</v>
      </c>
      <c r="AE32" s="4">
        <v>185</v>
      </c>
      <c r="AF32" s="24">
        <f t="shared" si="2"/>
        <v>1.16</v>
      </c>
      <c r="AG32" s="21">
        <v>240</v>
      </c>
      <c r="AH32" s="4">
        <v>285</v>
      </c>
      <c r="AI32" s="24">
        <v>1.19</v>
      </c>
      <c r="AJ32" s="21">
        <v>240</v>
      </c>
      <c r="AK32" s="4">
        <v>203</v>
      </c>
      <c r="AL32" s="24">
        <v>0.85</v>
      </c>
      <c r="AM32" s="21">
        <v>280</v>
      </c>
      <c r="AN32" s="4">
        <v>312</v>
      </c>
      <c r="AO32" s="16">
        <v>1.11</v>
      </c>
      <c r="AQ32" s="251"/>
      <c r="AR32" s="251"/>
      <c r="AS32" s="251"/>
      <c r="AT32" s="251"/>
      <c r="AU32" s="251"/>
      <c r="AV32" s="251"/>
    </row>
    <row r="33" ht="22.5" customHeight="1">
      <c r="A33" s="1" t="s">
        <v>268</v>
      </c>
    </row>
  </sheetData>
  <sheetProtection/>
  <mergeCells count="35">
    <mergeCell ref="K10:K11"/>
    <mergeCell ref="R3:T3"/>
    <mergeCell ref="B3:B4"/>
    <mergeCell ref="C3:E3"/>
    <mergeCell ref="F3:H3"/>
    <mergeCell ref="AJ3:AL3"/>
    <mergeCell ref="G15:G16"/>
    <mergeCell ref="H15:H16"/>
    <mergeCell ref="AG3:AI3"/>
    <mergeCell ref="AD3:AF3"/>
    <mergeCell ref="AA3:AC3"/>
    <mergeCell ref="U3:W3"/>
    <mergeCell ref="L3:N3"/>
    <mergeCell ref="M10:M11"/>
    <mergeCell ref="J10:J11"/>
    <mergeCell ref="AM3:AO3"/>
    <mergeCell ref="J15:J16"/>
    <mergeCell ref="A18:A19"/>
    <mergeCell ref="N10:N11"/>
    <mergeCell ref="M15:M16"/>
    <mergeCell ref="N15:N16"/>
    <mergeCell ref="M18:M19"/>
    <mergeCell ref="O3:Q3"/>
    <mergeCell ref="I3:K3"/>
    <mergeCell ref="X3:Z3"/>
    <mergeCell ref="A1:K1"/>
    <mergeCell ref="B2:K2"/>
    <mergeCell ref="N18:N19"/>
    <mergeCell ref="A10:A11"/>
    <mergeCell ref="J18:J19"/>
    <mergeCell ref="K18:K19"/>
    <mergeCell ref="D15:D16"/>
    <mergeCell ref="E15:E16"/>
    <mergeCell ref="A15:A16"/>
    <mergeCell ref="K15:K16"/>
  </mergeCells>
  <printOptions horizontalCentered="1"/>
  <pageMargins left="0.7086614173228347" right="0.7086614173228347" top="0.5905511811023623" bottom="0.5905511811023623" header="0.31496062992125984" footer="0.31496062992125984"/>
  <pageSetup fitToHeight="0" fitToWidth="0"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AV36"/>
  <sheetViews>
    <sheetView tabSelected="1" view="pageBreakPreview" zoomScale="70" zoomScaleNormal="85" zoomScaleSheetLayoutView="70" zoomScalePageLayoutView="0" workbookViewId="0" topLeftCell="A16">
      <selection activeCell="E24" sqref="E24"/>
    </sheetView>
  </sheetViews>
  <sheetFormatPr defaultColWidth="9.57421875" defaultRowHeight="22.5" customHeight="1"/>
  <cols>
    <col min="1" max="2" width="16.421875" style="1" customWidth="1"/>
    <col min="3" max="11" width="10.57421875" style="1" customWidth="1"/>
    <col min="12" max="14" width="10.57421875" style="1" hidden="1" customWidth="1"/>
    <col min="15" max="41" width="9.421875" style="1" hidden="1" customWidth="1"/>
    <col min="42" max="16384" width="9.421875" style="1" customWidth="1"/>
  </cols>
  <sheetData>
    <row r="1" spans="1:41" ht="22.5" customHeight="1">
      <c r="A1" s="329" t="s">
        <v>237</v>
      </c>
      <c r="B1" s="329"/>
      <c r="C1" s="329"/>
      <c r="D1" s="329"/>
      <c r="E1" s="329"/>
      <c r="F1" s="329"/>
      <c r="G1" s="329"/>
      <c r="H1" s="329"/>
      <c r="I1" s="329"/>
      <c r="J1" s="329"/>
      <c r="K1" s="329"/>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2:41" ht="45.75" customHeight="1" thickBot="1">
      <c r="B2" s="330" t="s">
        <v>264</v>
      </c>
      <c r="C2" s="330"/>
      <c r="D2" s="330"/>
      <c r="E2" s="330"/>
      <c r="F2" s="330"/>
      <c r="G2" s="330"/>
      <c r="H2" s="330"/>
      <c r="I2" s="330"/>
      <c r="J2" s="330"/>
      <c r="K2" s="330"/>
      <c r="L2" s="73"/>
      <c r="M2" s="73"/>
      <c r="N2" s="73"/>
      <c r="O2" s="73"/>
      <c r="P2" s="73"/>
      <c r="Q2" s="73"/>
      <c r="R2" s="73"/>
      <c r="S2" s="73"/>
      <c r="T2" s="73"/>
      <c r="U2" s="73"/>
      <c r="V2" s="73"/>
      <c r="W2" s="73"/>
      <c r="X2" s="73"/>
      <c r="Y2" s="67"/>
      <c r="Z2" s="67"/>
      <c r="AA2" s="67"/>
      <c r="AB2" s="67"/>
      <c r="AC2" s="67"/>
      <c r="AD2" s="67"/>
      <c r="AE2" s="67"/>
      <c r="AF2" s="67"/>
      <c r="AG2" s="68"/>
      <c r="AH2" s="68"/>
      <c r="AI2" s="68"/>
      <c r="AJ2" s="68"/>
      <c r="AK2" s="68"/>
      <c r="AL2" s="68"/>
      <c r="AM2" s="68"/>
      <c r="AN2" s="68"/>
      <c r="AO2" s="68"/>
    </row>
    <row r="3" spans="1:41" ht="22.5" customHeight="1">
      <c r="A3" s="125" t="s">
        <v>79</v>
      </c>
      <c r="B3" s="341" t="s">
        <v>89</v>
      </c>
      <c r="C3" s="336" t="s">
        <v>252</v>
      </c>
      <c r="D3" s="337"/>
      <c r="E3" s="339"/>
      <c r="F3" s="336" t="s">
        <v>99</v>
      </c>
      <c r="G3" s="337"/>
      <c r="H3" s="339"/>
      <c r="I3" s="336" t="s">
        <v>96</v>
      </c>
      <c r="J3" s="337"/>
      <c r="K3" s="338"/>
      <c r="L3" s="336" t="s">
        <v>85</v>
      </c>
      <c r="M3" s="337"/>
      <c r="N3" s="338"/>
      <c r="O3" s="337" t="s">
        <v>81</v>
      </c>
      <c r="P3" s="337"/>
      <c r="Q3" s="339"/>
      <c r="R3" s="340" t="s">
        <v>82</v>
      </c>
      <c r="S3" s="337"/>
      <c r="T3" s="338"/>
      <c r="U3" s="336" t="s">
        <v>74</v>
      </c>
      <c r="V3" s="337"/>
      <c r="W3" s="339"/>
      <c r="X3" s="340" t="s">
        <v>75</v>
      </c>
      <c r="Y3" s="337"/>
      <c r="Z3" s="338"/>
      <c r="AA3" s="336" t="s">
        <v>71</v>
      </c>
      <c r="AB3" s="337"/>
      <c r="AC3" s="339"/>
      <c r="AD3" s="340" t="s">
        <v>72</v>
      </c>
      <c r="AE3" s="337"/>
      <c r="AF3" s="338"/>
      <c r="AG3" s="337" t="s">
        <v>10</v>
      </c>
      <c r="AH3" s="337"/>
      <c r="AI3" s="338"/>
      <c r="AJ3" s="336" t="s">
        <v>7</v>
      </c>
      <c r="AK3" s="337"/>
      <c r="AL3" s="338"/>
      <c r="AM3" s="337" t="s">
        <v>8</v>
      </c>
      <c r="AN3" s="337"/>
      <c r="AO3" s="338"/>
    </row>
    <row r="4" spans="1:41" ht="22.5" customHeight="1" thickBot="1">
      <c r="A4" s="29" t="s">
        <v>6</v>
      </c>
      <c r="B4" s="342"/>
      <c r="C4" s="74" t="s">
        <v>4</v>
      </c>
      <c r="D4" s="30" t="s">
        <v>5</v>
      </c>
      <c r="E4" s="75" t="s">
        <v>9</v>
      </c>
      <c r="F4" s="74" t="s">
        <v>4</v>
      </c>
      <c r="G4" s="30" t="s">
        <v>5</v>
      </c>
      <c r="H4" s="75" t="s">
        <v>9</v>
      </c>
      <c r="I4" s="29" t="s">
        <v>4</v>
      </c>
      <c r="J4" s="30" t="s">
        <v>5</v>
      </c>
      <c r="K4" s="33" t="s">
        <v>9</v>
      </c>
      <c r="L4" s="29" t="s">
        <v>4</v>
      </c>
      <c r="M4" s="30" t="s">
        <v>5</v>
      </c>
      <c r="N4" s="33" t="s">
        <v>9</v>
      </c>
      <c r="O4" s="36" t="s">
        <v>4</v>
      </c>
      <c r="P4" s="30" t="s">
        <v>5</v>
      </c>
      <c r="Q4" s="31" t="s">
        <v>9</v>
      </c>
      <c r="R4" s="32" t="s">
        <v>4</v>
      </c>
      <c r="S4" s="30" t="s">
        <v>5</v>
      </c>
      <c r="T4" s="33" t="s">
        <v>9</v>
      </c>
      <c r="U4" s="29" t="s">
        <v>4</v>
      </c>
      <c r="V4" s="30" t="s">
        <v>5</v>
      </c>
      <c r="W4" s="31" t="s">
        <v>9</v>
      </c>
      <c r="X4" s="32" t="s">
        <v>4</v>
      </c>
      <c r="Y4" s="30" t="s">
        <v>5</v>
      </c>
      <c r="Z4" s="33" t="s">
        <v>9</v>
      </c>
      <c r="AA4" s="29" t="s">
        <v>4</v>
      </c>
      <c r="AB4" s="30" t="s">
        <v>5</v>
      </c>
      <c r="AC4" s="31" t="s">
        <v>9</v>
      </c>
      <c r="AD4" s="32" t="s">
        <v>4</v>
      </c>
      <c r="AE4" s="30" t="s">
        <v>5</v>
      </c>
      <c r="AF4" s="33" t="s">
        <v>9</v>
      </c>
      <c r="AG4" s="36" t="s">
        <v>4</v>
      </c>
      <c r="AH4" s="30" t="s">
        <v>5</v>
      </c>
      <c r="AI4" s="33" t="s">
        <v>9</v>
      </c>
      <c r="AJ4" s="29" t="s">
        <v>4</v>
      </c>
      <c r="AK4" s="30" t="s">
        <v>5</v>
      </c>
      <c r="AL4" s="33" t="s">
        <v>9</v>
      </c>
      <c r="AM4" s="36" t="s">
        <v>4</v>
      </c>
      <c r="AN4" s="30" t="s">
        <v>5</v>
      </c>
      <c r="AO4" s="33" t="s">
        <v>9</v>
      </c>
    </row>
    <row r="5" spans="1:48" ht="22.5" customHeight="1">
      <c r="A5" s="349" t="s">
        <v>11</v>
      </c>
      <c r="B5" s="185" t="s">
        <v>90</v>
      </c>
      <c r="C5" s="290" t="s">
        <v>73</v>
      </c>
      <c r="D5" s="291" t="s">
        <v>73</v>
      </c>
      <c r="E5" s="292" t="str">
        <f>IF(C5="―","―",D5/C5)</f>
        <v>―</v>
      </c>
      <c r="F5" s="290" t="s">
        <v>73</v>
      </c>
      <c r="G5" s="291" t="s">
        <v>73</v>
      </c>
      <c r="H5" s="292" t="s">
        <v>73</v>
      </c>
      <c r="I5" s="50">
        <v>200</v>
      </c>
      <c r="J5" s="345">
        <v>466</v>
      </c>
      <c r="K5" s="348">
        <f>J5/(I5+I6)</f>
        <v>1.2944444444444445</v>
      </c>
      <c r="L5" s="50">
        <v>200</v>
      </c>
      <c r="M5" s="345">
        <f>36+491</f>
        <v>527</v>
      </c>
      <c r="N5" s="348">
        <f>M5/(L5+L6)</f>
        <v>1.4638888888888888</v>
      </c>
      <c r="O5" s="78" t="s">
        <v>73</v>
      </c>
      <c r="P5" s="10" t="s">
        <v>73</v>
      </c>
      <c r="Q5" s="14" t="s">
        <v>73</v>
      </c>
      <c r="R5" s="2">
        <v>200</v>
      </c>
      <c r="S5" s="4">
        <v>368</v>
      </c>
      <c r="T5" s="16">
        <f aca="true" t="shared" si="0" ref="T5:T30">ROUND(S5/R5,2)</f>
        <v>1.84</v>
      </c>
      <c r="U5" s="27" t="s">
        <v>73</v>
      </c>
      <c r="V5" s="10" t="s">
        <v>73</v>
      </c>
      <c r="W5" s="14" t="s">
        <v>73</v>
      </c>
      <c r="X5" s="2">
        <v>200</v>
      </c>
      <c r="Y5" s="4">
        <v>308</v>
      </c>
      <c r="Z5" s="16">
        <f aca="true" t="shared" si="1" ref="Z5:Z30">ROUND(Y5/X5,2)</f>
        <v>1.54</v>
      </c>
      <c r="AA5" s="27" t="s">
        <v>73</v>
      </c>
      <c r="AB5" s="10" t="s">
        <v>73</v>
      </c>
      <c r="AC5" s="14" t="s">
        <v>73</v>
      </c>
      <c r="AD5" s="2">
        <v>200</v>
      </c>
      <c r="AE5" s="4">
        <v>332</v>
      </c>
      <c r="AF5" s="16">
        <f aca="true" t="shared" si="2" ref="AF5:AF30">ROUND(AE5/AD5,2)</f>
        <v>1.66</v>
      </c>
      <c r="AG5" s="37">
        <v>200</v>
      </c>
      <c r="AH5" s="4">
        <v>289</v>
      </c>
      <c r="AI5" s="16">
        <v>1.45</v>
      </c>
      <c r="AJ5" s="21">
        <v>200</v>
      </c>
      <c r="AK5" s="4">
        <v>255</v>
      </c>
      <c r="AL5" s="16">
        <v>1.28</v>
      </c>
      <c r="AM5" s="37">
        <v>280</v>
      </c>
      <c r="AN5" s="4">
        <v>349</v>
      </c>
      <c r="AO5" s="16">
        <v>1.25</v>
      </c>
      <c r="AQ5" s="251"/>
      <c r="AR5" s="251"/>
      <c r="AS5" s="251"/>
      <c r="AT5" s="251"/>
      <c r="AU5" s="251"/>
      <c r="AV5" s="251"/>
    </row>
    <row r="6" spans="1:48" ht="22.5" customHeight="1">
      <c r="A6" s="332"/>
      <c r="B6" s="185" t="s">
        <v>93</v>
      </c>
      <c r="C6" s="85">
        <v>360</v>
      </c>
      <c r="D6" s="277">
        <v>437</v>
      </c>
      <c r="E6" s="278">
        <f>IF(C6="―","―",D6/C6)</f>
        <v>1.2138888888888888</v>
      </c>
      <c r="F6" s="85">
        <v>360</v>
      </c>
      <c r="G6" s="277">
        <v>425</v>
      </c>
      <c r="H6" s="278">
        <v>1.18</v>
      </c>
      <c r="I6" s="46">
        <v>160</v>
      </c>
      <c r="J6" s="346"/>
      <c r="K6" s="335"/>
      <c r="L6" s="46">
        <v>160</v>
      </c>
      <c r="M6" s="346"/>
      <c r="N6" s="335"/>
      <c r="O6" s="79">
        <v>160</v>
      </c>
      <c r="P6" s="47">
        <v>503</v>
      </c>
      <c r="Q6" s="64">
        <f>ROUND(P6/O6,2)</f>
        <v>3.14</v>
      </c>
      <c r="R6" s="57" t="s">
        <v>73</v>
      </c>
      <c r="S6" s="10" t="s">
        <v>73</v>
      </c>
      <c r="T6" s="62" t="s">
        <v>73</v>
      </c>
      <c r="U6" s="46">
        <v>160</v>
      </c>
      <c r="V6" s="47">
        <v>435</v>
      </c>
      <c r="W6" s="65">
        <f>ROUND(V6/U6,2)</f>
        <v>2.72</v>
      </c>
      <c r="X6" s="42" t="s">
        <v>73</v>
      </c>
      <c r="Y6" s="10" t="s">
        <v>73</v>
      </c>
      <c r="Z6" s="14" t="s">
        <v>73</v>
      </c>
      <c r="AA6" s="27"/>
      <c r="AB6" s="10"/>
      <c r="AC6" s="14"/>
      <c r="AD6" s="2"/>
      <c r="AE6" s="4"/>
      <c r="AF6" s="16"/>
      <c r="AG6" s="37"/>
      <c r="AH6" s="4"/>
      <c r="AI6" s="16"/>
      <c r="AJ6" s="21"/>
      <c r="AK6" s="4"/>
      <c r="AL6" s="16"/>
      <c r="AM6" s="37"/>
      <c r="AN6" s="4"/>
      <c r="AO6" s="16"/>
      <c r="AQ6" s="251"/>
      <c r="AR6" s="251"/>
      <c r="AS6" s="251"/>
      <c r="AT6" s="251"/>
      <c r="AU6" s="251"/>
      <c r="AV6" s="251"/>
    </row>
    <row r="7" spans="1:48" ht="22.5" customHeight="1">
      <c r="A7" s="350" t="s">
        <v>12</v>
      </c>
      <c r="B7" s="184" t="s">
        <v>90</v>
      </c>
      <c r="C7" s="86">
        <v>240</v>
      </c>
      <c r="D7" s="343">
        <v>396</v>
      </c>
      <c r="E7" s="344">
        <f>D7/(C7+C8)</f>
        <v>1.2413793103448276</v>
      </c>
      <c r="F7" s="86">
        <v>240</v>
      </c>
      <c r="G7" s="343">
        <v>428</v>
      </c>
      <c r="H7" s="344">
        <f>G7/(F7+F8)</f>
        <v>1.341692789968652</v>
      </c>
      <c r="I7" s="45">
        <v>280</v>
      </c>
      <c r="J7" s="347">
        <v>468</v>
      </c>
      <c r="K7" s="344">
        <f>J7/(I7+I8)</f>
        <v>1.3183098591549296</v>
      </c>
      <c r="L7" s="45">
        <v>280</v>
      </c>
      <c r="M7" s="347">
        <f>333+145</f>
        <v>478</v>
      </c>
      <c r="N7" s="344">
        <f>M7/(L7+L8)</f>
        <v>1.3502824858757063</v>
      </c>
      <c r="O7" s="80" t="s">
        <v>73</v>
      </c>
      <c r="P7" s="12" t="s">
        <v>73</v>
      </c>
      <c r="Q7" s="13" t="s">
        <v>73</v>
      </c>
      <c r="R7" s="3">
        <v>280</v>
      </c>
      <c r="S7" s="5">
        <v>390</v>
      </c>
      <c r="T7" s="17">
        <f t="shared" si="0"/>
        <v>1.39</v>
      </c>
      <c r="U7" s="28" t="s">
        <v>73</v>
      </c>
      <c r="V7" s="12" t="s">
        <v>73</v>
      </c>
      <c r="W7" s="43" t="s">
        <v>73</v>
      </c>
      <c r="X7" s="61">
        <v>280</v>
      </c>
      <c r="Y7" s="5">
        <v>444</v>
      </c>
      <c r="Z7" s="17">
        <f t="shared" si="1"/>
        <v>1.59</v>
      </c>
      <c r="AA7" s="22"/>
      <c r="AB7" s="5"/>
      <c r="AC7" s="6"/>
      <c r="AD7" s="3">
        <v>280</v>
      </c>
      <c r="AE7" s="5">
        <v>358</v>
      </c>
      <c r="AF7" s="17">
        <f t="shared" si="2"/>
        <v>1.28</v>
      </c>
      <c r="AG7" s="38">
        <v>280</v>
      </c>
      <c r="AH7" s="5">
        <v>326</v>
      </c>
      <c r="AI7" s="17">
        <v>1.16</v>
      </c>
      <c r="AJ7" s="22">
        <v>240</v>
      </c>
      <c r="AK7" s="5">
        <v>291</v>
      </c>
      <c r="AL7" s="17">
        <v>1.21</v>
      </c>
      <c r="AM7" s="38">
        <v>280</v>
      </c>
      <c r="AN7" s="5">
        <v>341</v>
      </c>
      <c r="AO7" s="17">
        <v>1.22</v>
      </c>
      <c r="AQ7" s="251"/>
      <c r="AR7" s="251"/>
      <c r="AS7" s="251"/>
      <c r="AT7" s="251"/>
      <c r="AU7" s="251"/>
      <c r="AV7" s="251"/>
    </row>
    <row r="8" spans="1:48" ht="22.5" customHeight="1">
      <c r="A8" s="350"/>
      <c r="B8" s="184" t="s">
        <v>91</v>
      </c>
      <c r="C8" s="86">
        <v>79</v>
      </c>
      <c r="D8" s="343"/>
      <c r="E8" s="344"/>
      <c r="F8" s="86">
        <v>79</v>
      </c>
      <c r="G8" s="343"/>
      <c r="H8" s="344"/>
      <c r="I8" s="45">
        <v>75</v>
      </c>
      <c r="J8" s="347"/>
      <c r="K8" s="344"/>
      <c r="L8" s="45">
        <v>74</v>
      </c>
      <c r="M8" s="347"/>
      <c r="N8" s="344"/>
      <c r="O8" s="81">
        <v>76</v>
      </c>
      <c r="P8" s="60">
        <v>211</v>
      </c>
      <c r="Q8" s="40">
        <f>ROUND(P8/O8,2)</f>
        <v>2.78</v>
      </c>
      <c r="R8" s="58" t="s">
        <v>73</v>
      </c>
      <c r="S8" s="12" t="s">
        <v>73</v>
      </c>
      <c r="T8" s="63" t="s">
        <v>73</v>
      </c>
      <c r="U8" s="45">
        <v>77</v>
      </c>
      <c r="V8" s="60">
        <v>239</v>
      </c>
      <c r="W8" s="66">
        <f>ROUND(V8/U8,2)</f>
        <v>3.1</v>
      </c>
      <c r="X8" s="44" t="s">
        <v>73</v>
      </c>
      <c r="Y8" s="12" t="s">
        <v>73</v>
      </c>
      <c r="Z8" s="13" t="s">
        <v>73</v>
      </c>
      <c r="AA8" s="22"/>
      <c r="AB8" s="5"/>
      <c r="AC8" s="6"/>
      <c r="AD8" s="3"/>
      <c r="AE8" s="5"/>
      <c r="AF8" s="17"/>
      <c r="AG8" s="38"/>
      <c r="AH8" s="5"/>
      <c r="AI8" s="17"/>
      <c r="AJ8" s="22"/>
      <c r="AK8" s="5"/>
      <c r="AL8" s="17"/>
      <c r="AM8" s="38"/>
      <c r="AN8" s="5"/>
      <c r="AO8" s="17"/>
      <c r="AQ8" s="251"/>
      <c r="AR8" s="251"/>
      <c r="AS8" s="251"/>
      <c r="AT8" s="251"/>
      <c r="AU8" s="251"/>
      <c r="AV8" s="251"/>
    </row>
    <row r="9" spans="1:48" ht="22.5" customHeight="1">
      <c r="A9" s="185" t="s">
        <v>13</v>
      </c>
      <c r="B9" s="185" t="s">
        <v>90</v>
      </c>
      <c r="C9" s="85">
        <v>240</v>
      </c>
      <c r="D9" s="277">
        <v>178</v>
      </c>
      <c r="E9" s="278">
        <f aca="true" t="shared" si="3" ref="E9:E17">IF(C9="―","―",D9/C9)</f>
        <v>0.7416666666666667</v>
      </c>
      <c r="F9" s="85">
        <v>240</v>
      </c>
      <c r="G9" s="277">
        <v>262</v>
      </c>
      <c r="H9" s="278">
        <v>1.09</v>
      </c>
      <c r="I9" s="46">
        <v>240</v>
      </c>
      <c r="J9" s="122">
        <v>223</v>
      </c>
      <c r="K9" s="245">
        <f aca="true" t="shared" si="4" ref="K9:K30">J9/I9</f>
        <v>0.9291666666666667</v>
      </c>
      <c r="L9" s="46">
        <v>240</v>
      </c>
      <c r="M9" s="71">
        <v>231</v>
      </c>
      <c r="N9" s="53">
        <f aca="true" t="shared" si="5" ref="N9:N30">M9/L9</f>
        <v>0.9625</v>
      </c>
      <c r="O9" s="37">
        <v>80</v>
      </c>
      <c r="P9" s="4">
        <v>187</v>
      </c>
      <c r="Q9" s="9">
        <f>ROUND(P9/O9,2)</f>
        <v>2.34</v>
      </c>
      <c r="R9" s="2">
        <v>160</v>
      </c>
      <c r="S9" s="4">
        <v>169</v>
      </c>
      <c r="T9" s="16">
        <f t="shared" si="0"/>
        <v>1.06</v>
      </c>
      <c r="U9" s="21">
        <v>80</v>
      </c>
      <c r="V9" s="4">
        <v>226</v>
      </c>
      <c r="W9" s="9">
        <f>ROUND(V9/U9,2)</f>
        <v>2.83</v>
      </c>
      <c r="X9" s="2">
        <v>160</v>
      </c>
      <c r="Y9" s="4">
        <v>204</v>
      </c>
      <c r="Z9" s="16">
        <f t="shared" si="1"/>
        <v>1.28</v>
      </c>
      <c r="AA9" s="21">
        <v>80</v>
      </c>
      <c r="AB9" s="4">
        <v>191</v>
      </c>
      <c r="AC9" s="9">
        <f>ROUND(AB9/AA9,2)</f>
        <v>2.39</v>
      </c>
      <c r="AD9" s="2">
        <v>160</v>
      </c>
      <c r="AE9" s="4">
        <v>230</v>
      </c>
      <c r="AF9" s="16">
        <f t="shared" si="2"/>
        <v>1.44</v>
      </c>
      <c r="AG9" s="37">
        <v>240</v>
      </c>
      <c r="AH9" s="4">
        <v>264</v>
      </c>
      <c r="AI9" s="16">
        <v>1.1</v>
      </c>
      <c r="AJ9" s="21">
        <v>240</v>
      </c>
      <c r="AK9" s="4">
        <v>228</v>
      </c>
      <c r="AL9" s="16">
        <v>0.95</v>
      </c>
      <c r="AM9" s="37">
        <v>280</v>
      </c>
      <c r="AN9" s="4">
        <v>324</v>
      </c>
      <c r="AO9" s="16">
        <v>1.16</v>
      </c>
      <c r="AQ9" s="251"/>
      <c r="AR9" s="251"/>
      <c r="AS9" s="251"/>
      <c r="AT9" s="251"/>
      <c r="AU9" s="251"/>
      <c r="AV9" s="251"/>
    </row>
    <row r="10" spans="1:48" ht="22.5" customHeight="1">
      <c r="A10" s="184" t="s">
        <v>14</v>
      </c>
      <c r="B10" s="184" t="s">
        <v>90</v>
      </c>
      <c r="C10" s="86">
        <v>280</v>
      </c>
      <c r="D10" s="279">
        <v>311</v>
      </c>
      <c r="E10" s="280">
        <f t="shared" si="3"/>
        <v>1.1107142857142858</v>
      </c>
      <c r="F10" s="86">
        <v>280</v>
      </c>
      <c r="G10" s="279">
        <v>381</v>
      </c>
      <c r="H10" s="280">
        <v>1.36</v>
      </c>
      <c r="I10" s="45">
        <v>320</v>
      </c>
      <c r="J10" s="113">
        <v>411</v>
      </c>
      <c r="K10" s="52">
        <f t="shared" si="4"/>
        <v>1.284375</v>
      </c>
      <c r="L10" s="45">
        <v>320</v>
      </c>
      <c r="M10" s="70">
        <v>365</v>
      </c>
      <c r="N10" s="52">
        <f t="shared" si="5"/>
        <v>1.140625</v>
      </c>
      <c r="O10" s="38">
        <v>80</v>
      </c>
      <c r="P10" s="5">
        <v>274</v>
      </c>
      <c r="Q10" s="6">
        <f>ROUND(P10/O10,2)</f>
        <v>3.43</v>
      </c>
      <c r="R10" s="3">
        <v>240</v>
      </c>
      <c r="S10" s="5">
        <v>271</v>
      </c>
      <c r="T10" s="17">
        <f t="shared" si="0"/>
        <v>1.13</v>
      </c>
      <c r="U10" s="22">
        <v>80</v>
      </c>
      <c r="V10" s="5">
        <v>312</v>
      </c>
      <c r="W10" s="6">
        <f>ROUND(V10/U10,2)</f>
        <v>3.9</v>
      </c>
      <c r="X10" s="3">
        <v>240</v>
      </c>
      <c r="Y10" s="5">
        <v>338</v>
      </c>
      <c r="Z10" s="17">
        <f t="shared" si="1"/>
        <v>1.41</v>
      </c>
      <c r="AA10" s="22">
        <v>80</v>
      </c>
      <c r="AB10" s="5">
        <v>260</v>
      </c>
      <c r="AC10" s="6">
        <f aca="true" t="shared" si="6" ref="AC10:AC30">ROUND(AB10/AA10,2)</f>
        <v>3.25</v>
      </c>
      <c r="AD10" s="3">
        <v>200</v>
      </c>
      <c r="AE10" s="5">
        <v>217</v>
      </c>
      <c r="AF10" s="17">
        <f t="shared" si="2"/>
        <v>1.09</v>
      </c>
      <c r="AG10" s="38">
        <v>280</v>
      </c>
      <c r="AH10" s="5">
        <v>287</v>
      </c>
      <c r="AI10" s="17">
        <v>1.03</v>
      </c>
      <c r="AJ10" s="22">
        <v>320</v>
      </c>
      <c r="AK10" s="5">
        <v>328</v>
      </c>
      <c r="AL10" s="17">
        <v>1.03</v>
      </c>
      <c r="AM10" s="38">
        <v>320</v>
      </c>
      <c r="AN10" s="5">
        <v>354</v>
      </c>
      <c r="AO10" s="17">
        <v>1.11</v>
      </c>
      <c r="AQ10" s="251"/>
      <c r="AR10" s="251"/>
      <c r="AS10" s="251"/>
      <c r="AT10" s="251"/>
      <c r="AU10" s="251"/>
      <c r="AV10" s="251"/>
    </row>
    <row r="11" spans="1:48" ht="22.5" customHeight="1">
      <c r="A11" s="185" t="s">
        <v>15</v>
      </c>
      <c r="B11" s="185" t="s">
        <v>90</v>
      </c>
      <c r="C11" s="87" t="s">
        <v>73</v>
      </c>
      <c r="D11" s="88" t="s">
        <v>73</v>
      </c>
      <c r="E11" s="93" t="str">
        <f t="shared" si="3"/>
        <v>―</v>
      </c>
      <c r="F11" s="87" t="s">
        <v>73</v>
      </c>
      <c r="G11" s="88" t="s">
        <v>73</v>
      </c>
      <c r="H11" s="93" t="s">
        <v>73</v>
      </c>
      <c r="I11" s="46">
        <v>240</v>
      </c>
      <c r="J11" s="122">
        <v>165</v>
      </c>
      <c r="K11" s="245">
        <f t="shared" si="4"/>
        <v>0.6875</v>
      </c>
      <c r="L11" s="46">
        <v>240</v>
      </c>
      <c r="M11" s="71">
        <v>166</v>
      </c>
      <c r="N11" s="53">
        <f t="shared" si="5"/>
        <v>0.6916666666666667</v>
      </c>
      <c r="O11" s="37">
        <v>80</v>
      </c>
      <c r="P11" s="4">
        <v>135</v>
      </c>
      <c r="Q11" s="9">
        <f>ROUND(P11/O11,2)</f>
        <v>1.69</v>
      </c>
      <c r="R11" s="2">
        <v>160</v>
      </c>
      <c r="S11" s="4">
        <v>135</v>
      </c>
      <c r="T11" s="16">
        <f t="shared" si="0"/>
        <v>0.84</v>
      </c>
      <c r="U11" s="21">
        <v>80</v>
      </c>
      <c r="V11" s="4">
        <v>123</v>
      </c>
      <c r="W11" s="9">
        <f>ROUND(V11/U11,2)</f>
        <v>1.54</v>
      </c>
      <c r="X11" s="2">
        <v>160</v>
      </c>
      <c r="Y11" s="4">
        <v>138</v>
      </c>
      <c r="Z11" s="16">
        <f t="shared" si="1"/>
        <v>0.86</v>
      </c>
      <c r="AA11" s="21">
        <v>80</v>
      </c>
      <c r="AB11" s="4">
        <v>179</v>
      </c>
      <c r="AC11" s="9">
        <f t="shared" si="6"/>
        <v>2.24</v>
      </c>
      <c r="AD11" s="2">
        <v>120</v>
      </c>
      <c r="AE11" s="4">
        <v>123</v>
      </c>
      <c r="AF11" s="16">
        <f t="shared" si="2"/>
        <v>1.03</v>
      </c>
      <c r="AG11" s="37">
        <v>200</v>
      </c>
      <c r="AH11" s="4">
        <v>174</v>
      </c>
      <c r="AI11" s="16">
        <v>0.87</v>
      </c>
      <c r="AJ11" s="21">
        <v>240</v>
      </c>
      <c r="AK11" s="4">
        <v>195</v>
      </c>
      <c r="AL11" s="16">
        <v>0.81</v>
      </c>
      <c r="AM11" s="37">
        <v>280</v>
      </c>
      <c r="AN11" s="4">
        <v>290</v>
      </c>
      <c r="AO11" s="16">
        <v>1.04</v>
      </c>
      <c r="AQ11" s="251"/>
      <c r="AR11" s="251"/>
      <c r="AS11" s="251"/>
      <c r="AT11" s="251"/>
      <c r="AU11" s="251"/>
      <c r="AV11" s="251"/>
    </row>
    <row r="12" spans="1:48" ht="22.5" customHeight="1">
      <c r="A12" s="184" t="s">
        <v>266</v>
      </c>
      <c r="B12" s="184" t="s">
        <v>90</v>
      </c>
      <c r="C12" s="89" t="s">
        <v>73</v>
      </c>
      <c r="D12" s="90" t="s">
        <v>73</v>
      </c>
      <c r="E12" s="94" t="str">
        <f t="shared" si="3"/>
        <v>―</v>
      </c>
      <c r="F12" s="89" t="s">
        <v>73</v>
      </c>
      <c r="G12" s="90" t="s">
        <v>73</v>
      </c>
      <c r="H12" s="94" t="s">
        <v>73</v>
      </c>
      <c r="I12" s="45">
        <v>200</v>
      </c>
      <c r="J12" s="113">
        <v>163</v>
      </c>
      <c r="K12" s="52">
        <f t="shared" si="4"/>
        <v>0.815</v>
      </c>
      <c r="L12" s="45">
        <v>240</v>
      </c>
      <c r="M12" s="70">
        <v>218</v>
      </c>
      <c r="N12" s="52">
        <f t="shared" si="5"/>
        <v>0.9083333333333333</v>
      </c>
      <c r="O12" s="38">
        <v>80</v>
      </c>
      <c r="P12" s="5">
        <v>137</v>
      </c>
      <c r="Q12" s="6">
        <f>ROUND(P12/O12,2)</f>
        <v>1.71</v>
      </c>
      <c r="R12" s="3">
        <v>160</v>
      </c>
      <c r="S12" s="5">
        <v>121</v>
      </c>
      <c r="T12" s="17">
        <f t="shared" si="0"/>
        <v>0.76</v>
      </c>
      <c r="U12" s="22">
        <v>80</v>
      </c>
      <c r="V12" s="5">
        <v>165</v>
      </c>
      <c r="W12" s="6">
        <f>ROUND(V12/U12,2)</f>
        <v>2.06</v>
      </c>
      <c r="X12" s="3">
        <v>160</v>
      </c>
      <c r="Y12" s="5">
        <v>147</v>
      </c>
      <c r="Z12" s="17">
        <f t="shared" si="1"/>
        <v>0.92</v>
      </c>
      <c r="AA12" s="22">
        <v>80</v>
      </c>
      <c r="AB12" s="5">
        <v>145</v>
      </c>
      <c r="AC12" s="6">
        <f t="shared" si="6"/>
        <v>1.81</v>
      </c>
      <c r="AD12" s="3">
        <v>120</v>
      </c>
      <c r="AE12" s="5">
        <v>128</v>
      </c>
      <c r="AF12" s="17">
        <f t="shared" si="2"/>
        <v>1.07</v>
      </c>
      <c r="AG12" s="38">
        <v>200</v>
      </c>
      <c r="AH12" s="5">
        <v>160</v>
      </c>
      <c r="AI12" s="17">
        <v>0.8</v>
      </c>
      <c r="AJ12" s="22">
        <v>240</v>
      </c>
      <c r="AK12" s="5">
        <v>185</v>
      </c>
      <c r="AL12" s="17">
        <v>0.77</v>
      </c>
      <c r="AM12" s="38">
        <v>280</v>
      </c>
      <c r="AN12" s="5">
        <v>326</v>
      </c>
      <c r="AO12" s="17">
        <v>1.16</v>
      </c>
      <c r="AQ12" s="251"/>
      <c r="AR12" s="251"/>
      <c r="AS12" s="251"/>
      <c r="AT12" s="251"/>
      <c r="AU12" s="251"/>
      <c r="AV12" s="251"/>
    </row>
    <row r="13" spans="1:48" ht="22.5" customHeight="1">
      <c r="A13" s="332" t="s">
        <v>16</v>
      </c>
      <c r="B13" s="185" t="s">
        <v>90</v>
      </c>
      <c r="C13" s="87" t="s">
        <v>73</v>
      </c>
      <c r="D13" s="88" t="s">
        <v>73</v>
      </c>
      <c r="E13" s="93" t="str">
        <f t="shared" si="3"/>
        <v>―</v>
      </c>
      <c r="F13" s="87" t="s">
        <v>73</v>
      </c>
      <c r="G13" s="88" t="s">
        <v>73</v>
      </c>
      <c r="H13" s="93" t="s">
        <v>73</v>
      </c>
      <c r="I13" s="46">
        <v>200</v>
      </c>
      <c r="J13" s="346">
        <v>538</v>
      </c>
      <c r="K13" s="335">
        <f>J13/(I13+I14)</f>
        <v>1.4944444444444445</v>
      </c>
      <c r="L13" s="46">
        <v>200</v>
      </c>
      <c r="M13" s="346">
        <f>83+473</f>
        <v>556</v>
      </c>
      <c r="N13" s="335">
        <f>M13/(L13+L14)</f>
        <v>1.5444444444444445</v>
      </c>
      <c r="O13" s="78" t="s">
        <v>73</v>
      </c>
      <c r="P13" s="10" t="s">
        <v>73</v>
      </c>
      <c r="Q13" s="14" t="s">
        <v>73</v>
      </c>
      <c r="R13" s="2">
        <v>200</v>
      </c>
      <c r="S13" s="4">
        <v>391</v>
      </c>
      <c r="T13" s="16">
        <f t="shared" si="0"/>
        <v>1.96</v>
      </c>
      <c r="U13" s="27" t="s">
        <v>73</v>
      </c>
      <c r="V13" s="10" t="s">
        <v>73</v>
      </c>
      <c r="W13" s="14" t="s">
        <v>73</v>
      </c>
      <c r="X13" s="2">
        <v>200</v>
      </c>
      <c r="Y13" s="4">
        <v>370</v>
      </c>
      <c r="Z13" s="16">
        <f t="shared" si="1"/>
        <v>1.85</v>
      </c>
      <c r="AA13" s="27" t="s">
        <v>73</v>
      </c>
      <c r="AB13" s="10" t="s">
        <v>73</v>
      </c>
      <c r="AC13" s="14" t="s">
        <v>73</v>
      </c>
      <c r="AD13" s="2">
        <v>200</v>
      </c>
      <c r="AE13" s="4">
        <v>316</v>
      </c>
      <c r="AF13" s="16">
        <f t="shared" si="2"/>
        <v>1.58</v>
      </c>
      <c r="AG13" s="37">
        <v>200</v>
      </c>
      <c r="AH13" s="4">
        <v>363</v>
      </c>
      <c r="AI13" s="16">
        <v>1.82</v>
      </c>
      <c r="AJ13" s="21">
        <v>200</v>
      </c>
      <c r="AK13" s="4">
        <v>338</v>
      </c>
      <c r="AL13" s="16">
        <v>1.69</v>
      </c>
      <c r="AM13" s="37">
        <v>360</v>
      </c>
      <c r="AN13" s="4">
        <v>504</v>
      </c>
      <c r="AO13" s="16">
        <v>1.4</v>
      </c>
      <c r="AQ13" s="251"/>
      <c r="AR13" s="251"/>
      <c r="AS13" s="251"/>
      <c r="AT13" s="251"/>
      <c r="AU13" s="251"/>
      <c r="AV13" s="251"/>
    </row>
    <row r="14" spans="1:48" ht="22.5" customHeight="1">
      <c r="A14" s="332"/>
      <c r="B14" s="185" t="s">
        <v>93</v>
      </c>
      <c r="C14" s="85">
        <v>360</v>
      </c>
      <c r="D14" s="277">
        <v>518</v>
      </c>
      <c r="E14" s="278">
        <f t="shared" si="3"/>
        <v>1.4388888888888889</v>
      </c>
      <c r="F14" s="85">
        <v>360</v>
      </c>
      <c r="G14" s="277">
        <v>485</v>
      </c>
      <c r="H14" s="278">
        <v>1.35</v>
      </c>
      <c r="I14" s="46">
        <v>160</v>
      </c>
      <c r="J14" s="346"/>
      <c r="K14" s="335"/>
      <c r="L14" s="46">
        <v>160</v>
      </c>
      <c r="M14" s="346"/>
      <c r="N14" s="335"/>
      <c r="O14" s="79">
        <v>160</v>
      </c>
      <c r="P14" s="47">
        <v>525</v>
      </c>
      <c r="Q14" s="64">
        <f>ROUND(P14/O14,2)</f>
        <v>3.28</v>
      </c>
      <c r="R14" s="57" t="s">
        <v>73</v>
      </c>
      <c r="S14" s="10" t="s">
        <v>73</v>
      </c>
      <c r="T14" s="62" t="s">
        <v>73</v>
      </c>
      <c r="U14" s="46">
        <v>160</v>
      </c>
      <c r="V14" s="47">
        <v>535</v>
      </c>
      <c r="W14" s="64">
        <f>ROUND(V14/U14,2)</f>
        <v>3.34</v>
      </c>
      <c r="X14" s="57" t="s">
        <v>73</v>
      </c>
      <c r="Y14" s="10" t="s">
        <v>73</v>
      </c>
      <c r="Z14" s="62" t="s">
        <v>73</v>
      </c>
      <c r="AA14" s="27"/>
      <c r="AB14" s="10"/>
      <c r="AC14" s="14"/>
      <c r="AD14" s="2"/>
      <c r="AE14" s="4"/>
      <c r="AF14" s="16"/>
      <c r="AG14" s="37"/>
      <c r="AH14" s="4"/>
      <c r="AI14" s="16"/>
      <c r="AJ14" s="21"/>
      <c r="AK14" s="4"/>
      <c r="AL14" s="16"/>
      <c r="AM14" s="37"/>
      <c r="AN14" s="4"/>
      <c r="AO14" s="16"/>
      <c r="AQ14" s="251"/>
      <c r="AR14" s="251"/>
      <c r="AS14" s="251"/>
      <c r="AT14" s="251"/>
      <c r="AU14" s="251"/>
      <c r="AV14" s="251"/>
    </row>
    <row r="15" spans="1:48" ht="22.5" customHeight="1">
      <c r="A15" s="184" t="s">
        <v>17</v>
      </c>
      <c r="B15" s="184" t="s">
        <v>90</v>
      </c>
      <c r="C15" s="86">
        <v>360</v>
      </c>
      <c r="D15" s="279">
        <v>459</v>
      </c>
      <c r="E15" s="280">
        <f t="shared" si="3"/>
        <v>1.275</v>
      </c>
      <c r="F15" s="86">
        <v>360</v>
      </c>
      <c r="G15" s="279">
        <v>459</v>
      </c>
      <c r="H15" s="280">
        <v>1.28</v>
      </c>
      <c r="I15" s="45">
        <v>400</v>
      </c>
      <c r="J15" s="113">
        <v>537</v>
      </c>
      <c r="K15" s="52">
        <f t="shared" si="4"/>
        <v>1.3425</v>
      </c>
      <c r="L15" s="45">
        <v>400</v>
      </c>
      <c r="M15" s="70">
        <v>561</v>
      </c>
      <c r="N15" s="52">
        <f t="shared" si="5"/>
        <v>1.4025</v>
      </c>
      <c r="O15" s="38">
        <v>80</v>
      </c>
      <c r="P15" s="5">
        <v>400</v>
      </c>
      <c r="Q15" s="6">
        <f>ROUND(P15/O15,2)</f>
        <v>5</v>
      </c>
      <c r="R15" s="3">
        <v>320</v>
      </c>
      <c r="S15" s="5">
        <v>416</v>
      </c>
      <c r="T15" s="17">
        <f t="shared" si="0"/>
        <v>1.3</v>
      </c>
      <c r="U15" s="22">
        <v>80</v>
      </c>
      <c r="V15" s="5">
        <v>366</v>
      </c>
      <c r="W15" s="6">
        <f>ROUND(V15/U15,2)</f>
        <v>4.58</v>
      </c>
      <c r="X15" s="3">
        <v>320</v>
      </c>
      <c r="Y15" s="5">
        <v>413</v>
      </c>
      <c r="Z15" s="17">
        <f t="shared" si="1"/>
        <v>1.29</v>
      </c>
      <c r="AA15" s="22">
        <v>80</v>
      </c>
      <c r="AB15" s="5">
        <v>505</v>
      </c>
      <c r="AC15" s="6">
        <f t="shared" si="6"/>
        <v>6.31</v>
      </c>
      <c r="AD15" s="3">
        <v>320</v>
      </c>
      <c r="AE15" s="5">
        <v>466</v>
      </c>
      <c r="AF15" s="17">
        <f t="shared" si="2"/>
        <v>1.46</v>
      </c>
      <c r="AG15" s="38">
        <v>400</v>
      </c>
      <c r="AH15" s="5">
        <v>477</v>
      </c>
      <c r="AI15" s="17">
        <v>1.19</v>
      </c>
      <c r="AJ15" s="22">
        <v>400</v>
      </c>
      <c r="AK15" s="5">
        <v>527</v>
      </c>
      <c r="AL15" s="17">
        <v>1.32</v>
      </c>
      <c r="AM15" s="38">
        <v>400</v>
      </c>
      <c r="AN15" s="5">
        <v>533</v>
      </c>
      <c r="AO15" s="17">
        <v>1.33</v>
      </c>
      <c r="AQ15" s="251"/>
      <c r="AR15" s="251"/>
      <c r="AS15" s="251"/>
      <c r="AT15" s="251"/>
      <c r="AU15" s="251"/>
      <c r="AV15" s="251"/>
    </row>
    <row r="16" spans="1:48" ht="22.5" customHeight="1">
      <c r="A16" s="185" t="s">
        <v>18</v>
      </c>
      <c r="B16" s="185" t="s">
        <v>90</v>
      </c>
      <c r="C16" s="85">
        <v>240</v>
      </c>
      <c r="D16" s="277">
        <v>253</v>
      </c>
      <c r="E16" s="278">
        <f t="shared" si="3"/>
        <v>1.0541666666666667</v>
      </c>
      <c r="F16" s="85">
        <v>240</v>
      </c>
      <c r="G16" s="277">
        <v>259</v>
      </c>
      <c r="H16" s="278">
        <v>1.08</v>
      </c>
      <c r="I16" s="46">
        <v>280</v>
      </c>
      <c r="J16" s="122">
        <v>309</v>
      </c>
      <c r="K16" s="245">
        <f t="shared" si="4"/>
        <v>1.1035714285714286</v>
      </c>
      <c r="L16" s="46">
        <v>280</v>
      </c>
      <c r="M16" s="71">
        <v>301</v>
      </c>
      <c r="N16" s="53">
        <f t="shared" si="5"/>
        <v>1.075</v>
      </c>
      <c r="O16" s="37">
        <v>80</v>
      </c>
      <c r="P16" s="4">
        <v>255</v>
      </c>
      <c r="Q16" s="9">
        <f>ROUND(P16/O16,2)</f>
        <v>3.19</v>
      </c>
      <c r="R16" s="2">
        <v>240</v>
      </c>
      <c r="S16" s="4">
        <v>268</v>
      </c>
      <c r="T16" s="16">
        <f t="shared" si="0"/>
        <v>1.12</v>
      </c>
      <c r="U16" s="21">
        <v>80</v>
      </c>
      <c r="V16" s="4">
        <v>234</v>
      </c>
      <c r="W16" s="9">
        <f>ROUND(V16/U16,2)</f>
        <v>2.93</v>
      </c>
      <c r="X16" s="2">
        <v>240</v>
      </c>
      <c r="Y16" s="4">
        <v>243</v>
      </c>
      <c r="Z16" s="16">
        <f t="shared" si="1"/>
        <v>1.01</v>
      </c>
      <c r="AA16" s="21">
        <v>80</v>
      </c>
      <c r="AB16" s="4">
        <v>241</v>
      </c>
      <c r="AC16" s="9">
        <f t="shared" si="6"/>
        <v>3.01</v>
      </c>
      <c r="AD16" s="2">
        <v>200</v>
      </c>
      <c r="AE16" s="4">
        <v>251</v>
      </c>
      <c r="AF16" s="16">
        <f t="shared" si="2"/>
        <v>1.26</v>
      </c>
      <c r="AG16" s="37">
        <v>280</v>
      </c>
      <c r="AH16" s="4">
        <v>299</v>
      </c>
      <c r="AI16" s="16">
        <v>1.07</v>
      </c>
      <c r="AJ16" s="21">
        <v>280</v>
      </c>
      <c r="AK16" s="4">
        <v>301</v>
      </c>
      <c r="AL16" s="16">
        <v>1.08</v>
      </c>
      <c r="AM16" s="37">
        <v>320</v>
      </c>
      <c r="AN16" s="4">
        <v>344</v>
      </c>
      <c r="AO16" s="16">
        <v>1.08</v>
      </c>
      <c r="AQ16" s="251"/>
      <c r="AR16" s="251"/>
      <c r="AS16" s="251"/>
      <c r="AT16" s="251"/>
      <c r="AU16" s="251"/>
      <c r="AV16" s="251"/>
    </row>
    <row r="17" spans="1:48" ht="22.5" customHeight="1">
      <c r="A17" s="184" t="s">
        <v>87</v>
      </c>
      <c r="B17" s="184" t="s">
        <v>90</v>
      </c>
      <c r="C17" s="86">
        <v>240</v>
      </c>
      <c r="D17" s="279">
        <v>249</v>
      </c>
      <c r="E17" s="280">
        <f t="shared" si="3"/>
        <v>1.0375</v>
      </c>
      <c r="F17" s="86">
        <v>240</v>
      </c>
      <c r="G17" s="279">
        <v>270</v>
      </c>
      <c r="H17" s="280">
        <v>1.13</v>
      </c>
      <c r="I17" s="45">
        <v>240</v>
      </c>
      <c r="J17" s="113">
        <v>286</v>
      </c>
      <c r="K17" s="52">
        <f t="shared" si="4"/>
        <v>1.1916666666666667</v>
      </c>
      <c r="L17" s="45">
        <v>280</v>
      </c>
      <c r="M17" s="70">
        <v>301</v>
      </c>
      <c r="N17" s="52">
        <f t="shared" si="5"/>
        <v>1.075</v>
      </c>
      <c r="O17" s="38">
        <v>80</v>
      </c>
      <c r="P17" s="5">
        <v>261</v>
      </c>
      <c r="Q17" s="6">
        <f>ROUND(P17/O17,2)</f>
        <v>3.26</v>
      </c>
      <c r="R17" s="3">
        <v>200</v>
      </c>
      <c r="S17" s="5">
        <v>217</v>
      </c>
      <c r="T17" s="17">
        <f t="shared" si="0"/>
        <v>1.09</v>
      </c>
      <c r="U17" s="22">
        <v>80</v>
      </c>
      <c r="V17" s="5">
        <v>228</v>
      </c>
      <c r="W17" s="6">
        <f>ROUND(V17/U17,2)</f>
        <v>2.85</v>
      </c>
      <c r="X17" s="3">
        <v>200</v>
      </c>
      <c r="Y17" s="5">
        <v>230</v>
      </c>
      <c r="Z17" s="17">
        <f t="shared" si="1"/>
        <v>1.15</v>
      </c>
      <c r="AA17" s="22">
        <v>80</v>
      </c>
      <c r="AB17" s="5">
        <v>320</v>
      </c>
      <c r="AC17" s="6">
        <f t="shared" si="6"/>
        <v>4</v>
      </c>
      <c r="AD17" s="3">
        <v>160</v>
      </c>
      <c r="AE17" s="5">
        <v>207</v>
      </c>
      <c r="AF17" s="17">
        <f t="shared" si="2"/>
        <v>1.29</v>
      </c>
      <c r="AG17" s="38">
        <v>240</v>
      </c>
      <c r="AH17" s="5">
        <v>257</v>
      </c>
      <c r="AI17" s="17">
        <v>1.07</v>
      </c>
      <c r="AJ17" s="22">
        <v>240</v>
      </c>
      <c r="AK17" s="5">
        <v>249</v>
      </c>
      <c r="AL17" s="17">
        <v>1.04</v>
      </c>
      <c r="AM17" s="38">
        <v>280</v>
      </c>
      <c r="AN17" s="5">
        <v>492</v>
      </c>
      <c r="AO17" s="17">
        <v>1.76</v>
      </c>
      <c r="AQ17" s="251"/>
      <c r="AR17" s="251"/>
      <c r="AS17" s="251"/>
      <c r="AT17" s="251"/>
      <c r="AU17" s="251"/>
      <c r="AV17" s="251"/>
    </row>
    <row r="18" spans="1:48" ht="22.5" customHeight="1">
      <c r="A18" s="332" t="s">
        <v>19</v>
      </c>
      <c r="B18" s="185" t="s">
        <v>90</v>
      </c>
      <c r="C18" s="85">
        <v>240</v>
      </c>
      <c r="D18" s="334">
        <v>386</v>
      </c>
      <c r="E18" s="335">
        <f>D18/(C18+C19)</f>
        <v>1.20625</v>
      </c>
      <c r="F18" s="85">
        <v>240</v>
      </c>
      <c r="G18" s="334">
        <v>423</v>
      </c>
      <c r="H18" s="335">
        <f>G18/(F18+F19)</f>
        <v>1.3260188087774294</v>
      </c>
      <c r="I18" s="46">
        <v>280</v>
      </c>
      <c r="J18" s="346">
        <v>438</v>
      </c>
      <c r="K18" s="335">
        <f>J18/(I18+I19)</f>
        <v>1.226890756302521</v>
      </c>
      <c r="L18" s="46">
        <v>240</v>
      </c>
      <c r="M18" s="346">
        <f>305+89</f>
        <v>394</v>
      </c>
      <c r="N18" s="335">
        <f>M18/(L18+L19)</f>
        <v>1.2351097178683386</v>
      </c>
      <c r="O18" s="78" t="s">
        <v>73</v>
      </c>
      <c r="P18" s="10" t="s">
        <v>73</v>
      </c>
      <c r="Q18" s="14" t="s">
        <v>73</v>
      </c>
      <c r="R18" s="2">
        <v>240</v>
      </c>
      <c r="S18" s="4">
        <v>322</v>
      </c>
      <c r="T18" s="16">
        <f t="shared" si="0"/>
        <v>1.34</v>
      </c>
      <c r="U18" s="27" t="s">
        <v>73</v>
      </c>
      <c r="V18" s="10" t="s">
        <v>73</v>
      </c>
      <c r="W18" s="14" t="s">
        <v>73</v>
      </c>
      <c r="X18" s="2">
        <v>280</v>
      </c>
      <c r="Y18" s="4">
        <v>322</v>
      </c>
      <c r="Z18" s="16">
        <f t="shared" si="1"/>
        <v>1.15</v>
      </c>
      <c r="AA18" s="27" t="s">
        <v>73</v>
      </c>
      <c r="AB18" s="10" t="s">
        <v>73</v>
      </c>
      <c r="AC18" s="14" t="s">
        <v>73</v>
      </c>
      <c r="AD18" s="2">
        <v>240</v>
      </c>
      <c r="AE18" s="4">
        <v>272</v>
      </c>
      <c r="AF18" s="16">
        <f t="shared" si="2"/>
        <v>1.13</v>
      </c>
      <c r="AG18" s="37">
        <v>240</v>
      </c>
      <c r="AH18" s="4">
        <v>311</v>
      </c>
      <c r="AI18" s="16">
        <v>1.3</v>
      </c>
      <c r="AJ18" s="21">
        <v>240</v>
      </c>
      <c r="AK18" s="4">
        <v>283</v>
      </c>
      <c r="AL18" s="16">
        <v>1.18</v>
      </c>
      <c r="AM18" s="37">
        <v>280</v>
      </c>
      <c r="AN18" s="4">
        <v>291</v>
      </c>
      <c r="AO18" s="16">
        <v>1.04</v>
      </c>
      <c r="AQ18" s="251"/>
      <c r="AR18" s="251"/>
      <c r="AS18" s="251"/>
      <c r="AT18" s="251"/>
      <c r="AU18" s="251"/>
      <c r="AV18" s="251"/>
    </row>
    <row r="19" spans="1:48" ht="22.5" customHeight="1">
      <c r="A19" s="332"/>
      <c r="B19" s="185" t="s">
        <v>91</v>
      </c>
      <c r="C19" s="85">
        <v>80</v>
      </c>
      <c r="D19" s="334"/>
      <c r="E19" s="335"/>
      <c r="F19" s="85">
        <v>79</v>
      </c>
      <c r="G19" s="334"/>
      <c r="H19" s="335"/>
      <c r="I19" s="46">
        <v>77</v>
      </c>
      <c r="J19" s="346"/>
      <c r="K19" s="335"/>
      <c r="L19" s="46">
        <v>79</v>
      </c>
      <c r="M19" s="346"/>
      <c r="N19" s="335"/>
      <c r="O19" s="79">
        <v>79</v>
      </c>
      <c r="P19" s="47">
        <v>130</v>
      </c>
      <c r="Q19" s="64">
        <f aca="true" t="shared" si="7" ref="Q19:Q30">ROUND(P19/O19,2)</f>
        <v>1.65</v>
      </c>
      <c r="R19" s="57" t="s">
        <v>73</v>
      </c>
      <c r="S19" s="10" t="s">
        <v>73</v>
      </c>
      <c r="T19" s="62" t="s">
        <v>73</v>
      </c>
      <c r="U19" s="46">
        <v>78</v>
      </c>
      <c r="V19" s="47">
        <v>162</v>
      </c>
      <c r="W19" s="64">
        <f>ROUND(V19/U19,2)</f>
        <v>2.08</v>
      </c>
      <c r="X19" s="57" t="s">
        <v>73</v>
      </c>
      <c r="Y19" s="10" t="s">
        <v>73</v>
      </c>
      <c r="Z19" s="62" t="s">
        <v>73</v>
      </c>
      <c r="AA19" s="27"/>
      <c r="AB19" s="10"/>
      <c r="AC19" s="14"/>
      <c r="AD19" s="2"/>
      <c r="AE19" s="4"/>
      <c r="AF19" s="16"/>
      <c r="AG19" s="37"/>
      <c r="AH19" s="4"/>
      <c r="AI19" s="16"/>
      <c r="AJ19" s="21"/>
      <c r="AK19" s="4"/>
      <c r="AL19" s="16"/>
      <c r="AM19" s="37"/>
      <c r="AN19" s="4"/>
      <c r="AO19" s="16"/>
      <c r="AQ19" s="251"/>
      <c r="AR19" s="251"/>
      <c r="AS19" s="251"/>
      <c r="AT19" s="251"/>
      <c r="AU19" s="251"/>
      <c r="AV19" s="251"/>
    </row>
    <row r="20" spans="1:48" ht="22.5" customHeight="1">
      <c r="A20" s="184" t="s">
        <v>20</v>
      </c>
      <c r="B20" s="184" t="s">
        <v>90</v>
      </c>
      <c r="C20" s="86">
        <v>240</v>
      </c>
      <c r="D20" s="279">
        <v>248</v>
      </c>
      <c r="E20" s="280">
        <f>IF(C20="―","―",D20/C20)</f>
        <v>1.0333333333333334</v>
      </c>
      <c r="F20" s="86">
        <v>240</v>
      </c>
      <c r="G20" s="279">
        <v>241</v>
      </c>
      <c r="H20" s="280">
        <v>1</v>
      </c>
      <c r="I20" s="45">
        <v>280</v>
      </c>
      <c r="J20" s="113">
        <v>298</v>
      </c>
      <c r="K20" s="52">
        <f t="shared" si="4"/>
        <v>1.0642857142857143</v>
      </c>
      <c r="L20" s="45">
        <v>280</v>
      </c>
      <c r="M20" s="70">
        <v>304</v>
      </c>
      <c r="N20" s="52">
        <f t="shared" si="5"/>
        <v>1.0857142857142856</v>
      </c>
      <c r="O20" s="38">
        <v>80</v>
      </c>
      <c r="P20" s="5">
        <v>198</v>
      </c>
      <c r="Q20" s="6">
        <f t="shared" si="7"/>
        <v>2.48</v>
      </c>
      <c r="R20" s="3">
        <v>200</v>
      </c>
      <c r="S20" s="5">
        <v>226</v>
      </c>
      <c r="T20" s="17">
        <f t="shared" si="0"/>
        <v>1.13</v>
      </c>
      <c r="U20" s="22">
        <v>80</v>
      </c>
      <c r="V20" s="5">
        <v>214</v>
      </c>
      <c r="W20" s="6">
        <f aca="true" t="shared" si="8" ref="W20:W30">ROUND(V20/U20,2)</f>
        <v>2.68</v>
      </c>
      <c r="X20" s="3">
        <v>240</v>
      </c>
      <c r="Y20" s="5">
        <v>244</v>
      </c>
      <c r="Z20" s="17">
        <f t="shared" si="1"/>
        <v>1.02</v>
      </c>
      <c r="AA20" s="22">
        <v>80</v>
      </c>
      <c r="AB20" s="5">
        <v>278</v>
      </c>
      <c r="AC20" s="6">
        <f t="shared" si="6"/>
        <v>3.48</v>
      </c>
      <c r="AD20" s="3">
        <v>240</v>
      </c>
      <c r="AE20" s="5">
        <v>273</v>
      </c>
      <c r="AF20" s="17">
        <f t="shared" si="2"/>
        <v>1.14</v>
      </c>
      <c r="AG20" s="38">
        <v>280</v>
      </c>
      <c r="AH20" s="5">
        <v>296</v>
      </c>
      <c r="AI20" s="17">
        <v>1.06</v>
      </c>
      <c r="AJ20" s="22">
        <v>280</v>
      </c>
      <c r="AK20" s="5">
        <v>278</v>
      </c>
      <c r="AL20" s="17">
        <v>0.99</v>
      </c>
      <c r="AM20" s="38">
        <v>320</v>
      </c>
      <c r="AN20" s="5">
        <v>332</v>
      </c>
      <c r="AO20" s="17">
        <v>1.04</v>
      </c>
      <c r="AQ20" s="251"/>
      <c r="AR20" s="251"/>
      <c r="AS20" s="251"/>
      <c r="AT20" s="251"/>
      <c r="AU20" s="251"/>
      <c r="AV20" s="251"/>
    </row>
    <row r="21" spans="1:48" ht="22.5" customHeight="1">
      <c r="A21" s="185" t="s">
        <v>21</v>
      </c>
      <c r="B21" s="185" t="s">
        <v>90</v>
      </c>
      <c r="C21" s="85">
        <v>320</v>
      </c>
      <c r="D21" s="277">
        <v>353</v>
      </c>
      <c r="E21" s="278">
        <f>IF(C21="―","―",D21/C21)</f>
        <v>1.103125</v>
      </c>
      <c r="F21" s="85">
        <v>360</v>
      </c>
      <c r="G21" s="277">
        <v>415</v>
      </c>
      <c r="H21" s="278">
        <v>1.15</v>
      </c>
      <c r="I21" s="46">
        <v>360</v>
      </c>
      <c r="J21" s="122">
        <v>416</v>
      </c>
      <c r="K21" s="245">
        <f t="shared" si="4"/>
        <v>1.1555555555555554</v>
      </c>
      <c r="L21" s="46">
        <v>400</v>
      </c>
      <c r="M21" s="71">
        <v>430</v>
      </c>
      <c r="N21" s="53">
        <f t="shared" si="5"/>
        <v>1.075</v>
      </c>
      <c r="O21" s="37">
        <v>80</v>
      </c>
      <c r="P21" s="4">
        <v>335</v>
      </c>
      <c r="Q21" s="9">
        <f t="shared" si="7"/>
        <v>4.19</v>
      </c>
      <c r="R21" s="2">
        <v>280</v>
      </c>
      <c r="S21" s="4">
        <v>345</v>
      </c>
      <c r="T21" s="16">
        <f t="shared" si="0"/>
        <v>1.23</v>
      </c>
      <c r="U21" s="21">
        <v>80</v>
      </c>
      <c r="V21" s="4">
        <v>400</v>
      </c>
      <c r="W21" s="9">
        <f t="shared" si="8"/>
        <v>5</v>
      </c>
      <c r="X21" s="2">
        <v>280</v>
      </c>
      <c r="Y21" s="4">
        <v>356</v>
      </c>
      <c r="Z21" s="16">
        <f t="shared" si="1"/>
        <v>1.27</v>
      </c>
      <c r="AA21" s="21">
        <v>80</v>
      </c>
      <c r="AB21" s="4">
        <v>437</v>
      </c>
      <c r="AC21" s="9">
        <f t="shared" si="6"/>
        <v>5.46</v>
      </c>
      <c r="AD21" s="2">
        <v>280</v>
      </c>
      <c r="AE21" s="4">
        <v>335</v>
      </c>
      <c r="AF21" s="16">
        <f t="shared" si="2"/>
        <v>1.2</v>
      </c>
      <c r="AG21" s="37">
        <v>360</v>
      </c>
      <c r="AH21" s="4">
        <v>417</v>
      </c>
      <c r="AI21" s="16">
        <v>1.16</v>
      </c>
      <c r="AJ21" s="21">
        <v>320</v>
      </c>
      <c r="AK21" s="4">
        <v>366</v>
      </c>
      <c r="AL21" s="16">
        <v>1.14</v>
      </c>
      <c r="AM21" s="37">
        <v>400</v>
      </c>
      <c r="AN21" s="4">
        <v>453</v>
      </c>
      <c r="AO21" s="16">
        <v>1.13</v>
      </c>
      <c r="AQ21" s="251"/>
      <c r="AR21" s="251"/>
      <c r="AS21" s="251"/>
      <c r="AT21" s="251"/>
      <c r="AU21" s="251"/>
      <c r="AV21" s="251"/>
    </row>
    <row r="22" spans="1:48" ht="22.5" customHeight="1">
      <c r="A22" s="184" t="s">
        <v>22</v>
      </c>
      <c r="B22" s="184" t="s">
        <v>90</v>
      </c>
      <c r="C22" s="86">
        <v>320</v>
      </c>
      <c r="D22" s="279">
        <v>343</v>
      </c>
      <c r="E22" s="280">
        <f aca="true" t="shared" si="9" ref="E22:E30">IF(C22="―","―",D22/C22)</f>
        <v>1.071875</v>
      </c>
      <c r="F22" s="86">
        <v>320</v>
      </c>
      <c r="G22" s="279">
        <v>408</v>
      </c>
      <c r="H22" s="280">
        <v>1.28</v>
      </c>
      <c r="I22" s="45">
        <v>360</v>
      </c>
      <c r="J22" s="113">
        <v>447</v>
      </c>
      <c r="K22" s="52">
        <f t="shared" si="4"/>
        <v>1.2416666666666667</v>
      </c>
      <c r="L22" s="45">
        <v>360</v>
      </c>
      <c r="M22" s="70">
        <v>442</v>
      </c>
      <c r="N22" s="52">
        <f t="shared" si="5"/>
        <v>1.2277777777777779</v>
      </c>
      <c r="O22" s="38">
        <v>80</v>
      </c>
      <c r="P22" s="5">
        <v>316</v>
      </c>
      <c r="Q22" s="6">
        <f t="shared" si="7"/>
        <v>3.95</v>
      </c>
      <c r="R22" s="3">
        <v>280</v>
      </c>
      <c r="S22" s="5">
        <v>326</v>
      </c>
      <c r="T22" s="17">
        <f t="shared" si="0"/>
        <v>1.16</v>
      </c>
      <c r="U22" s="22">
        <v>80</v>
      </c>
      <c r="V22" s="5">
        <v>329</v>
      </c>
      <c r="W22" s="6">
        <f t="shared" si="8"/>
        <v>4.11</v>
      </c>
      <c r="X22" s="3">
        <v>280</v>
      </c>
      <c r="Y22" s="5">
        <v>296</v>
      </c>
      <c r="Z22" s="17">
        <f t="shared" si="1"/>
        <v>1.06</v>
      </c>
      <c r="AA22" s="22">
        <v>80</v>
      </c>
      <c r="AB22" s="5">
        <v>399</v>
      </c>
      <c r="AC22" s="6">
        <f t="shared" si="6"/>
        <v>4.99</v>
      </c>
      <c r="AD22" s="3">
        <v>240</v>
      </c>
      <c r="AE22" s="5">
        <v>291</v>
      </c>
      <c r="AF22" s="17">
        <f t="shared" si="2"/>
        <v>1.21</v>
      </c>
      <c r="AG22" s="38">
        <v>320</v>
      </c>
      <c r="AH22" s="5">
        <v>398</v>
      </c>
      <c r="AI22" s="17">
        <v>1.24</v>
      </c>
      <c r="AJ22" s="22">
        <v>320</v>
      </c>
      <c r="AK22" s="5">
        <v>339</v>
      </c>
      <c r="AL22" s="17">
        <v>1.06</v>
      </c>
      <c r="AM22" s="38">
        <v>360</v>
      </c>
      <c r="AN22" s="5">
        <v>408</v>
      </c>
      <c r="AO22" s="17">
        <v>1.13</v>
      </c>
      <c r="AQ22" s="251"/>
      <c r="AR22" s="251"/>
      <c r="AS22" s="251"/>
      <c r="AT22" s="251"/>
      <c r="AU22" s="251"/>
      <c r="AV22" s="251"/>
    </row>
    <row r="23" spans="1:48" ht="22.5" customHeight="1">
      <c r="A23" s="185" t="s">
        <v>23</v>
      </c>
      <c r="B23" s="185" t="s">
        <v>90</v>
      </c>
      <c r="C23" s="85">
        <v>320</v>
      </c>
      <c r="D23" s="277">
        <v>323</v>
      </c>
      <c r="E23" s="278">
        <f t="shared" si="9"/>
        <v>1.009375</v>
      </c>
      <c r="F23" s="85">
        <v>320</v>
      </c>
      <c r="G23" s="277">
        <v>368</v>
      </c>
      <c r="H23" s="278">
        <v>1.15</v>
      </c>
      <c r="I23" s="46">
        <v>320</v>
      </c>
      <c r="J23" s="122">
        <v>383</v>
      </c>
      <c r="K23" s="245">
        <f t="shared" si="4"/>
        <v>1.196875</v>
      </c>
      <c r="L23" s="46">
        <v>320</v>
      </c>
      <c r="M23" s="71">
        <v>373</v>
      </c>
      <c r="N23" s="53">
        <f t="shared" si="5"/>
        <v>1.165625</v>
      </c>
      <c r="O23" s="37">
        <v>80</v>
      </c>
      <c r="P23" s="4">
        <v>227</v>
      </c>
      <c r="Q23" s="9">
        <f t="shared" si="7"/>
        <v>2.84</v>
      </c>
      <c r="R23" s="2">
        <v>280</v>
      </c>
      <c r="S23" s="4">
        <v>297</v>
      </c>
      <c r="T23" s="16">
        <f t="shared" si="0"/>
        <v>1.06</v>
      </c>
      <c r="U23" s="21">
        <v>80</v>
      </c>
      <c r="V23" s="4">
        <v>287</v>
      </c>
      <c r="W23" s="9">
        <f t="shared" si="8"/>
        <v>3.59</v>
      </c>
      <c r="X23" s="2">
        <v>280</v>
      </c>
      <c r="Y23" s="4">
        <v>293</v>
      </c>
      <c r="Z23" s="16">
        <f t="shared" si="1"/>
        <v>1.05</v>
      </c>
      <c r="AA23" s="21">
        <v>80</v>
      </c>
      <c r="AB23" s="4">
        <v>299</v>
      </c>
      <c r="AC23" s="9">
        <f t="shared" si="6"/>
        <v>3.74</v>
      </c>
      <c r="AD23" s="2">
        <v>240</v>
      </c>
      <c r="AE23" s="4">
        <v>301</v>
      </c>
      <c r="AF23" s="16">
        <f t="shared" si="2"/>
        <v>1.25</v>
      </c>
      <c r="AG23" s="37">
        <v>320</v>
      </c>
      <c r="AH23" s="4">
        <v>335</v>
      </c>
      <c r="AI23" s="16">
        <v>1.05</v>
      </c>
      <c r="AJ23" s="21">
        <v>320</v>
      </c>
      <c r="AK23" s="4">
        <v>313</v>
      </c>
      <c r="AL23" s="16">
        <v>0.98</v>
      </c>
      <c r="AM23" s="37">
        <v>360</v>
      </c>
      <c r="AN23" s="4">
        <v>387</v>
      </c>
      <c r="AO23" s="16">
        <v>1.08</v>
      </c>
      <c r="AQ23" s="251"/>
      <c r="AR23" s="251"/>
      <c r="AS23" s="251"/>
      <c r="AT23" s="251"/>
      <c r="AU23" s="251"/>
      <c r="AV23" s="251"/>
    </row>
    <row r="24" spans="1:48" ht="22.5" customHeight="1">
      <c r="A24" s="184" t="s">
        <v>24</v>
      </c>
      <c r="B24" s="184" t="s">
        <v>90</v>
      </c>
      <c r="C24" s="89" t="s">
        <v>73</v>
      </c>
      <c r="D24" s="90" t="s">
        <v>73</v>
      </c>
      <c r="E24" s="94" t="str">
        <f t="shared" si="9"/>
        <v>―</v>
      </c>
      <c r="F24" s="86">
        <v>240</v>
      </c>
      <c r="G24" s="279">
        <v>258</v>
      </c>
      <c r="H24" s="280">
        <v>1.08</v>
      </c>
      <c r="I24" s="45">
        <v>240</v>
      </c>
      <c r="J24" s="113">
        <v>277</v>
      </c>
      <c r="K24" s="52">
        <f t="shared" si="4"/>
        <v>1.1541666666666666</v>
      </c>
      <c r="L24" s="45">
        <v>280</v>
      </c>
      <c r="M24" s="70">
        <v>299</v>
      </c>
      <c r="N24" s="52">
        <f t="shared" si="5"/>
        <v>1.0678571428571428</v>
      </c>
      <c r="O24" s="38">
        <v>80</v>
      </c>
      <c r="P24" s="5">
        <v>205</v>
      </c>
      <c r="Q24" s="6">
        <f t="shared" si="7"/>
        <v>2.56</v>
      </c>
      <c r="R24" s="3">
        <v>200</v>
      </c>
      <c r="S24" s="5">
        <v>224</v>
      </c>
      <c r="T24" s="17">
        <f t="shared" si="0"/>
        <v>1.12</v>
      </c>
      <c r="U24" s="22">
        <v>80</v>
      </c>
      <c r="V24" s="5">
        <v>189</v>
      </c>
      <c r="W24" s="6">
        <f t="shared" si="8"/>
        <v>2.36</v>
      </c>
      <c r="X24" s="3">
        <v>200</v>
      </c>
      <c r="Y24" s="5">
        <v>201</v>
      </c>
      <c r="Z24" s="17">
        <f t="shared" si="1"/>
        <v>1.01</v>
      </c>
      <c r="AA24" s="22">
        <v>80</v>
      </c>
      <c r="AB24" s="5">
        <v>227</v>
      </c>
      <c r="AC24" s="6">
        <f t="shared" si="6"/>
        <v>2.84</v>
      </c>
      <c r="AD24" s="3">
        <v>200</v>
      </c>
      <c r="AE24" s="5">
        <v>245</v>
      </c>
      <c r="AF24" s="17">
        <f t="shared" si="2"/>
        <v>1.23</v>
      </c>
      <c r="AG24" s="38">
        <v>280</v>
      </c>
      <c r="AH24" s="5">
        <v>310</v>
      </c>
      <c r="AI24" s="17">
        <v>1.11</v>
      </c>
      <c r="AJ24" s="22">
        <v>280</v>
      </c>
      <c r="AK24" s="5">
        <v>282</v>
      </c>
      <c r="AL24" s="17">
        <v>1.01</v>
      </c>
      <c r="AM24" s="38">
        <v>280</v>
      </c>
      <c r="AN24" s="5">
        <v>400</v>
      </c>
      <c r="AO24" s="17">
        <v>1.43</v>
      </c>
      <c r="AQ24" s="251"/>
      <c r="AR24" s="251"/>
      <c r="AS24" s="251"/>
      <c r="AT24" s="251"/>
      <c r="AU24" s="251"/>
      <c r="AV24" s="251"/>
    </row>
    <row r="25" spans="1:48" ht="22.5" customHeight="1">
      <c r="A25" s="185" t="s">
        <v>25</v>
      </c>
      <c r="B25" s="185" t="s">
        <v>90</v>
      </c>
      <c r="C25" s="85">
        <v>240</v>
      </c>
      <c r="D25" s="277">
        <v>287</v>
      </c>
      <c r="E25" s="278">
        <f t="shared" si="9"/>
        <v>1.1958333333333333</v>
      </c>
      <c r="F25" s="85">
        <v>240</v>
      </c>
      <c r="G25" s="277">
        <v>278</v>
      </c>
      <c r="H25" s="278">
        <v>1.16</v>
      </c>
      <c r="I25" s="46">
        <v>240</v>
      </c>
      <c r="J25" s="122">
        <v>301</v>
      </c>
      <c r="K25" s="245">
        <f t="shared" si="4"/>
        <v>1.2541666666666667</v>
      </c>
      <c r="L25" s="46">
        <v>280</v>
      </c>
      <c r="M25" s="71">
        <v>299</v>
      </c>
      <c r="N25" s="53">
        <f t="shared" si="5"/>
        <v>1.0678571428571428</v>
      </c>
      <c r="O25" s="37">
        <v>80</v>
      </c>
      <c r="P25" s="4">
        <v>240</v>
      </c>
      <c r="Q25" s="9">
        <f t="shared" si="7"/>
        <v>3</v>
      </c>
      <c r="R25" s="2">
        <v>240</v>
      </c>
      <c r="S25" s="4">
        <v>255</v>
      </c>
      <c r="T25" s="16">
        <f t="shared" si="0"/>
        <v>1.06</v>
      </c>
      <c r="U25" s="21">
        <v>80</v>
      </c>
      <c r="V25" s="4">
        <v>272</v>
      </c>
      <c r="W25" s="9">
        <f t="shared" si="8"/>
        <v>3.4</v>
      </c>
      <c r="X25" s="2">
        <v>200</v>
      </c>
      <c r="Y25" s="4">
        <v>255</v>
      </c>
      <c r="Z25" s="16">
        <f t="shared" si="1"/>
        <v>1.28</v>
      </c>
      <c r="AA25" s="21">
        <v>80</v>
      </c>
      <c r="AB25" s="4">
        <v>271</v>
      </c>
      <c r="AC25" s="9">
        <f t="shared" si="6"/>
        <v>3.39</v>
      </c>
      <c r="AD25" s="2">
        <v>200</v>
      </c>
      <c r="AE25" s="4">
        <v>236</v>
      </c>
      <c r="AF25" s="16">
        <f t="shared" si="2"/>
        <v>1.18</v>
      </c>
      <c r="AG25" s="37">
        <v>280</v>
      </c>
      <c r="AH25" s="4">
        <v>332</v>
      </c>
      <c r="AI25" s="16">
        <v>1.19</v>
      </c>
      <c r="AJ25" s="21">
        <v>280</v>
      </c>
      <c r="AK25" s="4">
        <v>310</v>
      </c>
      <c r="AL25" s="16">
        <v>1.11</v>
      </c>
      <c r="AM25" s="37">
        <v>360</v>
      </c>
      <c r="AN25" s="4">
        <v>395</v>
      </c>
      <c r="AO25" s="16">
        <v>1.1</v>
      </c>
      <c r="AQ25" s="251"/>
      <c r="AR25" s="251"/>
      <c r="AS25" s="251"/>
      <c r="AT25" s="251"/>
      <c r="AU25" s="251"/>
      <c r="AV25" s="251"/>
    </row>
    <row r="26" spans="1:48" ht="22.5" customHeight="1">
      <c r="A26" s="184" t="s">
        <v>26</v>
      </c>
      <c r="B26" s="184" t="s">
        <v>90</v>
      </c>
      <c r="C26" s="86">
        <v>240</v>
      </c>
      <c r="D26" s="279">
        <v>269</v>
      </c>
      <c r="E26" s="280">
        <f t="shared" si="9"/>
        <v>1.1208333333333333</v>
      </c>
      <c r="F26" s="86">
        <v>240</v>
      </c>
      <c r="G26" s="279">
        <v>243</v>
      </c>
      <c r="H26" s="280">
        <v>1.01</v>
      </c>
      <c r="I26" s="45">
        <v>240</v>
      </c>
      <c r="J26" s="113">
        <v>269</v>
      </c>
      <c r="K26" s="52">
        <f t="shared" si="4"/>
        <v>1.1208333333333333</v>
      </c>
      <c r="L26" s="45">
        <v>240</v>
      </c>
      <c r="M26" s="70">
        <v>267</v>
      </c>
      <c r="N26" s="52">
        <f t="shared" si="5"/>
        <v>1.1125</v>
      </c>
      <c r="O26" s="38">
        <v>80</v>
      </c>
      <c r="P26" s="5">
        <v>217</v>
      </c>
      <c r="Q26" s="6">
        <f t="shared" si="7"/>
        <v>2.71</v>
      </c>
      <c r="R26" s="3">
        <v>200</v>
      </c>
      <c r="S26" s="5">
        <v>214</v>
      </c>
      <c r="T26" s="17">
        <f t="shared" si="0"/>
        <v>1.07</v>
      </c>
      <c r="U26" s="22">
        <v>80</v>
      </c>
      <c r="V26" s="5">
        <v>269</v>
      </c>
      <c r="W26" s="6">
        <f t="shared" si="8"/>
        <v>3.36</v>
      </c>
      <c r="X26" s="3">
        <v>200</v>
      </c>
      <c r="Y26" s="5">
        <v>265</v>
      </c>
      <c r="Z26" s="17">
        <f t="shared" si="1"/>
        <v>1.33</v>
      </c>
      <c r="AA26" s="22">
        <v>80</v>
      </c>
      <c r="AB26" s="5">
        <v>313</v>
      </c>
      <c r="AC26" s="6">
        <f t="shared" si="6"/>
        <v>3.91</v>
      </c>
      <c r="AD26" s="3">
        <v>160</v>
      </c>
      <c r="AE26" s="5">
        <v>206</v>
      </c>
      <c r="AF26" s="17">
        <f t="shared" si="2"/>
        <v>1.29</v>
      </c>
      <c r="AG26" s="38">
        <v>240</v>
      </c>
      <c r="AH26" s="5">
        <v>289</v>
      </c>
      <c r="AI26" s="17">
        <v>1.2</v>
      </c>
      <c r="AJ26" s="22">
        <v>280</v>
      </c>
      <c r="AK26" s="5">
        <v>287</v>
      </c>
      <c r="AL26" s="17">
        <v>1.03</v>
      </c>
      <c r="AM26" s="38">
        <v>320</v>
      </c>
      <c r="AN26" s="5">
        <v>388</v>
      </c>
      <c r="AO26" s="17">
        <v>1.21</v>
      </c>
      <c r="AQ26" s="251"/>
      <c r="AR26" s="251"/>
      <c r="AS26" s="251"/>
      <c r="AT26" s="251"/>
      <c r="AU26" s="251"/>
      <c r="AV26" s="251"/>
    </row>
    <row r="27" spans="1:48" ht="22.5" customHeight="1" hidden="1">
      <c r="A27" s="185" t="s">
        <v>27</v>
      </c>
      <c r="B27" s="185" t="s">
        <v>90</v>
      </c>
      <c r="C27" s="87" t="e">
        <v>#N/A</v>
      </c>
      <c r="D27" s="88" t="e">
        <v>#N/A</v>
      </c>
      <c r="E27" s="278" t="e">
        <f t="shared" si="9"/>
        <v>#N/A</v>
      </c>
      <c r="F27" s="87" t="s">
        <v>73</v>
      </c>
      <c r="G27" s="88" t="s">
        <v>73</v>
      </c>
      <c r="H27" s="93" t="s">
        <v>73</v>
      </c>
      <c r="I27" s="27" t="s">
        <v>73</v>
      </c>
      <c r="J27" s="10" t="s">
        <v>73</v>
      </c>
      <c r="K27" s="69" t="s">
        <v>73</v>
      </c>
      <c r="L27" s="46">
        <v>266</v>
      </c>
      <c r="M27" s="71">
        <v>318</v>
      </c>
      <c r="N27" s="53">
        <f t="shared" si="5"/>
        <v>1.1954887218045114</v>
      </c>
      <c r="O27" s="37">
        <v>80</v>
      </c>
      <c r="P27" s="4">
        <v>253</v>
      </c>
      <c r="Q27" s="9">
        <f t="shared" si="7"/>
        <v>3.16</v>
      </c>
      <c r="R27" s="2">
        <v>186</v>
      </c>
      <c r="S27" s="4">
        <v>209</v>
      </c>
      <c r="T27" s="16">
        <f t="shared" si="0"/>
        <v>1.12</v>
      </c>
      <c r="U27" s="21">
        <v>80</v>
      </c>
      <c r="V27" s="4">
        <v>255</v>
      </c>
      <c r="W27" s="9">
        <f t="shared" si="8"/>
        <v>3.19</v>
      </c>
      <c r="X27" s="2">
        <v>186</v>
      </c>
      <c r="Y27" s="4">
        <v>210</v>
      </c>
      <c r="Z27" s="16">
        <f t="shared" si="1"/>
        <v>1.13</v>
      </c>
      <c r="AA27" s="21">
        <v>80</v>
      </c>
      <c r="AB27" s="4">
        <v>328</v>
      </c>
      <c r="AC27" s="9">
        <f t="shared" si="6"/>
        <v>4.1</v>
      </c>
      <c r="AD27" s="2">
        <v>186</v>
      </c>
      <c r="AE27" s="4">
        <v>222</v>
      </c>
      <c r="AF27" s="16">
        <f t="shared" si="2"/>
        <v>1.19</v>
      </c>
      <c r="AG27" s="37">
        <v>266</v>
      </c>
      <c r="AH27" s="4">
        <v>283</v>
      </c>
      <c r="AI27" s="16">
        <v>1.06</v>
      </c>
      <c r="AJ27" s="21">
        <v>266</v>
      </c>
      <c r="AK27" s="4">
        <v>248</v>
      </c>
      <c r="AL27" s="16">
        <v>0.93</v>
      </c>
      <c r="AM27" s="37">
        <v>266</v>
      </c>
      <c r="AN27" s="4">
        <v>384</v>
      </c>
      <c r="AO27" s="16">
        <v>1.44</v>
      </c>
      <c r="AQ27" s="251"/>
      <c r="AR27" s="251"/>
      <c r="AS27" s="251"/>
      <c r="AT27" s="251"/>
      <c r="AU27" s="251"/>
      <c r="AV27" s="251"/>
    </row>
    <row r="28" spans="1:41" s="251" customFormat="1" ht="22.5" customHeight="1">
      <c r="A28" s="185" t="s">
        <v>28</v>
      </c>
      <c r="B28" s="185" t="s">
        <v>90</v>
      </c>
      <c r="C28" s="85">
        <v>240</v>
      </c>
      <c r="D28" s="277">
        <v>239</v>
      </c>
      <c r="E28" s="278">
        <f t="shared" si="9"/>
        <v>0.9958333333333333</v>
      </c>
      <c r="F28" s="85">
        <v>240</v>
      </c>
      <c r="G28" s="277">
        <v>262</v>
      </c>
      <c r="H28" s="278">
        <v>1.09</v>
      </c>
      <c r="I28" s="46">
        <v>240</v>
      </c>
      <c r="J28" s="122">
        <v>238</v>
      </c>
      <c r="K28" s="245">
        <f t="shared" si="4"/>
        <v>0.9916666666666667</v>
      </c>
      <c r="L28" s="46">
        <v>240</v>
      </c>
      <c r="M28" s="122">
        <v>273</v>
      </c>
      <c r="N28" s="245">
        <f t="shared" si="5"/>
        <v>1.1375</v>
      </c>
      <c r="O28" s="37">
        <v>80</v>
      </c>
      <c r="P28" s="4">
        <v>175</v>
      </c>
      <c r="Q28" s="9">
        <f t="shared" si="7"/>
        <v>2.19</v>
      </c>
      <c r="R28" s="2">
        <v>160</v>
      </c>
      <c r="S28" s="4">
        <v>169</v>
      </c>
      <c r="T28" s="16">
        <f t="shared" si="0"/>
        <v>1.06</v>
      </c>
      <c r="U28" s="21">
        <v>80</v>
      </c>
      <c r="V28" s="4">
        <v>199</v>
      </c>
      <c r="W28" s="9">
        <f t="shared" si="8"/>
        <v>2.49</v>
      </c>
      <c r="X28" s="2">
        <v>160</v>
      </c>
      <c r="Y28" s="4">
        <v>187</v>
      </c>
      <c r="Z28" s="16">
        <f t="shared" si="1"/>
        <v>1.17</v>
      </c>
      <c r="AA28" s="21">
        <v>80</v>
      </c>
      <c r="AB28" s="4">
        <v>213</v>
      </c>
      <c r="AC28" s="9">
        <f t="shared" si="6"/>
        <v>2.66</v>
      </c>
      <c r="AD28" s="2">
        <v>160</v>
      </c>
      <c r="AE28" s="4">
        <v>204</v>
      </c>
      <c r="AF28" s="16">
        <f t="shared" si="2"/>
        <v>1.28</v>
      </c>
      <c r="AG28" s="37">
        <v>240</v>
      </c>
      <c r="AH28" s="4">
        <v>253</v>
      </c>
      <c r="AI28" s="16">
        <v>1.05</v>
      </c>
      <c r="AJ28" s="21">
        <v>240</v>
      </c>
      <c r="AK28" s="4">
        <v>225</v>
      </c>
      <c r="AL28" s="16">
        <v>0.94</v>
      </c>
      <c r="AM28" s="37">
        <v>280</v>
      </c>
      <c r="AN28" s="4">
        <v>347</v>
      </c>
      <c r="AO28" s="16">
        <v>1.24</v>
      </c>
    </row>
    <row r="29" spans="1:48" s="252" customFormat="1" ht="22.5" customHeight="1">
      <c r="A29" s="184" t="s">
        <v>98</v>
      </c>
      <c r="B29" s="184" t="s">
        <v>90</v>
      </c>
      <c r="C29" s="86">
        <v>240</v>
      </c>
      <c r="D29" s="279">
        <v>277</v>
      </c>
      <c r="E29" s="280">
        <f t="shared" si="9"/>
        <v>1.1541666666666666</v>
      </c>
      <c r="F29" s="86">
        <v>280</v>
      </c>
      <c r="G29" s="279">
        <v>297</v>
      </c>
      <c r="H29" s="280">
        <v>1.06</v>
      </c>
      <c r="I29" s="45">
        <v>280</v>
      </c>
      <c r="J29" s="113">
        <v>342</v>
      </c>
      <c r="K29" s="52">
        <f t="shared" si="4"/>
        <v>1.2214285714285715</v>
      </c>
      <c r="L29" s="45">
        <v>280</v>
      </c>
      <c r="M29" s="113">
        <v>309</v>
      </c>
      <c r="N29" s="52">
        <f t="shared" si="5"/>
        <v>1.1035714285714286</v>
      </c>
      <c r="O29" s="38">
        <v>80</v>
      </c>
      <c r="P29" s="5">
        <v>273</v>
      </c>
      <c r="Q29" s="6">
        <f t="shared" si="7"/>
        <v>3.41</v>
      </c>
      <c r="R29" s="3">
        <v>200</v>
      </c>
      <c r="S29" s="5">
        <v>238</v>
      </c>
      <c r="T29" s="17">
        <f t="shared" si="0"/>
        <v>1.19</v>
      </c>
      <c r="U29" s="22">
        <v>80</v>
      </c>
      <c r="V29" s="5">
        <v>236</v>
      </c>
      <c r="W29" s="6">
        <f t="shared" si="8"/>
        <v>2.95</v>
      </c>
      <c r="X29" s="3">
        <v>240</v>
      </c>
      <c r="Y29" s="5">
        <v>265</v>
      </c>
      <c r="Z29" s="17">
        <f t="shared" si="1"/>
        <v>1.1</v>
      </c>
      <c r="AA29" s="22">
        <v>80</v>
      </c>
      <c r="AB29" s="5">
        <v>337</v>
      </c>
      <c r="AC29" s="6">
        <f t="shared" si="6"/>
        <v>4.21</v>
      </c>
      <c r="AD29" s="3">
        <v>200</v>
      </c>
      <c r="AE29" s="5">
        <v>240</v>
      </c>
      <c r="AF29" s="17">
        <f t="shared" si="2"/>
        <v>1.2</v>
      </c>
      <c r="AG29" s="38">
        <v>280</v>
      </c>
      <c r="AH29" s="5">
        <v>299</v>
      </c>
      <c r="AI29" s="17">
        <v>1.07</v>
      </c>
      <c r="AJ29" s="22">
        <v>280</v>
      </c>
      <c r="AK29" s="5">
        <v>273</v>
      </c>
      <c r="AL29" s="17">
        <v>0.98</v>
      </c>
      <c r="AM29" s="38">
        <v>280</v>
      </c>
      <c r="AN29" s="5">
        <v>489</v>
      </c>
      <c r="AO29" s="17">
        <v>1.75</v>
      </c>
      <c r="AQ29" s="251"/>
      <c r="AR29" s="251"/>
      <c r="AS29" s="251"/>
      <c r="AT29" s="251"/>
      <c r="AU29" s="251"/>
      <c r="AV29" s="251"/>
    </row>
    <row r="30" spans="1:41" s="251" customFormat="1" ht="22.5" customHeight="1" thickBot="1">
      <c r="A30" s="100" t="s">
        <v>29</v>
      </c>
      <c r="B30" s="100" t="s">
        <v>90</v>
      </c>
      <c r="C30" s="101">
        <v>280</v>
      </c>
      <c r="D30" s="102">
        <v>365</v>
      </c>
      <c r="E30" s="103">
        <f t="shared" si="9"/>
        <v>1.3035714285714286</v>
      </c>
      <c r="F30" s="101">
        <v>320</v>
      </c>
      <c r="G30" s="102">
        <v>362</v>
      </c>
      <c r="H30" s="103">
        <v>1.13</v>
      </c>
      <c r="I30" s="104">
        <v>320</v>
      </c>
      <c r="J30" s="241">
        <v>389</v>
      </c>
      <c r="K30" s="112">
        <f t="shared" si="4"/>
        <v>1.215625</v>
      </c>
      <c r="L30" s="104">
        <v>320</v>
      </c>
      <c r="M30" s="241">
        <v>413</v>
      </c>
      <c r="N30" s="112">
        <f t="shared" si="5"/>
        <v>1.290625</v>
      </c>
      <c r="O30" s="253">
        <v>80</v>
      </c>
      <c r="P30" s="254">
        <v>236</v>
      </c>
      <c r="Q30" s="255">
        <f t="shared" si="7"/>
        <v>2.95</v>
      </c>
      <c r="R30" s="256">
        <v>280</v>
      </c>
      <c r="S30" s="254">
        <v>284</v>
      </c>
      <c r="T30" s="257">
        <f t="shared" si="0"/>
        <v>1.01</v>
      </c>
      <c r="U30" s="258">
        <v>80</v>
      </c>
      <c r="V30" s="254">
        <v>269</v>
      </c>
      <c r="W30" s="255">
        <f t="shared" si="8"/>
        <v>3.36</v>
      </c>
      <c r="X30" s="256">
        <v>280</v>
      </c>
      <c r="Y30" s="254">
        <v>305</v>
      </c>
      <c r="Z30" s="257">
        <f t="shared" si="1"/>
        <v>1.09</v>
      </c>
      <c r="AA30" s="258">
        <v>80</v>
      </c>
      <c r="AB30" s="254">
        <v>367</v>
      </c>
      <c r="AC30" s="255">
        <f t="shared" si="6"/>
        <v>4.59</v>
      </c>
      <c r="AD30" s="256">
        <v>240</v>
      </c>
      <c r="AE30" s="254">
        <v>291</v>
      </c>
      <c r="AF30" s="257">
        <f t="shared" si="2"/>
        <v>1.21</v>
      </c>
      <c r="AG30" s="253">
        <v>320</v>
      </c>
      <c r="AH30" s="254">
        <v>351</v>
      </c>
      <c r="AI30" s="257">
        <v>1.1</v>
      </c>
      <c r="AJ30" s="258">
        <v>320</v>
      </c>
      <c r="AK30" s="254">
        <v>326</v>
      </c>
      <c r="AL30" s="257">
        <v>1.02</v>
      </c>
      <c r="AM30" s="253">
        <v>360</v>
      </c>
      <c r="AN30" s="254">
        <v>367</v>
      </c>
      <c r="AO30" s="257">
        <v>1.02</v>
      </c>
    </row>
    <row r="31" spans="1:41" ht="22.5" customHeight="1">
      <c r="A31" s="34" t="s">
        <v>269</v>
      </c>
      <c r="B31" s="34"/>
      <c r="C31" s="288"/>
      <c r="D31" s="288"/>
      <c r="E31" s="289"/>
      <c r="F31" s="288"/>
      <c r="G31" s="288"/>
      <c r="H31" s="289"/>
      <c r="L31" s="34"/>
      <c r="M31" s="34"/>
      <c r="N31" s="8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row>
    <row r="32" spans="1:14" ht="22.5" customHeight="1">
      <c r="A32" s="1" t="s">
        <v>270</v>
      </c>
      <c r="C32" s="288"/>
      <c r="D32" s="288"/>
      <c r="E32" s="289"/>
      <c r="F32" s="288"/>
      <c r="G32" s="288"/>
      <c r="H32" s="289"/>
      <c r="L32" s="34"/>
      <c r="M32" s="34"/>
      <c r="N32" s="84"/>
    </row>
    <row r="33" spans="3:14" ht="22.5" customHeight="1">
      <c r="C33" s="288"/>
      <c r="D33" s="288"/>
      <c r="E33" s="289"/>
      <c r="F33" s="288"/>
      <c r="G33" s="288"/>
      <c r="H33" s="289"/>
      <c r="L33" s="34"/>
      <c r="M33" s="34"/>
      <c r="N33" s="84"/>
    </row>
    <row r="34" spans="3:14" ht="22.5" customHeight="1">
      <c r="C34" s="288"/>
      <c r="D34" s="288"/>
      <c r="E34" s="289"/>
      <c r="F34" s="288"/>
      <c r="G34" s="288"/>
      <c r="H34" s="289"/>
      <c r="L34" s="34"/>
      <c r="M34" s="34"/>
      <c r="N34" s="84"/>
    </row>
    <row r="35" spans="3:14" ht="22.5" customHeight="1">
      <c r="C35" s="288"/>
      <c r="D35" s="288"/>
      <c r="E35" s="289"/>
      <c r="F35" s="288"/>
      <c r="G35" s="288"/>
      <c r="H35" s="289"/>
      <c r="L35" s="34"/>
      <c r="M35" s="34"/>
      <c r="N35" s="84"/>
    </row>
    <row r="36" spans="3:14" ht="22.5" customHeight="1">
      <c r="C36" s="288"/>
      <c r="D36" s="288"/>
      <c r="E36" s="289"/>
      <c r="F36" s="288"/>
      <c r="G36" s="288"/>
      <c r="H36" s="289"/>
      <c r="L36" s="34"/>
      <c r="M36" s="34"/>
      <c r="N36" s="84"/>
    </row>
  </sheetData>
  <sheetProtection/>
  <mergeCells count="44">
    <mergeCell ref="A1:K1"/>
    <mergeCell ref="G7:G8"/>
    <mergeCell ref="H7:H8"/>
    <mergeCell ref="G18:G19"/>
    <mergeCell ref="H18:H19"/>
    <mergeCell ref="K18:K19"/>
    <mergeCell ref="A13:A14"/>
    <mergeCell ref="A18:A19"/>
    <mergeCell ref="J18:J19"/>
    <mergeCell ref="A7:A8"/>
    <mergeCell ref="A5:A6"/>
    <mergeCell ref="M13:M14"/>
    <mergeCell ref="N13:N14"/>
    <mergeCell ref="M18:M19"/>
    <mergeCell ref="F3:H3"/>
    <mergeCell ref="B3:B4"/>
    <mergeCell ref="M7:M8"/>
    <mergeCell ref="N7:N8"/>
    <mergeCell ref="N18:N19"/>
    <mergeCell ref="C3:E3"/>
    <mergeCell ref="R3:T3"/>
    <mergeCell ref="K7:K8"/>
    <mergeCell ref="L3:N3"/>
    <mergeCell ref="M5:M6"/>
    <mergeCell ref="N5:N6"/>
    <mergeCell ref="I3:K3"/>
    <mergeCell ref="K5:K6"/>
    <mergeCell ref="O3:Q3"/>
    <mergeCell ref="AJ3:AL3"/>
    <mergeCell ref="AM3:AO3"/>
    <mergeCell ref="AG3:AI3"/>
    <mergeCell ref="AA3:AC3"/>
    <mergeCell ref="AD3:AF3"/>
    <mergeCell ref="U3:W3"/>
    <mergeCell ref="X3:Z3"/>
    <mergeCell ref="D7:D8"/>
    <mergeCell ref="E7:E8"/>
    <mergeCell ref="D18:D19"/>
    <mergeCell ref="E18:E19"/>
    <mergeCell ref="B2:K2"/>
    <mergeCell ref="J5:J6"/>
    <mergeCell ref="J7:J8"/>
    <mergeCell ref="J13:J14"/>
    <mergeCell ref="K13:K14"/>
  </mergeCells>
  <printOptions horizontalCentered="1"/>
  <pageMargins left="0.7086614173228347" right="0.7086614173228347" top="0.5905511811023623" bottom="0.5905511811023623" header="0.31496062992125984" footer="0.31496062992125984"/>
  <pageSetup fitToHeight="0" fitToWidth="0"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AV37"/>
  <sheetViews>
    <sheetView view="pageBreakPreview" zoomScale="70" zoomScaleNormal="55" zoomScaleSheetLayoutView="70" zoomScalePageLayoutView="0" workbookViewId="0" topLeftCell="A22">
      <selection activeCell="A1" sqref="A1:K1"/>
    </sheetView>
  </sheetViews>
  <sheetFormatPr defaultColWidth="9.57421875" defaultRowHeight="22.5" customHeight="1"/>
  <cols>
    <col min="1" max="2" width="16.421875" style="1" customWidth="1"/>
    <col min="3" max="11" width="10.57421875" style="1" customWidth="1"/>
    <col min="12" max="14" width="10.57421875" style="1" hidden="1" customWidth="1"/>
    <col min="15" max="26" width="9.421875" style="1" hidden="1" customWidth="1"/>
    <col min="27" max="41" width="0" style="1" hidden="1" customWidth="1"/>
    <col min="42" max="16384" width="9.421875" style="1" customWidth="1"/>
  </cols>
  <sheetData>
    <row r="1" spans="1:41" ht="22.5" customHeight="1">
      <c r="A1" s="329" t="s">
        <v>238</v>
      </c>
      <c r="B1" s="329"/>
      <c r="C1" s="329"/>
      <c r="D1" s="329"/>
      <c r="E1" s="329"/>
      <c r="F1" s="329"/>
      <c r="G1" s="329"/>
      <c r="H1" s="329"/>
      <c r="I1" s="329"/>
      <c r="J1" s="329"/>
      <c r="K1" s="329"/>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2:41" ht="45.75" customHeight="1" thickBot="1">
      <c r="B2" s="330" t="s">
        <v>271</v>
      </c>
      <c r="C2" s="330"/>
      <c r="D2" s="330"/>
      <c r="E2" s="330"/>
      <c r="F2" s="330"/>
      <c r="G2" s="330"/>
      <c r="H2" s="330"/>
      <c r="I2" s="330"/>
      <c r="J2" s="330"/>
      <c r="K2" s="330"/>
      <c r="L2" s="73"/>
      <c r="M2" s="73"/>
      <c r="N2" s="73"/>
      <c r="O2" s="73"/>
      <c r="P2" s="73"/>
      <c r="Q2" s="73"/>
      <c r="R2" s="73"/>
      <c r="S2" s="73"/>
      <c r="T2" s="73"/>
      <c r="U2" s="73"/>
      <c r="V2" s="73"/>
      <c r="W2" s="73"/>
      <c r="X2" s="73"/>
      <c r="Y2" s="67"/>
      <c r="Z2" s="67"/>
      <c r="AA2" s="67"/>
      <c r="AB2" s="67"/>
      <c r="AC2" s="67"/>
      <c r="AD2" s="67"/>
      <c r="AE2" s="67"/>
      <c r="AF2" s="67"/>
      <c r="AG2" s="68"/>
      <c r="AH2" s="68"/>
      <c r="AI2" s="68"/>
      <c r="AJ2" s="68"/>
      <c r="AK2" s="68"/>
      <c r="AL2" s="68"/>
      <c r="AM2" s="68"/>
      <c r="AN2" s="68"/>
      <c r="AO2" s="68"/>
    </row>
    <row r="3" spans="1:41" ht="22.5" customHeight="1">
      <c r="A3" s="118" t="s">
        <v>77</v>
      </c>
      <c r="B3" s="341" t="s">
        <v>89</v>
      </c>
      <c r="C3" s="336" t="s">
        <v>252</v>
      </c>
      <c r="D3" s="337"/>
      <c r="E3" s="339"/>
      <c r="F3" s="336" t="s">
        <v>99</v>
      </c>
      <c r="G3" s="337"/>
      <c r="H3" s="339"/>
      <c r="I3" s="336" t="s">
        <v>96</v>
      </c>
      <c r="J3" s="337"/>
      <c r="K3" s="338"/>
      <c r="L3" s="336" t="s">
        <v>85</v>
      </c>
      <c r="M3" s="337"/>
      <c r="N3" s="338"/>
      <c r="O3" s="336" t="s">
        <v>81</v>
      </c>
      <c r="P3" s="337"/>
      <c r="Q3" s="339"/>
      <c r="R3" s="340" t="s">
        <v>82</v>
      </c>
      <c r="S3" s="337"/>
      <c r="T3" s="338"/>
      <c r="U3" s="336" t="s">
        <v>74</v>
      </c>
      <c r="V3" s="337"/>
      <c r="W3" s="339"/>
      <c r="X3" s="340" t="s">
        <v>75</v>
      </c>
      <c r="Y3" s="337"/>
      <c r="Z3" s="338"/>
      <c r="AA3" s="336" t="s">
        <v>71</v>
      </c>
      <c r="AB3" s="337"/>
      <c r="AC3" s="339"/>
      <c r="AD3" s="340" t="s">
        <v>72</v>
      </c>
      <c r="AE3" s="337"/>
      <c r="AF3" s="338"/>
      <c r="AG3" s="337" t="s">
        <v>10</v>
      </c>
      <c r="AH3" s="337"/>
      <c r="AI3" s="338"/>
      <c r="AJ3" s="336" t="s">
        <v>7</v>
      </c>
      <c r="AK3" s="337"/>
      <c r="AL3" s="338"/>
      <c r="AM3" s="337" t="s">
        <v>8</v>
      </c>
      <c r="AN3" s="337"/>
      <c r="AO3" s="338"/>
    </row>
    <row r="4" spans="1:41" ht="22.5" customHeight="1" thickBot="1">
      <c r="A4" s="119" t="s">
        <v>6</v>
      </c>
      <c r="B4" s="342"/>
      <c r="C4" s="74" t="s">
        <v>4</v>
      </c>
      <c r="D4" s="30" t="s">
        <v>5</v>
      </c>
      <c r="E4" s="75" t="s">
        <v>9</v>
      </c>
      <c r="F4" s="74" t="s">
        <v>4</v>
      </c>
      <c r="G4" s="30" t="s">
        <v>5</v>
      </c>
      <c r="H4" s="75" t="s">
        <v>9</v>
      </c>
      <c r="I4" s="29" t="s">
        <v>4</v>
      </c>
      <c r="J4" s="30" t="s">
        <v>5</v>
      </c>
      <c r="K4" s="33" t="s">
        <v>9</v>
      </c>
      <c r="L4" s="29" t="s">
        <v>4</v>
      </c>
      <c r="M4" s="30" t="s">
        <v>5</v>
      </c>
      <c r="N4" s="33" t="s">
        <v>9</v>
      </c>
      <c r="O4" s="36" t="s">
        <v>4</v>
      </c>
      <c r="P4" s="30" t="s">
        <v>5</v>
      </c>
      <c r="Q4" s="31" t="s">
        <v>9</v>
      </c>
      <c r="R4" s="32" t="s">
        <v>4</v>
      </c>
      <c r="S4" s="30" t="s">
        <v>5</v>
      </c>
      <c r="T4" s="33" t="s">
        <v>9</v>
      </c>
      <c r="U4" s="29" t="s">
        <v>4</v>
      </c>
      <c r="V4" s="30" t="s">
        <v>5</v>
      </c>
      <c r="W4" s="31" t="s">
        <v>9</v>
      </c>
      <c r="X4" s="32" t="s">
        <v>4</v>
      </c>
      <c r="Y4" s="30" t="s">
        <v>5</v>
      </c>
      <c r="Z4" s="33" t="s">
        <v>9</v>
      </c>
      <c r="AA4" s="29" t="s">
        <v>4</v>
      </c>
      <c r="AB4" s="30" t="s">
        <v>5</v>
      </c>
      <c r="AC4" s="31" t="s">
        <v>9</v>
      </c>
      <c r="AD4" s="32" t="s">
        <v>4</v>
      </c>
      <c r="AE4" s="30" t="s">
        <v>5</v>
      </c>
      <c r="AF4" s="33" t="s">
        <v>9</v>
      </c>
      <c r="AG4" s="36" t="s">
        <v>4</v>
      </c>
      <c r="AH4" s="30" t="s">
        <v>5</v>
      </c>
      <c r="AI4" s="33" t="s">
        <v>9</v>
      </c>
      <c r="AJ4" s="29" t="s">
        <v>4</v>
      </c>
      <c r="AK4" s="30" t="s">
        <v>5</v>
      </c>
      <c r="AL4" s="33" t="s">
        <v>9</v>
      </c>
      <c r="AM4" s="36" t="s">
        <v>4</v>
      </c>
      <c r="AN4" s="30" t="s">
        <v>5</v>
      </c>
      <c r="AO4" s="33" t="s">
        <v>9</v>
      </c>
    </row>
    <row r="5" spans="1:48" s="252" customFormat="1" ht="22.5" customHeight="1">
      <c r="A5" s="114" t="s">
        <v>30</v>
      </c>
      <c r="B5" s="184" t="s">
        <v>90</v>
      </c>
      <c r="C5" s="259">
        <v>280</v>
      </c>
      <c r="D5" s="260">
        <v>361</v>
      </c>
      <c r="E5" s="261">
        <f aca="true" t="shared" si="0" ref="E5:E14">IF(C5="―","―",D5/C5)</f>
        <v>1.2892857142857144</v>
      </c>
      <c r="F5" s="259">
        <v>280</v>
      </c>
      <c r="G5" s="260">
        <v>422</v>
      </c>
      <c r="H5" s="261">
        <v>1.51</v>
      </c>
      <c r="I5" s="262">
        <v>320</v>
      </c>
      <c r="J5" s="263">
        <v>426</v>
      </c>
      <c r="K5" s="264">
        <f>J5/I5</f>
        <v>1.33125</v>
      </c>
      <c r="L5" s="262">
        <v>320</v>
      </c>
      <c r="M5" s="263">
        <v>435</v>
      </c>
      <c r="N5" s="264">
        <f>M5/L5</f>
        <v>1.359375</v>
      </c>
      <c r="O5" s="38">
        <v>80</v>
      </c>
      <c r="P5" s="5">
        <v>349</v>
      </c>
      <c r="Q5" s="6">
        <f>ROUND(P5/O5,2)</f>
        <v>4.36</v>
      </c>
      <c r="R5" s="3">
        <v>200</v>
      </c>
      <c r="S5" s="5">
        <v>285</v>
      </c>
      <c r="T5" s="17">
        <f aca="true" t="shared" si="1" ref="T5:T36">ROUND(S5/R5,2)</f>
        <v>1.43</v>
      </c>
      <c r="U5" s="22">
        <v>80</v>
      </c>
      <c r="V5" s="5">
        <v>403</v>
      </c>
      <c r="W5" s="6">
        <f>ROUND(V5/U5,2)</f>
        <v>5.04</v>
      </c>
      <c r="X5" s="3">
        <v>240</v>
      </c>
      <c r="Y5" s="5">
        <v>367</v>
      </c>
      <c r="Z5" s="17">
        <f aca="true" t="shared" si="2" ref="Z5:Z36">ROUND(Y5/X5,2)</f>
        <v>1.53</v>
      </c>
      <c r="AA5" s="22">
        <v>80</v>
      </c>
      <c r="AB5" s="5">
        <v>480</v>
      </c>
      <c r="AC5" s="6">
        <f>ROUND(AB5/AA5,2)</f>
        <v>6</v>
      </c>
      <c r="AD5" s="3">
        <v>240</v>
      </c>
      <c r="AE5" s="5">
        <v>301</v>
      </c>
      <c r="AF5" s="17">
        <f aca="true" t="shared" si="3" ref="AF5:AF36">ROUND(AE5/AD5,2)</f>
        <v>1.25</v>
      </c>
      <c r="AG5" s="38">
        <v>280</v>
      </c>
      <c r="AH5" s="5">
        <v>336</v>
      </c>
      <c r="AI5" s="17">
        <v>1.2</v>
      </c>
      <c r="AJ5" s="22">
        <v>320</v>
      </c>
      <c r="AK5" s="5">
        <v>354</v>
      </c>
      <c r="AL5" s="17">
        <v>1.11</v>
      </c>
      <c r="AM5" s="38">
        <v>320</v>
      </c>
      <c r="AN5" s="5">
        <v>371</v>
      </c>
      <c r="AO5" s="17">
        <v>1.16</v>
      </c>
      <c r="AQ5" s="251"/>
      <c r="AR5" s="251"/>
      <c r="AS5" s="251"/>
      <c r="AT5" s="251"/>
      <c r="AU5" s="251"/>
      <c r="AV5" s="251"/>
    </row>
    <row r="6" spans="1:41" s="251" customFormat="1" ht="22.5" customHeight="1">
      <c r="A6" s="332" t="s">
        <v>31</v>
      </c>
      <c r="B6" s="185" t="s">
        <v>90</v>
      </c>
      <c r="C6" s="87" t="s">
        <v>73</v>
      </c>
      <c r="D6" s="88" t="s">
        <v>73</v>
      </c>
      <c r="E6" s="93" t="str">
        <f t="shared" si="0"/>
        <v>―</v>
      </c>
      <c r="F6" s="87" t="s">
        <v>73</v>
      </c>
      <c r="G6" s="88" t="s">
        <v>73</v>
      </c>
      <c r="H6" s="93" t="s">
        <v>73</v>
      </c>
      <c r="I6" s="46">
        <v>200</v>
      </c>
      <c r="J6" s="346">
        <v>578</v>
      </c>
      <c r="K6" s="335">
        <f>J6/(I6+I7)</f>
        <v>1.6055555555555556</v>
      </c>
      <c r="L6" s="46">
        <v>200</v>
      </c>
      <c r="M6" s="346">
        <f>98+445</f>
        <v>543</v>
      </c>
      <c r="N6" s="335">
        <f>M6/(L6+L7)</f>
        <v>1.5083333333333333</v>
      </c>
      <c r="O6" s="78" t="s">
        <v>73</v>
      </c>
      <c r="P6" s="10" t="s">
        <v>73</v>
      </c>
      <c r="Q6" s="14" t="s">
        <v>73</v>
      </c>
      <c r="R6" s="2">
        <v>200</v>
      </c>
      <c r="S6" s="4">
        <v>348</v>
      </c>
      <c r="T6" s="16">
        <f t="shared" si="1"/>
        <v>1.74</v>
      </c>
      <c r="U6" s="27" t="s">
        <v>73</v>
      </c>
      <c r="V6" s="10" t="s">
        <v>73</v>
      </c>
      <c r="W6" s="14" t="s">
        <v>73</v>
      </c>
      <c r="X6" s="2">
        <v>200</v>
      </c>
      <c r="Y6" s="4">
        <v>287</v>
      </c>
      <c r="Z6" s="16">
        <f t="shared" si="2"/>
        <v>1.44</v>
      </c>
      <c r="AA6" s="27" t="s">
        <v>73</v>
      </c>
      <c r="AB6" s="10" t="s">
        <v>73</v>
      </c>
      <c r="AC6" s="14" t="s">
        <v>73</v>
      </c>
      <c r="AD6" s="2">
        <v>200</v>
      </c>
      <c r="AE6" s="4">
        <v>363</v>
      </c>
      <c r="AF6" s="16">
        <f t="shared" si="3"/>
        <v>1.82</v>
      </c>
      <c r="AG6" s="37">
        <v>200</v>
      </c>
      <c r="AH6" s="4">
        <v>319</v>
      </c>
      <c r="AI6" s="16">
        <v>1.6</v>
      </c>
      <c r="AJ6" s="21">
        <v>200</v>
      </c>
      <c r="AK6" s="4">
        <v>345</v>
      </c>
      <c r="AL6" s="16">
        <v>1.73</v>
      </c>
      <c r="AM6" s="37">
        <v>360</v>
      </c>
      <c r="AN6" s="4">
        <v>451</v>
      </c>
      <c r="AO6" s="16">
        <v>1.25</v>
      </c>
    </row>
    <row r="7" spans="1:41" s="251" customFormat="1" ht="22.5" customHeight="1">
      <c r="A7" s="332"/>
      <c r="B7" s="185" t="s">
        <v>93</v>
      </c>
      <c r="C7" s="85">
        <v>360</v>
      </c>
      <c r="D7" s="124">
        <v>510</v>
      </c>
      <c r="E7" s="120">
        <f t="shared" si="0"/>
        <v>1.4166666666666667</v>
      </c>
      <c r="F7" s="85">
        <v>360</v>
      </c>
      <c r="G7" s="124">
        <v>471</v>
      </c>
      <c r="H7" s="120">
        <v>1.31</v>
      </c>
      <c r="I7" s="46">
        <v>160</v>
      </c>
      <c r="J7" s="346"/>
      <c r="K7" s="335"/>
      <c r="L7" s="46">
        <v>160</v>
      </c>
      <c r="M7" s="346"/>
      <c r="N7" s="335"/>
      <c r="O7" s="79">
        <v>160</v>
      </c>
      <c r="P7" s="122">
        <v>470</v>
      </c>
      <c r="Q7" s="9">
        <f>ROUND(P7/O7,2)</f>
        <v>2.94</v>
      </c>
      <c r="R7" s="57" t="s">
        <v>73</v>
      </c>
      <c r="S7" s="10" t="s">
        <v>73</v>
      </c>
      <c r="T7" s="62" t="s">
        <v>73</v>
      </c>
      <c r="U7" s="46">
        <v>160</v>
      </c>
      <c r="V7" s="122">
        <v>413</v>
      </c>
      <c r="W7" s="9">
        <f>ROUND(V7/U7,2)</f>
        <v>2.58</v>
      </c>
      <c r="X7" s="57" t="s">
        <v>73</v>
      </c>
      <c r="Y7" s="10" t="s">
        <v>73</v>
      </c>
      <c r="Z7" s="62" t="s">
        <v>73</v>
      </c>
      <c r="AA7" s="27"/>
      <c r="AB7" s="10"/>
      <c r="AC7" s="14"/>
      <c r="AD7" s="2"/>
      <c r="AE7" s="4"/>
      <c r="AF7" s="16"/>
      <c r="AG7" s="37"/>
      <c r="AH7" s="4"/>
      <c r="AI7" s="16"/>
      <c r="AJ7" s="21"/>
      <c r="AK7" s="4"/>
      <c r="AL7" s="16"/>
      <c r="AM7" s="37"/>
      <c r="AN7" s="4"/>
      <c r="AO7" s="16"/>
    </row>
    <row r="8" spans="1:48" s="252" customFormat="1" ht="22.5" customHeight="1">
      <c r="A8" s="114" t="s">
        <v>32</v>
      </c>
      <c r="B8" s="184" t="s">
        <v>90</v>
      </c>
      <c r="C8" s="86">
        <v>280</v>
      </c>
      <c r="D8" s="117">
        <v>289</v>
      </c>
      <c r="E8" s="115">
        <f t="shared" si="0"/>
        <v>1.0321428571428573</v>
      </c>
      <c r="F8" s="86">
        <v>280</v>
      </c>
      <c r="G8" s="117">
        <v>442</v>
      </c>
      <c r="H8" s="115">
        <v>1.58</v>
      </c>
      <c r="I8" s="45">
        <v>280</v>
      </c>
      <c r="J8" s="113">
        <v>365</v>
      </c>
      <c r="K8" s="25">
        <f aca="true" t="shared" si="4" ref="K8:K14">J8/I8</f>
        <v>1.3035714285714286</v>
      </c>
      <c r="L8" s="45">
        <v>280</v>
      </c>
      <c r="M8" s="113">
        <v>384</v>
      </c>
      <c r="N8" s="25">
        <f>M8/L8</f>
        <v>1.3714285714285714</v>
      </c>
      <c r="O8" s="38">
        <v>40</v>
      </c>
      <c r="P8" s="5">
        <v>286</v>
      </c>
      <c r="Q8" s="6">
        <f>ROUND(P8/O8,2)</f>
        <v>7.15</v>
      </c>
      <c r="R8" s="3">
        <v>240</v>
      </c>
      <c r="S8" s="5">
        <v>359</v>
      </c>
      <c r="T8" s="17">
        <f t="shared" si="1"/>
        <v>1.5</v>
      </c>
      <c r="U8" s="22">
        <v>40</v>
      </c>
      <c r="V8" s="5">
        <v>299</v>
      </c>
      <c r="W8" s="6">
        <f>ROUND(V8/U8,2)</f>
        <v>7.48</v>
      </c>
      <c r="X8" s="3">
        <v>240</v>
      </c>
      <c r="Y8" s="5">
        <v>364</v>
      </c>
      <c r="Z8" s="17">
        <f t="shared" si="2"/>
        <v>1.52</v>
      </c>
      <c r="AA8" s="28" t="s">
        <v>73</v>
      </c>
      <c r="AB8" s="12" t="s">
        <v>73</v>
      </c>
      <c r="AC8" s="15" t="s">
        <v>73</v>
      </c>
      <c r="AD8" s="3">
        <v>280</v>
      </c>
      <c r="AE8" s="5">
        <v>403</v>
      </c>
      <c r="AF8" s="17">
        <f t="shared" si="3"/>
        <v>1.44</v>
      </c>
      <c r="AG8" s="38">
        <v>280</v>
      </c>
      <c r="AH8" s="5">
        <v>347</v>
      </c>
      <c r="AI8" s="17">
        <v>1.24</v>
      </c>
      <c r="AJ8" s="22">
        <v>280</v>
      </c>
      <c r="AK8" s="5">
        <v>374</v>
      </c>
      <c r="AL8" s="17">
        <v>1.34</v>
      </c>
      <c r="AM8" s="38">
        <v>280</v>
      </c>
      <c r="AN8" s="5">
        <v>359</v>
      </c>
      <c r="AO8" s="17">
        <v>1.28</v>
      </c>
      <c r="AQ8" s="251"/>
      <c r="AR8" s="251"/>
      <c r="AS8" s="251"/>
      <c r="AT8" s="251"/>
      <c r="AU8" s="251"/>
      <c r="AV8" s="251"/>
    </row>
    <row r="9" spans="1:41" s="251" customFormat="1" ht="22.5" customHeight="1">
      <c r="A9" s="123" t="s">
        <v>33</v>
      </c>
      <c r="B9" s="185" t="s">
        <v>90</v>
      </c>
      <c r="C9" s="85">
        <v>200</v>
      </c>
      <c r="D9" s="124">
        <v>126</v>
      </c>
      <c r="E9" s="120">
        <f t="shared" si="0"/>
        <v>0.63</v>
      </c>
      <c r="F9" s="85">
        <v>240</v>
      </c>
      <c r="G9" s="124">
        <v>128</v>
      </c>
      <c r="H9" s="120">
        <v>0.53</v>
      </c>
      <c r="I9" s="46">
        <v>240</v>
      </c>
      <c r="J9" s="122">
        <v>177</v>
      </c>
      <c r="K9" s="24">
        <f t="shared" si="4"/>
        <v>0.7375</v>
      </c>
      <c r="L9" s="46">
        <v>240</v>
      </c>
      <c r="M9" s="122">
        <v>198</v>
      </c>
      <c r="N9" s="24">
        <f>M9/L9</f>
        <v>0.825</v>
      </c>
      <c r="O9" s="37">
        <v>80</v>
      </c>
      <c r="P9" s="4">
        <v>166</v>
      </c>
      <c r="Q9" s="9">
        <f>ROUND(P9/O9,2)</f>
        <v>2.08</v>
      </c>
      <c r="R9" s="2">
        <v>160</v>
      </c>
      <c r="S9" s="4">
        <v>163</v>
      </c>
      <c r="T9" s="16">
        <f t="shared" si="1"/>
        <v>1.02</v>
      </c>
      <c r="U9" s="21">
        <v>80</v>
      </c>
      <c r="V9" s="4">
        <v>161</v>
      </c>
      <c r="W9" s="9">
        <f>ROUND(V9/U9,2)</f>
        <v>2.01</v>
      </c>
      <c r="X9" s="2">
        <v>160</v>
      </c>
      <c r="Y9" s="4">
        <v>172</v>
      </c>
      <c r="Z9" s="16">
        <f t="shared" si="2"/>
        <v>1.08</v>
      </c>
      <c r="AA9" s="21">
        <v>80</v>
      </c>
      <c r="AB9" s="4">
        <v>194</v>
      </c>
      <c r="AC9" s="9">
        <f aca="true" t="shared" si="5" ref="AC9:AC30">ROUND(AB9/AA9,2)</f>
        <v>2.43</v>
      </c>
      <c r="AD9" s="2">
        <v>160</v>
      </c>
      <c r="AE9" s="4">
        <v>186</v>
      </c>
      <c r="AF9" s="16">
        <f t="shared" si="3"/>
        <v>1.16</v>
      </c>
      <c r="AG9" s="37">
        <v>200</v>
      </c>
      <c r="AH9" s="4">
        <v>228</v>
      </c>
      <c r="AI9" s="16">
        <v>1.14</v>
      </c>
      <c r="AJ9" s="21">
        <v>240</v>
      </c>
      <c r="AK9" s="4">
        <v>200</v>
      </c>
      <c r="AL9" s="16">
        <v>0.83</v>
      </c>
      <c r="AM9" s="37">
        <v>280</v>
      </c>
      <c r="AN9" s="4">
        <v>302</v>
      </c>
      <c r="AO9" s="16">
        <v>1.08</v>
      </c>
    </row>
    <row r="10" spans="1:48" s="252" customFormat="1" ht="22.5" customHeight="1">
      <c r="A10" s="114" t="s">
        <v>34</v>
      </c>
      <c r="B10" s="184" t="s">
        <v>90</v>
      </c>
      <c r="C10" s="86">
        <v>320</v>
      </c>
      <c r="D10" s="117">
        <v>360</v>
      </c>
      <c r="E10" s="115">
        <f t="shared" si="0"/>
        <v>1.125</v>
      </c>
      <c r="F10" s="86">
        <v>320</v>
      </c>
      <c r="G10" s="117">
        <v>431</v>
      </c>
      <c r="H10" s="115">
        <v>1.35</v>
      </c>
      <c r="I10" s="45">
        <v>360</v>
      </c>
      <c r="J10" s="113">
        <v>508</v>
      </c>
      <c r="K10" s="52">
        <f t="shared" si="4"/>
        <v>1.4111111111111112</v>
      </c>
      <c r="L10" s="45">
        <v>360</v>
      </c>
      <c r="M10" s="113">
        <v>508</v>
      </c>
      <c r="N10" s="52">
        <f aca="true" t="shared" si="6" ref="N10:N36">M10/L10</f>
        <v>1.4111111111111112</v>
      </c>
      <c r="O10" s="38">
        <v>80</v>
      </c>
      <c r="P10" s="5">
        <v>353</v>
      </c>
      <c r="Q10" s="6">
        <f aca="true" t="shared" si="7" ref="Q10:Q16">ROUND(P10/O10,2)</f>
        <v>4.41</v>
      </c>
      <c r="R10" s="3">
        <v>240</v>
      </c>
      <c r="S10" s="5">
        <v>321</v>
      </c>
      <c r="T10" s="17">
        <f t="shared" si="1"/>
        <v>1.34</v>
      </c>
      <c r="U10" s="22">
        <v>80</v>
      </c>
      <c r="V10" s="5">
        <v>443</v>
      </c>
      <c r="W10" s="6">
        <f>ROUND(V10/U10,2)</f>
        <v>5.54</v>
      </c>
      <c r="X10" s="3">
        <v>280</v>
      </c>
      <c r="Y10" s="5">
        <v>454</v>
      </c>
      <c r="Z10" s="17">
        <f t="shared" si="2"/>
        <v>1.62</v>
      </c>
      <c r="AA10" s="22">
        <v>80</v>
      </c>
      <c r="AB10" s="5">
        <v>439</v>
      </c>
      <c r="AC10" s="6">
        <f t="shared" si="5"/>
        <v>5.49</v>
      </c>
      <c r="AD10" s="3">
        <v>280</v>
      </c>
      <c r="AE10" s="5">
        <v>360</v>
      </c>
      <c r="AF10" s="17">
        <f t="shared" si="3"/>
        <v>1.29</v>
      </c>
      <c r="AG10" s="38">
        <v>320</v>
      </c>
      <c r="AH10" s="5">
        <v>406</v>
      </c>
      <c r="AI10" s="17">
        <v>1.27</v>
      </c>
      <c r="AJ10" s="22">
        <v>360</v>
      </c>
      <c r="AK10" s="5">
        <v>369</v>
      </c>
      <c r="AL10" s="17">
        <v>1.03</v>
      </c>
      <c r="AM10" s="38">
        <v>360</v>
      </c>
      <c r="AN10" s="5">
        <v>443</v>
      </c>
      <c r="AO10" s="17">
        <v>1.23</v>
      </c>
      <c r="AQ10" s="251"/>
      <c r="AR10" s="251"/>
      <c r="AS10" s="251"/>
      <c r="AT10" s="251"/>
      <c r="AU10" s="251"/>
      <c r="AV10" s="251"/>
    </row>
    <row r="11" spans="1:41" s="251" customFormat="1" ht="22.5" customHeight="1">
      <c r="A11" s="123" t="s">
        <v>35</v>
      </c>
      <c r="B11" s="185" t="s">
        <v>90</v>
      </c>
      <c r="C11" s="85">
        <v>280</v>
      </c>
      <c r="D11" s="124">
        <v>399</v>
      </c>
      <c r="E11" s="120">
        <f t="shared" si="0"/>
        <v>1.425</v>
      </c>
      <c r="F11" s="85">
        <v>280</v>
      </c>
      <c r="G11" s="124">
        <v>369</v>
      </c>
      <c r="H11" s="120">
        <v>1.32</v>
      </c>
      <c r="I11" s="46">
        <v>320</v>
      </c>
      <c r="J11" s="122">
        <v>433</v>
      </c>
      <c r="K11" s="245">
        <f t="shared" si="4"/>
        <v>1.353125</v>
      </c>
      <c r="L11" s="46">
        <v>320</v>
      </c>
      <c r="M11" s="122">
        <v>460</v>
      </c>
      <c r="N11" s="245">
        <f t="shared" si="6"/>
        <v>1.4375</v>
      </c>
      <c r="O11" s="37">
        <v>40</v>
      </c>
      <c r="P11" s="122">
        <v>296</v>
      </c>
      <c r="Q11" s="64">
        <f t="shared" si="7"/>
        <v>7.4</v>
      </c>
      <c r="R11" s="2">
        <v>280</v>
      </c>
      <c r="S11" s="4">
        <v>367</v>
      </c>
      <c r="T11" s="16">
        <f t="shared" si="1"/>
        <v>1.31</v>
      </c>
      <c r="U11" s="21">
        <v>40</v>
      </c>
      <c r="V11" s="122">
        <v>327</v>
      </c>
      <c r="W11" s="64">
        <v>8.18</v>
      </c>
      <c r="X11" s="2">
        <v>320</v>
      </c>
      <c r="Y11" s="4">
        <v>419</v>
      </c>
      <c r="Z11" s="16">
        <f t="shared" si="2"/>
        <v>1.31</v>
      </c>
      <c r="AA11" s="27" t="s">
        <v>73</v>
      </c>
      <c r="AB11" s="10" t="s">
        <v>73</v>
      </c>
      <c r="AC11" s="14" t="s">
        <v>73</v>
      </c>
      <c r="AD11" s="2">
        <v>320</v>
      </c>
      <c r="AE11" s="4">
        <v>423</v>
      </c>
      <c r="AF11" s="16">
        <f t="shared" si="3"/>
        <v>1.32</v>
      </c>
      <c r="AG11" s="37">
        <v>320</v>
      </c>
      <c r="AH11" s="4">
        <v>414</v>
      </c>
      <c r="AI11" s="16">
        <v>1.29</v>
      </c>
      <c r="AJ11" s="21">
        <v>320</v>
      </c>
      <c r="AK11" s="4">
        <v>372</v>
      </c>
      <c r="AL11" s="16">
        <v>1.16</v>
      </c>
      <c r="AM11" s="37">
        <v>320</v>
      </c>
      <c r="AN11" s="4">
        <v>342</v>
      </c>
      <c r="AO11" s="16">
        <v>1.07</v>
      </c>
    </row>
    <row r="12" spans="1:48" s="252" customFormat="1" ht="22.5" customHeight="1">
      <c r="A12" s="114" t="s">
        <v>36</v>
      </c>
      <c r="B12" s="184" t="s">
        <v>90</v>
      </c>
      <c r="C12" s="86">
        <v>240</v>
      </c>
      <c r="D12" s="117">
        <v>222</v>
      </c>
      <c r="E12" s="115">
        <f t="shared" si="0"/>
        <v>0.925</v>
      </c>
      <c r="F12" s="86">
        <v>240</v>
      </c>
      <c r="G12" s="117">
        <v>241</v>
      </c>
      <c r="H12" s="115">
        <v>1</v>
      </c>
      <c r="I12" s="45">
        <v>240</v>
      </c>
      <c r="J12" s="113">
        <v>234</v>
      </c>
      <c r="K12" s="52">
        <f t="shared" si="4"/>
        <v>0.975</v>
      </c>
      <c r="L12" s="45">
        <v>240</v>
      </c>
      <c r="M12" s="113">
        <v>232</v>
      </c>
      <c r="N12" s="52">
        <f t="shared" si="6"/>
        <v>0.9666666666666667</v>
      </c>
      <c r="O12" s="38">
        <v>80</v>
      </c>
      <c r="P12" s="5">
        <v>165</v>
      </c>
      <c r="Q12" s="6">
        <f t="shared" si="7"/>
        <v>2.06</v>
      </c>
      <c r="R12" s="3">
        <v>160</v>
      </c>
      <c r="S12" s="5">
        <v>168</v>
      </c>
      <c r="T12" s="17">
        <f t="shared" si="1"/>
        <v>1.05</v>
      </c>
      <c r="U12" s="22">
        <v>80</v>
      </c>
      <c r="V12" s="5">
        <v>188</v>
      </c>
      <c r="W12" s="6">
        <f>ROUND(V12/U12,2)</f>
        <v>2.35</v>
      </c>
      <c r="X12" s="3">
        <v>160</v>
      </c>
      <c r="Y12" s="5">
        <v>201</v>
      </c>
      <c r="Z12" s="17">
        <f t="shared" si="2"/>
        <v>1.26</v>
      </c>
      <c r="AA12" s="22">
        <v>80</v>
      </c>
      <c r="AB12" s="5">
        <v>242</v>
      </c>
      <c r="AC12" s="6">
        <f t="shared" si="5"/>
        <v>3.03</v>
      </c>
      <c r="AD12" s="3">
        <v>160</v>
      </c>
      <c r="AE12" s="5">
        <v>188</v>
      </c>
      <c r="AF12" s="17">
        <f t="shared" si="3"/>
        <v>1.18</v>
      </c>
      <c r="AG12" s="38">
        <v>240</v>
      </c>
      <c r="AH12" s="5">
        <v>258</v>
      </c>
      <c r="AI12" s="17">
        <v>1.08</v>
      </c>
      <c r="AJ12" s="22">
        <v>280</v>
      </c>
      <c r="AK12" s="5">
        <v>275</v>
      </c>
      <c r="AL12" s="17">
        <v>0.98</v>
      </c>
      <c r="AM12" s="38">
        <v>320</v>
      </c>
      <c r="AN12" s="5">
        <v>362</v>
      </c>
      <c r="AO12" s="17">
        <v>1.13</v>
      </c>
      <c r="AQ12" s="251"/>
      <c r="AR12" s="251"/>
      <c r="AS12" s="251"/>
      <c r="AT12" s="251"/>
      <c r="AU12" s="251"/>
      <c r="AV12" s="251"/>
    </row>
    <row r="13" spans="1:41" s="251" customFormat="1" ht="22.5" customHeight="1">
      <c r="A13" s="123" t="s">
        <v>37</v>
      </c>
      <c r="B13" s="185" t="s">
        <v>90</v>
      </c>
      <c r="C13" s="85">
        <v>280</v>
      </c>
      <c r="D13" s="124">
        <v>388</v>
      </c>
      <c r="E13" s="120">
        <f t="shared" si="0"/>
        <v>1.3857142857142857</v>
      </c>
      <c r="F13" s="85">
        <v>280</v>
      </c>
      <c r="G13" s="124">
        <v>420</v>
      </c>
      <c r="H13" s="120">
        <v>1.5</v>
      </c>
      <c r="I13" s="46">
        <v>280</v>
      </c>
      <c r="J13" s="122">
        <v>368</v>
      </c>
      <c r="K13" s="245">
        <f t="shared" si="4"/>
        <v>1.3142857142857143</v>
      </c>
      <c r="L13" s="46">
        <v>320</v>
      </c>
      <c r="M13" s="122">
        <v>378</v>
      </c>
      <c r="N13" s="245">
        <f t="shared" si="6"/>
        <v>1.18125</v>
      </c>
      <c r="O13" s="37">
        <v>80</v>
      </c>
      <c r="P13" s="4">
        <v>292</v>
      </c>
      <c r="Q13" s="9">
        <f t="shared" si="7"/>
        <v>3.65</v>
      </c>
      <c r="R13" s="2">
        <v>240</v>
      </c>
      <c r="S13" s="4">
        <v>290</v>
      </c>
      <c r="T13" s="16">
        <f t="shared" si="1"/>
        <v>1.21</v>
      </c>
      <c r="U13" s="21">
        <v>80</v>
      </c>
      <c r="V13" s="4">
        <v>287</v>
      </c>
      <c r="W13" s="9">
        <f>ROUND(V13/U13,2)</f>
        <v>3.59</v>
      </c>
      <c r="X13" s="2">
        <v>240</v>
      </c>
      <c r="Y13" s="4">
        <v>294</v>
      </c>
      <c r="Z13" s="16">
        <f t="shared" si="2"/>
        <v>1.23</v>
      </c>
      <c r="AA13" s="21">
        <v>80</v>
      </c>
      <c r="AB13" s="4">
        <v>273</v>
      </c>
      <c r="AC13" s="9">
        <f t="shared" si="5"/>
        <v>3.41</v>
      </c>
      <c r="AD13" s="2">
        <v>240</v>
      </c>
      <c r="AE13" s="4">
        <v>267</v>
      </c>
      <c r="AF13" s="16">
        <f t="shared" si="3"/>
        <v>1.11</v>
      </c>
      <c r="AG13" s="37">
        <v>320</v>
      </c>
      <c r="AH13" s="4">
        <v>369</v>
      </c>
      <c r="AI13" s="16">
        <v>1.15</v>
      </c>
      <c r="AJ13" s="21">
        <v>320</v>
      </c>
      <c r="AK13" s="4">
        <v>328</v>
      </c>
      <c r="AL13" s="16">
        <v>1.03</v>
      </c>
      <c r="AM13" s="37">
        <v>360</v>
      </c>
      <c r="AN13" s="4">
        <v>360</v>
      </c>
      <c r="AO13" s="16">
        <v>1</v>
      </c>
    </row>
    <row r="14" spans="1:48" s="252" customFormat="1" ht="22.5" customHeight="1">
      <c r="A14" s="114" t="s">
        <v>38</v>
      </c>
      <c r="B14" s="184" t="s">
        <v>90</v>
      </c>
      <c r="C14" s="86">
        <v>320</v>
      </c>
      <c r="D14" s="117">
        <v>439</v>
      </c>
      <c r="E14" s="115">
        <f t="shared" si="0"/>
        <v>1.371875</v>
      </c>
      <c r="F14" s="86">
        <v>320</v>
      </c>
      <c r="G14" s="117">
        <v>488</v>
      </c>
      <c r="H14" s="115">
        <v>1.53</v>
      </c>
      <c r="I14" s="45">
        <v>360</v>
      </c>
      <c r="J14" s="113">
        <v>476</v>
      </c>
      <c r="K14" s="52">
        <f t="shared" si="4"/>
        <v>1.3222222222222222</v>
      </c>
      <c r="L14" s="45">
        <v>360</v>
      </c>
      <c r="M14" s="113">
        <v>495</v>
      </c>
      <c r="N14" s="52">
        <f t="shared" si="6"/>
        <v>1.375</v>
      </c>
      <c r="O14" s="38">
        <v>80</v>
      </c>
      <c r="P14" s="5">
        <v>380</v>
      </c>
      <c r="Q14" s="6">
        <f t="shared" si="7"/>
        <v>4.75</v>
      </c>
      <c r="R14" s="3">
        <v>280</v>
      </c>
      <c r="S14" s="5">
        <v>354</v>
      </c>
      <c r="T14" s="17">
        <f t="shared" si="1"/>
        <v>1.26</v>
      </c>
      <c r="U14" s="22">
        <v>80</v>
      </c>
      <c r="V14" s="5">
        <v>387</v>
      </c>
      <c r="W14" s="6">
        <f>ROUND(V14/U14,2)</f>
        <v>4.84</v>
      </c>
      <c r="X14" s="3">
        <v>280</v>
      </c>
      <c r="Y14" s="5">
        <v>354</v>
      </c>
      <c r="Z14" s="17">
        <f t="shared" si="2"/>
        <v>1.26</v>
      </c>
      <c r="AA14" s="22">
        <v>80</v>
      </c>
      <c r="AB14" s="5">
        <v>493</v>
      </c>
      <c r="AC14" s="6">
        <f t="shared" si="5"/>
        <v>6.16</v>
      </c>
      <c r="AD14" s="3">
        <v>280</v>
      </c>
      <c r="AE14" s="5">
        <v>374</v>
      </c>
      <c r="AF14" s="17">
        <f t="shared" si="3"/>
        <v>1.34</v>
      </c>
      <c r="AG14" s="38">
        <v>360</v>
      </c>
      <c r="AH14" s="5">
        <v>465</v>
      </c>
      <c r="AI14" s="17">
        <v>1.29</v>
      </c>
      <c r="AJ14" s="22">
        <v>360</v>
      </c>
      <c r="AK14" s="5">
        <v>380</v>
      </c>
      <c r="AL14" s="17">
        <v>1.06</v>
      </c>
      <c r="AM14" s="38">
        <v>360</v>
      </c>
      <c r="AN14" s="5">
        <v>417</v>
      </c>
      <c r="AO14" s="17">
        <v>1.16</v>
      </c>
      <c r="AQ14" s="251"/>
      <c r="AR14" s="251"/>
      <c r="AS14" s="251"/>
      <c r="AT14" s="251"/>
      <c r="AU14" s="251"/>
      <c r="AV14" s="251"/>
    </row>
    <row r="15" spans="1:41" s="251" customFormat="1" ht="22.5" customHeight="1">
      <c r="A15" s="332" t="s">
        <v>39</v>
      </c>
      <c r="B15" s="185" t="s">
        <v>90</v>
      </c>
      <c r="C15" s="85">
        <v>240</v>
      </c>
      <c r="D15" s="334">
        <v>454</v>
      </c>
      <c r="E15" s="335">
        <f>D15/(C15+C16)</f>
        <v>1.4276729559748427</v>
      </c>
      <c r="F15" s="85">
        <v>240</v>
      </c>
      <c r="G15" s="334">
        <v>486</v>
      </c>
      <c r="H15" s="335">
        <f>G15/(F15+F16)</f>
        <v>1.5331230283911672</v>
      </c>
      <c r="I15" s="46">
        <v>240</v>
      </c>
      <c r="J15" s="346">
        <v>444</v>
      </c>
      <c r="K15" s="335">
        <f>J15/(I15+I16)</f>
        <v>1.3918495297805642</v>
      </c>
      <c r="L15" s="46">
        <v>280</v>
      </c>
      <c r="M15" s="346">
        <f>354+104</f>
        <v>458</v>
      </c>
      <c r="N15" s="335">
        <f>M15/(L15+L16)</f>
        <v>1.2793296089385475</v>
      </c>
      <c r="O15" s="78" t="s">
        <v>73</v>
      </c>
      <c r="P15" s="10" t="s">
        <v>73</v>
      </c>
      <c r="Q15" s="14" t="s">
        <v>73</v>
      </c>
      <c r="R15" s="2">
        <v>240</v>
      </c>
      <c r="S15" s="4">
        <v>363</v>
      </c>
      <c r="T15" s="16">
        <f t="shared" si="1"/>
        <v>1.51</v>
      </c>
      <c r="U15" s="27" t="s">
        <v>73</v>
      </c>
      <c r="V15" s="10" t="s">
        <v>73</v>
      </c>
      <c r="W15" s="14" t="s">
        <v>73</v>
      </c>
      <c r="X15" s="2">
        <v>280</v>
      </c>
      <c r="Y15" s="4">
        <v>344</v>
      </c>
      <c r="Z15" s="16">
        <f t="shared" si="2"/>
        <v>1.23</v>
      </c>
      <c r="AA15" s="27" t="s">
        <v>73</v>
      </c>
      <c r="AB15" s="10" t="s">
        <v>73</v>
      </c>
      <c r="AC15" s="14" t="s">
        <v>73</v>
      </c>
      <c r="AD15" s="2">
        <v>280</v>
      </c>
      <c r="AE15" s="4">
        <v>316</v>
      </c>
      <c r="AF15" s="16">
        <f t="shared" si="3"/>
        <v>1.13</v>
      </c>
      <c r="AG15" s="37">
        <v>240</v>
      </c>
      <c r="AH15" s="4">
        <v>292</v>
      </c>
      <c r="AI15" s="16">
        <v>1.22</v>
      </c>
      <c r="AJ15" s="21">
        <v>280</v>
      </c>
      <c r="AK15" s="4">
        <v>285</v>
      </c>
      <c r="AL15" s="16">
        <v>1.02</v>
      </c>
      <c r="AM15" s="37">
        <v>280</v>
      </c>
      <c r="AN15" s="4">
        <v>295</v>
      </c>
      <c r="AO15" s="16">
        <v>1.05</v>
      </c>
    </row>
    <row r="16" spans="1:41" s="251" customFormat="1" ht="22.5" customHeight="1">
      <c r="A16" s="332"/>
      <c r="B16" s="185" t="s">
        <v>91</v>
      </c>
      <c r="C16" s="85">
        <v>78</v>
      </c>
      <c r="D16" s="334"/>
      <c r="E16" s="335"/>
      <c r="F16" s="85">
        <v>77</v>
      </c>
      <c r="G16" s="334"/>
      <c r="H16" s="335"/>
      <c r="I16" s="46">
        <v>79</v>
      </c>
      <c r="J16" s="346"/>
      <c r="K16" s="335"/>
      <c r="L16" s="46">
        <v>78</v>
      </c>
      <c r="M16" s="346"/>
      <c r="N16" s="335"/>
      <c r="O16" s="79">
        <v>80</v>
      </c>
      <c r="P16" s="122">
        <v>190</v>
      </c>
      <c r="Q16" s="9">
        <f t="shared" si="7"/>
        <v>2.38</v>
      </c>
      <c r="R16" s="57" t="s">
        <v>73</v>
      </c>
      <c r="S16" s="10" t="s">
        <v>73</v>
      </c>
      <c r="T16" s="62" t="s">
        <v>73</v>
      </c>
      <c r="U16" s="46">
        <v>79</v>
      </c>
      <c r="V16" s="122">
        <v>168</v>
      </c>
      <c r="W16" s="9">
        <f>ROUND(V16/U16,2)</f>
        <v>2.13</v>
      </c>
      <c r="X16" s="57" t="s">
        <v>73</v>
      </c>
      <c r="Y16" s="10" t="s">
        <v>73</v>
      </c>
      <c r="Z16" s="62" t="s">
        <v>73</v>
      </c>
      <c r="AA16" s="27"/>
      <c r="AB16" s="10"/>
      <c r="AC16" s="14"/>
      <c r="AD16" s="2"/>
      <c r="AE16" s="4"/>
      <c r="AF16" s="16"/>
      <c r="AG16" s="37"/>
      <c r="AH16" s="4"/>
      <c r="AI16" s="16"/>
      <c r="AJ16" s="21"/>
      <c r="AK16" s="4"/>
      <c r="AL16" s="16"/>
      <c r="AM16" s="37"/>
      <c r="AN16" s="4"/>
      <c r="AO16" s="16"/>
    </row>
    <row r="17" spans="1:48" ht="22.5" customHeight="1" hidden="1">
      <c r="A17" s="123" t="s">
        <v>40</v>
      </c>
      <c r="B17" s="185" t="s">
        <v>90</v>
      </c>
      <c r="C17" s="87" t="s">
        <v>73</v>
      </c>
      <c r="D17" s="88" t="s">
        <v>73</v>
      </c>
      <c r="E17" s="93" t="s">
        <v>73</v>
      </c>
      <c r="F17" s="87" t="s">
        <v>73</v>
      </c>
      <c r="G17" s="88" t="s">
        <v>73</v>
      </c>
      <c r="H17" s="93" t="s">
        <v>73</v>
      </c>
      <c r="I17" s="27" t="s">
        <v>73</v>
      </c>
      <c r="J17" s="10" t="s">
        <v>73</v>
      </c>
      <c r="K17" s="62" t="s">
        <v>73</v>
      </c>
      <c r="L17" s="46">
        <v>154</v>
      </c>
      <c r="M17" s="99">
        <v>145</v>
      </c>
      <c r="N17" s="53">
        <f t="shared" si="6"/>
        <v>0.9415584415584416</v>
      </c>
      <c r="O17" s="78" t="s">
        <v>73</v>
      </c>
      <c r="P17" s="10" t="s">
        <v>73</v>
      </c>
      <c r="Q17" s="14" t="s">
        <v>73</v>
      </c>
      <c r="R17" s="2">
        <v>153</v>
      </c>
      <c r="S17" s="4">
        <v>146</v>
      </c>
      <c r="T17" s="16">
        <f t="shared" si="1"/>
        <v>0.95</v>
      </c>
      <c r="U17" s="27" t="s">
        <v>73</v>
      </c>
      <c r="V17" s="10" t="s">
        <v>73</v>
      </c>
      <c r="W17" s="14" t="s">
        <v>73</v>
      </c>
      <c r="X17" s="2">
        <v>158</v>
      </c>
      <c r="Y17" s="4">
        <v>177</v>
      </c>
      <c r="Z17" s="16">
        <f t="shared" si="2"/>
        <v>1.12</v>
      </c>
      <c r="AA17" s="27" t="s">
        <v>73</v>
      </c>
      <c r="AB17" s="10" t="s">
        <v>73</v>
      </c>
      <c r="AC17" s="14" t="s">
        <v>73</v>
      </c>
      <c r="AD17" s="2">
        <v>157</v>
      </c>
      <c r="AE17" s="4">
        <v>180</v>
      </c>
      <c r="AF17" s="16">
        <f t="shared" si="3"/>
        <v>1.15</v>
      </c>
      <c r="AG17" s="37">
        <v>233</v>
      </c>
      <c r="AH17" s="4">
        <v>232</v>
      </c>
      <c r="AI17" s="16">
        <v>1</v>
      </c>
      <c r="AJ17" s="21">
        <v>229</v>
      </c>
      <c r="AK17" s="4">
        <v>200</v>
      </c>
      <c r="AL17" s="16">
        <v>0.87</v>
      </c>
      <c r="AM17" s="37">
        <v>266</v>
      </c>
      <c r="AN17" s="4">
        <v>280</v>
      </c>
      <c r="AO17" s="16">
        <v>1.05</v>
      </c>
      <c r="AQ17" s="251"/>
      <c r="AR17" s="251"/>
      <c r="AS17" s="251"/>
      <c r="AT17" s="251"/>
      <c r="AU17" s="251"/>
      <c r="AV17" s="251"/>
    </row>
    <row r="18" spans="1:48" ht="22.5" customHeight="1">
      <c r="A18" s="114" t="s">
        <v>97</v>
      </c>
      <c r="B18" s="184" t="s">
        <v>90</v>
      </c>
      <c r="C18" s="86">
        <v>240</v>
      </c>
      <c r="D18" s="117">
        <v>221</v>
      </c>
      <c r="E18" s="115">
        <f aca="true" t="shared" si="8" ref="E18:E30">IF(C18="―","―",D18/C18)</f>
        <v>0.9208333333333333</v>
      </c>
      <c r="F18" s="86">
        <v>240</v>
      </c>
      <c r="G18" s="117">
        <v>242</v>
      </c>
      <c r="H18" s="115">
        <v>1.01</v>
      </c>
      <c r="I18" s="45">
        <v>240</v>
      </c>
      <c r="J18" s="113">
        <v>281</v>
      </c>
      <c r="K18" s="52">
        <f>J18/I18</f>
        <v>1.1708333333333334</v>
      </c>
      <c r="L18" s="45">
        <v>240</v>
      </c>
      <c r="M18" s="98">
        <v>295</v>
      </c>
      <c r="N18" s="52">
        <f t="shared" si="6"/>
        <v>1.2291666666666667</v>
      </c>
      <c r="O18" s="38">
        <v>80</v>
      </c>
      <c r="P18" s="5">
        <v>164</v>
      </c>
      <c r="Q18" s="6">
        <f>ROUND(P18/O18,2)</f>
        <v>2.05</v>
      </c>
      <c r="R18" s="3">
        <v>160</v>
      </c>
      <c r="S18" s="5">
        <v>170</v>
      </c>
      <c r="T18" s="17">
        <f t="shared" si="1"/>
        <v>1.06</v>
      </c>
      <c r="U18" s="22">
        <v>80</v>
      </c>
      <c r="V18" s="5">
        <v>166</v>
      </c>
      <c r="W18" s="6">
        <f>ROUND(V18/U18,2)</f>
        <v>2.08</v>
      </c>
      <c r="X18" s="3">
        <v>160</v>
      </c>
      <c r="Y18" s="5">
        <v>163</v>
      </c>
      <c r="Z18" s="17">
        <f t="shared" si="2"/>
        <v>1.02</v>
      </c>
      <c r="AA18" s="22">
        <v>80</v>
      </c>
      <c r="AB18" s="5">
        <v>238</v>
      </c>
      <c r="AC18" s="6">
        <f t="shared" si="5"/>
        <v>2.98</v>
      </c>
      <c r="AD18" s="3">
        <v>160</v>
      </c>
      <c r="AE18" s="5">
        <v>212</v>
      </c>
      <c r="AF18" s="17">
        <f t="shared" si="3"/>
        <v>1.33</v>
      </c>
      <c r="AG18" s="38">
        <v>240</v>
      </c>
      <c r="AH18" s="5">
        <v>241</v>
      </c>
      <c r="AI18" s="17">
        <v>1</v>
      </c>
      <c r="AJ18" s="22">
        <v>280</v>
      </c>
      <c r="AK18" s="5">
        <v>216</v>
      </c>
      <c r="AL18" s="17">
        <v>0.77</v>
      </c>
      <c r="AM18" s="38">
        <v>280</v>
      </c>
      <c r="AN18" s="5">
        <v>346</v>
      </c>
      <c r="AO18" s="17">
        <v>1.24</v>
      </c>
      <c r="AQ18" s="251"/>
      <c r="AR18" s="251"/>
      <c r="AS18" s="251"/>
      <c r="AT18" s="251"/>
      <c r="AU18" s="251"/>
      <c r="AV18" s="251"/>
    </row>
    <row r="19" spans="1:48" ht="22.5" customHeight="1">
      <c r="A19" s="123" t="s">
        <v>86</v>
      </c>
      <c r="B19" s="185" t="s">
        <v>90</v>
      </c>
      <c r="C19" s="85">
        <v>240</v>
      </c>
      <c r="D19" s="124">
        <v>288</v>
      </c>
      <c r="E19" s="120">
        <f t="shared" si="8"/>
        <v>1.2</v>
      </c>
      <c r="F19" s="85">
        <v>280</v>
      </c>
      <c r="G19" s="124">
        <v>343</v>
      </c>
      <c r="H19" s="120">
        <v>1.23</v>
      </c>
      <c r="I19" s="46">
        <v>280</v>
      </c>
      <c r="J19" s="122">
        <v>315</v>
      </c>
      <c r="K19" s="245">
        <f>J19/I19</f>
        <v>1.125</v>
      </c>
      <c r="L19" s="46">
        <v>280</v>
      </c>
      <c r="M19" s="99">
        <v>311</v>
      </c>
      <c r="N19" s="53">
        <f t="shared" si="6"/>
        <v>1.1107142857142858</v>
      </c>
      <c r="O19" s="37">
        <v>80</v>
      </c>
      <c r="P19" s="4">
        <v>264</v>
      </c>
      <c r="Q19" s="9">
        <f>ROUND(P19/O19,2)</f>
        <v>3.3</v>
      </c>
      <c r="R19" s="2">
        <v>200</v>
      </c>
      <c r="S19" s="4">
        <v>256</v>
      </c>
      <c r="T19" s="16">
        <f t="shared" si="1"/>
        <v>1.28</v>
      </c>
      <c r="U19" s="21">
        <v>80</v>
      </c>
      <c r="V19" s="4">
        <v>213</v>
      </c>
      <c r="W19" s="9">
        <f>ROUND(V19/U19,2)</f>
        <v>2.66</v>
      </c>
      <c r="X19" s="2">
        <v>240</v>
      </c>
      <c r="Y19" s="4">
        <v>226</v>
      </c>
      <c r="Z19" s="16">
        <f t="shared" si="2"/>
        <v>0.94</v>
      </c>
      <c r="AA19" s="21">
        <v>80</v>
      </c>
      <c r="AB19" s="4">
        <v>324</v>
      </c>
      <c r="AC19" s="9">
        <f t="shared" si="5"/>
        <v>4.05</v>
      </c>
      <c r="AD19" s="2">
        <v>200</v>
      </c>
      <c r="AE19" s="4">
        <v>262</v>
      </c>
      <c r="AF19" s="16">
        <f t="shared" si="3"/>
        <v>1.31</v>
      </c>
      <c r="AG19" s="37">
        <v>280</v>
      </c>
      <c r="AH19" s="4">
        <v>339</v>
      </c>
      <c r="AI19" s="16">
        <v>1.21</v>
      </c>
      <c r="AJ19" s="21">
        <v>280</v>
      </c>
      <c r="AK19" s="4">
        <v>267</v>
      </c>
      <c r="AL19" s="16">
        <v>0.95</v>
      </c>
      <c r="AM19" s="37">
        <v>280</v>
      </c>
      <c r="AN19" s="4">
        <v>311</v>
      </c>
      <c r="AO19" s="16">
        <v>1.11</v>
      </c>
      <c r="AQ19" s="251"/>
      <c r="AR19" s="251"/>
      <c r="AS19" s="251"/>
      <c r="AT19" s="251"/>
      <c r="AU19" s="251"/>
      <c r="AV19" s="251"/>
    </row>
    <row r="20" spans="1:48" ht="22.5" customHeight="1">
      <c r="A20" s="114" t="s">
        <v>41</v>
      </c>
      <c r="B20" s="184" t="s">
        <v>90</v>
      </c>
      <c r="C20" s="86">
        <v>280</v>
      </c>
      <c r="D20" s="117">
        <v>373</v>
      </c>
      <c r="E20" s="115">
        <f t="shared" si="8"/>
        <v>1.332142857142857</v>
      </c>
      <c r="F20" s="86">
        <v>280</v>
      </c>
      <c r="G20" s="117">
        <v>403</v>
      </c>
      <c r="H20" s="115">
        <v>1.44</v>
      </c>
      <c r="I20" s="45">
        <v>280</v>
      </c>
      <c r="J20" s="113">
        <v>403</v>
      </c>
      <c r="K20" s="52">
        <f>J20/I20</f>
        <v>1.4392857142857143</v>
      </c>
      <c r="L20" s="45">
        <v>280</v>
      </c>
      <c r="M20" s="98">
        <v>378</v>
      </c>
      <c r="N20" s="52">
        <f t="shared" si="6"/>
        <v>1.35</v>
      </c>
      <c r="O20" s="38">
        <v>80</v>
      </c>
      <c r="P20" s="5">
        <v>367</v>
      </c>
      <c r="Q20" s="6">
        <f>ROUND(P20/O20,2)</f>
        <v>4.59</v>
      </c>
      <c r="R20" s="3">
        <v>240</v>
      </c>
      <c r="S20" s="5">
        <v>329</v>
      </c>
      <c r="T20" s="17">
        <f t="shared" si="1"/>
        <v>1.37</v>
      </c>
      <c r="U20" s="22">
        <v>80</v>
      </c>
      <c r="V20" s="5">
        <v>373</v>
      </c>
      <c r="W20" s="6">
        <f>ROUND(V20/U20,2)</f>
        <v>4.66</v>
      </c>
      <c r="X20" s="3">
        <v>240</v>
      </c>
      <c r="Y20" s="5">
        <v>336</v>
      </c>
      <c r="Z20" s="17">
        <f t="shared" si="2"/>
        <v>1.4</v>
      </c>
      <c r="AA20" s="22">
        <v>80</v>
      </c>
      <c r="AB20" s="5">
        <v>374</v>
      </c>
      <c r="AC20" s="6">
        <f t="shared" si="5"/>
        <v>4.68</v>
      </c>
      <c r="AD20" s="3">
        <v>200</v>
      </c>
      <c r="AE20" s="5">
        <v>251</v>
      </c>
      <c r="AF20" s="17">
        <f t="shared" si="3"/>
        <v>1.26</v>
      </c>
      <c r="AG20" s="38">
        <v>280</v>
      </c>
      <c r="AH20" s="5">
        <v>327</v>
      </c>
      <c r="AI20" s="17">
        <v>1.17</v>
      </c>
      <c r="AJ20" s="22">
        <v>280</v>
      </c>
      <c r="AK20" s="5">
        <v>295</v>
      </c>
      <c r="AL20" s="17">
        <v>1.05</v>
      </c>
      <c r="AM20" s="38">
        <v>320</v>
      </c>
      <c r="AN20" s="5">
        <v>328</v>
      </c>
      <c r="AO20" s="17">
        <v>1.03</v>
      </c>
      <c r="AQ20" s="251"/>
      <c r="AR20" s="251"/>
      <c r="AS20" s="251"/>
      <c r="AT20" s="251"/>
      <c r="AU20" s="251"/>
      <c r="AV20" s="251"/>
    </row>
    <row r="21" spans="1:48" ht="22.5" customHeight="1">
      <c r="A21" s="123" t="s">
        <v>42</v>
      </c>
      <c r="B21" s="185" t="s">
        <v>90</v>
      </c>
      <c r="C21" s="85">
        <v>280</v>
      </c>
      <c r="D21" s="124">
        <v>317</v>
      </c>
      <c r="E21" s="120">
        <f t="shared" si="8"/>
        <v>1.1321428571428571</v>
      </c>
      <c r="F21" s="85">
        <v>320</v>
      </c>
      <c r="G21" s="124">
        <v>361</v>
      </c>
      <c r="H21" s="120">
        <v>1.13</v>
      </c>
      <c r="I21" s="46">
        <v>320</v>
      </c>
      <c r="J21" s="122">
        <v>404</v>
      </c>
      <c r="K21" s="245">
        <f>J21/I21</f>
        <v>1.2625</v>
      </c>
      <c r="L21" s="46">
        <v>320</v>
      </c>
      <c r="M21" s="99">
        <v>433</v>
      </c>
      <c r="N21" s="53">
        <f t="shared" si="6"/>
        <v>1.353125</v>
      </c>
      <c r="O21" s="37">
        <v>80</v>
      </c>
      <c r="P21" s="4">
        <v>290</v>
      </c>
      <c r="Q21" s="9">
        <f>ROUND(P21/O21,2)</f>
        <v>3.63</v>
      </c>
      <c r="R21" s="2">
        <v>240</v>
      </c>
      <c r="S21" s="4">
        <v>269</v>
      </c>
      <c r="T21" s="16">
        <f t="shared" si="1"/>
        <v>1.12</v>
      </c>
      <c r="U21" s="21">
        <v>80</v>
      </c>
      <c r="V21" s="4">
        <v>363</v>
      </c>
      <c r="W21" s="9">
        <f>ROUND(V21/U21,2)</f>
        <v>4.54</v>
      </c>
      <c r="X21" s="2">
        <v>240</v>
      </c>
      <c r="Y21" s="4">
        <v>328</v>
      </c>
      <c r="Z21" s="16">
        <f t="shared" si="2"/>
        <v>1.37</v>
      </c>
      <c r="AA21" s="21">
        <v>80</v>
      </c>
      <c r="AB21" s="4">
        <v>382</v>
      </c>
      <c r="AC21" s="9">
        <f t="shared" si="5"/>
        <v>4.78</v>
      </c>
      <c r="AD21" s="2">
        <v>240</v>
      </c>
      <c r="AE21" s="4">
        <v>291</v>
      </c>
      <c r="AF21" s="16">
        <f t="shared" si="3"/>
        <v>1.21</v>
      </c>
      <c r="AG21" s="37">
        <v>320</v>
      </c>
      <c r="AH21" s="4">
        <v>391</v>
      </c>
      <c r="AI21" s="16">
        <v>1.22</v>
      </c>
      <c r="AJ21" s="21">
        <v>320</v>
      </c>
      <c r="AK21" s="4">
        <v>359</v>
      </c>
      <c r="AL21" s="16">
        <v>1.12</v>
      </c>
      <c r="AM21" s="37">
        <v>320</v>
      </c>
      <c r="AN21" s="4">
        <v>385</v>
      </c>
      <c r="AO21" s="16">
        <v>1.2</v>
      </c>
      <c r="AQ21" s="251"/>
      <c r="AR21" s="251"/>
      <c r="AS21" s="251"/>
      <c r="AT21" s="251"/>
      <c r="AU21" s="251"/>
      <c r="AV21" s="251"/>
    </row>
    <row r="22" spans="1:48" ht="22.5" customHeight="1">
      <c r="A22" s="114" t="s">
        <v>83</v>
      </c>
      <c r="B22" s="184" t="s">
        <v>90</v>
      </c>
      <c r="C22" s="86">
        <v>240</v>
      </c>
      <c r="D22" s="117">
        <v>219</v>
      </c>
      <c r="E22" s="115">
        <f t="shared" si="8"/>
        <v>0.9125</v>
      </c>
      <c r="F22" s="86">
        <v>240</v>
      </c>
      <c r="G22" s="117">
        <v>190</v>
      </c>
      <c r="H22" s="115">
        <v>0.79</v>
      </c>
      <c r="I22" s="45">
        <v>240</v>
      </c>
      <c r="J22" s="113">
        <v>254</v>
      </c>
      <c r="K22" s="52">
        <f>J22/I22</f>
        <v>1.0583333333333333</v>
      </c>
      <c r="L22" s="45">
        <v>240</v>
      </c>
      <c r="M22" s="98">
        <v>263</v>
      </c>
      <c r="N22" s="52">
        <f t="shared" si="6"/>
        <v>1.0958333333333334</v>
      </c>
      <c r="O22" s="38">
        <v>80</v>
      </c>
      <c r="P22" s="5">
        <v>179</v>
      </c>
      <c r="Q22" s="6">
        <f>ROUND(P22/O22,2)</f>
        <v>2.24</v>
      </c>
      <c r="R22" s="3">
        <v>160</v>
      </c>
      <c r="S22" s="5">
        <v>184</v>
      </c>
      <c r="T22" s="17">
        <f t="shared" si="1"/>
        <v>1.15</v>
      </c>
      <c r="U22" s="22">
        <v>80</v>
      </c>
      <c r="V22" s="5">
        <v>180</v>
      </c>
      <c r="W22" s="6">
        <f>ROUND(V22/U22,2)</f>
        <v>2.25</v>
      </c>
      <c r="X22" s="3">
        <v>160</v>
      </c>
      <c r="Y22" s="5">
        <v>162</v>
      </c>
      <c r="Z22" s="17">
        <f t="shared" si="2"/>
        <v>1.01</v>
      </c>
      <c r="AA22" s="22">
        <v>80</v>
      </c>
      <c r="AB22" s="5">
        <v>195</v>
      </c>
      <c r="AC22" s="6">
        <f t="shared" si="5"/>
        <v>2.44</v>
      </c>
      <c r="AD22" s="3">
        <v>160</v>
      </c>
      <c r="AE22" s="5">
        <v>186</v>
      </c>
      <c r="AF22" s="17">
        <f t="shared" si="3"/>
        <v>1.16</v>
      </c>
      <c r="AG22" s="38">
        <v>240</v>
      </c>
      <c r="AH22" s="5">
        <v>257</v>
      </c>
      <c r="AI22" s="17">
        <v>1.07</v>
      </c>
      <c r="AJ22" s="22">
        <v>280</v>
      </c>
      <c r="AK22" s="5">
        <v>244</v>
      </c>
      <c r="AL22" s="17">
        <v>0.87</v>
      </c>
      <c r="AM22" s="38">
        <v>280</v>
      </c>
      <c r="AN22" s="5">
        <v>341</v>
      </c>
      <c r="AO22" s="17">
        <v>1.22</v>
      </c>
      <c r="AQ22" s="251"/>
      <c r="AR22" s="251"/>
      <c r="AS22" s="251"/>
      <c r="AT22" s="251"/>
      <c r="AU22" s="251"/>
      <c r="AV22" s="251"/>
    </row>
    <row r="23" spans="1:48" ht="22.5" customHeight="1">
      <c r="A23" s="332" t="s">
        <v>43</v>
      </c>
      <c r="B23" s="185" t="s">
        <v>90</v>
      </c>
      <c r="C23" s="87" t="s">
        <v>73</v>
      </c>
      <c r="D23" s="88" t="s">
        <v>73</v>
      </c>
      <c r="E23" s="93" t="str">
        <f t="shared" si="8"/>
        <v>―</v>
      </c>
      <c r="F23" s="87" t="s">
        <v>73</v>
      </c>
      <c r="G23" s="88" t="s">
        <v>73</v>
      </c>
      <c r="H23" s="93" t="s">
        <v>73</v>
      </c>
      <c r="I23" s="46">
        <v>200</v>
      </c>
      <c r="J23" s="346">
        <v>460</v>
      </c>
      <c r="K23" s="335">
        <f>J23/(I23+I24)</f>
        <v>1.2777777777777777</v>
      </c>
      <c r="L23" s="46">
        <v>200</v>
      </c>
      <c r="M23" s="346">
        <f>85+420</f>
        <v>505</v>
      </c>
      <c r="N23" s="335">
        <f>M23/(L23+L24)</f>
        <v>1.4027777777777777</v>
      </c>
      <c r="O23" s="78" t="s">
        <v>73</v>
      </c>
      <c r="P23" s="10" t="s">
        <v>73</v>
      </c>
      <c r="Q23" s="14" t="s">
        <v>73</v>
      </c>
      <c r="R23" s="2">
        <v>200</v>
      </c>
      <c r="S23" s="4">
        <v>306</v>
      </c>
      <c r="T23" s="16">
        <f t="shared" si="1"/>
        <v>1.53</v>
      </c>
      <c r="U23" s="27" t="s">
        <v>73</v>
      </c>
      <c r="V23" s="10" t="s">
        <v>73</v>
      </c>
      <c r="W23" s="14" t="s">
        <v>73</v>
      </c>
      <c r="X23" s="2">
        <v>200</v>
      </c>
      <c r="Y23" s="4">
        <v>338</v>
      </c>
      <c r="Z23" s="16">
        <f t="shared" si="2"/>
        <v>1.69</v>
      </c>
      <c r="AA23" s="27" t="s">
        <v>73</v>
      </c>
      <c r="AB23" s="10" t="s">
        <v>73</v>
      </c>
      <c r="AC23" s="14" t="s">
        <v>73</v>
      </c>
      <c r="AD23" s="2">
        <v>200</v>
      </c>
      <c r="AE23" s="4">
        <v>324</v>
      </c>
      <c r="AF23" s="16">
        <f t="shared" si="3"/>
        <v>1.62</v>
      </c>
      <c r="AG23" s="37">
        <v>200</v>
      </c>
      <c r="AH23" s="4">
        <v>310</v>
      </c>
      <c r="AI23" s="16">
        <v>1.55</v>
      </c>
      <c r="AJ23" s="21">
        <v>200</v>
      </c>
      <c r="AK23" s="4">
        <v>277</v>
      </c>
      <c r="AL23" s="16">
        <v>1.39</v>
      </c>
      <c r="AM23" s="37">
        <v>400</v>
      </c>
      <c r="AN23" s="4">
        <v>500</v>
      </c>
      <c r="AO23" s="16">
        <v>1.25</v>
      </c>
      <c r="AQ23" s="251"/>
      <c r="AR23" s="251"/>
      <c r="AS23" s="251"/>
      <c r="AT23" s="251"/>
      <c r="AU23" s="251"/>
      <c r="AV23" s="251"/>
    </row>
    <row r="24" spans="1:48" ht="22.5" customHeight="1">
      <c r="A24" s="332"/>
      <c r="B24" s="185" t="s">
        <v>93</v>
      </c>
      <c r="C24" s="85">
        <v>360</v>
      </c>
      <c r="D24" s="124">
        <v>493</v>
      </c>
      <c r="E24" s="120">
        <f t="shared" si="8"/>
        <v>1.3694444444444445</v>
      </c>
      <c r="F24" s="85">
        <v>360</v>
      </c>
      <c r="G24" s="124">
        <v>458</v>
      </c>
      <c r="H24" s="120">
        <v>1.27</v>
      </c>
      <c r="I24" s="46">
        <v>160</v>
      </c>
      <c r="J24" s="346"/>
      <c r="K24" s="335"/>
      <c r="L24" s="46">
        <v>160</v>
      </c>
      <c r="M24" s="346"/>
      <c r="N24" s="335"/>
      <c r="O24" s="79">
        <v>160</v>
      </c>
      <c r="P24" s="47">
        <v>475</v>
      </c>
      <c r="Q24" s="64">
        <f>ROUND(P24/O24,2)</f>
        <v>2.97</v>
      </c>
      <c r="R24" s="57" t="s">
        <v>73</v>
      </c>
      <c r="S24" s="10" t="s">
        <v>73</v>
      </c>
      <c r="T24" s="62" t="s">
        <v>73</v>
      </c>
      <c r="U24" s="46">
        <v>160</v>
      </c>
      <c r="V24" s="47">
        <v>483</v>
      </c>
      <c r="W24" s="9">
        <f>ROUND(V24/U24,2)</f>
        <v>3.02</v>
      </c>
      <c r="X24" s="57" t="s">
        <v>73</v>
      </c>
      <c r="Y24" s="10" t="s">
        <v>73</v>
      </c>
      <c r="Z24" s="62" t="s">
        <v>73</v>
      </c>
      <c r="AA24" s="27"/>
      <c r="AB24" s="10"/>
      <c r="AC24" s="14"/>
      <c r="AD24" s="2"/>
      <c r="AE24" s="4"/>
      <c r="AF24" s="16"/>
      <c r="AG24" s="37"/>
      <c r="AH24" s="4"/>
      <c r="AI24" s="16"/>
      <c r="AJ24" s="21"/>
      <c r="AK24" s="4"/>
      <c r="AL24" s="16"/>
      <c r="AM24" s="37"/>
      <c r="AN24" s="4"/>
      <c r="AO24" s="16"/>
      <c r="AQ24" s="251"/>
      <c r="AR24" s="251"/>
      <c r="AS24" s="251"/>
      <c r="AT24" s="251"/>
      <c r="AU24" s="251"/>
      <c r="AV24" s="251"/>
    </row>
    <row r="25" spans="1:48" ht="22.5" customHeight="1">
      <c r="A25" s="114" t="s">
        <v>44</v>
      </c>
      <c r="B25" s="184" t="s">
        <v>90</v>
      </c>
      <c r="C25" s="86">
        <v>160</v>
      </c>
      <c r="D25" s="117">
        <v>160</v>
      </c>
      <c r="E25" s="115">
        <f t="shared" si="8"/>
        <v>1</v>
      </c>
      <c r="F25" s="86">
        <v>200</v>
      </c>
      <c r="G25" s="117">
        <v>202</v>
      </c>
      <c r="H25" s="115">
        <v>1.01</v>
      </c>
      <c r="I25" s="45">
        <v>200</v>
      </c>
      <c r="J25" s="113">
        <v>204</v>
      </c>
      <c r="K25" s="52">
        <f aca="true" t="shared" si="9" ref="K25:K30">J25/I25</f>
        <v>1.02</v>
      </c>
      <c r="L25" s="45">
        <v>240</v>
      </c>
      <c r="M25" s="98">
        <v>291</v>
      </c>
      <c r="N25" s="52">
        <f t="shared" si="6"/>
        <v>1.2125</v>
      </c>
      <c r="O25" s="80" t="s">
        <v>73</v>
      </c>
      <c r="P25" s="12" t="s">
        <v>73</v>
      </c>
      <c r="Q25" s="15" t="s">
        <v>73</v>
      </c>
      <c r="R25" s="3">
        <v>240</v>
      </c>
      <c r="S25" s="5">
        <v>235</v>
      </c>
      <c r="T25" s="17">
        <f t="shared" si="1"/>
        <v>0.98</v>
      </c>
      <c r="U25" s="28" t="s">
        <v>73</v>
      </c>
      <c r="V25" s="12" t="s">
        <v>73</v>
      </c>
      <c r="W25" s="15" t="s">
        <v>73</v>
      </c>
      <c r="X25" s="3">
        <v>240</v>
      </c>
      <c r="Y25" s="5">
        <v>251</v>
      </c>
      <c r="Z25" s="17">
        <f t="shared" si="2"/>
        <v>1.05</v>
      </c>
      <c r="AA25" s="28" t="s">
        <v>73</v>
      </c>
      <c r="AB25" s="12" t="s">
        <v>73</v>
      </c>
      <c r="AC25" s="15" t="s">
        <v>73</v>
      </c>
      <c r="AD25" s="3">
        <v>240</v>
      </c>
      <c r="AE25" s="5">
        <v>247</v>
      </c>
      <c r="AF25" s="17">
        <f t="shared" si="3"/>
        <v>1.03</v>
      </c>
      <c r="AG25" s="38">
        <v>240</v>
      </c>
      <c r="AH25" s="5">
        <v>235</v>
      </c>
      <c r="AI25" s="17">
        <v>0.98</v>
      </c>
      <c r="AJ25" s="22">
        <v>280</v>
      </c>
      <c r="AK25" s="5">
        <v>240</v>
      </c>
      <c r="AL25" s="17">
        <v>0.86</v>
      </c>
      <c r="AM25" s="38">
        <v>280</v>
      </c>
      <c r="AN25" s="5">
        <v>277</v>
      </c>
      <c r="AO25" s="17">
        <v>0.99</v>
      </c>
      <c r="AQ25" s="251"/>
      <c r="AR25" s="251"/>
      <c r="AS25" s="251"/>
      <c r="AT25" s="251"/>
      <c r="AU25" s="251"/>
      <c r="AV25" s="251"/>
    </row>
    <row r="26" spans="1:48" ht="22.5" customHeight="1">
      <c r="A26" s="123" t="s">
        <v>45</v>
      </c>
      <c r="B26" s="185" t="s">
        <v>90</v>
      </c>
      <c r="C26" s="87" t="s">
        <v>73</v>
      </c>
      <c r="D26" s="88" t="s">
        <v>73</v>
      </c>
      <c r="E26" s="93" t="str">
        <f t="shared" si="8"/>
        <v>―</v>
      </c>
      <c r="F26" s="85">
        <v>146</v>
      </c>
      <c r="G26" s="124">
        <v>97</v>
      </c>
      <c r="H26" s="120">
        <v>0.66</v>
      </c>
      <c r="I26" s="46">
        <v>180</v>
      </c>
      <c r="J26" s="122">
        <v>151</v>
      </c>
      <c r="K26" s="245">
        <f t="shared" si="9"/>
        <v>0.8388888888888889</v>
      </c>
      <c r="L26" s="46">
        <v>185</v>
      </c>
      <c r="M26" s="99">
        <v>152</v>
      </c>
      <c r="N26" s="53">
        <f t="shared" si="6"/>
        <v>0.8216216216216217</v>
      </c>
      <c r="O26" s="37">
        <v>20</v>
      </c>
      <c r="P26" s="4">
        <v>63</v>
      </c>
      <c r="Q26" s="9">
        <f>ROUND(P26/O26,2)</f>
        <v>3.15</v>
      </c>
      <c r="R26" s="2">
        <v>160</v>
      </c>
      <c r="S26" s="4">
        <v>148</v>
      </c>
      <c r="T26" s="16">
        <f t="shared" si="1"/>
        <v>0.93</v>
      </c>
      <c r="U26" s="21">
        <v>20</v>
      </c>
      <c r="V26" s="4">
        <v>69</v>
      </c>
      <c r="W26" s="9">
        <f>ROUND(V26/U26,2)</f>
        <v>3.45</v>
      </c>
      <c r="X26" s="2">
        <v>160</v>
      </c>
      <c r="Y26" s="4">
        <v>177</v>
      </c>
      <c r="Z26" s="16">
        <f t="shared" si="2"/>
        <v>1.11</v>
      </c>
      <c r="AA26" s="21">
        <v>20</v>
      </c>
      <c r="AB26" s="4">
        <v>83</v>
      </c>
      <c r="AC26" s="9">
        <f t="shared" si="5"/>
        <v>4.15</v>
      </c>
      <c r="AD26" s="2">
        <v>160</v>
      </c>
      <c r="AE26" s="4">
        <v>175</v>
      </c>
      <c r="AF26" s="16">
        <f t="shared" si="3"/>
        <v>1.09</v>
      </c>
      <c r="AG26" s="37">
        <v>180</v>
      </c>
      <c r="AH26" s="4">
        <v>174</v>
      </c>
      <c r="AI26" s="16">
        <v>0.97</v>
      </c>
      <c r="AJ26" s="21">
        <v>200</v>
      </c>
      <c r="AK26" s="4">
        <v>194</v>
      </c>
      <c r="AL26" s="16">
        <v>0.97</v>
      </c>
      <c r="AM26" s="37">
        <v>280</v>
      </c>
      <c r="AN26" s="4">
        <v>269</v>
      </c>
      <c r="AO26" s="16">
        <v>0.96</v>
      </c>
      <c r="AQ26" s="251"/>
      <c r="AR26" s="251"/>
      <c r="AS26" s="251"/>
      <c r="AT26" s="251"/>
      <c r="AU26" s="251"/>
      <c r="AV26" s="251"/>
    </row>
    <row r="27" spans="1:48" ht="22.5" customHeight="1">
      <c r="A27" s="114" t="s">
        <v>76</v>
      </c>
      <c r="B27" s="184" t="s">
        <v>90</v>
      </c>
      <c r="C27" s="86">
        <v>320</v>
      </c>
      <c r="D27" s="117">
        <v>379</v>
      </c>
      <c r="E27" s="115">
        <f t="shared" si="8"/>
        <v>1.184375</v>
      </c>
      <c r="F27" s="86">
        <v>320</v>
      </c>
      <c r="G27" s="117">
        <v>417</v>
      </c>
      <c r="H27" s="115">
        <v>1.3</v>
      </c>
      <c r="I27" s="45">
        <v>360</v>
      </c>
      <c r="J27" s="113">
        <v>437</v>
      </c>
      <c r="K27" s="52">
        <f t="shared" si="9"/>
        <v>1.2138888888888888</v>
      </c>
      <c r="L27" s="45">
        <v>360</v>
      </c>
      <c r="M27" s="98">
        <v>429</v>
      </c>
      <c r="N27" s="52">
        <f t="shared" si="6"/>
        <v>1.1916666666666667</v>
      </c>
      <c r="O27" s="38">
        <v>80</v>
      </c>
      <c r="P27" s="5">
        <v>373</v>
      </c>
      <c r="Q27" s="6">
        <f>ROUND(P27/O27,2)</f>
        <v>4.66</v>
      </c>
      <c r="R27" s="3">
        <v>280</v>
      </c>
      <c r="S27" s="5">
        <v>373</v>
      </c>
      <c r="T27" s="17">
        <f t="shared" si="1"/>
        <v>1.33</v>
      </c>
      <c r="U27" s="22">
        <v>80</v>
      </c>
      <c r="V27" s="5">
        <v>410</v>
      </c>
      <c r="W27" s="6">
        <f>ROUND(V27/U27,2)</f>
        <v>5.13</v>
      </c>
      <c r="X27" s="3">
        <v>280</v>
      </c>
      <c r="Y27" s="5">
        <v>364</v>
      </c>
      <c r="Z27" s="17">
        <f t="shared" si="2"/>
        <v>1.3</v>
      </c>
      <c r="AA27" s="22">
        <v>80</v>
      </c>
      <c r="AB27" s="5">
        <v>385</v>
      </c>
      <c r="AC27" s="6">
        <f t="shared" si="5"/>
        <v>4.81</v>
      </c>
      <c r="AD27" s="3">
        <v>280</v>
      </c>
      <c r="AE27" s="5">
        <v>322</v>
      </c>
      <c r="AF27" s="17">
        <f t="shared" si="3"/>
        <v>1.15</v>
      </c>
      <c r="AG27" s="38">
        <v>360</v>
      </c>
      <c r="AH27" s="5">
        <v>414</v>
      </c>
      <c r="AI27" s="17">
        <v>1.15</v>
      </c>
      <c r="AJ27" s="22">
        <v>360</v>
      </c>
      <c r="AK27" s="5">
        <v>364</v>
      </c>
      <c r="AL27" s="17">
        <v>1.01</v>
      </c>
      <c r="AM27" s="38">
        <v>400</v>
      </c>
      <c r="AN27" s="5">
        <v>422</v>
      </c>
      <c r="AO27" s="17">
        <v>1.06</v>
      </c>
      <c r="AQ27" s="251"/>
      <c r="AR27" s="251"/>
      <c r="AS27" s="251"/>
      <c r="AT27" s="251"/>
      <c r="AU27" s="251"/>
      <c r="AV27" s="251"/>
    </row>
    <row r="28" spans="1:48" ht="22.5" customHeight="1">
      <c r="A28" s="123" t="s">
        <v>46</v>
      </c>
      <c r="B28" s="185" t="s">
        <v>90</v>
      </c>
      <c r="C28" s="85">
        <v>240</v>
      </c>
      <c r="D28" s="124">
        <v>295</v>
      </c>
      <c r="E28" s="120">
        <f t="shared" si="8"/>
        <v>1.2291666666666667</v>
      </c>
      <c r="F28" s="85">
        <v>240</v>
      </c>
      <c r="G28" s="124">
        <v>323</v>
      </c>
      <c r="H28" s="120">
        <v>1.35</v>
      </c>
      <c r="I28" s="46">
        <v>240</v>
      </c>
      <c r="J28" s="122">
        <v>302</v>
      </c>
      <c r="K28" s="245">
        <f t="shared" si="9"/>
        <v>1.2583333333333333</v>
      </c>
      <c r="L28" s="46">
        <v>320</v>
      </c>
      <c r="M28" s="99">
        <v>380</v>
      </c>
      <c r="N28" s="53">
        <f t="shared" si="6"/>
        <v>1.1875</v>
      </c>
      <c r="O28" s="37">
        <v>80</v>
      </c>
      <c r="P28" s="4">
        <v>356</v>
      </c>
      <c r="Q28" s="9">
        <f>ROUND(P28/O28,2)</f>
        <v>4.45</v>
      </c>
      <c r="R28" s="2">
        <v>280</v>
      </c>
      <c r="S28" s="4">
        <v>336</v>
      </c>
      <c r="T28" s="16">
        <f t="shared" si="1"/>
        <v>1.2</v>
      </c>
      <c r="U28" s="21">
        <v>80</v>
      </c>
      <c r="V28" s="4">
        <v>376</v>
      </c>
      <c r="W28" s="9">
        <f>ROUND(V28/U28,2)</f>
        <v>4.7</v>
      </c>
      <c r="X28" s="2">
        <v>280</v>
      </c>
      <c r="Y28" s="4">
        <v>353</v>
      </c>
      <c r="Z28" s="16">
        <f t="shared" si="2"/>
        <v>1.26</v>
      </c>
      <c r="AA28" s="21">
        <v>80</v>
      </c>
      <c r="AB28" s="4">
        <v>484</v>
      </c>
      <c r="AC28" s="9">
        <f t="shared" si="5"/>
        <v>6.05</v>
      </c>
      <c r="AD28" s="2">
        <v>280</v>
      </c>
      <c r="AE28" s="4">
        <v>372</v>
      </c>
      <c r="AF28" s="16">
        <f t="shared" si="3"/>
        <v>1.33</v>
      </c>
      <c r="AG28" s="37">
        <v>360</v>
      </c>
      <c r="AH28" s="4">
        <v>422</v>
      </c>
      <c r="AI28" s="16">
        <v>1.17</v>
      </c>
      <c r="AJ28" s="21">
        <v>360</v>
      </c>
      <c r="AK28" s="4">
        <v>399</v>
      </c>
      <c r="AL28" s="16">
        <v>1.11</v>
      </c>
      <c r="AM28" s="37">
        <v>360</v>
      </c>
      <c r="AN28" s="4">
        <v>410</v>
      </c>
      <c r="AO28" s="16">
        <v>1.14</v>
      </c>
      <c r="AQ28" s="251"/>
      <c r="AR28" s="251"/>
      <c r="AS28" s="251"/>
      <c r="AT28" s="251"/>
      <c r="AU28" s="251"/>
      <c r="AV28" s="251"/>
    </row>
    <row r="29" spans="1:48" ht="22.5" customHeight="1">
      <c r="A29" s="114" t="s">
        <v>100</v>
      </c>
      <c r="B29" s="184" t="s">
        <v>90</v>
      </c>
      <c r="C29" s="86">
        <v>240</v>
      </c>
      <c r="D29" s="117">
        <v>268</v>
      </c>
      <c r="E29" s="115">
        <f t="shared" si="8"/>
        <v>1.1166666666666667</v>
      </c>
      <c r="F29" s="86">
        <v>240</v>
      </c>
      <c r="G29" s="117">
        <v>307</v>
      </c>
      <c r="H29" s="115">
        <v>1.28</v>
      </c>
      <c r="I29" s="45">
        <v>240</v>
      </c>
      <c r="J29" s="113">
        <v>264</v>
      </c>
      <c r="K29" s="52">
        <f t="shared" si="9"/>
        <v>1.1</v>
      </c>
      <c r="L29" s="45">
        <v>240</v>
      </c>
      <c r="M29" s="98">
        <v>269</v>
      </c>
      <c r="N29" s="52">
        <f t="shared" si="6"/>
        <v>1.1208333333333333</v>
      </c>
      <c r="O29" s="38">
        <v>80</v>
      </c>
      <c r="P29" s="5">
        <v>299</v>
      </c>
      <c r="Q29" s="6">
        <f>ROUND(P29/O29,2)</f>
        <v>3.74</v>
      </c>
      <c r="R29" s="3">
        <v>200</v>
      </c>
      <c r="S29" s="5">
        <v>211</v>
      </c>
      <c r="T29" s="17">
        <f t="shared" si="1"/>
        <v>1.06</v>
      </c>
      <c r="U29" s="22">
        <v>80</v>
      </c>
      <c r="V29" s="5">
        <v>261</v>
      </c>
      <c r="W29" s="6">
        <f>ROUND(V29/U29,2)</f>
        <v>3.26</v>
      </c>
      <c r="X29" s="3">
        <v>160</v>
      </c>
      <c r="Y29" s="5">
        <v>205</v>
      </c>
      <c r="Z29" s="17">
        <f t="shared" si="2"/>
        <v>1.28</v>
      </c>
      <c r="AA29" s="22">
        <v>80</v>
      </c>
      <c r="AB29" s="5">
        <v>297</v>
      </c>
      <c r="AC29" s="6">
        <f t="shared" si="5"/>
        <v>3.71</v>
      </c>
      <c r="AD29" s="3">
        <v>160</v>
      </c>
      <c r="AE29" s="5">
        <v>181</v>
      </c>
      <c r="AF29" s="17">
        <f t="shared" si="3"/>
        <v>1.13</v>
      </c>
      <c r="AG29" s="38">
        <v>280</v>
      </c>
      <c r="AH29" s="5">
        <v>267</v>
      </c>
      <c r="AI29" s="17">
        <v>0.95</v>
      </c>
      <c r="AJ29" s="22">
        <v>280</v>
      </c>
      <c r="AK29" s="5">
        <v>274</v>
      </c>
      <c r="AL29" s="17">
        <v>0.98</v>
      </c>
      <c r="AM29" s="38">
        <v>280</v>
      </c>
      <c r="AN29" s="5">
        <v>381</v>
      </c>
      <c r="AO29" s="17">
        <v>1.36</v>
      </c>
      <c r="AQ29" s="251"/>
      <c r="AR29" s="251"/>
      <c r="AS29" s="251"/>
      <c r="AT29" s="251"/>
      <c r="AU29" s="251"/>
      <c r="AV29" s="251"/>
    </row>
    <row r="30" spans="1:48" ht="22.5" customHeight="1">
      <c r="A30" s="123" t="s">
        <v>272</v>
      </c>
      <c r="B30" s="185" t="s">
        <v>90</v>
      </c>
      <c r="C30" s="85">
        <v>240</v>
      </c>
      <c r="D30" s="124">
        <v>227</v>
      </c>
      <c r="E30" s="120">
        <f t="shared" si="8"/>
        <v>0.9458333333333333</v>
      </c>
      <c r="F30" s="85">
        <v>240</v>
      </c>
      <c r="G30" s="124">
        <v>223</v>
      </c>
      <c r="H30" s="120">
        <v>0.93</v>
      </c>
      <c r="I30" s="46">
        <v>240</v>
      </c>
      <c r="J30" s="122">
        <v>272</v>
      </c>
      <c r="K30" s="245">
        <f t="shared" si="9"/>
        <v>1.1333333333333333</v>
      </c>
      <c r="L30" s="46">
        <v>240</v>
      </c>
      <c r="M30" s="99">
        <v>247</v>
      </c>
      <c r="N30" s="53">
        <f t="shared" si="6"/>
        <v>1.0291666666666666</v>
      </c>
      <c r="O30" s="37">
        <v>80</v>
      </c>
      <c r="P30" s="4">
        <v>136</v>
      </c>
      <c r="Q30" s="9">
        <f>ROUND(P30/O30,2)</f>
        <v>1.7</v>
      </c>
      <c r="R30" s="2">
        <v>200</v>
      </c>
      <c r="S30" s="4">
        <v>136</v>
      </c>
      <c r="T30" s="16">
        <f t="shared" si="1"/>
        <v>0.68</v>
      </c>
      <c r="U30" s="21">
        <v>80</v>
      </c>
      <c r="V30" s="4">
        <v>251</v>
      </c>
      <c r="W30" s="9">
        <f>ROUND(V30/U30,2)</f>
        <v>3.14</v>
      </c>
      <c r="X30" s="2">
        <v>160</v>
      </c>
      <c r="Y30" s="4">
        <v>201</v>
      </c>
      <c r="Z30" s="16">
        <f t="shared" si="2"/>
        <v>1.26</v>
      </c>
      <c r="AA30" s="21">
        <v>80</v>
      </c>
      <c r="AB30" s="4">
        <v>235</v>
      </c>
      <c r="AC30" s="9">
        <f t="shared" si="5"/>
        <v>2.94</v>
      </c>
      <c r="AD30" s="2">
        <v>160</v>
      </c>
      <c r="AE30" s="4">
        <v>184</v>
      </c>
      <c r="AF30" s="16">
        <f t="shared" si="3"/>
        <v>1.15</v>
      </c>
      <c r="AG30" s="37">
        <v>240</v>
      </c>
      <c r="AH30" s="4">
        <v>240</v>
      </c>
      <c r="AI30" s="16">
        <v>1</v>
      </c>
      <c r="AJ30" s="21">
        <v>280</v>
      </c>
      <c r="AK30" s="4">
        <v>221</v>
      </c>
      <c r="AL30" s="16">
        <v>0.79</v>
      </c>
      <c r="AM30" s="37">
        <v>280</v>
      </c>
      <c r="AN30" s="4">
        <v>459</v>
      </c>
      <c r="AO30" s="16">
        <v>1.64</v>
      </c>
      <c r="AQ30" s="251"/>
      <c r="AR30" s="251"/>
      <c r="AS30" s="251"/>
      <c r="AT30" s="251"/>
      <c r="AU30" s="251"/>
      <c r="AV30" s="251"/>
    </row>
    <row r="31" spans="1:48" ht="22.5" customHeight="1">
      <c r="A31" s="350" t="s">
        <v>47</v>
      </c>
      <c r="B31" s="184" t="s">
        <v>90</v>
      </c>
      <c r="C31" s="86">
        <v>160</v>
      </c>
      <c r="D31" s="343">
        <v>234</v>
      </c>
      <c r="E31" s="351">
        <f>D31/(C31+C32)</f>
        <v>0.975</v>
      </c>
      <c r="F31" s="86">
        <v>160</v>
      </c>
      <c r="G31" s="343">
        <v>250</v>
      </c>
      <c r="H31" s="351">
        <f>G31/(F31+F32)</f>
        <v>1.050420168067227</v>
      </c>
      <c r="I31" s="45">
        <v>160</v>
      </c>
      <c r="J31" s="347">
        <v>286</v>
      </c>
      <c r="K31" s="344">
        <f>J31/(I31+I32)</f>
        <v>1.1966527196652719</v>
      </c>
      <c r="L31" s="45">
        <v>200</v>
      </c>
      <c r="M31" s="347">
        <f>222+85</f>
        <v>307</v>
      </c>
      <c r="N31" s="344">
        <f>M31/(L31+L32)</f>
        <v>1.108303249097473</v>
      </c>
      <c r="O31" s="80" t="s">
        <v>73</v>
      </c>
      <c r="P31" s="12" t="s">
        <v>73</v>
      </c>
      <c r="Q31" s="15" t="s">
        <v>73</v>
      </c>
      <c r="R31" s="3">
        <v>200</v>
      </c>
      <c r="S31" s="5">
        <v>213</v>
      </c>
      <c r="T31" s="17">
        <f t="shared" si="1"/>
        <v>1.07</v>
      </c>
      <c r="U31" s="28" t="s">
        <v>73</v>
      </c>
      <c r="V31" s="12" t="s">
        <v>73</v>
      </c>
      <c r="W31" s="15" t="s">
        <v>73</v>
      </c>
      <c r="X31" s="3">
        <v>200</v>
      </c>
      <c r="Y31" s="5">
        <v>230</v>
      </c>
      <c r="Z31" s="17">
        <f t="shared" si="2"/>
        <v>1.15</v>
      </c>
      <c r="AA31" s="28" t="s">
        <v>73</v>
      </c>
      <c r="AB31" s="12" t="s">
        <v>73</v>
      </c>
      <c r="AC31" s="15" t="s">
        <v>73</v>
      </c>
      <c r="AD31" s="3">
        <v>200</v>
      </c>
      <c r="AE31" s="5">
        <v>214</v>
      </c>
      <c r="AF31" s="17">
        <f t="shared" si="3"/>
        <v>1.07</v>
      </c>
      <c r="AG31" s="38">
        <v>200</v>
      </c>
      <c r="AH31" s="5">
        <v>205</v>
      </c>
      <c r="AI31" s="17">
        <v>1.03</v>
      </c>
      <c r="AJ31" s="22">
        <v>240</v>
      </c>
      <c r="AK31" s="5">
        <v>214</v>
      </c>
      <c r="AL31" s="17">
        <v>0.89</v>
      </c>
      <c r="AM31" s="38">
        <v>280</v>
      </c>
      <c r="AN31" s="5">
        <v>258</v>
      </c>
      <c r="AO31" s="17">
        <v>0.92</v>
      </c>
      <c r="AQ31" s="251"/>
      <c r="AR31" s="251"/>
      <c r="AS31" s="251"/>
      <c r="AT31" s="251"/>
      <c r="AU31" s="251"/>
      <c r="AV31" s="251"/>
    </row>
    <row r="32" spans="1:48" ht="22.5" customHeight="1">
      <c r="A32" s="350"/>
      <c r="B32" s="184" t="s">
        <v>91</v>
      </c>
      <c r="C32" s="86">
        <v>80</v>
      </c>
      <c r="D32" s="343"/>
      <c r="E32" s="351"/>
      <c r="F32" s="86">
        <v>78</v>
      </c>
      <c r="G32" s="343"/>
      <c r="H32" s="351"/>
      <c r="I32" s="45">
        <v>79</v>
      </c>
      <c r="J32" s="347"/>
      <c r="K32" s="344"/>
      <c r="L32" s="45">
        <v>77</v>
      </c>
      <c r="M32" s="347"/>
      <c r="N32" s="344"/>
      <c r="O32" s="81">
        <v>79</v>
      </c>
      <c r="P32" s="60">
        <v>82</v>
      </c>
      <c r="Q32" s="40">
        <f>ROUND(P32/O32,2)</f>
        <v>1.04</v>
      </c>
      <c r="R32" s="58" t="s">
        <v>73</v>
      </c>
      <c r="S32" s="12" t="s">
        <v>73</v>
      </c>
      <c r="T32" s="63" t="s">
        <v>73</v>
      </c>
      <c r="U32" s="45">
        <v>80</v>
      </c>
      <c r="V32" s="60">
        <v>125</v>
      </c>
      <c r="W32" s="40">
        <f>ROUND(V32/U32,2)</f>
        <v>1.56</v>
      </c>
      <c r="X32" s="58" t="s">
        <v>73</v>
      </c>
      <c r="Y32" s="12" t="s">
        <v>73</v>
      </c>
      <c r="Z32" s="63" t="s">
        <v>73</v>
      </c>
      <c r="AA32" s="28"/>
      <c r="AB32" s="12"/>
      <c r="AC32" s="15"/>
      <c r="AD32" s="3"/>
      <c r="AE32" s="5"/>
      <c r="AF32" s="17"/>
      <c r="AG32" s="38"/>
      <c r="AH32" s="5"/>
      <c r="AI32" s="17"/>
      <c r="AJ32" s="22"/>
      <c r="AK32" s="5"/>
      <c r="AL32" s="17"/>
      <c r="AM32" s="38"/>
      <c r="AN32" s="5"/>
      <c r="AO32" s="17"/>
      <c r="AQ32" s="251"/>
      <c r="AR32" s="251"/>
      <c r="AS32" s="251"/>
      <c r="AT32" s="251"/>
      <c r="AU32" s="251"/>
      <c r="AV32" s="251"/>
    </row>
    <row r="33" spans="1:48" ht="22.5" customHeight="1">
      <c r="A33" s="123" t="s">
        <v>48</v>
      </c>
      <c r="B33" s="185" t="s">
        <v>90</v>
      </c>
      <c r="C33" s="87" t="s">
        <v>73</v>
      </c>
      <c r="D33" s="88" t="s">
        <v>73</v>
      </c>
      <c r="E33" s="93" t="str">
        <f>IF(C33="―","―",D33/C33)</f>
        <v>―</v>
      </c>
      <c r="F33" s="85">
        <v>200</v>
      </c>
      <c r="G33" s="124">
        <v>182</v>
      </c>
      <c r="H33" s="120">
        <v>0.91</v>
      </c>
      <c r="I33" s="46">
        <v>240</v>
      </c>
      <c r="J33" s="122">
        <v>192</v>
      </c>
      <c r="K33" s="245">
        <f>J33/I33</f>
        <v>0.8</v>
      </c>
      <c r="L33" s="46">
        <v>240</v>
      </c>
      <c r="M33" s="99">
        <v>230</v>
      </c>
      <c r="N33" s="53">
        <f t="shared" si="6"/>
        <v>0.9583333333333334</v>
      </c>
      <c r="O33" s="37">
        <v>80</v>
      </c>
      <c r="P33" s="4">
        <v>159</v>
      </c>
      <c r="Q33" s="9">
        <f>ROUND(P33/O33,2)</f>
        <v>1.99</v>
      </c>
      <c r="R33" s="2">
        <v>160</v>
      </c>
      <c r="S33" s="4">
        <v>143</v>
      </c>
      <c r="T33" s="16">
        <f t="shared" si="1"/>
        <v>0.89</v>
      </c>
      <c r="U33" s="21">
        <v>80</v>
      </c>
      <c r="V33" s="4">
        <v>166</v>
      </c>
      <c r="W33" s="9">
        <f>ROUND(V33/U33,2)</f>
        <v>2.08</v>
      </c>
      <c r="X33" s="2">
        <v>160</v>
      </c>
      <c r="Y33" s="4">
        <v>199</v>
      </c>
      <c r="Z33" s="16">
        <f t="shared" si="2"/>
        <v>1.24</v>
      </c>
      <c r="AA33" s="21">
        <v>80</v>
      </c>
      <c r="AB33" s="4">
        <v>138</v>
      </c>
      <c r="AC33" s="9">
        <v>1.73</v>
      </c>
      <c r="AD33" s="2">
        <v>160</v>
      </c>
      <c r="AE33" s="4">
        <v>181</v>
      </c>
      <c r="AF33" s="16">
        <f t="shared" si="3"/>
        <v>1.13</v>
      </c>
      <c r="AG33" s="37">
        <v>240</v>
      </c>
      <c r="AH33" s="4">
        <v>220</v>
      </c>
      <c r="AI33" s="16">
        <v>0.92</v>
      </c>
      <c r="AJ33" s="21">
        <v>280</v>
      </c>
      <c r="AK33" s="4">
        <v>221</v>
      </c>
      <c r="AL33" s="16">
        <v>0.79</v>
      </c>
      <c r="AM33" s="37">
        <v>320</v>
      </c>
      <c r="AN33" s="4">
        <v>345</v>
      </c>
      <c r="AO33" s="16">
        <v>1.08</v>
      </c>
      <c r="AQ33" s="251"/>
      <c r="AR33" s="251"/>
      <c r="AS33" s="251"/>
      <c r="AT33" s="251"/>
      <c r="AU33" s="251"/>
      <c r="AV33" s="251"/>
    </row>
    <row r="34" spans="1:48" ht="22.5" customHeight="1">
      <c r="A34" s="114" t="s">
        <v>49</v>
      </c>
      <c r="B34" s="184" t="s">
        <v>90</v>
      </c>
      <c r="C34" s="86">
        <v>240</v>
      </c>
      <c r="D34" s="117">
        <v>295</v>
      </c>
      <c r="E34" s="115">
        <f>IF(C34="―","―",D34/C34)</f>
        <v>1.2291666666666667</v>
      </c>
      <c r="F34" s="86">
        <v>280</v>
      </c>
      <c r="G34" s="117">
        <v>326</v>
      </c>
      <c r="H34" s="115">
        <v>1.16</v>
      </c>
      <c r="I34" s="45">
        <v>320</v>
      </c>
      <c r="J34" s="113">
        <v>379</v>
      </c>
      <c r="K34" s="52">
        <f>J34/I34</f>
        <v>1.184375</v>
      </c>
      <c r="L34" s="45">
        <v>320</v>
      </c>
      <c r="M34" s="98">
        <v>392</v>
      </c>
      <c r="N34" s="52">
        <f t="shared" si="6"/>
        <v>1.225</v>
      </c>
      <c r="O34" s="38">
        <v>80</v>
      </c>
      <c r="P34" s="5">
        <v>304</v>
      </c>
      <c r="Q34" s="6">
        <f>ROUND(P34/O34,2)</f>
        <v>3.8</v>
      </c>
      <c r="R34" s="3">
        <v>240</v>
      </c>
      <c r="S34" s="5">
        <v>288</v>
      </c>
      <c r="T34" s="17">
        <f t="shared" si="1"/>
        <v>1.2</v>
      </c>
      <c r="U34" s="22">
        <v>80</v>
      </c>
      <c r="V34" s="5">
        <v>268</v>
      </c>
      <c r="W34" s="6">
        <f>ROUND(V34/U34,2)</f>
        <v>3.35</v>
      </c>
      <c r="X34" s="3">
        <v>240</v>
      </c>
      <c r="Y34" s="5">
        <v>259</v>
      </c>
      <c r="Z34" s="17">
        <f t="shared" si="2"/>
        <v>1.08</v>
      </c>
      <c r="AA34" s="22">
        <v>80</v>
      </c>
      <c r="AB34" s="5">
        <v>310</v>
      </c>
      <c r="AC34" s="6">
        <v>3.88</v>
      </c>
      <c r="AD34" s="3">
        <v>240</v>
      </c>
      <c r="AE34" s="5">
        <v>272</v>
      </c>
      <c r="AF34" s="17">
        <f t="shared" si="3"/>
        <v>1.13</v>
      </c>
      <c r="AG34" s="38">
        <v>320</v>
      </c>
      <c r="AH34" s="5">
        <v>337</v>
      </c>
      <c r="AI34" s="17">
        <v>1.05</v>
      </c>
      <c r="AJ34" s="22">
        <v>360</v>
      </c>
      <c r="AK34" s="5">
        <v>317</v>
      </c>
      <c r="AL34" s="17">
        <v>0.88</v>
      </c>
      <c r="AM34" s="38">
        <v>360</v>
      </c>
      <c r="AN34" s="5">
        <v>375</v>
      </c>
      <c r="AO34" s="17">
        <v>1.04</v>
      </c>
      <c r="AQ34" s="251"/>
      <c r="AR34" s="251"/>
      <c r="AS34" s="251"/>
      <c r="AT34" s="251"/>
      <c r="AU34" s="251"/>
      <c r="AV34" s="251"/>
    </row>
    <row r="35" spans="1:48" ht="22.5" customHeight="1">
      <c r="A35" s="123" t="s">
        <v>50</v>
      </c>
      <c r="B35" s="185" t="s">
        <v>90</v>
      </c>
      <c r="C35" s="85">
        <v>280</v>
      </c>
      <c r="D35" s="124">
        <v>317</v>
      </c>
      <c r="E35" s="120">
        <f>IF(C35="―","―",D35/C35)</f>
        <v>1.1321428571428571</v>
      </c>
      <c r="F35" s="85">
        <v>280</v>
      </c>
      <c r="G35" s="124">
        <v>379</v>
      </c>
      <c r="H35" s="120">
        <v>1.35</v>
      </c>
      <c r="I35" s="46">
        <v>320</v>
      </c>
      <c r="J35" s="122">
        <v>354</v>
      </c>
      <c r="K35" s="245">
        <f>J35/I35</f>
        <v>1.10625</v>
      </c>
      <c r="L35" s="46">
        <v>320</v>
      </c>
      <c r="M35" s="99">
        <v>361</v>
      </c>
      <c r="N35" s="53">
        <f t="shared" si="6"/>
        <v>1.128125</v>
      </c>
      <c r="O35" s="21">
        <v>80</v>
      </c>
      <c r="P35" s="4">
        <v>213</v>
      </c>
      <c r="Q35" s="9">
        <f>ROUND(P35/O35,2)</f>
        <v>2.66</v>
      </c>
      <c r="R35" s="2">
        <v>240</v>
      </c>
      <c r="S35" s="4">
        <v>255</v>
      </c>
      <c r="T35" s="16">
        <f t="shared" si="1"/>
        <v>1.06</v>
      </c>
      <c r="U35" s="21">
        <v>80</v>
      </c>
      <c r="V35" s="4">
        <v>205</v>
      </c>
      <c r="W35" s="9">
        <f>ROUND(V35/U35,2)</f>
        <v>2.56</v>
      </c>
      <c r="X35" s="2">
        <v>240</v>
      </c>
      <c r="Y35" s="4">
        <v>263</v>
      </c>
      <c r="Z35" s="16">
        <f t="shared" si="2"/>
        <v>1.1</v>
      </c>
      <c r="AA35" s="21">
        <v>80</v>
      </c>
      <c r="AB35" s="4">
        <v>275</v>
      </c>
      <c r="AC35" s="9">
        <v>3.44</v>
      </c>
      <c r="AD35" s="2">
        <v>240</v>
      </c>
      <c r="AE35" s="4">
        <v>275</v>
      </c>
      <c r="AF35" s="16">
        <f t="shared" si="3"/>
        <v>1.15</v>
      </c>
      <c r="AG35" s="37">
        <v>320</v>
      </c>
      <c r="AH35" s="4">
        <v>350</v>
      </c>
      <c r="AI35" s="16">
        <v>1.09</v>
      </c>
      <c r="AJ35" s="21">
        <v>320</v>
      </c>
      <c r="AK35" s="4">
        <v>339</v>
      </c>
      <c r="AL35" s="16">
        <v>1.06</v>
      </c>
      <c r="AM35" s="37">
        <v>360</v>
      </c>
      <c r="AN35" s="4">
        <v>334</v>
      </c>
      <c r="AO35" s="16">
        <v>0.93</v>
      </c>
      <c r="AQ35" s="251"/>
      <c r="AR35" s="251"/>
      <c r="AS35" s="251"/>
      <c r="AT35" s="251"/>
      <c r="AU35" s="251"/>
      <c r="AV35" s="251"/>
    </row>
    <row r="36" spans="1:48" ht="22.5" customHeight="1" thickBot="1">
      <c r="A36" s="106" t="s">
        <v>51</v>
      </c>
      <c r="B36" s="26" t="s">
        <v>90</v>
      </c>
      <c r="C36" s="91">
        <v>240</v>
      </c>
      <c r="D36" s="92">
        <v>219</v>
      </c>
      <c r="E36" s="95">
        <f>IF(C36="―","―",D36/C36)</f>
        <v>0.9125</v>
      </c>
      <c r="F36" s="91">
        <v>240</v>
      </c>
      <c r="G36" s="92">
        <v>251</v>
      </c>
      <c r="H36" s="95">
        <v>1.05</v>
      </c>
      <c r="I36" s="48">
        <v>240</v>
      </c>
      <c r="J36" s="49">
        <v>243</v>
      </c>
      <c r="K36" s="54">
        <f>J36/I36</f>
        <v>1.0125</v>
      </c>
      <c r="L36" s="48">
        <v>240</v>
      </c>
      <c r="M36" s="49">
        <v>266</v>
      </c>
      <c r="N36" s="54">
        <f t="shared" si="6"/>
        <v>1.1083333333333334</v>
      </c>
      <c r="O36" s="23">
        <v>80</v>
      </c>
      <c r="P36" s="19">
        <v>192</v>
      </c>
      <c r="Q36" s="35">
        <f>ROUND(P36/O36,2)</f>
        <v>2.4</v>
      </c>
      <c r="R36" s="18">
        <v>200</v>
      </c>
      <c r="S36" s="19">
        <v>191</v>
      </c>
      <c r="T36" s="20">
        <f t="shared" si="1"/>
        <v>0.96</v>
      </c>
      <c r="U36" s="23">
        <v>80</v>
      </c>
      <c r="V36" s="19">
        <v>200</v>
      </c>
      <c r="W36" s="35">
        <f>ROUND(V36/U36,2)</f>
        <v>2.5</v>
      </c>
      <c r="X36" s="18">
        <v>160</v>
      </c>
      <c r="Y36" s="19">
        <v>202</v>
      </c>
      <c r="Z36" s="20">
        <f t="shared" si="2"/>
        <v>1.26</v>
      </c>
      <c r="AA36" s="23">
        <v>80</v>
      </c>
      <c r="AB36" s="19">
        <v>228</v>
      </c>
      <c r="AC36" s="35">
        <v>2.85</v>
      </c>
      <c r="AD36" s="18">
        <v>160</v>
      </c>
      <c r="AE36" s="19">
        <v>175</v>
      </c>
      <c r="AF36" s="20">
        <f t="shared" si="3"/>
        <v>1.09</v>
      </c>
      <c r="AG36" s="39">
        <v>280</v>
      </c>
      <c r="AH36" s="19">
        <v>263</v>
      </c>
      <c r="AI36" s="20">
        <v>0.94</v>
      </c>
      <c r="AJ36" s="23">
        <v>280</v>
      </c>
      <c r="AK36" s="19">
        <v>256</v>
      </c>
      <c r="AL36" s="20">
        <v>0.91</v>
      </c>
      <c r="AM36" s="39">
        <v>320</v>
      </c>
      <c r="AN36" s="19">
        <v>345</v>
      </c>
      <c r="AO36" s="20">
        <v>1.08</v>
      </c>
      <c r="AQ36" s="251"/>
      <c r="AR36" s="251"/>
      <c r="AS36" s="251"/>
      <c r="AT36" s="251"/>
      <c r="AU36" s="251"/>
      <c r="AV36" s="251"/>
    </row>
    <row r="37" ht="22.5" customHeight="1">
      <c r="A37" s="1" t="s">
        <v>273</v>
      </c>
    </row>
  </sheetData>
  <sheetProtection/>
  <mergeCells count="44">
    <mergeCell ref="N15:N16"/>
    <mergeCell ref="N23:N24"/>
    <mergeCell ref="A23:A24"/>
    <mergeCell ref="N31:N32"/>
    <mergeCell ref="A1:K1"/>
    <mergeCell ref="G15:G16"/>
    <mergeCell ref="H15:H16"/>
    <mergeCell ref="G31:G32"/>
    <mergeCell ref="H31:H32"/>
    <mergeCell ref="A15:A16"/>
    <mergeCell ref="A31:A32"/>
    <mergeCell ref="M15:M16"/>
    <mergeCell ref="M23:M24"/>
    <mergeCell ref="M31:M32"/>
    <mergeCell ref="J15:J16"/>
    <mergeCell ref="A6:A7"/>
    <mergeCell ref="M6:M7"/>
    <mergeCell ref="D31:D32"/>
    <mergeCell ref="E31:E32"/>
    <mergeCell ref="O3:Q3"/>
    <mergeCell ref="R3:T3"/>
    <mergeCell ref="B3:B4"/>
    <mergeCell ref="I3:K3"/>
    <mergeCell ref="J6:J7"/>
    <mergeCell ref="K6:K7"/>
    <mergeCell ref="F3:H3"/>
    <mergeCell ref="L3:N3"/>
    <mergeCell ref="N6:N7"/>
    <mergeCell ref="AJ3:AL3"/>
    <mergeCell ref="AM3:AO3"/>
    <mergeCell ref="AG3:AI3"/>
    <mergeCell ref="AA3:AC3"/>
    <mergeCell ref="AD3:AF3"/>
    <mergeCell ref="U3:W3"/>
    <mergeCell ref="X3:Z3"/>
    <mergeCell ref="B2:K2"/>
    <mergeCell ref="K15:K16"/>
    <mergeCell ref="J23:J24"/>
    <mergeCell ref="K23:K24"/>
    <mergeCell ref="J31:J32"/>
    <mergeCell ref="K31:K32"/>
    <mergeCell ref="C3:E3"/>
    <mergeCell ref="D15:D16"/>
    <mergeCell ref="E15:E16"/>
  </mergeCells>
  <printOptions horizontalCentered="1"/>
  <pageMargins left="0.7086614173228347" right="0.7086614173228347" top="0.5905511811023623" bottom="0.5905511811023623" header="0.31496062992125984" footer="0.31496062992125984"/>
  <pageSetup fitToHeight="0" fitToWidth="0"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AV36"/>
  <sheetViews>
    <sheetView view="pageBreakPreview" zoomScale="70" zoomScaleSheetLayoutView="70" zoomScalePageLayoutView="0" workbookViewId="0" topLeftCell="A18">
      <selection activeCell="AP29" sqref="AP29"/>
    </sheetView>
  </sheetViews>
  <sheetFormatPr defaultColWidth="9.57421875" defaultRowHeight="22.5" customHeight="1"/>
  <cols>
    <col min="1" max="2" width="16.421875" style="1" customWidth="1"/>
    <col min="3" max="11" width="10.57421875" style="1" customWidth="1"/>
    <col min="12" max="14" width="10.57421875" style="1" hidden="1" customWidth="1"/>
    <col min="15" max="26" width="9.421875" style="1" hidden="1" customWidth="1"/>
    <col min="27" max="41" width="0" style="1" hidden="1" customWidth="1"/>
    <col min="42" max="16384" width="9.421875" style="1" customWidth="1"/>
  </cols>
  <sheetData>
    <row r="1" spans="1:41" ht="22.5" customHeight="1">
      <c r="A1" s="329" t="s">
        <v>239</v>
      </c>
      <c r="B1" s="329"/>
      <c r="C1" s="329"/>
      <c r="D1" s="329"/>
      <c r="E1" s="329"/>
      <c r="F1" s="329"/>
      <c r="G1" s="329"/>
      <c r="H1" s="329"/>
      <c r="I1" s="329"/>
      <c r="J1" s="329"/>
      <c r="K1" s="329"/>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2:41" ht="45.75" customHeight="1" thickBot="1">
      <c r="B2" s="330" t="s">
        <v>264</v>
      </c>
      <c r="C2" s="330"/>
      <c r="D2" s="330"/>
      <c r="E2" s="330"/>
      <c r="F2" s="330"/>
      <c r="G2" s="330"/>
      <c r="H2" s="330"/>
      <c r="I2" s="330"/>
      <c r="J2" s="330"/>
      <c r="K2" s="330"/>
      <c r="L2" s="73"/>
      <c r="M2" s="73"/>
      <c r="N2" s="73"/>
      <c r="O2" s="73"/>
      <c r="P2" s="73"/>
      <c r="Q2" s="73"/>
      <c r="R2" s="73"/>
      <c r="S2" s="73"/>
      <c r="T2" s="73"/>
      <c r="U2" s="73"/>
      <c r="V2" s="73"/>
      <c r="W2" s="73"/>
      <c r="X2" s="73"/>
      <c r="Y2" s="67"/>
      <c r="Z2" s="67"/>
      <c r="AA2" s="67"/>
      <c r="AB2" s="67"/>
      <c r="AC2" s="67"/>
      <c r="AD2" s="67"/>
      <c r="AE2" s="67"/>
      <c r="AF2" s="67"/>
      <c r="AG2" s="68"/>
      <c r="AH2" s="68"/>
      <c r="AI2" s="68"/>
      <c r="AJ2" s="68"/>
      <c r="AK2" s="68"/>
      <c r="AL2" s="68"/>
      <c r="AM2" s="68"/>
      <c r="AN2" s="68"/>
      <c r="AO2" s="68"/>
    </row>
    <row r="3" spans="1:41" ht="22.5" customHeight="1">
      <c r="A3" s="118" t="s">
        <v>78</v>
      </c>
      <c r="B3" s="341" t="s">
        <v>89</v>
      </c>
      <c r="C3" s="336" t="s">
        <v>252</v>
      </c>
      <c r="D3" s="337"/>
      <c r="E3" s="339"/>
      <c r="F3" s="336" t="s">
        <v>99</v>
      </c>
      <c r="G3" s="337"/>
      <c r="H3" s="339"/>
      <c r="I3" s="336" t="s">
        <v>96</v>
      </c>
      <c r="J3" s="337"/>
      <c r="K3" s="338"/>
      <c r="L3" s="336" t="s">
        <v>85</v>
      </c>
      <c r="M3" s="337"/>
      <c r="N3" s="338"/>
      <c r="O3" s="336" t="s">
        <v>81</v>
      </c>
      <c r="P3" s="337"/>
      <c r="Q3" s="339"/>
      <c r="R3" s="340" t="s">
        <v>82</v>
      </c>
      <c r="S3" s="337"/>
      <c r="T3" s="338"/>
      <c r="U3" s="336" t="s">
        <v>74</v>
      </c>
      <c r="V3" s="337"/>
      <c r="W3" s="339"/>
      <c r="X3" s="340" t="s">
        <v>75</v>
      </c>
      <c r="Y3" s="337"/>
      <c r="Z3" s="338"/>
      <c r="AA3" s="336" t="s">
        <v>71</v>
      </c>
      <c r="AB3" s="337"/>
      <c r="AC3" s="339"/>
      <c r="AD3" s="340" t="s">
        <v>72</v>
      </c>
      <c r="AE3" s="337"/>
      <c r="AF3" s="338"/>
      <c r="AG3" s="337" t="s">
        <v>10</v>
      </c>
      <c r="AH3" s="337"/>
      <c r="AI3" s="338"/>
      <c r="AJ3" s="336" t="s">
        <v>7</v>
      </c>
      <c r="AK3" s="337"/>
      <c r="AL3" s="338"/>
      <c r="AM3" s="337" t="s">
        <v>8</v>
      </c>
      <c r="AN3" s="337"/>
      <c r="AO3" s="338"/>
    </row>
    <row r="4" spans="1:41" ht="22.5" customHeight="1" thickBot="1">
      <c r="A4" s="119" t="s">
        <v>6</v>
      </c>
      <c r="B4" s="342"/>
      <c r="C4" s="328" t="s">
        <v>4</v>
      </c>
      <c r="D4" s="398" t="s">
        <v>5</v>
      </c>
      <c r="E4" s="399" t="s">
        <v>9</v>
      </c>
      <c r="F4" s="328" t="s">
        <v>4</v>
      </c>
      <c r="G4" s="398" t="s">
        <v>5</v>
      </c>
      <c r="H4" s="399" t="s">
        <v>9</v>
      </c>
      <c r="I4" s="29" t="s">
        <v>4</v>
      </c>
      <c r="J4" s="30" t="s">
        <v>5</v>
      </c>
      <c r="K4" s="33" t="s">
        <v>9</v>
      </c>
      <c r="L4" s="29" t="s">
        <v>4</v>
      </c>
      <c r="M4" s="30" t="s">
        <v>5</v>
      </c>
      <c r="N4" s="33" t="s">
        <v>9</v>
      </c>
      <c r="O4" s="36" t="s">
        <v>4</v>
      </c>
      <c r="P4" s="30" t="s">
        <v>5</v>
      </c>
      <c r="Q4" s="31" t="s">
        <v>9</v>
      </c>
      <c r="R4" s="32" t="s">
        <v>4</v>
      </c>
      <c r="S4" s="30" t="s">
        <v>5</v>
      </c>
      <c r="T4" s="33" t="s">
        <v>9</v>
      </c>
      <c r="U4" s="29" t="s">
        <v>4</v>
      </c>
      <c r="V4" s="30" t="s">
        <v>5</v>
      </c>
      <c r="W4" s="31" t="s">
        <v>9</v>
      </c>
      <c r="X4" s="32" t="s">
        <v>4</v>
      </c>
      <c r="Y4" s="30" t="s">
        <v>5</v>
      </c>
      <c r="Z4" s="33" t="s">
        <v>9</v>
      </c>
      <c r="AA4" s="29" t="s">
        <v>4</v>
      </c>
      <c r="AB4" s="30" t="s">
        <v>5</v>
      </c>
      <c r="AC4" s="31" t="s">
        <v>9</v>
      </c>
      <c r="AD4" s="32" t="s">
        <v>4</v>
      </c>
      <c r="AE4" s="30" t="s">
        <v>5</v>
      </c>
      <c r="AF4" s="33" t="s">
        <v>9</v>
      </c>
      <c r="AG4" s="36" t="s">
        <v>4</v>
      </c>
      <c r="AH4" s="30" t="s">
        <v>5</v>
      </c>
      <c r="AI4" s="33" t="s">
        <v>9</v>
      </c>
      <c r="AJ4" s="29" t="s">
        <v>4</v>
      </c>
      <c r="AK4" s="30" t="s">
        <v>5</v>
      </c>
      <c r="AL4" s="33" t="s">
        <v>9</v>
      </c>
      <c r="AM4" s="36" t="s">
        <v>4</v>
      </c>
      <c r="AN4" s="30" t="s">
        <v>5</v>
      </c>
      <c r="AO4" s="33" t="s">
        <v>9</v>
      </c>
    </row>
    <row r="5" spans="1:48" ht="22.5" customHeight="1">
      <c r="A5" s="123" t="s">
        <v>53</v>
      </c>
      <c r="B5" s="185" t="s">
        <v>90</v>
      </c>
      <c r="C5" s="96">
        <v>320</v>
      </c>
      <c r="D5" s="97">
        <v>405</v>
      </c>
      <c r="E5" s="327">
        <f aca="true" t="shared" si="0" ref="E5:E18">IF(C5="―","―",D5/C5)</f>
        <v>1.265625</v>
      </c>
      <c r="F5" s="96">
        <v>320</v>
      </c>
      <c r="G5" s="97">
        <v>353</v>
      </c>
      <c r="H5" s="327">
        <v>1.1</v>
      </c>
      <c r="I5" s="396">
        <v>360</v>
      </c>
      <c r="J5" s="121">
        <v>468</v>
      </c>
      <c r="K5" s="51">
        <f>J5/I5</f>
        <v>1.3</v>
      </c>
      <c r="L5" s="50">
        <v>360</v>
      </c>
      <c r="M5" s="72">
        <v>440</v>
      </c>
      <c r="N5" s="51">
        <f>M5/L5</f>
        <v>1.2222222222222223</v>
      </c>
      <c r="O5" s="37">
        <v>80</v>
      </c>
      <c r="P5" s="4">
        <v>331</v>
      </c>
      <c r="Q5" s="9">
        <f>ROUND(P5/O5,2)</f>
        <v>4.14</v>
      </c>
      <c r="R5" s="2">
        <v>280</v>
      </c>
      <c r="S5" s="4">
        <v>414</v>
      </c>
      <c r="T5" s="16">
        <f aca="true" t="shared" si="1" ref="T5:T24">ROUND(S5/R5,2)</f>
        <v>1.48</v>
      </c>
      <c r="U5" s="21">
        <v>80</v>
      </c>
      <c r="V5" s="4">
        <v>252</v>
      </c>
      <c r="W5" s="9">
        <f>ROUND(V5/U5,2)</f>
        <v>3.15</v>
      </c>
      <c r="X5" s="2">
        <v>280</v>
      </c>
      <c r="Y5" s="4">
        <v>359</v>
      </c>
      <c r="Z5" s="16">
        <f aca="true" t="shared" si="2" ref="Z5:Z29">ROUND(Y5/X5,2)</f>
        <v>1.28</v>
      </c>
      <c r="AA5" s="21">
        <v>80</v>
      </c>
      <c r="AB5" s="4">
        <v>326</v>
      </c>
      <c r="AC5" s="9">
        <f>ROUND(AB5/AA5,2)</f>
        <v>4.08</v>
      </c>
      <c r="AD5" s="2">
        <v>280</v>
      </c>
      <c r="AE5" s="4">
        <v>337</v>
      </c>
      <c r="AF5" s="16">
        <f aca="true" t="shared" si="3" ref="AF5:AF29">ROUND(AE5/AD5,2)</f>
        <v>1.2</v>
      </c>
      <c r="AG5" s="37">
        <v>360</v>
      </c>
      <c r="AH5" s="4">
        <v>415</v>
      </c>
      <c r="AI5" s="16">
        <v>1.15</v>
      </c>
      <c r="AJ5" s="21">
        <v>360</v>
      </c>
      <c r="AK5" s="4">
        <v>357</v>
      </c>
      <c r="AL5" s="16">
        <v>0.99</v>
      </c>
      <c r="AM5" s="37">
        <v>360</v>
      </c>
      <c r="AN5" s="4">
        <v>414</v>
      </c>
      <c r="AO5" s="16">
        <v>1.15</v>
      </c>
      <c r="AQ5" s="251"/>
      <c r="AR5" s="251"/>
      <c r="AS5" s="251"/>
      <c r="AT5" s="251"/>
      <c r="AU5" s="251"/>
      <c r="AV5" s="251"/>
    </row>
    <row r="6" spans="1:48" ht="22.5" customHeight="1">
      <c r="A6" s="114" t="s">
        <v>54</v>
      </c>
      <c r="B6" s="184" t="s">
        <v>90</v>
      </c>
      <c r="C6" s="86">
        <v>360</v>
      </c>
      <c r="D6" s="325">
        <v>448</v>
      </c>
      <c r="E6" s="326">
        <f t="shared" si="0"/>
        <v>1.2444444444444445</v>
      </c>
      <c r="F6" s="86">
        <v>360</v>
      </c>
      <c r="G6" s="325">
        <v>461</v>
      </c>
      <c r="H6" s="326">
        <v>1.28</v>
      </c>
      <c r="I6" s="81">
        <v>360</v>
      </c>
      <c r="J6" s="113">
        <v>569</v>
      </c>
      <c r="K6" s="25">
        <f>J6/I6</f>
        <v>1.5805555555555555</v>
      </c>
      <c r="L6" s="45">
        <v>400</v>
      </c>
      <c r="M6" s="70">
        <v>538</v>
      </c>
      <c r="N6" s="25">
        <f aca="true" t="shared" si="4" ref="N6:N29">M6/L6</f>
        <v>1.345</v>
      </c>
      <c r="O6" s="38">
        <v>80</v>
      </c>
      <c r="P6" s="5">
        <v>416</v>
      </c>
      <c r="Q6" s="6">
        <f>ROUND(P6/O6,2)</f>
        <v>5.2</v>
      </c>
      <c r="R6" s="3">
        <v>320</v>
      </c>
      <c r="S6" s="5">
        <v>475</v>
      </c>
      <c r="T6" s="17">
        <f t="shared" si="1"/>
        <v>1.48</v>
      </c>
      <c r="U6" s="22">
        <v>80</v>
      </c>
      <c r="V6" s="5">
        <v>412</v>
      </c>
      <c r="W6" s="6">
        <f>ROUND(V6/U6,2)</f>
        <v>5.15</v>
      </c>
      <c r="X6" s="3">
        <v>280</v>
      </c>
      <c r="Y6" s="5">
        <v>425</v>
      </c>
      <c r="Z6" s="17">
        <f t="shared" si="2"/>
        <v>1.52</v>
      </c>
      <c r="AA6" s="22">
        <v>80</v>
      </c>
      <c r="AB6" s="5">
        <v>443</v>
      </c>
      <c r="AC6" s="6">
        <f aca="true" t="shared" si="5" ref="AC6:AC29">ROUND(AB6/AA6,2)</f>
        <v>5.54</v>
      </c>
      <c r="AD6" s="3">
        <v>320</v>
      </c>
      <c r="AE6" s="5">
        <v>441</v>
      </c>
      <c r="AF6" s="17">
        <f t="shared" si="3"/>
        <v>1.38</v>
      </c>
      <c r="AG6" s="38">
        <v>400</v>
      </c>
      <c r="AH6" s="5">
        <v>490</v>
      </c>
      <c r="AI6" s="17">
        <v>1.23</v>
      </c>
      <c r="AJ6" s="22">
        <v>360</v>
      </c>
      <c r="AK6" s="5">
        <v>481</v>
      </c>
      <c r="AL6" s="17">
        <v>1.34</v>
      </c>
      <c r="AM6" s="38">
        <v>400</v>
      </c>
      <c r="AN6" s="5">
        <v>479</v>
      </c>
      <c r="AO6" s="17">
        <v>1.2</v>
      </c>
      <c r="AQ6" s="251"/>
      <c r="AR6" s="251"/>
      <c r="AS6" s="251"/>
      <c r="AT6" s="251"/>
      <c r="AU6" s="251"/>
      <c r="AV6" s="251"/>
    </row>
    <row r="7" spans="1:48" ht="22.5" customHeight="1">
      <c r="A7" s="332" t="s">
        <v>55</v>
      </c>
      <c r="B7" s="185" t="s">
        <v>90</v>
      </c>
      <c r="C7" s="87" t="s">
        <v>73</v>
      </c>
      <c r="D7" s="88" t="s">
        <v>73</v>
      </c>
      <c r="E7" s="93" t="str">
        <f t="shared" si="0"/>
        <v>―</v>
      </c>
      <c r="F7" s="87" t="s">
        <v>73</v>
      </c>
      <c r="G7" s="88" t="s">
        <v>73</v>
      </c>
      <c r="H7" s="93" t="s">
        <v>73</v>
      </c>
      <c r="I7" s="79">
        <v>200</v>
      </c>
      <c r="J7" s="346">
        <v>492</v>
      </c>
      <c r="K7" s="335">
        <f>J7/(I7+I8)</f>
        <v>1.3666666666666667</v>
      </c>
      <c r="L7" s="46">
        <v>160</v>
      </c>
      <c r="M7" s="346">
        <f>20+433</f>
        <v>453</v>
      </c>
      <c r="N7" s="335">
        <f>M7/(L7+L8)</f>
        <v>1.415625</v>
      </c>
      <c r="O7" s="78" t="s">
        <v>73</v>
      </c>
      <c r="P7" s="10" t="s">
        <v>73</v>
      </c>
      <c r="Q7" s="14" t="s">
        <v>73</v>
      </c>
      <c r="R7" s="2">
        <v>160</v>
      </c>
      <c r="S7" s="4">
        <v>288</v>
      </c>
      <c r="T7" s="16">
        <f t="shared" si="1"/>
        <v>1.8</v>
      </c>
      <c r="U7" s="27" t="s">
        <v>73</v>
      </c>
      <c r="V7" s="10" t="s">
        <v>73</v>
      </c>
      <c r="W7" s="14" t="s">
        <v>73</v>
      </c>
      <c r="X7" s="2">
        <v>200</v>
      </c>
      <c r="Y7" s="4">
        <v>246</v>
      </c>
      <c r="Z7" s="16">
        <f t="shared" si="2"/>
        <v>1.23</v>
      </c>
      <c r="AA7" s="27" t="s">
        <v>73</v>
      </c>
      <c r="AB7" s="10" t="s">
        <v>73</v>
      </c>
      <c r="AC7" s="14" t="s">
        <v>73</v>
      </c>
      <c r="AD7" s="2">
        <v>160</v>
      </c>
      <c r="AE7" s="4">
        <v>219</v>
      </c>
      <c r="AF7" s="16">
        <f t="shared" si="3"/>
        <v>1.37</v>
      </c>
      <c r="AG7" s="37">
        <v>160</v>
      </c>
      <c r="AH7" s="4">
        <v>282</v>
      </c>
      <c r="AI7" s="16">
        <v>1.76</v>
      </c>
      <c r="AJ7" s="21">
        <v>160</v>
      </c>
      <c r="AK7" s="4">
        <v>222</v>
      </c>
      <c r="AL7" s="16">
        <v>1.39</v>
      </c>
      <c r="AM7" s="37">
        <v>320</v>
      </c>
      <c r="AN7" s="4">
        <v>416</v>
      </c>
      <c r="AO7" s="16">
        <v>1.3</v>
      </c>
      <c r="AQ7" s="251"/>
      <c r="AR7" s="251"/>
      <c r="AS7" s="251"/>
      <c r="AT7" s="251"/>
      <c r="AU7" s="251"/>
      <c r="AV7" s="251"/>
    </row>
    <row r="8" spans="1:48" ht="22.5" customHeight="1">
      <c r="A8" s="332"/>
      <c r="B8" s="185" t="s">
        <v>93</v>
      </c>
      <c r="C8" s="85">
        <v>320</v>
      </c>
      <c r="D8" s="323">
        <v>506</v>
      </c>
      <c r="E8" s="324">
        <f t="shared" si="0"/>
        <v>1.58125</v>
      </c>
      <c r="F8" s="85">
        <v>320</v>
      </c>
      <c r="G8" s="323">
        <v>486</v>
      </c>
      <c r="H8" s="324">
        <v>1.52</v>
      </c>
      <c r="I8" s="79">
        <v>160</v>
      </c>
      <c r="J8" s="346"/>
      <c r="K8" s="335"/>
      <c r="L8" s="46">
        <v>160</v>
      </c>
      <c r="M8" s="346"/>
      <c r="N8" s="335"/>
      <c r="O8" s="79">
        <v>160</v>
      </c>
      <c r="P8" s="47">
        <v>493</v>
      </c>
      <c r="Q8" s="64">
        <f aca="true" t="shared" si="6" ref="Q8:Q20">ROUND(P8/O8,2)</f>
        <v>3.08</v>
      </c>
      <c r="R8" s="57" t="s">
        <v>73</v>
      </c>
      <c r="S8" s="10" t="s">
        <v>73</v>
      </c>
      <c r="T8" s="62" t="s">
        <v>73</v>
      </c>
      <c r="U8" s="46">
        <v>160</v>
      </c>
      <c r="V8" s="47">
        <v>415</v>
      </c>
      <c r="W8" s="9">
        <f>ROUND(V8/U8,2)</f>
        <v>2.59</v>
      </c>
      <c r="X8" s="57" t="s">
        <v>73</v>
      </c>
      <c r="Y8" s="10" t="s">
        <v>73</v>
      </c>
      <c r="Z8" s="62" t="s">
        <v>73</v>
      </c>
      <c r="AA8" s="27"/>
      <c r="AB8" s="10"/>
      <c r="AC8" s="14"/>
      <c r="AD8" s="2"/>
      <c r="AE8" s="4"/>
      <c r="AF8" s="16"/>
      <c r="AG8" s="37"/>
      <c r="AH8" s="4"/>
      <c r="AI8" s="16"/>
      <c r="AJ8" s="21"/>
      <c r="AK8" s="4"/>
      <c r="AL8" s="16"/>
      <c r="AM8" s="37"/>
      <c r="AN8" s="4"/>
      <c r="AO8" s="16"/>
      <c r="AQ8" s="251"/>
      <c r="AR8" s="251"/>
      <c r="AS8" s="251"/>
      <c r="AT8" s="251"/>
      <c r="AU8" s="251"/>
      <c r="AV8" s="251"/>
    </row>
    <row r="9" spans="1:48" ht="22.5" customHeight="1">
      <c r="A9" s="114" t="s">
        <v>56</v>
      </c>
      <c r="B9" s="184" t="s">
        <v>90</v>
      </c>
      <c r="C9" s="86">
        <v>320</v>
      </c>
      <c r="D9" s="325">
        <v>408</v>
      </c>
      <c r="E9" s="326">
        <f t="shared" si="0"/>
        <v>1.275</v>
      </c>
      <c r="F9" s="86">
        <v>320</v>
      </c>
      <c r="G9" s="325">
        <v>398</v>
      </c>
      <c r="H9" s="326">
        <v>1.24</v>
      </c>
      <c r="I9" s="81">
        <v>360</v>
      </c>
      <c r="J9" s="113">
        <v>405</v>
      </c>
      <c r="K9" s="25">
        <f aca="true" t="shared" si="7" ref="K9:K15">J9/I9</f>
        <v>1.125</v>
      </c>
      <c r="L9" s="45">
        <v>400</v>
      </c>
      <c r="M9" s="70">
        <v>421</v>
      </c>
      <c r="N9" s="25">
        <f t="shared" si="4"/>
        <v>1.0525</v>
      </c>
      <c r="O9" s="38">
        <v>80</v>
      </c>
      <c r="P9" s="5">
        <v>331</v>
      </c>
      <c r="Q9" s="6">
        <f t="shared" si="6"/>
        <v>4.14</v>
      </c>
      <c r="R9" s="3">
        <v>280</v>
      </c>
      <c r="S9" s="5">
        <v>326</v>
      </c>
      <c r="T9" s="17">
        <f t="shared" si="1"/>
        <v>1.16</v>
      </c>
      <c r="U9" s="22">
        <v>80</v>
      </c>
      <c r="V9" s="5">
        <v>307</v>
      </c>
      <c r="W9" s="6">
        <f aca="true" t="shared" si="8" ref="W9:W20">ROUND(V9/U9,2)</f>
        <v>3.84</v>
      </c>
      <c r="X9" s="3">
        <v>280</v>
      </c>
      <c r="Y9" s="5">
        <v>318</v>
      </c>
      <c r="Z9" s="17">
        <f t="shared" si="2"/>
        <v>1.14</v>
      </c>
      <c r="AA9" s="22">
        <v>80</v>
      </c>
      <c r="AB9" s="5">
        <v>311</v>
      </c>
      <c r="AC9" s="6">
        <f t="shared" si="5"/>
        <v>3.89</v>
      </c>
      <c r="AD9" s="3">
        <v>280</v>
      </c>
      <c r="AE9" s="5">
        <v>310</v>
      </c>
      <c r="AF9" s="17">
        <f t="shared" si="3"/>
        <v>1.11</v>
      </c>
      <c r="AG9" s="38">
        <v>320</v>
      </c>
      <c r="AH9" s="5">
        <v>368</v>
      </c>
      <c r="AI9" s="17">
        <v>1.15</v>
      </c>
      <c r="AJ9" s="22">
        <v>360</v>
      </c>
      <c r="AK9" s="5">
        <v>354</v>
      </c>
      <c r="AL9" s="17">
        <v>0.98</v>
      </c>
      <c r="AM9" s="38">
        <v>360</v>
      </c>
      <c r="AN9" s="5">
        <v>384</v>
      </c>
      <c r="AO9" s="17">
        <v>1.07</v>
      </c>
      <c r="AQ9" s="251"/>
      <c r="AR9" s="251"/>
      <c r="AS9" s="251"/>
      <c r="AT9" s="251"/>
      <c r="AU9" s="251"/>
      <c r="AV9" s="251"/>
    </row>
    <row r="10" spans="1:48" ht="22.5" customHeight="1">
      <c r="A10" s="123" t="s">
        <v>57</v>
      </c>
      <c r="B10" s="185" t="s">
        <v>90</v>
      </c>
      <c r="C10" s="85">
        <v>280</v>
      </c>
      <c r="D10" s="323">
        <v>328</v>
      </c>
      <c r="E10" s="324">
        <f t="shared" si="0"/>
        <v>1.1714285714285715</v>
      </c>
      <c r="F10" s="85">
        <v>280</v>
      </c>
      <c r="G10" s="323">
        <v>334</v>
      </c>
      <c r="H10" s="324">
        <v>1.19</v>
      </c>
      <c r="I10" s="79">
        <v>320</v>
      </c>
      <c r="J10" s="122">
        <v>341</v>
      </c>
      <c r="K10" s="24">
        <f t="shared" si="7"/>
        <v>1.065625</v>
      </c>
      <c r="L10" s="46">
        <v>320</v>
      </c>
      <c r="M10" s="71">
        <v>391</v>
      </c>
      <c r="N10" s="24">
        <f t="shared" si="4"/>
        <v>1.221875</v>
      </c>
      <c r="O10" s="37">
        <v>80</v>
      </c>
      <c r="P10" s="4">
        <v>327</v>
      </c>
      <c r="Q10" s="9">
        <f t="shared" si="6"/>
        <v>4.09</v>
      </c>
      <c r="R10" s="2">
        <v>240</v>
      </c>
      <c r="S10" s="4">
        <v>294</v>
      </c>
      <c r="T10" s="16">
        <f t="shared" si="1"/>
        <v>1.23</v>
      </c>
      <c r="U10" s="21">
        <v>80</v>
      </c>
      <c r="V10" s="4">
        <v>301</v>
      </c>
      <c r="W10" s="9">
        <f t="shared" si="8"/>
        <v>3.76</v>
      </c>
      <c r="X10" s="2">
        <v>280</v>
      </c>
      <c r="Y10" s="4">
        <v>312</v>
      </c>
      <c r="Z10" s="16">
        <f t="shared" si="2"/>
        <v>1.11</v>
      </c>
      <c r="AA10" s="21">
        <v>80</v>
      </c>
      <c r="AB10" s="4">
        <v>292</v>
      </c>
      <c r="AC10" s="9">
        <f t="shared" si="5"/>
        <v>3.65</v>
      </c>
      <c r="AD10" s="2">
        <v>240</v>
      </c>
      <c r="AE10" s="4">
        <v>261</v>
      </c>
      <c r="AF10" s="16">
        <f t="shared" si="3"/>
        <v>1.09</v>
      </c>
      <c r="AG10" s="37">
        <v>320</v>
      </c>
      <c r="AH10" s="4">
        <v>339</v>
      </c>
      <c r="AI10" s="16">
        <v>1.06</v>
      </c>
      <c r="AJ10" s="21">
        <v>320</v>
      </c>
      <c r="AK10" s="4">
        <v>333</v>
      </c>
      <c r="AL10" s="16">
        <v>1.04</v>
      </c>
      <c r="AM10" s="37">
        <v>360</v>
      </c>
      <c r="AN10" s="4">
        <v>396</v>
      </c>
      <c r="AO10" s="16">
        <v>1.1</v>
      </c>
      <c r="AQ10" s="251"/>
      <c r="AR10" s="251"/>
      <c r="AS10" s="251"/>
      <c r="AT10" s="251"/>
      <c r="AU10" s="251"/>
      <c r="AV10" s="251"/>
    </row>
    <row r="11" spans="1:48" ht="22.5" customHeight="1">
      <c r="A11" s="114" t="s">
        <v>58</v>
      </c>
      <c r="B11" s="184" t="s">
        <v>90</v>
      </c>
      <c r="C11" s="86">
        <v>280</v>
      </c>
      <c r="D11" s="325">
        <v>315</v>
      </c>
      <c r="E11" s="326">
        <f t="shared" si="0"/>
        <v>1.125</v>
      </c>
      <c r="F11" s="86">
        <v>320</v>
      </c>
      <c r="G11" s="325">
        <v>361</v>
      </c>
      <c r="H11" s="326">
        <v>1.13</v>
      </c>
      <c r="I11" s="81">
        <v>320</v>
      </c>
      <c r="J11" s="113">
        <v>371</v>
      </c>
      <c r="K11" s="25">
        <f t="shared" si="7"/>
        <v>1.159375</v>
      </c>
      <c r="L11" s="45">
        <v>320</v>
      </c>
      <c r="M11" s="70">
        <v>377</v>
      </c>
      <c r="N11" s="25">
        <f t="shared" si="4"/>
        <v>1.178125</v>
      </c>
      <c r="O11" s="38">
        <v>80</v>
      </c>
      <c r="P11" s="5">
        <v>324</v>
      </c>
      <c r="Q11" s="6">
        <f t="shared" si="6"/>
        <v>4.05</v>
      </c>
      <c r="R11" s="3">
        <v>280</v>
      </c>
      <c r="S11" s="5">
        <v>321</v>
      </c>
      <c r="T11" s="17">
        <f t="shared" si="1"/>
        <v>1.15</v>
      </c>
      <c r="U11" s="22">
        <v>80</v>
      </c>
      <c r="V11" s="5">
        <v>357</v>
      </c>
      <c r="W11" s="6">
        <f t="shared" si="8"/>
        <v>4.46</v>
      </c>
      <c r="X11" s="3">
        <v>280</v>
      </c>
      <c r="Y11" s="5">
        <v>313</v>
      </c>
      <c r="Z11" s="17">
        <f t="shared" si="2"/>
        <v>1.12</v>
      </c>
      <c r="AA11" s="22">
        <v>80</v>
      </c>
      <c r="AB11" s="5">
        <v>312</v>
      </c>
      <c r="AC11" s="6">
        <f t="shared" si="5"/>
        <v>3.9</v>
      </c>
      <c r="AD11" s="3">
        <v>240</v>
      </c>
      <c r="AE11" s="5">
        <v>250</v>
      </c>
      <c r="AF11" s="17">
        <f t="shared" si="3"/>
        <v>1.04</v>
      </c>
      <c r="AG11" s="38">
        <v>320</v>
      </c>
      <c r="AH11" s="5">
        <v>339</v>
      </c>
      <c r="AI11" s="17">
        <v>1.06</v>
      </c>
      <c r="AJ11" s="22">
        <v>320</v>
      </c>
      <c r="AK11" s="5">
        <v>339</v>
      </c>
      <c r="AL11" s="17">
        <v>1.06</v>
      </c>
      <c r="AM11" s="38">
        <v>360</v>
      </c>
      <c r="AN11" s="5">
        <v>375</v>
      </c>
      <c r="AO11" s="17">
        <v>1.04</v>
      </c>
      <c r="AQ11" s="251"/>
      <c r="AR11" s="251"/>
      <c r="AS11" s="251"/>
      <c r="AT11" s="251"/>
      <c r="AU11" s="251"/>
      <c r="AV11" s="251"/>
    </row>
    <row r="12" spans="1:48" ht="22.5" customHeight="1">
      <c r="A12" s="123" t="s">
        <v>59</v>
      </c>
      <c r="B12" s="185" t="s">
        <v>90</v>
      </c>
      <c r="C12" s="85">
        <v>240</v>
      </c>
      <c r="D12" s="323">
        <v>245</v>
      </c>
      <c r="E12" s="324">
        <f t="shared" si="0"/>
        <v>1.0208333333333333</v>
      </c>
      <c r="F12" s="85">
        <v>240</v>
      </c>
      <c r="G12" s="323">
        <v>214</v>
      </c>
      <c r="H12" s="324">
        <v>0.89</v>
      </c>
      <c r="I12" s="79">
        <v>240</v>
      </c>
      <c r="J12" s="122">
        <v>287</v>
      </c>
      <c r="K12" s="24">
        <f t="shared" si="7"/>
        <v>1.1958333333333333</v>
      </c>
      <c r="L12" s="46">
        <v>280</v>
      </c>
      <c r="M12" s="71">
        <v>291</v>
      </c>
      <c r="N12" s="24">
        <f t="shared" si="4"/>
        <v>1.0392857142857144</v>
      </c>
      <c r="O12" s="37">
        <v>80</v>
      </c>
      <c r="P12" s="4">
        <v>215</v>
      </c>
      <c r="Q12" s="9">
        <f t="shared" si="6"/>
        <v>2.69</v>
      </c>
      <c r="R12" s="2">
        <v>200</v>
      </c>
      <c r="S12" s="4">
        <v>203</v>
      </c>
      <c r="T12" s="16">
        <f t="shared" si="1"/>
        <v>1.02</v>
      </c>
      <c r="U12" s="21">
        <v>80</v>
      </c>
      <c r="V12" s="4">
        <v>234</v>
      </c>
      <c r="W12" s="9">
        <f t="shared" si="8"/>
        <v>2.93</v>
      </c>
      <c r="X12" s="2">
        <v>200</v>
      </c>
      <c r="Y12" s="4">
        <v>225</v>
      </c>
      <c r="Z12" s="16">
        <f t="shared" si="2"/>
        <v>1.13</v>
      </c>
      <c r="AA12" s="21">
        <v>80</v>
      </c>
      <c r="AB12" s="4">
        <v>284</v>
      </c>
      <c r="AC12" s="9">
        <f t="shared" si="5"/>
        <v>3.55</v>
      </c>
      <c r="AD12" s="2">
        <v>200</v>
      </c>
      <c r="AE12" s="4">
        <v>266</v>
      </c>
      <c r="AF12" s="16">
        <f t="shared" si="3"/>
        <v>1.33</v>
      </c>
      <c r="AG12" s="37">
        <v>280</v>
      </c>
      <c r="AH12" s="4">
        <v>299</v>
      </c>
      <c r="AI12" s="16">
        <v>1.07</v>
      </c>
      <c r="AJ12" s="21">
        <v>280</v>
      </c>
      <c r="AK12" s="4">
        <v>287</v>
      </c>
      <c r="AL12" s="16">
        <v>1.03</v>
      </c>
      <c r="AM12" s="37">
        <v>320</v>
      </c>
      <c r="AN12" s="4">
        <v>383</v>
      </c>
      <c r="AO12" s="16">
        <v>1.2</v>
      </c>
      <c r="AQ12" s="251"/>
      <c r="AR12" s="251"/>
      <c r="AS12" s="251"/>
      <c r="AT12" s="251"/>
      <c r="AU12" s="251"/>
      <c r="AV12" s="251"/>
    </row>
    <row r="13" spans="1:48" ht="22.5" customHeight="1">
      <c r="A13" s="114" t="s">
        <v>60</v>
      </c>
      <c r="B13" s="184" t="s">
        <v>90</v>
      </c>
      <c r="C13" s="86">
        <v>240</v>
      </c>
      <c r="D13" s="325">
        <v>251</v>
      </c>
      <c r="E13" s="326">
        <f t="shared" si="0"/>
        <v>1.0458333333333334</v>
      </c>
      <c r="F13" s="86">
        <v>280</v>
      </c>
      <c r="G13" s="325">
        <v>350</v>
      </c>
      <c r="H13" s="326">
        <v>1.25</v>
      </c>
      <c r="I13" s="81">
        <v>280</v>
      </c>
      <c r="J13" s="113">
        <v>365</v>
      </c>
      <c r="K13" s="52">
        <f t="shared" si="7"/>
        <v>1.3035714285714286</v>
      </c>
      <c r="L13" s="45">
        <v>280</v>
      </c>
      <c r="M13" s="70">
        <v>327</v>
      </c>
      <c r="N13" s="52">
        <f t="shared" si="4"/>
        <v>1.167857142857143</v>
      </c>
      <c r="O13" s="38">
        <v>80</v>
      </c>
      <c r="P13" s="5">
        <v>298</v>
      </c>
      <c r="Q13" s="6">
        <f t="shared" si="6"/>
        <v>3.73</v>
      </c>
      <c r="R13" s="3">
        <v>200</v>
      </c>
      <c r="S13" s="5">
        <v>250</v>
      </c>
      <c r="T13" s="17">
        <f t="shared" si="1"/>
        <v>1.25</v>
      </c>
      <c r="U13" s="22">
        <v>80</v>
      </c>
      <c r="V13" s="5">
        <v>305</v>
      </c>
      <c r="W13" s="6">
        <f t="shared" si="8"/>
        <v>3.81</v>
      </c>
      <c r="X13" s="3">
        <v>240</v>
      </c>
      <c r="Y13" s="5">
        <v>247</v>
      </c>
      <c r="Z13" s="17">
        <f t="shared" si="2"/>
        <v>1.03</v>
      </c>
      <c r="AA13" s="22">
        <v>80</v>
      </c>
      <c r="AB13" s="5">
        <v>263</v>
      </c>
      <c r="AC13" s="6">
        <f t="shared" si="5"/>
        <v>3.29</v>
      </c>
      <c r="AD13" s="3">
        <v>200</v>
      </c>
      <c r="AE13" s="5">
        <v>223</v>
      </c>
      <c r="AF13" s="17">
        <f t="shared" si="3"/>
        <v>1.12</v>
      </c>
      <c r="AG13" s="38">
        <v>280</v>
      </c>
      <c r="AH13" s="5">
        <v>288</v>
      </c>
      <c r="AI13" s="17">
        <v>1.03</v>
      </c>
      <c r="AJ13" s="22">
        <v>280</v>
      </c>
      <c r="AK13" s="5">
        <v>300</v>
      </c>
      <c r="AL13" s="17">
        <v>1.07</v>
      </c>
      <c r="AM13" s="38">
        <v>320</v>
      </c>
      <c r="AN13" s="5">
        <v>338</v>
      </c>
      <c r="AO13" s="17">
        <v>1.06</v>
      </c>
      <c r="AQ13" s="251"/>
      <c r="AR13" s="251"/>
      <c r="AS13" s="251"/>
      <c r="AT13" s="251"/>
      <c r="AU13" s="251"/>
      <c r="AV13" s="251"/>
    </row>
    <row r="14" spans="1:48" ht="22.5" customHeight="1">
      <c r="A14" s="123" t="s">
        <v>61</v>
      </c>
      <c r="B14" s="185" t="s">
        <v>90</v>
      </c>
      <c r="C14" s="87" t="s">
        <v>73</v>
      </c>
      <c r="D14" s="88" t="s">
        <v>73</v>
      </c>
      <c r="E14" s="93" t="str">
        <f t="shared" si="0"/>
        <v>―</v>
      </c>
      <c r="F14" s="87" t="s">
        <v>73</v>
      </c>
      <c r="G14" s="88" t="s">
        <v>73</v>
      </c>
      <c r="H14" s="93" t="s">
        <v>73</v>
      </c>
      <c r="I14" s="79">
        <v>228</v>
      </c>
      <c r="J14" s="122">
        <v>231</v>
      </c>
      <c r="K14" s="24">
        <f t="shared" si="7"/>
        <v>1.013157894736842</v>
      </c>
      <c r="L14" s="46">
        <v>228</v>
      </c>
      <c r="M14" s="71">
        <v>246</v>
      </c>
      <c r="N14" s="24">
        <f t="shared" si="4"/>
        <v>1.0789473684210527</v>
      </c>
      <c r="O14" s="37">
        <v>80</v>
      </c>
      <c r="P14" s="4">
        <v>148</v>
      </c>
      <c r="Q14" s="9">
        <f t="shared" si="6"/>
        <v>1.85</v>
      </c>
      <c r="R14" s="2">
        <v>152</v>
      </c>
      <c r="S14" s="4">
        <v>140</v>
      </c>
      <c r="T14" s="16">
        <f t="shared" si="1"/>
        <v>0.92</v>
      </c>
      <c r="U14" s="21">
        <v>80</v>
      </c>
      <c r="V14" s="4">
        <v>177</v>
      </c>
      <c r="W14" s="9">
        <f t="shared" si="8"/>
        <v>2.21</v>
      </c>
      <c r="X14" s="2">
        <v>151</v>
      </c>
      <c r="Y14" s="4">
        <v>169</v>
      </c>
      <c r="Z14" s="16">
        <f t="shared" si="2"/>
        <v>1.12</v>
      </c>
      <c r="AA14" s="21">
        <v>80</v>
      </c>
      <c r="AB14" s="4">
        <v>201</v>
      </c>
      <c r="AC14" s="9">
        <f t="shared" si="5"/>
        <v>2.51</v>
      </c>
      <c r="AD14" s="2">
        <v>148</v>
      </c>
      <c r="AE14" s="4">
        <v>171</v>
      </c>
      <c r="AF14" s="16">
        <f t="shared" si="3"/>
        <v>1.16</v>
      </c>
      <c r="AG14" s="37">
        <v>229</v>
      </c>
      <c r="AH14" s="4">
        <v>255</v>
      </c>
      <c r="AI14" s="16">
        <v>1.11</v>
      </c>
      <c r="AJ14" s="21">
        <v>266</v>
      </c>
      <c r="AK14" s="4">
        <v>189</v>
      </c>
      <c r="AL14" s="16">
        <v>0.71</v>
      </c>
      <c r="AM14" s="37">
        <v>272</v>
      </c>
      <c r="AN14" s="4">
        <v>385</v>
      </c>
      <c r="AO14" s="16">
        <v>1.42</v>
      </c>
      <c r="AQ14" s="251"/>
      <c r="AR14" s="251"/>
      <c r="AS14" s="251"/>
      <c r="AT14" s="251"/>
      <c r="AU14" s="251"/>
      <c r="AV14" s="251"/>
    </row>
    <row r="15" spans="1:48" ht="22.5" customHeight="1">
      <c r="A15" s="114" t="s">
        <v>62</v>
      </c>
      <c r="B15" s="184" t="s">
        <v>90</v>
      </c>
      <c r="C15" s="86">
        <v>280</v>
      </c>
      <c r="D15" s="325">
        <v>312</v>
      </c>
      <c r="E15" s="326">
        <f t="shared" si="0"/>
        <v>1.1142857142857143</v>
      </c>
      <c r="F15" s="86">
        <v>280</v>
      </c>
      <c r="G15" s="325">
        <v>294</v>
      </c>
      <c r="H15" s="326">
        <v>1.05</v>
      </c>
      <c r="I15" s="81">
        <v>320</v>
      </c>
      <c r="J15" s="113">
        <v>359</v>
      </c>
      <c r="K15" s="25">
        <f t="shared" si="7"/>
        <v>1.121875</v>
      </c>
      <c r="L15" s="45">
        <v>360</v>
      </c>
      <c r="M15" s="70">
        <v>376</v>
      </c>
      <c r="N15" s="25">
        <f t="shared" si="4"/>
        <v>1.0444444444444445</v>
      </c>
      <c r="O15" s="38">
        <v>80</v>
      </c>
      <c r="P15" s="5">
        <v>311</v>
      </c>
      <c r="Q15" s="6">
        <f t="shared" si="6"/>
        <v>3.89</v>
      </c>
      <c r="R15" s="3">
        <v>240</v>
      </c>
      <c r="S15" s="5">
        <v>293</v>
      </c>
      <c r="T15" s="17">
        <f t="shared" si="1"/>
        <v>1.22</v>
      </c>
      <c r="U15" s="22">
        <v>80</v>
      </c>
      <c r="V15" s="5">
        <v>263</v>
      </c>
      <c r="W15" s="6">
        <f t="shared" si="8"/>
        <v>3.29</v>
      </c>
      <c r="X15" s="3">
        <v>240</v>
      </c>
      <c r="Y15" s="5">
        <v>240</v>
      </c>
      <c r="Z15" s="17">
        <f t="shared" si="2"/>
        <v>1</v>
      </c>
      <c r="AA15" s="22">
        <v>80</v>
      </c>
      <c r="AB15" s="5">
        <v>291</v>
      </c>
      <c r="AC15" s="6">
        <f t="shared" si="5"/>
        <v>3.64</v>
      </c>
      <c r="AD15" s="3">
        <v>240</v>
      </c>
      <c r="AE15" s="5">
        <v>265</v>
      </c>
      <c r="AF15" s="17">
        <f t="shared" si="3"/>
        <v>1.1</v>
      </c>
      <c r="AG15" s="38">
        <v>320</v>
      </c>
      <c r="AH15" s="5">
        <v>352</v>
      </c>
      <c r="AI15" s="17">
        <v>1.1</v>
      </c>
      <c r="AJ15" s="22">
        <v>320</v>
      </c>
      <c r="AK15" s="5">
        <v>352</v>
      </c>
      <c r="AL15" s="17">
        <v>1.1</v>
      </c>
      <c r="AM15" s="38">
        <v>360</v>
      </c>
      <c r="AN15" s="5">
        <v>361</v>
      </c>
      <c r="AO15" s="17">
        <v>1</v>
      </c>
      <c r="AQ15" s="251"/>
      <c r="AR15" s="251"/>
      <c r="AS15" s="251"/>
      <c r="AT15" s="251"/>
      <c r="AU15" s="251"/>
      <c r="AV15" s="251"/>
    </row>
    <row r="16" spans="1:48" ht="22.5" customHeight="1" hidden="1">
      <c r="A16" s="123" t="s">
        <v>63</v>
      </c>
      <c r="B16" s="185" t="s">
        <v>90</v>
      </c>
      <c r="C16" s="87" t="e">
        <v>#N/A</v>
      </c>
      <c r="D16" s="88" t="e">
        <v>#N/A</v>
      </c>
      <c r="E16" s="93" t="e">
        <f t="shared" si="0"/>
        <v>#N/A</v>
      </c>
      <c r="F16" s="87" t="s">
        <v>73</v>
      </c>
      <c r="G16" s="88" t="s">
        <v>73</v>
      </c>
      <c r="H16" s="93" t="s">
        <v>73</v>
      </c>
      <c r="I16" s="78" t="s">
        <v>73</v>
      </c>
      <c r="J16" s="10" t="s">
        <v>73</v>
      </c>
      <c r="K16" s="69" t="s">
        <v>73</v>
      </c>
      <c r="L16" s="46">
        <v>280</v>
      </c>
      <c r="M16" s="71">
        <v>300</v>
      </c>
      <c r="N16" s="24">
        <f t="shared" si="4"/>
        <v>1.0714285714285714</v>
      </c>
      <c r="O16" s="37">
        <v>80</v>
      </c>
      <c r="P16" s="4">
        <v>274</v>
      </c>
      <c r="Q16" s="9">
        <f t="shared" si="6"/>
        <v>3.43</v>
      </c>
      <c r="R16" s="2">
        <v>200</v>
      </c>
      <c r="S16" s="4">
        <v>215</v>
      </c>
      <c r="T16" s="16">
        <f t="shared" si="1"/>
        <v>1.08</v>
      </c>
      <c r="U16" s="21">
        <v>80</v>
      </c>
      <c r="V16" s="4">
        <v>296</v>
      </c>
      <c r="W16" s="9">
        <f t="shared" si="8"/>
        <v>3.7</v>
      </c>
      <c r="X16" s="2">
        <v>200</v>
      </c>
      <c r="Y16" s="4">
        <v>253</v>
      </c>
      <c r="Z16" s="16">
        <f t="shared" si="2"/>
        <v>1.27</v>
      </c>
      <c r="AA16" s="21">
        <v>80</v>
      </c>
      <c r="AB16" s="4">
        <v>281</v>
      </c>
      <c r="AC16" s="9">
        <f t="shared" si="5"/>
        <v>3.51</v>
      </c>
      <c r="AD16" s="2">
        <v>200</v>
      </c>
      <c r="AE16" s="4">
        <v>235</v>
      </c>
      <c r="AF16" s="16">
        <f t="shared" si="3"/>
        <v>1.18</v>
      </c>
      <c r="AG16" s="37">
        <v>280</v>
      </c>
      <c r="AH16" s="4">
        <v>345</v>
      </c>
      <c r="AI16" s="16">
        <v>1.23</v>
      </c>
      <c r="AJ16" s="21">
        <v>280</v>
      </c>
      <c r="AK16" s="4">
        <v>280</v>
      </c>
      <c r="AL16" s="16">
        <v>1</v>
      </c>
      <c r="AM16" s="37">
        <v>280</v>
      </c>
      <c r="AN16" s="4">
        <v>702</v>
      </c>
      <c r="AO16" s="16">
        <v>2.51</v>
      </c>
      <c r="AQ16" s="251"/>
      <c r="AR16" s="251"/>
      <c r="AS16" s="251"/>
      <c r="AT16" s="251"/>
      <c r="AU16" s="251"/>
      <c r="AV16" s="251"/>
    </row>
    <row r="17" spans="1:41" s="251" customFormat="1" ht="22.5" customHeight="1">
      <c r="A17" s="123" t="s">
        <v>64</v>
      </c>
      <c r="B17" s="185" t="s">
        <v>90</v>
      </c>
      <c r="C17" s="85">
        <v>280</v>
      </c>
      <c r="D17" s="323">
        <v>300</v>
      </c>
      <c r="E17" s="324">
        <f t="shared" si="0"/>
        <v>1.0714285714285714</v>
      </c>
      <c r="F17" s="85">
        <v>280</v>
      </c>
      <c r="G17" s="323">
        <v>355</v>
      </c>
      <c r="H17" s="324">
        <v>1.27</v>
      </c>
      <c r="I17" s="79">
        <v>320</v>
      </c>
      <c r="J17" s="122">
        <v>349</v>
      </c>
      <c r="K17" s="245">
        <f>J17/I17</f>
        <v>1.090625</v>
      </c>
      <c r="L17" s="46">
        <v>320</v>
      </c>
      <c r="M17" s="122">
        <v>400</v>
      </c>
      <c r="N17" s="245">
        <f t="shared" si="4"/>
        <v>1.25</v>
      </c>
      <c r="O17" s="37">
        <v>80</v>
      </c>
      <c r="P17" s="4">
        <v>245</v>
      </c>
      <c r="Q17" s="9">
        <f t="shared" si="6"/>
        <v>3.06</v>
      </c>
      <c r="R17" s="2">
        <v>240</v>
      </c>
      <c r="S17" s="4">
        <v>254</v>
      </c>
      <c r="T17" s="16">
        <f t="shared" si="1"/>
        <v>1.06</v>
      </c>
      <c r="U17" s="21">
        <v>80</v>
      </c>
      <c r="V17" s="4">
        <v>277</v>
      </c>
      <c r="W17" s="9">
        <f t="shared" si="8"/>
        <v>3.46</v>
      </c>
      <c r="X17" s="2">
        <v>240</v>
      </c>
      <c r="Y17" s="4">
        <v>274</v>
      </c>
      <c r="Z17" s="16">
        <f t="shared" si="2"/>
        <v>1.14</v>
      </c>
      <c r="AA17" s="21">
        <v>80</v>
      </c>
      <c r="AB17" s="4">
        <v>314</v>
      </c>
      <c r="AC17" s="9">
        <f t="shared" si="5"/>
        <v>3.93</v>
      </c>
      <c r="AD17" s="2">
        <v>240</v>
      </c>
      <c r="AE17" s="4">
        <v>277</v>
      </c>
      <c r="AF17" s="16">
        <f t="shared" si="3"/>
        <v>1.15</v>
      </c>
      <c r="AG17" s="37">
        <v>320</v>
      </c>
      <c r="AH17" s="4">
        <v>352</v>
      </c>
      <c r="AI17" s="16">
        <v>1.1</v>
      </c>
      <c r="AJ17" s="21">
        <v>320</v>
      </c>
      <c r="AK17" s="4">
        <v>330</v>
      </c>
      <c r="AL17" s="16">
        <v>1.03</v>
      </c>
      <c r="AM17" s="37">
        <v>320</v>
      </c>
      <c r="AN17" s="4">
        <v>360</v>
      </c>
      <c r="AO17" s="16">
        <v>1.13</v>
      </c>
    </row>
    <row r="18" spans="1:48" s="252" customFormat="1" ht="22.5" customHeight="1">
      <c r="A18" s="114" t="s">
        <v>65</v>
      </c>
      <c r="B18" s="184" t="s">
        <v>90</v>
      </c>
      <c r="C18" s="86">
        <v>360</v>
      </c>
      <c r="D18" s="325">
        <v>426</v>
      </c>
      <c r="E18" s="326">
        <f t="shared" si="0"/>
        <v>1.1833333333333333</v>
      </c>
      <c r="F18" s="86">
        <v>360</v>
      </c>
      <c r="G18" s="325">
        <v>446</v>
      </c>
      <c r="H18" s="326">
        <v>1.24</v>
      </c>
      <c r="I18" s="81">
        <v>360</v>
      </c>
      <c r="J18" s="113">
        <v>479</v>
      </c>
      <c r="K18" s="52">
        <f>J18/I18</f>
        <v>1.3305555555555555</v>
      </c>
      <c r="L18" s="45">
        <v>400</v>
      </c>
      <c r="M18" s="113">
        <v>454</v>
      </c>
      <c r="N18" s="52">
        <f t="shared" si="4"/>
        <v>1.135</v>
      </c>
      <c r="O18" s="38">
        <v>80</v>
      </c>
      <c r="P18" s="5">
        <v>346</v>
      </c>
      <c r="Q18" s="6">
        <f t="shared" si="6"/>
        <v>4.33</v>
      </c>
      <c r="R18" s="3">
        <v>280</v>
      </c>
      <c r="S18" s="5">
        <v>330</v>
      </c>
      <c r="T18" s="17">
        <f t="shared" si="1"/>
        <v>1.18</v>
      </c>
      <c r="U18" s="22">
        <v>80</v>
      </c>
      <c r="V18" s="5">
        <v>357</v>
      </c>
      <c r="W18" s="6">
        <f t="shared" si="8"/>
        <v>4.46</v>
      </c>
      <c r="X18" s="3">
        <v>280</v>
      </c>
      <c r="Y18" s="5">
        <v>370</v>
      </c>
      <c r="Z18" s="17">
        <f t="shared" si="2"/>
        <v>1.32</v>
      </c>
      <c r="AA18" s="22">
        <v>80</v>
      </c>
      <c r="AB18" s="5">
        <v>398</v>
      </c>
      <c r="AC18" s="6">
        <f t="shared" si="5"/>
        <v>4.98</v>
      </c>
      <c r="AD18" s="3">
        <v>280</v>
      </c>
      <c r="AE18" s="5">
        <v>336</v>
      </c>
      <c r="AF18" s="17">
        <f t="shared" si="3"/>
        <v>1.2</v>
      </c>
      <c r="AG18" s="38">
        <v>320</v>
      </c>
      <c r="AH18" s="5">
        <v>403</v>
      </c>
      <c r="AI18" s="17">
        <v>1.26</v>
      </c>
      <c r="AJ18" s="22">
        <v>320</v>
      </c>
      <c r="AK18" s="5">
        <v>363</v>
      </c>
      <c r="AL18" s="17">
        <v>1.13</v>
      </c>
      <c r="AM18" s="38">
        <v>360</v>
      </c>
      <c r="AN18" s="5">
        <v>376</v>
      </c>
      <c r="AO18" s="17">
        <v>1.04</v>
      </c>
      <c r="AQ18" s="251"/>
      <c r="AR18" s="251"/>
      <c r="AS18" s="251"/>
      <c r="AT18" s="251"/>
      <c r="AU18" s="251"/>
      <c r="AV18" s="251"/>
    </row>
    <row r="19" spans="1:41" s="251" customFormat="1" ht="22.5" customHeight="1">
      <c r="A19" s="332" t="s">
        <v>66</v>
      </c>
      <c r="B19" s="185" t="s">
        <v>90</v>
      </c>
      <c r="C19" s="85">
        <v>280</v>
      </c>
      <c r="D19" s="334">
        <v>396</v>
      </c>
      <c r="E19" s="335">
        <f>D19/(C19+C20)</f>
        <v>1.106145251396648</v>
      </c>
      <c r="F19" s="85">
        <v>280</v>
      </c>
      <c r="G19" s="334">
        <v>486</v>
      </c>
      <c r="H19" s="335">
        <f>G19/(F19+F20)</f>
        <v>1.361344537815126</v>
      </c>
      <c r="I19" s="79">
        <v>320</v>
      </c>
      <c r="J19" s="346">
        <v>497</v>
      </c>
      <c r="K19" s="335">
        <f>J19/(I19+I20)</f>
        <v>1.2487437185929648</v>
      </c>
      <c r="L19" s="46">
        <v>320</v>
      </c>
      <c r="M19" s="346">
        <f>266+229</f>
        <v>495</v>
      </c>
      <c r="N19" s="335">
        <f>M19/(L19+L20)</f>
        <v>1.243718592964824</v>
      </c>
      <c r="O19" s="78" t="s">
        <v>73</v>
      </c>
      <c r="P19" s="10" t="s">
        <v>73</v>
      </c>
      <c r="Q19" s="14" t="s">
        <v>73</v>
      </c>
      <c r="R19" s="2">
        <v>320</v>
      </c>
      <c r="S19" s="4">
        <v>426</v>
      </c>
      <c r="T19" s="16">
        <f t="shared" si="1"/>
        <v>1.33</v>
      </c>
      <c r="U19" s="27" t="s">
        <v>73</v>
      </c>
      <c r="V19" s="10" t="s">
        <v>73</v>
      </c>
      <c r="W19" s="14" t="s">
        <v>73</v>
      </c>
      <c r="X19" s="2">
        <v>320</v>
      </c>
      <c r="Y19" s="4">
        <v>409</v>
      </c>
      <c r="Z19" s="16">
        <f t="shared" si="2"/>
        <v>1.28</v>
      </c>
      <c r="AA19" s="27" t="s">
        <v>73</v>
      </c>
      <c r="AB19" s="10" t="s">
        <v>73</v>
      </c>
      <c r="AC19" s="14" t="s">
        <v>73</v>
      </c>
      <c r="AD19" s="2">
        <v>280</v>
      </c>
      <c r="AE19" s="4">
        <v>381</v>
      </c>
      <c r="AF19" s="16">
        <f t="shared" si="3"/>
        <v>1.36</v>
      </c>
      <c r="AG19" s="37">
        <v>360</v>
      </c>
      <c r="AH19" s="4">
        <v>503</v>
      </c>
      <c r="AI19" s="16">
        <v>1.4</v>
      </c>
      <c r="AJ19" s="21">
        <v>360</v>
      </c>
      <c r="AK19" s="4">
        <v>479</v>
      </c>
      <c r="AL19" s="16">
        <v>1.33</v>
      </c>
      <c r="AM19" s="37">
        <v>400</v>
      </c>
      <c r="AN19" s="4">
        <v>503</v>
      </c>
      <c r="AO19" s="16">
        <v>1.26</v>
      </c>
    </row>
    <row r="20" spans="1:41" s="251" customFormat="1" ht="22.5" customHeight="1">
      <c r="A20" s="332"/>
      <c r="B20" s="185" t="s">
        <v>94</v>
      </c>
      <c r="C20" s="85">
        <v>78</v>
      </c>
      <c r="D20" s="334"/>
      <c r="E20" s="335"/>
      <c r="F20" s="85">
        <v>77</v>
      </c>
      <c r="G20" s="334"/>
      <c r="H20" s="335"/>
      <c r="I20" s="79">
        <v>78</v>
      </c>
      <c r="J20" s="346"/>
      <c r="K20" s="335"/>
      <c r="L20" s="46">
        <v>78</v>
      </c>
      <c r="M20" s="346"/>
      <c r="N20" s="335"/>
      <c r="O20" s="79">
        <v>80</v>
      </c>
      <c r="P20" s="122">
        <v>228</v>
      </c>
      <c r="Q20" s="64">
        <f t="shared" si="6"/>
        <v>2.85</v>
      </c>
      <c r="R20" s="57" t="s">
        <v>73</v>
      </c>
      <c r="S20" s="10" t="s">
        <v>73</v>
      </c>
      <c r="T20" s="62" t="s">
        <v>73</v>
      </c>
      <c r="U20" s="46">
        <v>78</v>
      </c>
      <c r="V20" s="122">
        <v>209</v>
      </c>
      <c r="W20" s="9">
        <f t="shared" si="8"/>
        <v>2.68</v>
      </c>
      <c r="X20" s="57" t="s">
        <v>73</v>
      </c>
      <c r="Y20" s="10" t="s">
        <v>73</v>
      </c>
      <c r="Z20" s="62" t="s">
        <v>73</v>
      </c>
      <c r="AA20" s="27"/>
      <c r="AB20" s="10"/>
      <c r="AC20" s="14"/>
      <c r="AD20" s="2"/>
      <c r="AE20" s="4"/>
      <c r="AF20" s="16"/>
      <c r="AG20" s="37"/>
      <c r="AH20" s="4"/>
      <c r="AI20" s="16"/>
      <c r="AJ20" s="21"/>
      <c r="AK20" s="4"/>
      <c r="AL20" s="16"/>
      <c r="AM20" s="37"/>
      <c r="AN20" s="4"/>
      <c r="AO20" s="16"/>
    </row>
    <row r="21" spans="1:48" s="252" customFormat="1" ht="22.5" customHeight="1">
      <c r="A21" s="350" t="s">
        <v>67</v>
      </c>
      <c r="B21" s="184" t="s">
        <v>90</v>
      </c>
      <c r="C21" s="89" t="s">
        <v>73</v>
      </c>
      <c r="D21" s="90" t="s">
        <v>73</v>
      </c>
      <c r="E21" s="94" t="str">
        <f>IF(C21="―","―",D21/C21)</f>
        <v>―</v>
      </c>
      <c r="F21" s="89" t="s">
        <v>73</v>
      </c>
      <c r="G21" s="90" t="s">
        <v>73</v>
      </c>
      <c r="H21" s="94" t="s">
        <v>73</v>
      </c>
      <c r="I21" s="81">
        <v>200</v>
      </c>
      <c r="J21" s="347">
        <v>404</v>
      </c>
      <c r="K21" s="344">
        <f>J21/(I21+I22)</f>
        <v>1.1222222222222222</v>
      </c>
      <c r="L21" s="45">
        <v>200</v>
      </c>
      <c r="M21" s="347">
        <f>60+384</f>
        <v>444</v>
      </c>
      <c r="N21" s="344">
        <f>M21/(L21+L22)</f>
        <v>1.2333333333333334</v>
      </c>
      <c r="O21" s="80" t="s">
        <v>73</v>
      </c>
      <c r="P21" s="12" t="s">
        <v>73</v>
      </c>
      <c r="Q21" s="15" t="s">
        <v>73</v>
      </c>
      <c r="R21" s="3">
        <v>160</v>
      </c>
      <c r="S21" s="5">
        <v>239</v>
      </c>
      <c r="T21" s="17">
        <f t="shared" si="1"/>
        <v>1.49</v>
      </c>
      <c r="U21" s="28" t="s">
        <v>73</v>
      </c>
      <c r="V21" s="12" t="s">
        <v>73</v>
      </c>
      <c r="W21" s="15" t="s">
        <v>73</v>
      </c>
      <c r="X21" s="3">
        <v>200</v>
      </c>
      <c r="Y21" s="5">
        <v>281</v>
      </c>
      <c r="Z21" s="17">
        <f t="shared" si="2"/>
        <v>1.41</v>
      </c>
      <c r="AA21" s="28" t="s">
        <v>73</v>
      </c>
      <c r="AB21" s="12" t="s">
        <v>73</v>
      </c>
      <c r="AC21" s="15" t="s">
        <v>73</v>
      </c>
      <c r="AD21" s="3">
        <v>200</v>
      </c>
      <c r="AE21" s="5">
        <v>253</v>
      </c>
      <c r="AF21" s="17">
        <f t="shared" si="3"/>
        <v>1.27</v>
      </c>
      <c r="AG21" s="38">
        <v>160</v>
      </c>
      <c r="AH21" s="5">
        <v>271</v>
      </c>
      <c r="AI21" s="17">
        <v>1.69</v>
      </c>
      <c r="AJ21" s="22">
        <v>200</v>
      </c>
      <c r="AK21" s="5">
        <v>288</v>
      </c>
      <c r="AL21" s="17">
        <v>1.44</v>
      </c>
      <c r="AM21" s="38">
        <v>360</v>
      </c>
      <c r="AN21" s="5">
        <v>448</v>
      </c>
      <c r="AO21" s="17">
        <v>1.24</v>
      </c>
      <c r="AQ21" s="251"/>
      <c r="AR21" s="251"/>
      <c r="AS21" s="251"/>
      <c r="AT21" s="251"/>
      <c r="AU21" s="251"/>
      <c r="AV21" s="251"/>
    </row>
    <row r="22" spans="1:48" s="252" customFormat="1" ht="22.5" customHeight="1">
      <c r="A22" s="350"/>
      <c r="B22" s="184" t="s">
        <v>93</v>
      </c>
      <c r="C22" s="86">
        <v>320</v>
      </c>
      <c r="D22" s="325">
        <v>396</v>
      </c>
      <c r="E22" s="326">
        <f>IF(C22="―","―",D22/C22)</f>
        <v>1.2375</v>
      </c>
      <c r="F22" s="86">
        <v>320</v>
      </c>
      <c r="G22" s="325">
        <v>407</v>
      </c>
      <c r="H22" s="326">
        <v>1.27</v>
      </c>
      <c r="I22" s="81">
        <v>160</v>
      </c>
      <c r="J22" s="347"/>
      <c r="K22" s="344"/>
      <c r="L22" s="45">
        <v>160</v>
      </c>
      <c r="M22" s="347"/>
      <c r="N22" s="344"/>
      <c r="O22" s="81">
        <v>160</v>
      </c>
      <c r="P22" s="113">
        <v>396</v>
      </c>
      <c r="Q22" s="40">
        <f>ROUND(P22/O22,2)</f>
        <v>2.48</v>
      </c>
      <c r="R22" s="58" t="s">
        <v>73</v>
      </c>
      <c r="S22" s="12" t="s">
        <v>73</v>
      </c>
      <c r="T22" s="63" t="s">
        <v>73</v>
      </c>
      <c r="U22" s="45">
        <v>160</v>
      </c>
      <c r="V22" s="113">
        <v>415</v>
      </c>
      <c r="W22" s="6">
        <f>ROUND(V22/U22,2)</f>
        <v>2.59</v>
      </c>
      <c r="X22" s="58" t="s">
        <v>73</v>
      </c>
      <c r="Y22" s="12" t="s">
        <v>73</v>
      </c>
      <c r="Z22" s="63" t="s">
        <v>73</v>
      </c>
      <c r="AA22" s="28"/>
      <c r="AB22" s="12"/>
      <c r="AC22" s="15"/>
      <c r="AD22" s="3"/>
      <c r="AE22" s="5"/>
      <c r="AF22" s="17"/>
      <c r="AG22" s="38"/>
      <c r="AH22" s="5"/>
      <c r="AI22" s="17"/>
      <c r="AJ22" s="22"/>
      <c r="AK22" s="5"/>
      <c r="AL22" s="17"/>
      <c r="AM22" s="38"/>
      <c r="AN22" s="5"/>
      <c r="AO22" s="17"/>
      <c r="AQ22" s="251"/>
      <c r="AR22" s="251"/>
      <c r="AS22" s="251"/>
      <c r="AT22" s="251"/>
      <c r="AU22" s="251"/>
      <c r="AV22" s="251"/>
    </row>
    <row r="23" spans="1:41" s="251" customFormat="1" ht="22.5" customHeight="1">
      <c r="A23" s="123" t="s">
        <v>68</v>
      </c>
      <c r="B23" s="185" t="s">
        <v>90</v>
      </c>
      <c r="C23" s="85">
        <v>320</v>
      </c>
      <c r="D23" s="323">
        <v>419</v>
      </c>
      <c r="E23" s="324">
        <f>IF(C23="―","―",D23/C23)</f>
        <v>1.309375</v>
      </c>
      <c r="F23" s="85">
        <v>320</v>
      </c>
      <c r="G23" s="323">
        <v>381</v>
      </c>
      <c r="H23" s="324">
        <v>1.19</v>
      </c>
      <c r="I23" s="79">
        <v>320</v>
      </c>
      <c r="J23" s="122">
        <v>401</v>
      </c>
      <c r="K23" s="245">
        <f>J23/I23</f>
        <v>1.253125</v>
      </c>
      <c r="L23" s="46">
        <v>320</v>
      </c>
      <c r="M23" s="122">
        <v>442</v>
      </c>
      <c r="N23" s="245">
        <f t="shared" si="4"/>
        <v>1.38125</v>
      </c>
      <c r="O23" s="37">
        <v>80</v>
      </c>
      <c r="P23" s="4">
        <v>346</v>
      </c>
      <c r="Q23" s="9">
        <f>ROUND(P23/O23,2)</f>
        <v>4.33</v>
      </c>
      <c r="R23" s="2">
        <v>240</v>
      </c>
      <c r="S23" s="4">
        <v>312</v>
      </c>
      <c r="T23" s="16">
        <f t="shared" si="1"/>
        <v>1.3</v>
      </c>
      <c r="U23" s="21">
        <v>80</v>
      </c>
      <c r="V23" s="4">
        <v>367</v>
      </c>
      <c r="W23" s="9">
        <f>ROUND(V23/U23,2)</f>
        <v>4.59</v>
      </c>
      <c r="X23" s="2">
        <v>240</v>
      </c>
      <c r="Y23" s="4">
        <v>303</v>
      </c>
      <c r="Z23" s="16">
        <f t="shared" si="2"/>
        <v>1.26</v>
      </c>
      <c r="AA23" s="21">
        <v>80</v>
      </c>
      <c r="AB23" s="4">
        <v>380</v>
      </c>
      <c r="AC23" s="9">
        <f t="shared" si="5"/>
        <v>4.75</v>
      </c>
      <c r="AD23" s="2">
        <v>240</v>
      </c>
      <c r="AE23" s="4">
        <v>297</v>
      </c>
      <c r="AF23" s="16">
        <f t="shared" si="3"/>
        <v>1.24</v>
      </c>
      <c r="AG23" s="37">
        <v>320</v>
      </c>
      <c r="AH23" s="4">
        <v>437</v>
      </c>
      <c r="AI23" s="16">
        <v>1.37</v>
      </c>
      <c r="AJ23" s="21">
        <v>320</v>
      </c>
      <c r="AK23" s="4">
        <v>393</v>
      </c>
      <c r="AL23" s="16">
        <v>1.23</v>
      </c>
      <c r="AM23" s="37">
        <v>320</v>
      </c>
      <c r="AN23" s="4">
        <v>448</v>
      </c>
      <c r="AO23" s="16">
        <v>1.4</v>
      </c>
    </row>
    <row r="24" spans="1:48" s="252" customFormat="1" ht="22.5" customHeight="1">
      <c r="A24" s="350" t="s">
        <v>52</v>
      </c>
      <c r="B24" s="184" t="s">
        <v>90</v>
      </c>
      <c r="C24" s="86">
        <v>240</v>
      </c>
      <c r="D24" s="343">
        <v>385</v>
      </c>
      <c r="E24" s="344">
        <f>D24/(C24+C25)</f>
        <v>1.2106918238993711</v>
      </c>
      <c r="F24" s="86">
        <v>280</v>
      </c>
      <c r="G24" s="343">
        <v>394</v>
      </c>
      <c r="H24" s="344">
        <f>G24/(F24+F25)</f>
        <v>1.1036414565826331</v>
      </c>
      <c r="I24" s="81">
        <v>280</v>
      </c>
      <c r="J24" s="347">
        <v>446</v>
      </c>
      <c r="K24" s="344">
        <f>J24/(I24+I25)</f>
        <v>1.2423398328690807</v>
      </c>
      <c r="L24" s="45">
        <v>280</v>
      </c>
      <c r="M24" s="347">
        <f>299+151</f>
        <v>450</v>
      </c>
      <c r="N24" s="344">
        <f>M24/(L24+L25)</f>
        <v>1.2640449438202248</v>
      </c>
      <c r="O24" s="80" t="s">
        <v>73</v>
      </c>
      <c r="P24" s="12" t="s">
        <v>73</v>
      </c>
      <c r="Q24" s="15" t="s">
        <v>73</v>
      </c>
      <c r="R24" s="3">
        <v>280</v>
      </c>
      <c r="S24" s="5">
        <v>329</v>
      </c>
      <c r="T24" s="17">
        <f t="shared" si="1"/>
        <v>1.18</v>
      </c>
      <c r="U24" s="28" t="s">
        <v>73</v>
      </c>
      <c r="V24" s="12" t="s">
        <v>73</v>
      </c>
      <c r="W24" s="15" t="s">
        <v>73</v>
      </c>
      <c r="X24" s="3">
        <v>280</v>
      </c>
      <c r="Y24" s="5">
        <v>337</v>
      </c>
      <c r="Z24" s="17">
        <f t="shared" si="2"/>
        <v>1.2</v>
      </c>
      <c r="AA24" s="28" t="s">
        <v>73</v>
      </c>
      <c r="AB24" s="12" t="s">
        <v>73</v>
      </c>
      <c r="AC24" s="15" t="s">
        <v>73</v>
      </c>
      <c r="AD24" s="3">
        <v>280</v>
      </c>
      <c r="AE24" s="5">
        <v>357</v>
      </c>
      <c r="AF24" s="17">
        <f t="shared" si="3"/>
        <v>1.28</v>
      </c>
      <c r="AG24" s="38">
        <v>280</v>
      </c>
      <c r="AH24" s="5">
        <v>291</v>
      </c>
      <c r="AI24" s="17">
        <v>1.04</v>
      </c>
      <c r="AJ24" s="22">
        <v>280</v>
      </c>
      <c r="AK24" s="5">
        <v>346</v>
      </c>
      <c r="AL24" s="17">
        <v>1.24</v>
      </c>
      <c r="AM24" s="38">
        <v>280</v>
      </c>
      <c r="AN24" s="5">
        <v>317</v>
      </c>
      <c r="AO24" s="17">
        <v>1.13</v>
      </c>
      <c r="AQ24" s="251"/>
      <c r="AR24" s="251"/>
      <c r="AS24" s="251"/>
      <c r="AT24" s="251"/>
      <c r="AU24" s="251"/>
      <c r="AV24" s="251"/>
    </row>
    <row r="25" spans="1:48" s="252" customFormat="1" ht="22.5" customHeight="1">
      <c r="A25" s="350"/>
      <c r="B25" s="184" t="s">
        <v>95</v>
      </c>
      <c r="C25" s="86">
        <v>78</v>
      </c>
      <c r="D25" s="343"/>
      <c r="E25" s="344"/>
      <c r="F25" s="86">
        <v>77</v>
      </c>
      <c r="G25" s="343"/>
      <c r="H25" s="344"/>
      <c r="I25" s="81">
        <v>79</v>
      </c>
      <c r="J25" s="347"/>
      <c r="K25" s="344"/>
      <c r="L25" s="45">
        <v>76</v>
      </c>
      <c r="M25" s="347"/>
      <c r="N25" s="344"/>
      <c r="O25" s="81">
        <v>79</v>
      </c>
      <c r="P25" s="113">
        <v>158</v>
      </c>
      <c r="Q25" s="40">
        <f>ROUND(P25/O25,2)</f>
        <v>2</v>
      </c>
      <c r="R25" s="58" t="s">
        <v>73</v>
      </c>
      <c r="S25" s="12" t="s">
        <v>73</v>
      </c>
      <c r="T25" s="63" t="s">
        <v>73</v>
      </c>
      <c r="U25" s="45">
        <v>79</v>
      </c>
      <c r="V25" s="113">
        <v>225</v>
      </c>
      <c r="W25" s="6">
        <f>ROUND(V25/U25,2)</f>
        <v>2.85</v>
      </c>
      <c r="X25" s="58" t="s">
        <v>73</v>
      </c>
      <c r="Y25" s="12" t="s">
        <v>73</v>
      </c>
      <c r="Z25" s="63" t="s">
        <v>73</v>
      </c>
      <c r="AA25" s="28"/>
      <c r="AB25" s="12"/>
      <c r="AC25" s="15"/>
      <c r="AD25" s="3"/>
      <c r="AE25" s="5"/>
      <c r="AF25" s="17"/>
      <c r="AG25" s="38"/>
      <c r="AH25" s="5"/>
      <c r="AI25" s="17"/>
      <c r="AJ25" s="22"/>
      <c r="AK25" s="5"/>
      <c r="AL25" s="17"/>
      <c r="AM25" s="38"/>
      <c r="AN25" s="5"/>
      <c r="AO25" s="17"/>
      <c r="AQ25" s="251"/>
      <c r="AR25" s="251"/>
      <c r="AS25" s="251"/>
      <c r="AT25" s="251"/>
      <c r="AU25" s="251"/>
      <c r="AV25" s="251"/>
    </row>
    <row r="26" spans="1:41" s="251" customFormat="1" ht="22.5" customHeight="1">
      <c r="A26" s="123" t="s">
        <v>84</v>
      </c>
      <c r="B26" s="185" t="s">
        <v>90</v>
      </c>
      <c r="C26" s="85">
        <v>240</v>
      </c>
      <c r="D26" s="323">
        <v>291</v>
      </c>
      <c r="E26" s="324">
        <f>IF(C26="―","―",D26/C26)</f>
        <v>1.2125</v>
      </c>
      <c r="F26" s="85">
        <v>240</v>
      </c>
      <c r="G26" s="323">
        <v>286</v>
      </c>
      <c r="H26" s="324">
        <v>1.19</v>
      </c>
      <c r="I26" s="79">
        <v>280</v>
      </c>
      <c r="J26" s="122">
        <v>300</v>
      </c>
      <c r="K26" s="245">
        <f>J26/I26</f>
        <v>1.0714285714285714</v>
      </c>
      <c r="L26" s="46">
        <v>240</v>
      </c>
      <c r="M26" s="122">
        <v>289</v>
      </c>
      <c r="N26" s="245">
        <f t="shared" si="4"/>
        <v>1.2041666666666666</v>
      </c>
      <c r="O26" s="37">
        <v>80</v>
      </c>
      <c r="P26" s="4">
        <v>272</v>
      </c>
      <c r="Q26" s="9">
        <f>ROUND(P26/O26,2)</f>
        <v>3.4</v>
      </c>
      <c r="R26" s="2">
        <v>160</v>
      </c>
      <c r="S26" s="4">
        <v>215</v>
      </c>
      <c r="T26" s="16">
        <f>ROUND(S26/R26,2)</f>
        <v>1.34</v>
      </c>
      <c r="U26" s="21">
        <v>80</v>
      </c>
      <c r="V26" s="4">
        <v>243</v>
      </c>
      <c r="W26" s="9">
        <f>ROUND(V26/U26,2)</f>
        <v>3.04</v>
      </c>
      <c r="X26" s="2">
        <v>200</v>
      </c>
      <c r="Y26" s="4">
        <v>235</v>
      </c>
      <c r="Z26" s="16">
        <f>ROUND(Y26/X26,2)</f>
        <v>1.18</v>
      </c>
      <c r="AA26" s="21">
        <v>80</v>
      </c>
      <c r="AB26" s="4">
        <v>256</v>
      </c>
      <c r="AC26" s="9">
        <f t="shared" si="5"/>
        <v>3.2</v>
      </c>
      <c r="AD26" s="2">
        <v>160</v>
      </c>
      <c r="AE26" s="4">
        <v>167</v>
      </c>
      <c r="AF26" s="16">
        <f t="shared" si="3"/>
        <v>1.04</v>
      </c>
      <c r="AG26" s="37">
        <v>240</v>
      </c>
      <c r="AH26" s="4">
        <v>258</v>
      </c>
      <c r="AI26" s="16">
        <v>1.08</v>
      </c>
      <c r="AJ26" s="21">
        <v>240</v>
      </c>
      <c r="AK26" s="4">
        <v>193</v>
      </c>
      <c r="AL26" s="16">
        <v>0.8</v>
      </c>
      <c r="AM26" s="37">
        <v>280</v>
      </c>
      <c r="AN26" s="4">
        <v>394</v>
      </c>
      <c r="AO26" s="16">
        <v>1.41</v>
      </c>
    </row>
    <row r="27" spans="1:48" s="252" customFormat="1" ht="22.5" customHeight="1">
      <c r="A27" s="114" t="s">
        <v>69</v>
      </c>
      <c r="B27" s="184" t="s">
        <v>90</v>
      </c>
      <c r="C27" s="86">
        <v>240</v>
      </c>
      <c r="D27" s="325">
        <v>250</v>
      </c>
      <c r="E27" s="326">
        <f>IF(C27="―","―",D27/C27)</f>
        <v>1.0416666666666667</v>
      </c>
      <c r="F27" s="86">
        <v>280</v>
      </c>
      <c r="G27" s="325">
        <v>302</v>
      </c>
      <c r="H27" s="326">
        <v>1.08</v>
      </c>
      <c r="I27" s="81">
        <v>280</v>
      </c>
      <c r="J27" s="113">
        <v>291</v>
      </c>
      <c r="K27" s="52">
        <f>J27/I27</f>
        <v>1.0392857142857144</v>
      </c>
      <c r="L27" s="45">
        <v>320</v>
      </c>
      <c r="M27" s="113">
        <v>330</v>
      </c>
      <c r="N27" s="52">
        <f t="shared" si="4"/>
        <v>1.03125</v>
      </c>
      <c r="O27" s="38">
        <v>80</v>
      </c>
      <c r="P27" s="5">
        <v>208</v>
      </c>
      <c r="Q27" s="6">
        <f>ROUND(P27/O27,2)</f>
        <v>2.6</v>
      </c>
      <c r="R27" s="3">
        <v>240</v>
      </c>
      <c r="S27" s="5">
        <v>255</v>
      </c>
      <c r="T27" s="17">
        <f>ROUND(S27/R27,2)</f>
        <v>1.06</v>
      </c>
      <c r="U27" s="22">
        <v>80</v>
      </c>
      <c r="V27" s="5">
        <v>220</v>
      </c>
      <c r="W27" s="6">
        <f>ROUND(V27/U27,2)</f>
        <v>2.75</v>
      </c>
      <c r="X27" s="3">
        <v>240</v>
      </c>
      <c r="Y27" s="5">
        <v>218</v>
      </c>
      <c r="Z27" s="17">
        <f t="shared" si="2"/>
        <v>0.91</v>
      </c>
      <c r="AA27" s="22">
        <v>80</v>
      </c>
      <c r="AB27" s="5">
        <v>243</v>
      </c>
      <c r="AC27" s="6">
        <f t="shared" si="5"/>
        <v>3.04</v>
      </c>
      <c r="AD27" s="3">
        <v>240</v>
      </c>
      <c r="AE27" s="5">
        <v>263</v>
      </c>
      <c r="AF27" s="17">
        <f t="shared" si="3"/>
        <v>1.1</v>
      </c>
      <c r="AG27" s="38">
        <v>320</v>
      </c>
      <c r="AH27" s="5">
        <v>329</v>
      </c>
      <c r="AI27" s="17">
        <v>1.03</v>
      </c>
      <c r="AJ27" s="22">
        <v>320</v>
      </c>
      <c r="AK27" s="5">
        <v>302</v>
      </c>
      <c r="AL27" s="17">
        <v>0.94</v>
      </c>
      <c r="AM27" s="38">
        <v>360</v>
      </c>
      <c r="AN27" s="5">
        <v>324</v>
      </c>
      <c r="AO27" s="17">
        <v>0.9</v>
      </c>
      <c r="AQ27" s="251"/>
      <c r="AR27" s="251"/>
      <c r="AS27" s="251"/>
      <c r="AT27" s="251"/>
      <c r="AU27" s="251"/>
      <c r="AV27" s="251"/>
    </row>
    <row r="28" spans="1:41" s="251" customFormat="1" ht="22.5" customHeight="1">
      <c r="A28" s="123" t="s">
        <v>274</v>
      </c>
      <c r="B28" s="185" t="s">
        <v>90</v>
      </c>
      <c r="C28" s="85">
        <v>240</v>
      </c>
      <c r="D28" s="323">
        <v>231</v>
      </c>
      <c r="E28" s="324">
        <f>IF(C28="―","―",D28/C28)</f>
        <v>0.9625</v>
      </c>
      <c r="F28" s="85">
        <v>240</v>
      </c>
      <c r="G28" s="323">
        <v>256</v>
      </c>
      <c r="H28" s="324">
        <v>1.07</v>
      </c>
      <c r="I28" s="79">
        <v>240</v>
      </c>
      <c r="J28" s="122">
        <v>228</v>
      </c>
      <c r="K28" s="245">
        <f>J28/I28</f>
        <v>0.95</v>
      </c>
      <c r="L28" s="46">
        <v>240</v>
      </c>
      <c r="M28" s="122">
        <v>255</v>
      </c>
      <c r="N28" s="245">
        <f t="shared" si="4"/>
        <v>1.0625</v>
      </c>
      <c r="O28" s="37">
        <v>80</v>
      </c>
      <c r="P28" s="4">
        <v>170</v>
      </c>
      <c r="Q28" s="9">
        <f>ROUND(P28/O28,2)</f>
        <v>2.13</v>
      </c>
      <c r="R28" s="2">
        <v>160</v>
      </c>
      <c r="S28" s="4">
        <v>180</v>
      </c>
      <c r="T28" s="16">
        <f>ROUND(S28/R28,2)</f>
        <v>1.13</v>
      </c>
      <c r="U28" s="21">
        <v>80</v>
      </c>
      <c r="V28" s="4">
        <v>193</v>
      </c>
      <c r="W28" s="9">
        <f>ROUND(V28/U28,2)</f>
        <v>2.41</v>
      </c>
      <c r="X28" s="2">
        <v>160</v>
      </c>
      <c r="Y28" s="4">
        <v>167</v>
      </c>
      <c r="Z28" s="16">
        <f t="shared" si="2"/>
        <v>1.04</v>
      </c>
      <c r="AA28" s="21">
        <v>80</v>
      </c>
      <c r="AB28" s="4">
        <v>202</v>
      </c>
      <c r="AC28" s="9">
        <f t="shared" si="5"/>
        <v>2.53</v>
      </c>
      <c r="AD28" s="2">
        <v>160</v>
      </c>
      <c r="AE28" s="4">
        <v>183</v>
      </c>
      <c r="AF28" s="16">
        <f t="shared" si="3"/>
        <v>1.14</v>
      </c>
      <c r="AG28" s="37">
        <v>240</v>
      </c>
      <c r="AH28" s="4">
        <v>228</v>
      </c>
      <c r="AI28" s="16">
        <v>0.95</v>
      </c>
      <c r="AJ28" s="21">
        <v>280</v>
      </c>
      <c r="AK28" s="4">
        <v>217</v>
      </c>
      <c r="AL28" s="16">
        <v>0.78</v>
      </c>
      <c r="AM28" s="37">
        <v>280</v>
      </c>
      <c r="AN28" s="4">
        <v>469</v>
      </c>
      <c r="AO28" s="16">
        <v>1.68</v>
      </c>
    </row>
    <row r="29" spans="1:48" s="252" customFormat="1" ht="22.5" customHeight="1" thickBot="1">
      <c r="A29" s="106" t="s">
        <v>70</v>
      </c>
      <c r="B29" s="26" t="s">
        <v>90</v>
      </c>
      <c r="C29" s="91">
        <v>240</v>
      </c>
      <c r="D29" s="92">
        <v>203</v>
      </c>
      <c r="E29" s="95">
        <f>IF(C29="―","―",D29/C29)</f>
        <v>0.8458333333333333</v>
      </c>
      <c r="F29" s="91">
        <v>240</v>
      </c>
      <c r="G29" s="92">
        <v>245</v>
      </c>
      <c r="H29" s="95">
        <v>1.02</v>
      </c>
      <c r="I29" s="397">
        <v>240</v>
      </c>
      <c r="J29" s="49">
        <v>253</v>
      </c>
      <c r="K29" s="54">
        <f>J29/I29</f>
        <v>1.0541666666666667</v>
      </c>
      <c r="L29" s="48">
        <v>240</v>
      </c>
      <c r="M29" s="49">
        <v>282</v>
      </c>
      <c r="N29" s="54">
        <f t="shared" si="4"/>
        <v>1.175</v>
      </c>
      <c r="O29" s="38">
        <v>80</v>
      </c>
      <c r="P29" s="5">
        <v>249</v>
      </c>
      <c r="Q29" s="6">
        <f>ROUND(P29/O29,2)</f>
        <v>3.11</v>
      </c>
      <c r="R29" s="3">
        <v>200</v>
      </c>
      <c r="S29" s="5">
        <v>189</v>
      </c>
      <c r="T29" s="17">
        <f>ROUND(S29/R29,2)</f>
        <v>0.95</v>
      </c>
      <c r="U29" s="22">
        <v>80</v>
      </c>
      <c r="V29" s="5">
        <v>275</v>
      </c>
      <c r="W29" s="6">
        <f>ROUND(V29/U29,2)</f>
        <v>3.44</v>
      </c>
      <c r="X29" s="3">
        <v>200</v>
      </c>
      <c r="Y29" s="5">
        <v>256</v>
      </c>
      <c r="Z29" s="17">
        <f t="shared" si="2"/>
        <v>1.28</v>
      </c>
      <c r="AA29" s="22">
        <v>80</v>
      </c>
      <c r="AB29" s="5">
        <v>258</v>
      </c>
      <c r="AC29" s="6">
        <f t="shared" si="5"/>
        <v>3.23</v>
      </c>
      <c r="AD29" s="3">
        <v>200</v>
      </c>
      <c r="AE29" s="5">
        <v>232</v>
      </c>
      <c r="AF29" s="17">
        <f t="shared" si="3"/>
        <v>1.16</v>
      </c>
      <c r="AG29" s="38">
        <v>280</v>
      </c>
      <c r="AH29" s="5">
        <v>300</v>
      </c>
      <c r="AI29" s="17">
        <v>1.07</v>
      </c>
      <c r="AJ29" s="22">
        <v>280</v>
      </c>
      <c r="AK29" s="5">
        <v>300</v>
      </c>
      <c r="AL29" s="17">
        <v>1.07</v>
      </c>
      <c r="AM29" s="38">
        <v>320</v>
      </c>
      <c r="AN29" s="5">
        <v>342</v>
      </c>
      <c r="AO29" s="17">
        <v>1.07</v>
      </c>
      <c r="AQ29" s="251"/>
      <c r="AR29" s="251"/>
      <c r="AS29" s="251"/>
      <c r="AT29" s="251"/>
      <c r="AU29" s="251"/>
      <c r="AV29" s="251"/>
    </row>
    <row r="30" spans="1:14" ht="22.5" customHeight="1">
      <c r="A30" s="1" t="s">
        <v>275</v>
      </c>
      <c r="C30" s="288"/>
      <c r="D30" s="288"/>
      <c r="E30" s="289"/>
      <c r="F30" s="288"/>
      <c r="G30" s="288"/>
      <c r="H30" s="289"/>
      <c r="L30" s="34"/>
      <c r="M30" s="34"/>
      <c r="N30" s="84"/>
    </row>
    <row r="31" spans="3:14" ht="22.5" customHeight="1">
      <c r="C31" s="288"/>
      <c r="D31" s="288"/>
      <c r="E31" s="289"/>
      <c r="F31" s="288"/>
      <c r="G31" s="288"/>
      <c r="H31" s="289"/>
      <c r="L31" s="34"/>
      <c r="M31" s="34"/>
      <c r="N31" s="84"/>
    </row>
    <row r="32" spans="3:14" ht="22.5" customHeight="1">
      <c r="C32" s="288"/>
      <c r="D32" s="288"/>
      <c r="E32" s="289"/>
      <c r="F32" s="288"/>
      <c r="G32" s="288"/>
      <c r="H32" s="289"/>
      <c r="L32" s="34"/>
      <c r="M32" s="34"/>
      <c r="N32" s="84"/>
    </row>
    <row r="33" spans="3:14" ht="22.5" customHeight="1">
      <c r="C33" s="288"/>
      <c r="D33" s="288"/>
      <c r="E33" s="289"/>
      <c r="F33" s="288"/>
      <c r="G33" s="288"/>
      <c r="H33" s="289"/>
      <c r="L33" s="34"/>
      <c r="M33" s="34"/>
      <c r="N33" s="84"/>
    </row>
    <row r="34" spans="3:14" ht="22.5" customHeight="1">
      <c r="C34" s="288"/>
      <c r="D34" s="288"/>
      <c r="E34" s="289"/>
      <c r="F34" s="288"/>
      <c r="G34" s="288"/>
      <c r="H34" s="289"/>
      <c r="L34" s="34"/>
      <c r="M34" s="34"/>
      <c r="N34" s="84"/>
    </row>
    <row r="35" spans="3:14" ht="22.5" customHeight="1">
      <c r="C35" s="288"/>
      <c r="D35" s="288"/>
      <c r="E35" s="289"/>
      <c r="F35" s="288"/>
      <c r="G35" s="288"/>
      <c r="H35" s="289"/>
      <c r="L35" s="34"/>
      <c r="M35" s="34"/>
      <c r="N35" s="84"/>
    </row>
    <row r="36" spans="3:14" ht="22.5" customHeight="1">
      <c r="C36" s="288"/>
      <c r="D36" s="288"/>
      <c r="E36" s="289"/>
      <c r="F36" s="288"/>
      <c r="G36" s="288"/>
      <c r="H36" s="289"/>
      <c r="L36" s="34"/>
      <c r="M36" s="34"/>
      <c r="N36" s="84"/>
    </row>
  </sheetData>
  <sheetProtection/>
  <mergeCells count="44">
    <mergeCell ref="A1:K1"/>
    <mergeCell ref="F3:H3"/>
    <mergeCell ref="G24:G25"/>
    <mergeCell ref="H24:H25"/>
    <mergeCell ref="G19:G20"/>
    <mergeCell ref="H19:H20"/>
    <mergeCell ref="A21:A22"/>
    <mergeCell ref="A24:A25"/>
    <mergeCell ref="A7:A8"/>
    <mergeCell ref="A19:A20"/>
    <mergeCell ref="O3:Q3"/>
    <mergeCell ref="K24:K25"/>
    <mergeCell ref="N19:N20"/>
    <mergeCell ref="N21:N22"/>
    <mergeCell ref="J19:J20"/>
    <mergeCell ref="N24:N25"/>
    <mergeCell ref="M19:M20"/>
    <mergeCell ref="M7:M8"/>
    <mergeCell ref="N7:N8"/>
    <mergeCell ref="L3:N3"/>
    <mergeCell ref="C3:E3"/>
    <mergeCell ref="J21:J22"/>
    <mergeCell ref="K21:K22"/>
    <mergeCell ref="M21:M22"/>
    <mergeCell ref="M24:M25"/>
    <mergeCell ref="K7:K8"/>
    <mergeCell ref="J24:J25"/>
    <mergeCell ref="AJ3:AL3"/>
    <mergeCell ref="AM3:AO3"/>
    <mergeCell ref="AG3:AI3"/>
    <mergeCell ref="AA3:AC3"/>
    <mergeCell ref="AD3:AF3"/>
    <mergeCell ref="U3:W3"/>
    <mergeCell ref="X3:Z3"/>
    <mergeCell ref="R3:T3"/>
    <mergeCell ref="D19:D20"/>
    <mergeCell ref="E19:E20"/>
    <mergeCell ref="D24:D25"/>
    <mergeCell ref="E24:E25"/>
    <mergeCell ref="B2:K2"/>
    <mergeCell ref="K19:K20"/>
    <mergeCell ref="B3:B4"/>
    <mergeCell ref="I3:K3"/>
    <mergeCell ref="J7:J8"/>
  </mergeCells>
  <printOptions horizontalCentered="1"/>
  <pageMargins left="0.7086614173228347" right="0.7086614173228347" top="0.5905511811023623" bottom="0.5905511811023623" header="0.31496062992125984" footer="0.31496062992125984"/>
  <pageSetup fitToHeight="0" fitToWidth="0"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AA89"/>
  <sheetViews>
    <sheetView view="pageBreakPreview" zoomScale="80" zoomScaleSheetLayoutView="80" workbookViewId="0" topLeftCell="A1">
      <selection activeCell="A1" sqref="A1:K1"/>
    </sheetView>
  </sheetViews>
  <sheetFormatPr defaultColWidth="9.57421875" defaultRowHeight="15"/>
  <cols>
    <col min="1" max="2" width="16.57421875" style="1" customWidth="1"/>
    <col min="3" max="5" width="9.421875" style="116" customWidth="1"/>
    <col min="6" max="8" width="9.421875" style="107" customWidth="1"/>
    <col min="9" max="11" width="9.421875" style="1" customWidth="1"/>
    <col min="12" max="20" width="0" style="1" hidden="1" customWidth="1"/>
    <col min="21" max="16384" width="9.421875" style="1" customWidth="1"/>
  </cols>
  <sheetData>
    <row r="1" spans="1:14" ht="34.5" customHeight="1" thickBot="1">
      <c r="A1" s="368" t="s">
        <v>240</v>
      </c>
      <c r="B1" s="368"/>
      <c r="C1" s="368"/>
      <c r="D1" s="368"/>
      <c r="E1" s="368"/>
      <c r="F1" s="368"/>
      <c r="G1" s="368"/>
      <c r="H1" s="368"/>
      <c r="I1" s="368"/>
      <c r="J1" s="368"/>
      <c r="K1" s="368"/>
      <c r="L1" s="41"/>
      <c r="M1" s="41"/>
      <c r="N1" s="41"/>
    </row>
    <row r="2" spans="1:20" ht="22.5" customHeight="1">
      <c r="A2" s="374" t="s">
        <v>101</v>
      </c>
      <c r="B2" s="375"/>
      <c r="C2" s="336" t="s">
        <v>253</v>
      </c>
      <c r="D2" s="337"/>
      <c r="E2" s="337"/>
      <c r="F2" s="336" t="s">
        <v>102</v>
      </c>
      <c r="G2" s="337"/>
      <c r="H2" s="337"/>
      <c r="I2" s="336" t="s">
        <v>103</v>
      </c>
      <c r="J2" s="337"/>
      <c r="K2" s="338"/>
      <c r="L2" s="336" t="s">
        <v>104</v>
      </c>
      <c r="M2" s="337"/>
      <c r="N2" s="338"/>
      <c r="O2" s="336" t="s">
        <v>105</v>
      </c>
      <c r="P2" s="337"/>
      <c r="Q2" s="338"/>
      <c r="R2" s="336" t="s">
        <v>106</v>
      </c>
      <c r="S2" s="337"/>
      <c r="T2" s="338"/>
    </row>
    <row r="3" spans="1:20" ht="22.5" customHeight="1">
      <c r="A3" s="126" t="s">
        <v>6</v>
      </c>
      <c r="B3" s="127" t="s">
        <v>107</v>
      </c>
      <c r="C3" s="126" t="s">
        <v>4</v>
      </c>
      <c r="D3" s="128" t="s">
        <v>5</v>
      </c>
      <c r="E3" s="129" t="s">
        <v>108</v>
      </c>
      <c r="F3" s="126" t="s">
        <v>4</v>
      </c>
      <c r="G3" s="128" t="s">
        <v>5</v>
      </c>
      <c r="H3" s="129" t="s">
        <v>108</v>
      </c>
      <c r="I3" s="126" t="s">
        <v>4</v>
      </c>
      <c r="J3" s="128" t="s">
        <v>5</v>
      </c>
      <c r="K3" s="130" t="s">
        <v>108</v>
      </c>
      <c r="L3" s="126" t="s">
        <v>4</v>
      </c>
      <c r="M3" s="128" t="s">
        <v>5</v>
      </c>
      <c r="N3" s="130" t="s">
        <v>108</v>
      </c>
      <c r="O3" s="126" t="s">
        <v>4</v>
      </c>
      <c r="P3" s="128" t="s">
        <v>5</v>
      </c>
      <c r="Q3" s="130" t="s">
        <v>108</v>
      </c>
      <c r="R3" s="131" t="s">
        <v>4</v>
      </c>
      <c r="S3" s="128" t="s">
        <v>5</v>
      </c>
      <c r="T3" s="130" t="s">
        <v>108</v>
      </c>
    </row>
    <row r="4" spans="1:27" ht="22.5" customHeight="1">
      <c r="A4" s="195" t="s">
        <v>109</v>
      </c>
      <c r="B4" s="132" t="s">
        <v>110</v>
      </c>
      <c r="C4" s="133">
        <v>80</v>
      </c>
      <c r="D4" s="183">
        <v>89</v>
      </c>
      <c r="E4" s="135">
        <f>IF(C4="―","―",D4/C4)</f>
        <v>1.1125</v>
      </c>
      <c r="F4" s="133">
        <v>80</v>
      </c>
      <c r="G4" s="183">
        <v>105</v>
      </c>
      <c r="H4" s="135">
        <f>G4/F4</f>
        <v>1.3125</v>
      </c>
      <c r="I4" s="133">
        <v>80</v>
      </c>
      <c r="J4" s="183">
        <v>83</v>
      </c>
      <c r="K4" s="136">
        <f>J4/I4</f>
        <v>1.0375</v>
      </c>
      <c r="L4" s="133">
        <v>80</v>
      </c>
      <c r="M4" s="134">
        <v>121</v>
      </c>
      <c r="N4" s="136">
        <f>M4/L4</f>
        <v>1.5125</v>
      </c>
      <c r="O4" s="133">
        <v>80</v>
      </c>
      <c r="P4" s="134">
        <v>124</v>
      </c>
      <c r="Q4" s="136">
        <v>1.55</v>
      </c>
      <c r="R4" s="133">
        <v>80</v>
      </c>
      <c r="S4" s="134">
        <v>135</v>
      </c>
      <c r="T4" s="137">
        <v>1.69</v>
      </c>
      <c r="V4" s="251"/>
      <c r="W4" s="251"/>
      <c r="X4" s="251"/>
      <c r="Y4" s="251"/>
      <c r="Z4" s="251"/>
      <c r="AA4" s="251"/>
    </row>
    <row r="5" spans="1:27" ht="22.5" customHeight="1">
      <c r="A5" s="185" t="s">
        <v>111</v>
      </c>
      <c r="B5" s="138" t="s">
        <v>110</v>
      </c>
      <c r="C5" s="139">
        <v>80</v>
      </c>
      <c r="D5" s="188">
        <v>139</v>
      </c>
      <c r="E5" s="141">
        <f>IF(C5="―","―",D5/C5)</f>
        <v>1.7375</v>
      </c>
      <c r="F5" s="139">
        <v>80</v>
      </c>
      <c r="G5" s="188">
        <v>166</v>
      </c>
      <c r="H5" s="141">
        <f>G5/F5</f>
        <v>2.075</v>
      </c>
      <c r="I5" s="139">
        <v>80</v>
      </c>
      <c r="J5" s="188">
        <v>153</v>
      </c>
      <c r="K5" s="187">
        <f>J5/I5</f>
        <v>1.9125</v>
      </c>
      <c r="L5" s="139">
        <v>80</v>
      </c>
      <c r="M5" s="140">
        <v>219</v>
      </c>
      <c r="N5" s="142">
        <f>M5/L5</f>
        <v>2.7375</v>
      </c>
      <c r="O5" s="139">
        <v>80</v>
      </c>
      <c r="P5" s="140">
        <v>182</v>
      </c>
      <c r="Q5" s="142">
        <v>2.275</v>
      </c>
      <c r="R5" s="143">
        <v>80</v>
      </c>
      <c r="S5" s="111">
        <v>174</v>
      </c>
      <c r="T5" s="144">
        <v>2.18</v>
      </c>
      <c r="V5" s="251"/>
      <c r="W5" s="251"/>
      <c r="X5" s="251"/>
      <c r="Y5" s="251"/>
      <c r="Z5" s="251"/>
      <c r="AA5" s="251"/>
    </row>
    <row r="6" spans="1:27" ht="22.5" customHeight="1">
      <c r="A6" s="369" t="s">
        <v>112</v>
      </c>
      <c r="B6" s="370"/>
      <c r="C6" s="371" t="s">
        <v>253</v>
      </c>
      <c r="D6" s="372"/>
      <c r="E6" s="372"/>
      <c r="F6" s="371" t="s">
        <v>102</v>
      </c>
      <c r="G6" s="372"/>
      <c r="H6" s="372"/>
      <c r="I6" s="371" t="s">
        <v>103</v>
      </c>
      <c r="J6" s="372"/>
      <c r="K6" s="373"/>
      <c r="L6" s="371" t="s">
        <v>104</v>
      </c>
      <c r="M6" s="372"/>
      <c r="N6" s="373"/>
      <c r="O6" s="371" t="s">
        <v>105</v>
      </c>
      <c r="P6" s="372"/>
      <c r="Q6" s="373"/>
      <c r="R6" s="371" t="s">
        <v>106</v>
      </c>
      <c r="S6" s="372"/>
      <c r="T6" s="373"/>
      <c r="V6" s="251"/>
      <c r="W6" s="251"/>
      <c r="X6" s="251"/>
      <c r="Y6" s="251"/>
      <c r="Z6" s="251"/>
      <c r="AA6" s="251"/>
    </row>
    <row r="7" spans="1:27" ht="22.5" customHeight="1">
      <c r="A7" s="126" t="s">
        <v>6</v>
      </c>
      <c r="B7" s="145" t="s">
        <v>107</v>
      </c>
      <c r="C7" s="126" t="s">
        <v>4</v>
      </c>
      <c r="D7" s="128" t="s">
        <v>5</v>
      </c>
      <c r="E7" s="129" t="s">
        <v>108</v>
      </c>
      <c r="F7" s="126" t="s">
        <v>4</v>
      </c>
      <c r="G7" s="128" t="s">
        <v>5</v>
      </c>
      <c r="H7" s="129" t="s">
        <v>108</v>
      </c>
      <c r="I7" s="126" t="s">
        <v>4</v>
      </c>
      <c r="J7" s="128" t="s">
        <v>5</v>
      </c>
      <c r="K7" s="130" t="s">
        <v>108</v>
      </c>
      <c r="L7" s="126" t="s">
        <v>4</v>
      </c>
      <c r="M7" s="128" t="s">
        <v>5</v>
      </c>
      <c r="N7" s="130" t="s">
        <v>108</v>
      </c>
      <c r="O7" s="126" t="s">
        <v>4</v>
      </c>
      <c r="P7" s="128" t="s">
        <v>5</v>
      </c>
      <c r="Q7" s="130" t="s">
        <v>108</v>
      </c>
      <c r="R7" s="131" t="s">
        <v>4</v>
      </c>
      <c r="S7" s="128" t="s">
        <v>5</v>
      </c>
      <c r="T7" s="130" t="s">
        <v>108</v>
      </c>
      <c r="V7" s="251"/>
      <c r="W7" s="251"/>
      <c r="X7" s="251"/>
      <c r="Y7" s="251"/>
      <c r="Z7" s="251"/>
      <c r="AA7" s="251"/>
    </row>
    <row r="8" spans="1:27" ht="22.5" customHeight="1">
      <c r="A8" s="146" t="s">
        <v>113</v>
      </c>
      <c r="B8" s="147" t="s">
        <v>114</v>
      </c>
      <c r="C8" s="148">
        <v>40</v>
      </c>
      <c r="D8" s="149">
        <v>43</v>
      </c>
      <c r="E8" s="150">
        <f>IF(C8="―","―",D8/C8)</f>
        <v>1.075</v>
      </c>
      <c r="F8" s="148">
        <v>40</v>
      </c>
      <c r="G8" s="149">
        <v>40</v>
      </c>
      <c r="H8" s="150">
        <f>G8/F8</f>
        <v>1</v>
      </c>
      <c r="I8" s="148">
        <v>40</v>
      </c>
      <c r="J8" s="149">
        <v>67</v>
      </c>
      <c r="K8" s="151">
        <f>J8/I8</f>
        <v>1.675</v>
      </c>
      <c r="L8" s="148">
        <v>40</v>
      </c>
      <c r="M8" s="149">
        <v>60</v>
      </c>
      <c r="N8" s="151">
        <f>M8/L8</f>
        <v>1.5</v>
      </c>
      <c r="O8" s="148">
        <v>40</v>
      </c>
      <c r="P8" s="149">
        <v>68</v>
      </c>
      <c r="Q8" s="151">
        <v>1.7</v>
      </c>
      <c r="R8" s="148">
        <v>40</v>
      </c>
      <c r="S8" s="149">
        <v>66</v>
      </c>
      <c r="T8" s="152">
        <v>1.65</v>
      </c>
      <c r="V8" s="251"/>
      <c r="W8" s="251"/>
      <c r="X8" s="251"/>
      <c r="Y8" s="251"/>
      <c r="Z8" s="251"/>
      <c r="AA8" s="251"/>
    </row>
    <row r="9" spans="1:27" ht="22.5" customHeight="1">
      <c r="A9" s="369" t="s">
        <v>115</v>
      </c>
      <c r="B9" s="370"/>
      <c r="C9" s="352" t="s">
        <v>253</v>
      </c>
      <c r="D9" s="353"/>
      <c r="E9" s="353"/>
      <c r="F9" s="352" t="s">
        <v>102</v>
      </c>
      <c r="G9" s="353"/>
      <c r="H9" s="353"/>
      <c r="I9" s="352" t="s">
        <v>103</v>
      </c>
      <c r="J9" s="353"/>
      <c r="K9" s="354"/>
      <c r="L9" s="352" t="s">
        <v>104</v>
      </c>
      <c r="M9" s="353"/>
      <c r="N9" s="354"/>
      <c r="O9" s="352" t="s">
        <v>105</v>
      </c>
      <c r="P9" s="353"/>
      <c r="Q9" s="354"/>
      <c r="R9" s="371" t="s">
        <v>106</v>
      </c>
      <c r="S9" s="372"/>
      <c r="T9" s="373"/>
      <c r="V9" s="251"/>
      <c r="W9" s="251"/>
      <c r="X9" s="251"/>
      <c r="Y9" s="251"/>
      <c r="Z9" s="251"/>
      <c r="AA9" s="251"/>
    </row>
    <row r="10" spans="1:27" ht="22.5" customHeight="1">
      <c r="A10" s="126" t="s">
        <v>6</v>
      </c>
      <c r="B10" s="145" t="s">
        <v>107</v>
      </c>
      <c r="C10" s="126" t="s">
        <v>4</v>
      </c>
      <c r="D10" s="128" t="s">
        <v>5</v>
      </c>
      <c r="E10" s="129" t="s">
        <v>108</v>
      </c>
      <c r="F10" s="126" t="s">
        <v>4</v>
      </c>
      <c r="G10" s="128" t="s">
        <v>5</v>
      </c>
      <c r="H10" s="129" t="s">
        <v>108</v>
      </c>
      <c r="I10" s="126" t="s">
        <v>4</v>
      </c>
      <c r="J10" s="128" t="s">
        <v>5</v>
      </c>
      <c r="K10" s="130" t="s">
        <v>108</v>
      </c>
      <c r="L10" s="126" t="s">
        <v>4</v>
      </c>
      <c r="M10" s="128" t="s">
        <v>5</v>
      </c>
      <c r="N10" s="130" t="s">
        <v>108</v>
      </c>
      <c r="O10" s="126" t="s">
        <v>4</v>
      </c>
      <c r="P10" s="128" t="s">
        <v>5</v>
      </c>
      <c r="Q10" s="130" t="s">
        <v>108</v>
      </c>
      <c r="R10" s="131" t="s">
        <v>4</v>
      </c>
      <c r="S10" s="128" t="s">
        <v>5</v>
      </c>
      <c r="T10" s="130" t="s">
        <v>108</v>
      </c>
      <c r="V10" s="251"/>
      <c r="W10" s="251"/>
      <c r="X10" s="251"/>
      <c r="Y10" s="251"/>
      <c r="Z10" s="251"/>
      <c r="AA10" s="251"/>
    </row>
    <row r="11" spans="1:27" ht="22.5" customHeight="1">
      <c r="A11" s="153" t="s">
        <v>116</v>
      </c>
      <c r="B11" s="154" t="s">
        <v>117</v>
      </c>
      <c r="C11" s="155">
        <v>40</v>
      </c>
      <c r="D11" s="156">
        <v>67</v>
      </c>
      <c r="E11" s="157">
        <f>IF(C11="―","―",D11/C11)</f>
        <v>1.675</v>
      </c>
      <c r="F11" s="155">
        <v>40</v>
      </c>
      <c r="G11" s="156">
        <v>50</v>
      </c>
      <c r="H11" s="157">
        <f>G11/F11</f>
        <v>1.25</v>
      </c>
      <c r="I11" s="155">
        <v>40</v>
      </c>
      <c r="J11" s="156">
        <v>49</v>
      </c>
      <c r="K11" s="158">
        <f>J11/I11</f>
        <v>1.225</v>
      </c>
      <c r="L11" s="155">
        <v>40</v>
      </c>
      <c r="M11" s="156">
        <v>74</v>
      </c>
      <c r="N11" s="158">
        <f>M11/L11</f>
        <v>1.85</v>
      </c>
      <c r="O11" s="155">
        <v>40</v>
      </c>
      <c r="P11" s="156">
        <v>57</v>
      </c>
      <c r="Q11" s="158">
        <v>1.425</v>
      </c>
      <c r="R11" s="155">
        <v>40</v>
      </c>
      <c r="S11" s="156">
        <v>50</v>
      </c>
      <c r="T11" s="159">
        <v>1.25</v>
      </c>
      <c r="V11" s="251"/>
      <c r="W11" s="251"/>
      <c r="X11" s="251"/>
      <c r="Y11" s="251"/>
      <c r="Z11" s="251"/>
      <c r="AA11" s="251"/>
    </row>
    <row r="12" spans="1:27" ht="22.5" customHeight="1">
      <c r="A12" s="369" t="s">
        <v>118</v>
      </c>
      <c r="B12" s="370"/>
      <c r="C12" s="352" t="s">
        <v>253</v>
      </c>
      <c r="D12" s="353"/>
      <c r="E12" s="353"/>
      <c r="F12" s="352" t="s">
        <v>102</v>
      </c>
      <c r="G12" s="353"/>
      <c r="H12" s="353"/>
      <c r="I12" s="352" t="s">
        <v>103</v>
      </c>
      <c r="J12" s="353"/>
      <c r="K12" s="354"/>
      <c r="L12" s="352" t="s">
        <v>104</v>
      </c>
      <c r="M12" s="353"/>
      <c r="N12" s="354"/>
      <c r="O12" s="352" t="s">
        <v>105</v>
      </c>
      <c r="P12" s="353"/>
      <c r="Q12" s="354"/>
      <c r="R12" s="371" t="s">
        <v>106</v>
      </c>
      <c r="S12" s="372"/>
      <c r="T12" s="373"/>
      <c r="V12" s="251"/>
      <c r="W12" s="251"/>
      <c r="X12" s="251"/>
      <c r="Y12" s="251"/>
      <c r="Z12" s="251"/>
      <c r="AA12" s="251"/>
    </row>
    <row r="13" spans="1:27" ht="22.5" customHeight="1">
      <c r="A13" s="126" t="s">
        <v>6</v>
      </c>
      <c r="B13" s="145" t="s">
        <v>107</v>
      </c>
      <c r="C13" s="126" t="s">
        <v>4</v>
      </c>
      <c r="D13" s="128" t="s">
        <v>5</v>
      </c>
      <c r="E13" s="129" t="s">
        <v>108</v>
      </c>
      <c r="F13" s="126" t="s">
        <v>4</v>
      </c>
      <c r="G13" s="128" t="s">
        <v>5</v>
      </c>
      <c r="H13" s="129" t="s">
        <v>108</v>
      </c>
      <c r="I13" s="126" t="s">
        <v>4</v>
      </c>
      <c r="J13" s="128" t="s">
        <v>5</v>
      </c>
      <c r="K13" s="130" t="s">
        <v>108</v>
      </c>
      <c r="L13" s="126" t="s">
        <v>4</v>
      </c>
      <c r="M13" s="128" t="s">
        <v>5</v>
      </c>
      <c r="N13" s="130" t="s">
        <v>108</v>
      </c>
      <c r="O13" s="126" t="s">
        <v>4</v>
      </c>
      <c r="P13" s="128" t="s">
        <v>5</v>
      </c>
      <c r="Q13" s="130" t="s">
        <v>108</v>
      </c>
      <c r="R13" s="131" t="s">
        <v>4</v>
      </c>
      <c r="S13" s="128" t="s">
        <v>5</v>
      </c>
      <c r="T13" s="130" t="s">
        <v>108</v>
      </c>
      <c r="V13" s="251"/>
      <c r="W13" s="251"/>
      <c r="X13" s="251"/>
      <c r="Y13" s="251"/>
      <c r="Z13" s="251"/>
      <c r="AA13" s="251"/>
    </row>
    <row r="14" spans="1:27" ht="22.5" customHeight="1" thickBot="1">
      <c r="A14" s="270" t="s">
        <v>119</v>
      </c>
      <c r="B14" s="271" t="s">
        <v>120</v>
      </c>
      <c r="C14" s="160">
        <v>200</v>
      </c>
      <c r="D14" s="161">
        <v>238</v>
      </c>
      <c r="E14" s="272">
        <f>IF(C14="―","―",D14/C14)</f>
        <v>1.19</v>
      </c>
      <c r="F14" s="160">
        <v>200</v>
      </c>
      <c r="G14" s="161">
        <v>251</v>
      </c>
      <c r="H14" s="272">
        <f>G14/F14</f>
        <v>1.255</v>
      </c>
      <c r="I14" s="160">
        <v>200</v>
      </c>
      <c r="J14" s="161">
        <v>197</v>
      </c>
      <c r="K14" s="162">
        <f>J14/I14</f>
        <v>0.985</v>
      </c>
      <c r="L14" s="148">
        <v>200</v>
      </c>
      <c r="M14" s="149">
        <v>245</v>
      </c>
      <c r="N14" s="151">
        <f>M14/L14</f>
        <v>1.225</v>
      </c>
      <c r="O14" s="160">
        <v>200</v>
      </c>
      <c r="P14" s="161">
        <v>188</v>
      </c>
      <c r="Q14" s="162">
        <v>0.94</v>
      </c>
      <c r="R14" s="160">
        <v>200</v>
      </c>
      <c r="S14" s="161">
        <v>252</v>
      </c>
      <c r="T14" s="163">
        <v>1.26</v>
      </c>
      <c r="V14" s="251"/>
      <c r="W14" s="251"/>
      <c r="X14" s="251"/>
      <c r="Y14" s="251"/>
      <c r="Z14" s="251"/>
      <c r="AA14" s="251"/>
    </row>
    <row r="15" spans="1:27" ht="57.75" customHeight="1">
      <c r="A15" s="365" t="s">
        <v>262</v>
      </c>
      <c r="B15" s="365"/>
      <c r="C15" s="365"/>
      <c r="D15" s="365"/>
      <c r="E15" s="365"/>
      <c r="F15" s="365"/>
      <c r="G15" s="365"/>
      <c r="H15" s="365"/>
      <c r="I15" s="365"/>
      <c r="J15" s="365"/>
      <c r="K15" s="365"/>
      <c r="L15" s="248"/>
      <c r="M15" s="248"/>
      <c r="N15" s="248"/>
      <c r="V15" s="251"/>
      <c r="W15" s="251"/>
      <c r="X15" s="251"/>
      <c r="Y15" s="251"/>
      <c r="Z15" s="251"/>
      <c r="AA15" s="251"/>
    </row>
    <row r="16" spans="1:27" ht="22.5" customHeight="1" thickBot="1">
      <c r="A16" s="376" t="s">
        <v>265</v>
      </c>
      <c r="B16" s="376"/>
      <c r="C16" s="376"/>
      <c r="D16" s="376"/>
      <c r="E16" s="376"/>
      <c r="F16" s="376"/>
      <c r="G16" s="376"/>
      <c r="H16" s="376"/>
      <c r="I16" s="376"/>
      <c r="J16" s="376"/>
      <c r="K16" s="376"/>
      <c r="L16" s="249"/>
      <c r="M16" s="249"/>
      <c r="N16" s="249"/>
      <c r="V16" s="251"/>
      <c r="W16" s="251"/>
      <c r="X16" s="251"/>
      <c r="Y16" s="251"/>
      <c r="Z16" s="251"/>
      <c r="AA16" s="251"/>
    </row>
    <row r="17" spans="1:27" ht="22.5" customHeight="1">
      <c r="A17" s="374" t="s">
        <v>124</v>
      </c>
      <c r="B17" s="375"/>
      <c r="C17" s="336" t="s">
        <v>254</v>
      </c>
      <c r="D17" s="337"/>
      <c r="E17" s="337"/>
      <c r="F17" s="336" t="s">
        <v>125</v>
      </c>
      <c r="G17" s="337"/>
      <c r="H17" s="337"/>
      <c r="I17" s="336" t="s">
        <v>126</v>
      </c>
      <c r="J17" s="337"/>
      <c r="K17" s="338"/>
      <c r="L17" s="336" t="s">
        <v>127</v>
      </c>
      <c r="M17" s="337"/>
      <c r="N17" s="338"/>
      <c r="O17" s="336" t="s">
        <v>128</v>
      </c>
      <c r="P17" s="337"/>
      <c r="Q17" s="338"/>
      <c r="R17" s="336" t="s">
        <v>129</v>
      </c>
      <c r="S17" s="337"/>
      <c r="T17" s="338"/>
      <c r="V17" s="251"/>
      <c r="W17" s="251"/>
      <c r="X17" s="251"/>
      <c r="Y17" s="251"/>
      <c r="Z17" s="251"/>
      <c r="AA17" s="251"/>
    </row>
    <row r="18" spans="1:27" ht="22.5" customHeight="1">
      <c r="A18" s="126" t="s">
        <v>6</v>
      </c>
      <c r="B18" s="145" t="s">
        <v>107</v>
      </c>
      <c r="C18" s="126" t="s">
        <v>4</v>
      </c>
      <c r="D18" s="128" t="s">
        <v>5</v>
      </c>
      <c r="E18" s="129" t="s">
        <v>108</v>
      </c>
      <c r="F18" s="126" t="s">
        <v>4</v>
      </c>
      <c r="G18" s="128" t="s">
        <v>5</v>
      </c>
      <c r="H18" s="129" t="s">
        <v>108</v>
      </c>
      <c r="I18" s="126" t="s">
        <v>4</v>
      </c>
      <c r="J18" s="128" t="s">
        <v>5</v>
      </c>
      <c r="K18" s="130" t="s">
        <v>108</v>
      </c>
      <c r="L18" s="126" t="s">
        <v>4</v>
      </c>
      <c r="M18" s="128" t="s">
        <v>5</v>
      </c>
      <c r="N18" s="130" t="s">
        <v>108</v>
      </c>
      <c r="O18" s="126" t="s">
        <v>4</v>
      </c>
      <c r="P18" s="128" t="s">
        <v>5</v>
      </c>
      <c r="Q18" s="130" t="s">
        <v>108</v>
      </c>
      <c r="R18" s="131" t="s">
        <v>4</v>
      </c>
      <c r="S18" s="128" t="s">
        <v>5</v>
      </c>
      <c r="T18" s="130" t="s">
        <v>108</v>
      </c>
      <c r="V18" s="251"/>
      <c r="W18" s="251"/>
      <c r="X18" s="251"/>
      <c r="Y18" s="251"/>
      <c r="Z18" s="251"/>
      <c r="AA18" s="251"/>
    </row>
    <row r="19" spans="1:27" ht="22.5" customHeight="1">
      <c r="A19" s="164" t="s">
        <v>130</v>
      </c>
      <c r="B19" s="165" t="s">
        <v>131</v>
      </c>
      <c r="C19" s="166">
        <v>320</v>
      </c>
      <c r="D19" s="167">
        <v>404</v>
      </c>
      <c r="E19" s="168">
        <f>IF(C19="―","―",D19/C19)</f>
        <v>1.2625</v>
      </c>
      <c r="F19" s="166">
        <v>320</v>
      </c>
      <c r="G19" s="167">
        <v>443</v>
      </c>
      <c r="H19" s="168">
        <f>G19/F19</f>
        <v>1.384375</v>
      </c>
      <c r="I19" s="166">
        <v>320</v>
      </c>
      <c r="J19" s="167">
        <v>367</v>
      </c>
      <c r="K19" s="169">
        <f>J19/I19</f>
        <v>1.146875</v>
      </c>
      <c r="L19" s="166">
        <v>320</v>
      </c>
      <c r="M19" s="167">
        <v>315</v>
      </c>
      <c r="N19" s="169">
        <f>M19/L19</f>
        <v>0.984375</v>
      </c>
      <c r="O19" s="166">
        <v>320</v>
      </c>
      <c r="P19" s="167">
        <v>454</v>
      </c>
      <c r="Q19" s="169">
        <v>1.41875</v>
      </c>
      <c r="R19" s="133">
        <v>320</v>
      </c>
      <c r="S19" s="134">
        <v>501</v>
      </c>
      <c r="T19" s="137">
        <v>1.57</v>
      </c>
      <c r="V19" s="251"/>
      <c r="W19" s="251"/>
      <c r="X19" s="251"/>
      <c r="Y19" s="251"/>
      <c r="Z19" s="251"/>
      <c r="AA19" s="251"/>
    </row>
    <row r="20" spans="1:27" ht="22.5" customHeight="1">
      <c r="A20" s="301" t="s">
        <v>132</v>
      </c>
      <c r="B20" s="170" t="s">
        <v>131</v>
      </c>
      <c r="C20" s="171">
        <v>240</v>
      </c>
      <c r="D20" s="296">
        <v>305</v>
      </c>
      <c r="E20" s="172">
        <f>IF(C20="―","―",D20/C20)</f>
        <v>1.2708333333333333</v>
      </c>
      <c r="F20" s="171">
        <v>240</v>
      </c>
      <c r="G20" s="296">
        <v>318</v>
      </c>
      <c r="H20" s="172">
        <f>G20/F20</f>
        <v>1.325</v>
      </c>
      <c r="I20" s="171">
        <v>240</v>
      </c>
      <c r="J20" s="296">
        <v>247</v>
      </c>
      <c r="K20" s="173">
        <f>J20/I20</f>
        <v>1.0291666666666666</v>
      </c>
      <c r="L20" s="171">
        <v>240</v>
      </c>
      <c r="M20" s="109">
        <v>341</v>
      </c>
      <c r="N20" s="173">
        <f>M20/L20</f>
        <v>1.4208333333333334</v>
      </c>
      <c r="O20" s="171">
        <v>280</v>
      </c>
      <c r="P20" s="109">
        <v>503</v>
      </c>
      <c r="Q20" s="173">
        <v>1.7964285714285715</v>
      </c>
      <c r="R20" s="171">
        <v>280</v>
      </c>
      <c r="S20" s="109">
        <v>447</v>
      </c>
      <c r="T20" s="174">
        <v>1.6</v>
      </c>
      <c r="V20" s="251"/>
      <c r="W20" s="251"/>
      <c r="X20" s="251"/>
      <c r="Y20" s="251"/>
      <c r="Z20" s="251"/>
      <c r="AA20" s="251"/>
    </row>
    <row r="21" spans="1:27" ht="22.5" customHeight="1">
      <c r="A21" s="297" t="s">
        <v>133</v>
      </c>
      <c r="B21" s="175" t="s">
        <v>131</v>
      </c>
      <c r="C21" s="143">
        <v>320</v>
      </c>
      <c r="D21" s="295">
        <v>420</v>
      </c>
      <c r="E21" s="141">
        <f>IF(C21="―","―",D21/C21)</f>
        <v>1.3125</v>
      </c>
      <c r="F21" s="143">
        <v>320</v>
      </c>
      <c r="G21" s="295">
        <v>387</v>
      </c>
      <c r="H21" s="141">
        <f>G21/F21</f>
        <v>1.209375</v>
      </c>
      <c r="I21" s="143">
        <v>320</v>
      </c>
      <c r="J21" s="295">
        <v>432</v>
      </c>
      <c r="K21" s="303">
        <f>J21/I21</f>
        <v>1.35</v>
      </c>
      <c r="L21" s="143">
        <v>320</v>
      </c>
      <c r="M21" s="111">
        <v>394</v>
      </c>
      <c r="N21" s="142">
        <f>M21/L21</f>
        <v>1.23125</v>
      </c>
      <c r="O21" s="143">
        <v>320</v>
      </c>
      <c r="P21" s="111">
        <v>600</v>
      </c>
      <c r="Q21" s="142">
        <v>1.875</v>
      </c>
      <c r="R21" s="143">
        <v>320</v>
      </c>
      <c r="S21" s="111">
        <v>589</v>
      </c>
      <c r="T21" s="144">
        <v>1.84</v>
      </c>
      <c r="V21" s="251"/>
      <c r="W21" s="251"/>
      <c r="X21" s="251"/>
      <c r="Y21" s="251"/>
      <c r="Z21" s="251"/>
      <c r="AA21" s="251"/>
    </row>
    <row r="22" spans="1:27" ht="22.5" customHeight="1">
      <c r="A22" s="176" t="s">
        <v>134</v>
      </c>
      <c r="B22" s="177" t="s">
        <v>131</v>
      </c>
      <c r="C22" s="178">
        <v>240</v>
      </c>
      <c r="D22" s="179">
        <v>276</v>
      </c>
      <c r="E22" s="180">
        <f>IF(C22="―","―",D22/C22)</f>
        <v>1.15</v>
      </c>
      <c r="F22" s="178">
        <v>240</v>
      </c>
      <c r="G22" s="179">
        <v>256</v>
      </c>
      <c r="H22" s="180">
        <f>G22/F22</f>
        <v>1.0666666666666667</v>
      </c>
      <c r="I22" s="178">
        <v>280</v>
      </c>
      <c r="J22" s="179">
        <v>324</v>
      </c>
      <c r="K22" s="181">
        <f>J22/I22</f>
        <v>1.1571428571428573</v>
      </c>
      <c r="L22" s="178">
        <v>280</v>
      </c>
      <c r="M22" s="179">
        <v>332</v>
      </c>
      <c r="N22" s="181">
        <f>M22/L22</f>
        <v>1.1857142857142857</v>
      </c>
      <c r="O22" s="178">
        <v>280</v>
      </c>
      <c r="P22" s="179">
        <v>359</v>
      </c>
      <c r="Q22" s="181">
        <v>1.2821428571428573</v>
      </c>
      <c r="R22" s="178">
        <v>280</v>
      </c>
      <c r="S22" s="179">
        <v>353</v>
      </c>
      <c r="T22" s="182">
        <v>1.26</v>
      </c>
      <c r="V22" s="251"/>
      <c r="W22" s="251"/>
      <c r="X22" s="251"/>
      <c r="Y22" s="251"/>
      <c r="Z22" s="251"/>
      <c r="AA22" s="251"/>
    </row>
    <row r="23" spans="1:27" ht="22.5" customHeight="1">
      <c r="A23" s="352" t="s">
        <v>135</v>
      </c>
      <c r="B23" s="354"/>
      <c r="C23" s="352" t="s">
        <v>254</v>
      </c>
      <c r="D23" s="353"/>
      <c r="E23" s="353"/>
      <c r="F23" s="352" t="s">
        <v>125</v>
      </c>
      <c r="G23" s="353"/>
      <c r="H23" s="353"/>
      <c r="I23" s="352" t="s">
        <v>126</v>
      </c>
      <c r="J23" s="353"/>
      <c r="K23" s="354"/>
      <c r="L23" s="352" t="s">
        <v>136</v>
      </c>
      <c r="M23" s="353"/>
      <c r="N23" s="354"/>
      <c r="O23" s="352" t="s">
        <v>137</v>
      </c>
      <c r="P23" s="353"/>
      <c r="Q23" s="354"/>
      <c r="R23" s="371" t="s">
        <v>138</v>
      </c>
      <c r="S23" s="372"/>
      <c r="T23" s="373"/>
      <c r="V23" s="251"/>
      <c r="W23" s="251"/>
      <c r="X23" s="251"/>
      <c r="Y23" s="251"/>
      <c r="Z23" s="251"/>
      <c r="AA23" s="251"/>
    </row>
    <row r="24" spans="1:27" ht="22.5" customHeight="1">
      <c r="A24" s="126" t="s">
        <v>6</v>
      </c>
      <c r="B24" s="127" t="s">
        <v>107</v>
      </c>
      <c r="C24" s="126" t="s">
        <v>4</v>
      </c>
      <c r="D24" s="128" t="s">
        <v>5</v>
      </c>
      <c r="E24" s="129" t="s">
        <v>108</v>
      </c>
      <c r="F24" s="126" t="s">
        <v>4</v>
      </c>
      <c r="G24" s="128" t="s">
        <v>5</v>
      </c>
      <c r="H24" s="129" t="s">
        <v>108</v>
      </c>
      <c r="I24" s="126" t="s">
        <v>4</v>
      </c>
      <c r="J24" s="128" t="s">
        <v>5</v>
      </c>
      <c r="K24" s="130" t="s">
        <v>108</v>
      </c>
      <c r="L24" s="126" t="s">
        <v>4</v>
      </c>
      <c r="M24" s="128" t="s">
        <v>5</v>
      </c>
      <c r="N24" s="130" t="s">
        <v>108</v>
      </c>
      <c r="O24" s="126" t="s">
        <v>4</v>
      </c>
      <c r="P24" s="128" t="s">
        <v>5</v>
      </c>
      <c r="Q24" s="130" t="s">
        <v>108</v>
      </c>
      <c r="R24" s="131" t="s">
        <v>4</v>
      </c>
      <c r="S24" s="128" t="s">
        <v>5</v>
      </c>
      <c r="T24" s="130" t="s">
        <v>108</v>
      </c>
      <c r="V24" s="251"/>
      <c r="W24" s="251"/>
      <c r="X24" s="251"/>
      <c r="Y24" s="251"/>
      <c r="Z24" s="251"/>
      <c r="AA24" s="251"/>
    </row>
    <row r="25" spans="1:27" ht="22.5" customHeight="1">
      <c r="A25" s="366" t="s">
        <v>139</v>
      </c>
      <c r="B25" s="132" t="s">
        <v>140</v>
      </c>
      <c r="C25" s="171">
        <v>80</v>
      </c>
      <c r="D25" s="361">
        <v>212</v>
      </c>
      <c r="E25" s="362">
        <f>D25/SUM(C25:C27)</f>
        <v>1.06</v>
      </c>
      <c r="F25" s="171">
        <v>80</v>
      </c>
      <c r="G25" s="361">
        <v>201</v>
      </c>
      <c r="H25" s="362">
        <f>G25/SUM(F25:F27)</f>
        <v>1.005</v>
      </c>
      <c r="I25" s="171">
        <v>80</v>
      </c>
      <c r="J25" s="361">
        <v>214</v>
      </c>
      <c r="K25" s="362">
        <f>J25/SUM(I25:I27)</f>
        <v>1.07</v>
      </c>
      <c r="L25" s="171">
        <v>80</v>
      </c>
      <c r="M25" s="361">
        <v>233</v>
      </c>
      <c r="N25" s="362">
        <f>M25/SUM(L25:L27)</f>
        <v>1.165</v>
      </c>
      <c r="O25" s="171">
        <v>80</v>
      </c>
      <c r="P25" s="109">
        <v>72</v>
      </c>
      <c r="Q25" s="108">
        <v>0.9</v>
      </c>
      <c r="R25" s="171">
        <v>80</v>
      </c>
      <c r="S25" s="109">
        <v>118</v>
      </c>
      <c r="T25" s="174">
        <v>1.48</v>
      </c>
      <c r="V25" s="251"/>
      <c r="W25" s="251"/>
      <c r="X25" s="251"/>
      <c r="Y25" s="251"/>
      <c r="Z25" s="251"/>
      <c r="AA25" s="251"/>
    </row>
    <row r="26" spans="1:27" ht="22.5" customHeight="1">
      <c r="A26" s="367"/>
      <c r="B26" s="170" t="s">
        <v>141</v>
      </c>
      <c r="C26" s="171">
        <v>40</v>
      </c>
      <c r="D26" s="347"/>
      <c r="E26" s="344">
        <f>D26/C26</f>
        <v>0</v>
      </c>
      <c r="F26" s="171">
        <v>40</v>
      </c>
      <c r="G26" s="347"/>
      <c r="H26" s="344">
        <f>G26/F26</f>
        <v>0</v>
      </c>
      <c r="I26" s="171">
        <v>40</v>
      </c>
      <c r="J26" s="347"/>
      <c r="K26" s="344">
        <f>J26/I26</f>
        <v>0</v>
      </c>
      <c r="L26" s="171">
        <v>40</v>
      </c>
      <c r="M26" s="347"/>
      <c r="N26" s="344">
        <f>M26/L26</f>
        <v>0</v>
      </c>
      <c r="O26" s="171">
        <v>40</v>
      </c>
      <c r="P26" s="109">
        <v>29</v>
      </c>
      <c r="Q26" s="108">
        <v>0.725</v>
      </c>
      <c r="R26" s="171">
        <v>40</v>
      </c>
      <c r="S26" s="109">
        <v>57</v>
      </c>
      <c r="T26" s="174">
        <v>1.43</v>
      </c>
      <c r="V26" s="251"/>
      <c r="W26" s="251"/>
      <c r="X26" s="251"/>
      <c r="Y26" s="251"/>
      <c r="Z26" s="251"/>
      <c r="AA26" s="251"/>
    </row>
    <row r="27" spans="1:27" ht="22.5" customHeight="1">
      <c r="A27" s="367"/>
      <c r="B27" s="170" t="s">
        <v>142</v>
      </c>
      <c r="C27" s="171">
        <v>80</v>
      </c>
      <c r="D27" s="347"/>
      <c r="E27" s="344">
        <f>D27/C27</f>
        <v>0</v>
      </c>
      <c r="F27" s="171">
        <v>80</v>
      </c>
      <c r="G27" s="347"/>
      <c r="H27" s="344">
        <f>G27/F27</f>
        <v>0</v>
      </c>
      <c r="I27" s="171">
        <v>80</v>
      </c>
      <c r="J27" s="347"/>
      <c r="K27" s="344">
        <f>J27/I27</f>
        <v>0</v>
      </c>
      <c r="L27" s="171">
        <v>80</v>
      </c>
      <c r="M27" s="347"/>
      <c r="N27" s="344">
        <f>M27/L27</f>
        <v>0</v>
      </c>
      <c r="O27" s="171">
        <v>80</v>
      </c>
      <c r="P27" s="109">
        <v>78</v>
      </c>
      <c r="Q27" s="108">
        <v>0.975</v>
      </c>
      <c r="R27" s="171">
        <v>80</v>
      </c>
      <c r="S27" s="109">
        <v>106</v>
      </c>
      <c r="T27" s="174">
        <v>1.33</v>
      </c>
      <c r="V27" s="251"/>
      <c r="W27" s="251"/>
      <c r="X27" s="251"/>
      <c r="Y27" s="251"/>
      <c r="Z27" s="251"/>
      <c r="AA27" s="251"/>
    </row>
    <row r="28" spans="1:27" ht="22.5" customHeight="1">
      <c r="A28" s="377" t="s">
        <v>143</v>
      </c>
      <c r="B28" s="186" t="s">
        <v>144</v>
      </c>
      <c r="C28" s="143">
        <v>40</v>
      </c>
      <c r="D28" s="346">
        <v>224</v>
      </c>
      <c r="E28" s="363">
        <f>D28/SUM(C28:C30)</f>
        <v>1.12</v>
      </c>
      <c r="F28" s="143">
        <v>40</v>
      </c>
      <c r="G28" s="346">
        <v>275</v>
      </c>
      <c r="H28" s="363">
        <f>G28/SUM(F28:F30)</f>
        <v>1.375</v>
      </c>
      <c r="I28" s="143">
        <v>40</v>
      </c>
      <c r="J28" s="346">
        <v>242</v>
      </c>
      <c r="K28" s="363">
        <f>J28/SUM(I28:I30)</f>
        <v>1.21</v>
      </c>
      <c r="L28" s="143">
        <v>40</v>
      </c>
      <c r="M28" s="346">
        <v>202</v>
      </c>
      <c r="N28" s="363">
        <f>M28/SUM(L28:L30)</f>
        <v>1.01</v>
      </c>
      <c r="O28" s="143">
        <v>40</v>
      </c>
      <c r="P28" s="111">
        <v>52</v>
      </c>
      <c r="Q28" s="142">
        <v>1.3</v>
      </c>
      <c r="R28" s="143">
        <v>40</v>
      </c>
      <c r="S28" s="111">
        <v>60</v>
      </c>
      <c r="T28" s="144">
        <v>1.5</v>
      </c>
      <c r="V28" s="251"/>
      <c r="W28" s="251"/>
      <c r="X28" s="251"/>
      <c r="Y28" s="251"/>
      <c r="Z28" s="251"/>
      <c r="AA28" s="251"/>
    </row>
    <row r="29" spans="1:27" ht="22.5" customHeight="1">
      <c r="A29" s="377"/>
      <c r="B29" s="186" t="s">
        <v>145</v>
      </c>
      <c r="C29" s="143">
        <v>80</v>
      </c>
      <c r="D29" s="346"/>
      <c r="E29" s="363">
        <f>D29/C29</f>
        <v>0</v>
      </c>
      <c r="F29" s="143">
        <v>80</v>
      </c>
      <c r="G29" s="346"/>
      <c r="H29" s="363">
        <f>G29/F29</f>
        <v>0</v>
      </c>
      <c r="I29" s="143">
        <v>80</v>
      </c>
      <c r="J29" s="346"/>
      <c r="K29" s="363">
        <f>J29/I29</f>
        <v>0</v>
      </c>
      <c r="L29" s="143">
        <v>80</v>
      </c>
      <c r="M29" s="346"/>
      <c r="N29" s="363">
        <f>M29/L29</f>
        <v>0</v>
      </c>
      <c r="O29" s="143">
        <v>80</v>
      </c>
      <c r="P29" s="111">
        <v>124</v>
      </c>
      <c r="Q29" s="142">
        <v>1.55</v>
      </c>
      <c r="R29" s="143">
        <v>80</v>
      </c>
      <c r="S29" s="111">
        <v>123</v>
      </c>
      <c r="T29" s="144">
        <v>1.54</v>
      </c>
      <c r="V29" s="251"/>
      <c r="W29" s="251"/>
      <c r="X29" s="251"/>
      <c r="Y29" s="251"/>
      <c r="Z29" s="251"/>
      <c r="AA29" s="251"/>
    </row>
    <row r="30" spans="1:27" ht="22.5" customHeight="1" thickBot="1">
      <c r="A30" s="378"/>
      <c r="B30" s="138" t="s">
        <v>146</v>
      </c>
      <c r="C30" s="139">
        <v>80</v>
      </c>
      <c r="D30" s="359"/>
      <c r="E30" s="364">
        <f>D30/C30</f>
        <v>0</v>
      </c>
      <c r="F30" s="139">
        <v>80</v>
      </c>
      <c r="G30" s="359"/>
      <c r="H30" s="364">
        <f>G30/F30</f>
        <v>0</v>
      </c>
      <c r="I30" s="139">
        <v>80</v>
      </c>
      <c r="J30" s="359"/>
      <c r="K30" s="364">
        <f>J30/I30</f>
        <v>0</v>
      </c>
      <c r="L30" s="139">
        <v>80</v>
      </c>
      <c r="M30" s="359"/>
      <c r="N30" s="364">
        <f>M30/L30</f>
        <v>0</v>
      </c>
      <c r="O30" s="139">
        <v>80</v>
      </c>
      <c r="P30" s="140">
        <v>126</v>
      </c>
      <c r="Q30" s="189">
        <v>1.575</v>
      </c>
      <c r="R30" s="190">
        <v>80</v>
      </c>
      <c r="S30" s="105">
        <v>138</v>
      </c>
      <c r="T30" s="191">
        <v>1.73</v>
      </c>
      <c r="V30" s="251"/>
      <c r="W30" s="251"/>
      <c r="X30" s="251"/>
      <c r="Y30" s="251"/>
      <c r="Z30" s="251"/>
      <c r="AA30" s="251"/>
    </row>
    <row r="31" spans="1:27" ht="22.5" customHeight="1">
      <c r="A31" s="379" t="s">
        <v>147</v>
      </c>
      <c r="B31" s="380"/>
      <c r="C31" s="352" t="s">
        <v>254</v>
      </c>
      <c r="D31" s="353"/>
      <c r="E31" s="353"/>
      <c r="F31" s="352" t="s">
        <v>125</v>
      </c>
      <c r="G31" s="353"/>
      <c r="H31" s="353"/>
      <c r="I31" s="352" t="s">
        <v>126</v>
      </c>
      <c r="J31" s="353"/>
      <c r="K31" s="354"/>
      <c r="L31" s="352" t="s">
        <v>136</v>
      </c>
      <c r="M31" s="353"/>
      <c r="N31" s="354"/>
      <c r="O31" s="352" t="s">
        <v>137</v>
      </c>
      <c r="P31" s="353"/>
      <c r="Q31" s="354"/>
      <c r="R31" s="336" t="s">
        <v>138</v>
      </c>
      <c r="S31" s="337"/>
      <c r="T31" s="338"/>
      <c r="V31" s="251"/>
      <c r="W31" s="251"/>
      <c r="X31" s="251"/>
      <c r="Y31" s="251"/>
      <c r="Z31" s="251"/>
      <c r="AA31" s="251"/>
    </row>
    <row r="32" spans="1:27" ht="22.5" customHeight="1">
      <c r="A32" s="126" t="s">
        <v>6</v>
      </c>
      <c r="B32" s="127" t="s">
        <v>148</v>
      </c>
      <c r="C32" s="126" t="s">
        <v>4</v>
      </c>
      <c r="D32" s="128" t="s">
        <v>5</v>
      </c>
      <c r="E32" s="129" t="s">
        <v>108</v>
      </c>
      <c r="F32" s="126" t="s">
        <v>4</v>
      </c>
      <c r="G32" s="128" t="s">
        <v>5</v>
      </c>
      <c r="H32" s="129" t="s">
        <v>108</v>
      </c>
      <c r="I32" s="126" t="s">
        <v>4</v>
      </c>
      <c r="J32" s="128" t="s">
        <v>5</v>
      </c>
      <c r="K32" s="130" t="s">
        <v>108</v>
      </c>
      <c r="L32" s="126" t="s">
        <v>4</v>
      </c>
      <c r="M32" s="128" t="s">
        <v>5</v>
      </c>
      <c r="N32" s="130" t="s">
        <v>108</v>
      </c>
      <c r="O32" s="126" t="s">
        <v>4</v>
      </c>
      <c r="P32" s="128" t="s">
        <v>5</v>
      </c>
      <c r="Q32" s="130" t="s">
        <v>108</v>
      </c>
      <c r="R32" s="131" t="s">
        <v>4</v>
      </c>
      <c r="S32" s="128" t="s">
        <v>5</v>
      </c>
      <c r="T32" s="130" t="s">
        <v>108</v>
      </c>
      <c r="V32" s="251"/>
      <c r="W32" s="251"/>
      <c r="X32" s="251"/>
      <c r="Y32" s="251"/>
      <c r="Z32" s="251"/>
      <c r="AA32" s="251"/>
    </row>
    <row r="33" spans="1:27" ht="22.5" customHeight="1">
      <c r="A33" s="381" t="s">
        <v>149</v>
      </c>
      <c r="B33" s="192" t="s">
        <v>150</v>
      </c>
      <c r="C33" s="133">
        <v>240</v>
      </c>
      <c r="D33" s="361">
        <v>282</v>
      </c>
      <c r="E33" s="362">
        <f>D33/SUM(C33:C34)</f>
        <v>1.0071428571428571</v>
      </c>
      <c r="F33" s="133">
        <v>280</v>
      </c>
      <c r="G33" s="361">
        <v>310</v>
      </c>
      <c r="H33" s="362">
        <f>G33/SUM(F33:F34)</f>
        <v>0.96875</v>
      </c>
      <c r="I33" s="133">
        <v>280</v>
      </c>
      <c r="J33" s="361">
        <v>353</v>
      </c>
      <c r="K33" s="362">
        <f>J33/SUM(I33:I34)</f>
        <v>1.103125</v>
      </c>
      <c r="L33" s="133">
        <v>280</v>
      </c>
      <c r="M33" s="361">
        <v>326</v>
      </c>
      <c r="N33" s="362">
        <f>M33/SUM(L33:L34)</f>
        <v>1.01875</v>
      </c>
      <c r="O33" s="133">
        <v>280</v>
      </c>
      <c r="P33" s="134">
        <v>314</v>
      </c>
      <c r="Q33" s="193">
        <v>1.1214285714285714</v>
      </c>
      <c r="R33" s="133">
        <v>280</v>
      </c>
      <c r="S33" s="134">
        <v>364</v>
      </c>
      <c r="T33" s="194">
        <v>1.3</v>
      </c>
      <c r="V33" s="251"/>
      <c r="W33" s="251"/>
      <c r="X33" s="251"/>
      <c r="Y33" s="251"/>
      <c r="Z33" s="251"/>
      <c r="AA33" s="251"/>
    </row>
    <row r="34" spans="1:27" ht="22.5" customHeight="1">
      <c r="A34" s="382"/>
      <c r="B34" s="196" t="s">
        <v>151</v>
      </c>
      <c r="C34" s="171">
        <v>40</v>
      </c>
      <c r="D34" s="347"/>
      <c r="E34" s="344">
        <f>D34/C34</f>
        <v>0</v>
      </c>
      <c r="F34" s="171">
        <v>40</v>
      </c>
      <c r="G34" s="347"/>
      <c r="H34" s="344">
        <f>G34/F34</f>
        <v>0</v>
      </c>
      <c r="I34" s="171">
        <v>40</v>
      </c>
      <c r="J34" s="347"/>
      <c r="K34" s="344">
        <f>J34/I34</f>
        <v>0</v>
      </c>
      <c r="L34" s="171">
        <v>40</v>
      </c>
      <c r="M34" s="347"/>
      <c r="N34" s="344">
        <f aca="true" t="shared" si="0" ref="N34:N44">M34/L34</f>
        <v>0</v>
      </c>
      <c r="O34" s="171">
        <v>40</v>
      </c>
      <c r="P34" s="109">
        <v>40</v>
      </c>
      <c r="Q34" s="108">
        <v>1</v>
      </c>
      <c r="R34" s="171">
        <v>40</v>
      </c>
      <c r="S34" s="109">
        <v>50</v>
      </c>
      <c r="T34" s="174">
        <v>1.25</v>
      </c>
      <c r="V34" s="251"/>
      <c r="W34" s="251"/>
      <c r="X34" s="251"/>
      <c r="Y34" s="251"/>
      <c r="Z34" s="251"/>
      <c r="AA34" s="251"/>
    </row>
    <row r="35" spans="1:27" ht="22.5" customHeight="1">
      <c r="A35" s="297" t="s">
        <v>152</v>
      </c>
      <c r="B35" s="197" t="s">
        <v>153</v>
      </c>
      <c r="C35" s="143">
        <v>240</v>
      </c>
      <c r="D35" s="295">
        <v>241</v>
      </c>
      <c r="E35" s="141">
        <f>IF(C35="―","―",D35/C35)</f>
        <v>1.0041666666666667</v>
      </c>
      <c r="F35" s="143">
        <v>240</v>
      </c>
      <c r="G35" s="295">
        <v>247</v>
      </c>
      <c r="H35" s="141">
        <f>G35/F35</f>
        <v>1.0291666666666666</v>
      </c>
      <c r="I35" s="143">
        <v>280</v>
      </c>
      <c r="J35" s="295">
        <v>257</v>
      </c>
      <c r="K35" s="303">
        <f>J35/I35</f>
        <v>0.9178571428571428</v>
      </c>
      <c r="L35" s="143">
        <v>320</v>
      </c>
      <c r="M35" s="111">
        <v>262</v>
      </c>
      <c r="N35" s="142">
        <f t="shared" si="0"/>
        <v>0.81875</v>
      </c>
      <c r="O35" s="143">
        <v>320</v>
      </c>
      <c r="P35" s="111">
        <v>330</v>
      </c>
      <c r="Q35" s="142">
        <v>1.03125</v>
      </c>
      <c r="R35" s="143">
        <v>320</v>
      </c>
      <c r="S35" s="111">
        <v>327</v>
      </c>
      <c r="T35" s="144">
        <v>1.02</v>
      </c>
      <c r="V35" s="251"/>
      <c r="W35" s="251"/>
      <c r="X35" s="251"/>
      <c r="Y35" s="251"/>
      <c r="Z35" s="251"/>
      <c r="AA35" s="251"/>
    </row>
    <row r="36" spans="1:27" ht="22.5" customHeight="1">
      <c r="A36" s="367" t="s">
        <v>154</v>
      </c>
      <c r="B36" s="196" t="s">
        <v>153</v>
      </c>
      <c r="C36" s="171">
        <v>200</v>
      </c>
      <c r="D36" s="347">
        <v>255</v>
      </c>
      <c r="E36" s="344">
        <f>D36/SUM(C36:C37)</f>
        <v>1.0625</v>
      </c>
      <c r="F36" s="171">
        <v>240</v>
      </c>
      <c r="G36" s="347">
        <v>275</v>
      </c>
      <c r="H36" s="344">
        <f>G36/SUM(F36:F37)</f>
        <v>0.9821428571428571</v>
      </c>
      <c r="I36" s="171">
        <v>240</v>
      </c>
      <c r="J36" s="347">
        <v>308</v>
      </c>
      <c r="K36" s="344">
        <f>J36/SUM(I36:I37)</f>
        <v>1.1</v>
      </c>
      <c r="L36" s="171">
        <v>240</v>
      </c>
      <c r="M36" s="347">
        <v>280</v>
      </c>
      <c r="N36" s="344">
        <f>M36/SUM(L36:L37)</f>
        <v>1</v>
      </c>
      <c r="O36" s="171">
        <v>240</v>
      </c>
      <c r="P36" s="109">
        <v>275</v>
      </c>
      <c r="Q36" s="108">
        <v>1.1458333333333333</v>
      </c>
      <c r="R36" s="171">
        <v>240</v>
      </c>
      <c r="S36" s="109">
        <v>311</v>
      </c>
      <c r="T36" s="198">
        <v>1.3</v>
      </c>
      <c r="V36" s="251"/>
      <c r="W36" s="251"/>
      <c r="X36" s="251"/>
      <c r="Y36" s="251"/>
      <c r="Z36" s="251"/>
      <c r="AA36" s="251"/>
    </row>
    <row r="37" spans="1:27" ht="22.5" customHeight="1">
      <c r="A37" s="367"/>
      <c r="B37" s="196" t="s">
        <v>151</v>
      </c>
      <c r="C37" s="171">
        <v>40</v>
      </c>
      <c r="D37" s="347"/>
      <c r="E37" s="344">
        <f>D37/C37</f>
        <v>0</v>
      </c>
      <c r="F37" s="171">
        <v>40</v>
      </c>
      <c r="G37" s="347"/>
      <c r="H37" s="344">
        <f>G37/F37</f>
        <v>0</v>
      </c>
      <c r="I37" s="171">
        <v>40</v>
      </c>
      <c r="J37" s="347"/>
      <c r="K37" s="344">
        <f>J37/I37</f>
        <v>0</v>
      </c>
      <c r="L37" s="171">
        <v>40</v>
      </c>
      <c r="M37" s="347"/>
      <c r="N37" s="344">
        <f t="shared" si="0"/>
        <v>0</v>
      </c>
      <c r="O37" s="171">
        <v>40</v>
      </c>
      <c r="P37" s="109">
        <v>40</v>
      </c>
      <c r="Q37" s="108">
        <v>1</v>
      </c>
      <c r="R37" s="171">
        <v>40</v>
      </c>
      <c r="S37" s="109">
        <v>41</v>
      </c>
      <c r="T37" s="198">
        <v>1.03</v>
      </c>
      <c r="V37" s="251"/>
      <c r="W37" s="251"/>
      <c r="X37" s="251"/>
      <c r="Y37" s="251"/>
      <c r="Z37" s="251"/>
      <c r="AA37" s="251"/>
    </row>
    <row r="38" spans="1:27" ht="22.5" customHeight="1">
      <c r="A38" s="377" t="s">
        <v>155</v>
      </c>
      <c r="B38" s="199" t="s">
        <v>153</v>
      </c>
      <c r="C38" s="143">
        <v>200</v>
      </c>
      <c r="D38" s="346">
        <v>239</v>
      </c>
      <c r="E38" s="335">
        <f>D38/SUM(C38:C39)</f>
        <v>0.9958333333333333</v>
      </c>
      <c r="F38" s="143">
        <v>200</v>
      </c>
      <c r="G38" s="346">
        <v>231</v>
      </c>
      <c r="H38" s="335">
        <f>G38/SUM(F38:F39)</f>
        <v>0.9625</v>
      </c>
      <c r="I38" s="143">
        <v>240</v>
      </c>
      <c r="J38" s="346">
        <v>269</v>
      </c>
      <c r="K38" s="335">
        <f>J38/SUM(I38:I39)</f>
        <v>0.9607142857142857</v>
      </c>
      <c r="L38" s="143">
        <v>280</v>
      </c>
      <c r="M38" s="346">
        <v>297</v>
      </c>
      <c r="N38" s="335">
        <f>M38/SUM(L38:L39)</f>
        <v>0.928125</v>
      </c>
      <c r="O38" s="143">
        <v>280</v>
      </c>
      <c r="P38" s="111">
        <v>300</v>
      </c>
      <c r="Q38" s="110">
        <v>1.0714285714285714</v>
      </c>
      <c r="R38" s="143">
        <v>280</v>
      </c>
      <c r="S38" s="111">
        <v>349</v>
      </c>
      <c r="T38" s="144">
        <v>1.25</v>
      </c>
      <c r="V38" s="251"/>
      <c r="W38" s="251"/>
      <c r="X38" s="251"/>
      <c r="Y38" s="251"/>
      <c r="Z38" s="251"/>
      <c r="AA38" s="251"/>
    </row>
    <row r="39" spans="1:27" ht="22.5" customHeight="1">
      <c r="A39" s="377"/>
      <c r="B39" s="199" t="s">
        <v>151</v>
      </c>
      <c r="C39" s="143">
        <v>40</v>
      </c>
      <c r="D39" s="346"/>
      <c r="E39" s="335">
        <f>D39/C39</f>
        <v>0</v>
      </c>
      <c r="F39" s="143">
        <v>40</v>
      </c>
      <c r="G39" s="346"/>
      <c r="H39" s="335">
        <f aca="true" t="shared" si="1" ref="H39:H44">G39/F39</f>
        <v>0</v>
      </c>
      <c r="I39" s="143">
        <v>40</v>
      </c>
      <c r="J39" s="346"/>
      <c r="K39" s="335">
        <f aca="true" t="shared" si="2" ref="K39:K44">J39/I39</f>
        <v>0</v>
      </c>
      <c r="L39" s="143">
        <v>40</v>
      </c>
      <c r="M39" s="346"/>
      <c r="N39" s="335">
        <f t="shared" si="0"/>
        <v>0</v>
      </c>
      <c r="O39" s="143">
        <v>40</v>
      </c>
      <c r="P39" s="111">
        <v>22</v>
      </c>
      <c r="Q39" s="110">
        <v>0.55</v>
      </c>
      <c r="R39" s="143">
        <v>40</v>
      </c>
      <c r="S39" s="111">
        <v>40</v>
      </c>
      <c r="T39" s="144">
        <v>1</v>
      </c>
      <c r="V39" s="251"/>
      <c r="W39" s="251"/>
      <c r="X39" s="251"/>
      <c r="Y39" s="251"/>
      <c r="Z39" s="251"/>
      <c r="AA39" s="251"/>
    </row>
    <row r="40" spans="1:27" ht="22.5" customHeight="1">
      <c r="A40" s="301" t="s">
        <v>156</v>
      </c>
      <c r="B40" s="200" t="s">
        <v>153</v>
      </c>
      <c r="C40" s="171">
        <v>280</v>
      </c>
      <c r="D40" s="296">
        <v>239</v>
      </c>
      <c r="E40" s="294">
        <f>IF(C40="―","―",D40/C40)</f>
        <v>0.8535714285714285</v>
      </c>
      <c r="F40" s="171">
        <v>280</v>
      </c>
      <c r="G40" s="296">
        <v>287</v>
      </c>
      <c r="H40" s="294">
        <f t="shared" si="1"/>
        <v>1.025</v>
      </c>
      <c r="I40" s="171">
        <v>320</v>
      </c>
      <c r="J40" s="296">
        <v>310</v>
      </c>
      <c r="K40" s="294">
        <f t="shared" si="2"/>
        <v>0.96875</v>
      </c>
      <c r="L40" s="171">
        <v>320</v>
      </c>
      <c r="M40" s="109">
        <v>326</v>
      </c>
      <c r="N40" s="108">
        <f t="shared" si="0"/>
        <v>1.01875</v>
      </c>
      <c r="O40" s="171">
        <v>320</v>
      </c>
      <c r="P40" s="109">
        <v>359</v>
      </c>
      <c r="Q40" s="108">
        <v>1.121875</v>
      </c>
      <c r="R40" s="171">
        <v>320</v>
      </c>
      <c r="S40" s="109">
        <v>354</v>
      </c>
      <c r="T40" s="198">
        <v>1.11</v>
      </c>
      <c r="V40" s="251"/>
      <c r="W40" s="251"/>
      <c r="X40" s="251"/>
      <c r="Y40" s="251"/>
      <c r="Z40" s="251"/>
      <c r="AA40" s="251"/>
    </row>
    <row r="41" spans="1:27" ht="22.5" customHeight="1">
      <c r="A41" s="297" t="s">
        <v>157</v>
      </c>
      <c r="B41" s="197" t="s">
        <v>153</v>
      </c>
      <c r="C41" s="143">
        <v>280</v>
      </c>
      <c r="D41" s="295">
        <v>246</v>
      </c>
      <c r="E41" s="293">
        <f>IF(C41="―","―",D41/C41)</f>
        <v>0.8785714285714286</v>
      </c>
      <c r="F41" s="143">
        <v>280</v>
      </c>
      <c r="G41" s="295">
        <v>255</v>
      </c>
      <c r="H41" s="293">
        <f t="shared" si="1"/>
        <v>0.9107142857142857</v>
      </c>
      <c r="I41" s="143">
        <v>280</v>
      </c>
      <c r="J41" s="295">
        <v>294</v>
      </c>
      <c r="K41" s="293">
        <f t="shared" si="2"/>
        <v>1.05</v>
      </c>
      <c r="L41" s="143">
        <v>320</v>
      </c>
      <c r="M41" s="111">
        <v>245</v>
      </c>
      <c r="N41" s="110">
        <f t="shared" si="0"/>
        <v>0.765625</v>
      </c>
      <c r="O41" s="143">
        <v>320</v>
      </c>
      <c r="P41" s="111">
        <v>322</v>
      </c>
      <c r="Q41" s="110">
        <v>1.00625</v>
      </c>
      <c r="R41" s="143">
        <v>320</v>
      </c>
      <c r="S41" s="111">
        <v>389</v>
      </c>
      <c r="T41" s="144">
        <v>1.22</v>
      </c>
      <c r="V41" s="251"/>
      <c r="W41" s="251"/>
      <c r="X41" s="251"/>
      <c r="Y41" s="251"/>
      <c r="Z41" s="251"/>
      <c r="AA41" s="251"/>
    </row>
    <row r="42" spans="1:27" ht="22.5" customHeight="1">
      <c r="A42" s="301" t="s">
        <v>158</v>
      </c>
      <c r="B42" s="200" t="s">
        <v>153</v>
      </c>
      <c r="C42" s="171">
        <v>240</v>
      </c>
      <c r="D42" s="296">
        <v>204</v>
      </c>
      <c r="E42" s="294">
        <f>IF(C42="―","―",D42/C42)</f>
        <v>0.85</v>
      </c>
      <c r="F42" s="171">
        <v>280</v>
      </c>
      <c r="G42" s="296">
        <v>266</v>
      </c>
      <c r="H42" s="294">
        <f t="shared" si="1"/>
        <v>0.95</v>
      </c>
      <c r="I42" s="171">
        <v>320</v>
      </c>
      <c r="J42" s="296">
        <v>313</v>
      </c>
      <c r="K42" s="294">
        <f t="shared" si="2"/>
        <v>0.978125</v>
      </c>
      <c r="L42" s="171">
        <v>320</v>
      </c>
      <c r="M42" s="109">
        <v>305</v>
      </c>
      <c r="N42" s="108">
        <f t="shared" si="0"/>
        <v>0.953125</v>
      </c>
      <c r="O42" s="171">
        <v>320</v>
      </c>
      <c r="P42" s="109">
        <v>375</v>
      </c>
      <c r="Q42" s="108">
        <v>1.171875</v>
      </c>
      <c r="R42" s="171">
        <v>320</v>
      </c>
      <c r="S42" s="109">
        <v>386</v>
      </c>
      <c r="T42" s="198">
        <v>1.21</v>
      </c>
      <c r="V42" s="251"/>
      <c r="W42" s="251"/>
      <c r="X42" s="251"/>
      <c r="Y42" s="251"/>
      <c r="Z42" s="251"/>
      <c r="AA42" s="251"/>
    </row>
    <row r="43" spans="1:27" ht="22.5" customHeight="1">
      <c r="A43" s="297" t="s">
        <v>159</v>
      </c>
      <c r="B43" s="197" t="s">
        <v>153</v>
      </c>
      <c r="C43" s="143">
        <v>280</v>
      </c>
      <c r="D43" s="295">
        <v>311</v>
      </c>
      <c r="E43" s="293">
        <f>IF(C43="―","―",D43/C43)</f>
        <v>1.1107142857142858</v>
      </c>
      <c r="F43" s="143">
        <v>320</v>
      </c>
      <c r="G43" s="295">
        <v>350</v>
      </c>
      <c r="H43" s="293">
        <f t="shared" si="1"/>
        <v>1.09375</v>
      </c>
      <c r="I43" s="143">
        <v>320</v>
      </c>
      <c r="J43" s="295">
        <v>349</v>
      </c>
      <c r="K43" s="293">
        <f t="shared" si="2"/>
        <v>1.090625</v>
      </c>
      <c r="L43" s="143">
        <v>320</v>
      </c>
      <c r="M43" s="111">
        <v>301</v>
      </c>
      <c r="N43" s="110">
        <f t="shared" si="0"/>
        <v>0.940625</v>
      </c>
      <c r="O43" s="143">
        <v>320</v>
      </c>
      <c r="P43" s="111">
        <v>388</v>
      </c>
      <c r="Q43" s="110">
        <v>1.2125</v>
      </c>
      <c r="R43" s="143">
        <v>320</v>
      </c>
      <c r="S43" s="111">
        <v>384</v>
      </c>
      <c r="T43" s="144">
        <v>1.2</v>
      </c>
      <c r="V43" s="251"/>
      <c r="W43" s="251"/>
      <c r="X43" s="251"/>
      <c r="Y43" s="251"/>
      <c r="Z43" s="251"/>
      <c r="AA43" s="251"/>
    </row>
    <row r="44" spans="1:27" ht="22.5" customHeight="1" thickBot="1">
      <c r="A44" s="201" t="s">
        <v>160</v>
      </c>
      <c r="B44" s="202" t="s">
        <v>153</v>
      </c>
      <c r="C44" s="203">
        <v>240</v>
      </c>
      <c r="D44" s="49">
        <v>267</v>
      </c>
      <c r="E44" s="95">
        <f>IF(C44="―","―",D44/C44)</f>
        <v>1.1125</v>
      </c>
      <c r="F44" s="203">
        <v>280</v>
      </c>
      <c r="G44" s="49">
        <v>299</v>
      </c>
      <c r="H44" s="95">
        <f t="shared" si="1"/>
        <v>1.0678571428571428</v>
      </c>
      <c r="I44" s="203">
        <v>280</v>
      </c>
      <c r="J44" s="49">
        <v>266</v>
      </c>
      <c r="K44" s="95">
        <f t="shared" si="2"/>
        <v>0.95</v>
      </c>
      <c r="L44" s="203">
        <v>280</v>
      </c>
      <c r="M44" s="49">
        <v>279</v>
      </c>
      <c r="N44" s="95">
        <f t="shared" si="0"/>
        <v>0.9964285714285714</v>
      </c>
      <c r="O44" s="203">
        <v>280</v>
      </c>
      <c r="P44" s="49">
        <v>290</v>
      </c>
      <c r="Q44" s="95">
        <v>1.0357142857142858</v>
      </c>
      <c r="R44" s="178">
        <v>280</v>
      </c>
      <c r="S44" s="179">
        <v>355</v>
      </c>
      <c r="T44" s="182">
        <v>1.27</v>
      </c>
      <c r="V44" s="251"/>
      <c r="W44" s="251"/>
      <c r="X44" s="251"/>
      <c r="Y44" s="251"/>
      <c r="Z44" s="251"/>
      <c r="AA44" s="251"/>
    </row>
    <row r="45" spans="1:27" ht="22.5" customHeight="1">
      <c r="A45" s="336" t="s">
        <v>161</v>
      </c>
      <c r="B45" s="338"/>
      <c r="C45" s="336" t="s">
        <v>254</v>
      </c>
      <c r="D45" s="337"/>
      <c r="E45" s="337"/>
      <c r="F45" s="336" t="s">
        <v>125</v>
      </c>
      <c r="G45" s="337"/>
      <c r="H45" s="338"/>
      <c r="I45" s="337" t="s">
        <v>126</v>
      </c>
      <c r="J45" s="337"/>
      <c r="K45" s="338"/>
      <c r="L45" s="337" t="s">
        <v>136</v>
      </c>
      <c r="M45" s="337"/>
      <c r="N45" s="338"/>
      <c r="O45" s="336" t="s">
        <v>137</v>
      </c>
      <c r="P45" s="337"/>
      <c r="Q45" s="338"/>
      <c r="R45" s="371" t="s">
        <v>138</v>
      </c>
      <c r="S45" s="372"/>
      <c r="T45" s="373"/>
      <c r="V45" s="251"/>
      <c r="W45" s="251"/>
      <c r="X45" s="251"/>
      <c r="Y45" s="251"/>
      <c r="Z45" s="251"/>
      <c r="AA45" s="251"/>
    </row>
    <row r="46" spans="1:27" ht="22.5" customHeight="1">
      <c r="A46" s="126" t="s">
        <v>6</v>
      </c>
      <c r="B46" s="127" t="s">
        <v>107</v>
      </c>
      <c r="C46" s="126" t="s">
        <v>4</v>
      </c>
      <c r="D46" s="128" t="s">
        <v>5</v>
      </c>
      <c r="E46" s="129" t="s">
        <v>108</v>
      </c>
      <c r="F46" s="126" t="s">
        <v>4</v>
      </c>
      <c r="G46" s="128" t="s">
        <v>5</v>
      </c>
      <c r="H46" s="130" t="s">
        <v>108</v>
      </c>
      <c r="I46" s="305" t="s">
        <v>4</v>
      </c>
      <c r="J46" s="128" t="s">
        <v>5</v>
      </c>
      <c r="K46" s="130" t="s">
        <v>108</v>
      </c>
      <c r="L46" s="305" t="s">
        <v>4</v>
      </c>
      <c r="M46" s="128" t="s">
        <v>5</v>
      </c>
      <c r="N46" s="130" t="s">
        <v>108</v>
      </c>
      <c r="O46" s="126" t="s">
        <v>4</v>
      </c>
      <c r="P46" s="128" t="s">
        <v>5</v>
      </c>
      <c r="Q46" s="130" t="s">
        <v>108</v>
      </c>
      <c r="R46" s="131" t="s">
        <v>4</v>
      </c>
      <c r="S46" s="128" t="s">
        <v>5</v>
      </c>
      <c r="T46" s="130" t="s">
        <v>108</v>
      </c>
      <c r="V46" s="251"/>
      <c r="W46" s="251"/>
      <c r="X46" s="251"/>
      <c r="Y46" s="251"/>
      <c r="Z46" s="251"/>
      <c r="AA46" s="251"/>
    </row>
    <row r="47" spans="1:27" ht="22.5" customHeight="1">
      <c r="A47" s="385" t="s">
        <v>162</v>
      </c>
      <c r="B47" s="204" t="s">
        <v>163</v>
      </c>
      <c r="C47" s="143">
        <v>155</v>
      </c>
      <c r="D47" s="383">
        <v>365</v>
      </c>
      <c r="E47" s="384">
        <f>D47/SUM(C47:C48)</f>
        <v>1.3419117647058822</v>
      </c>
      <c r="F47" s="143">
        <v>156</v>
      </c>
      <c r="G47" s="383">
        <v>377</v>
      </c>
      <c r="H47" s="384">
        <f>G47/SUM(F47:F48)</f>
        <v>1.3709090909090909</v>
      </c>
      <c r="I47" s="239">
        <v>156</v>
      </c>
      <c r="J47" s="383">
        <v>338</v>
      </c>
      <c r="K47" s="384">
        <f>J47/SUM(I47:I48)</f>
        <v>1.2426470588235294</v>
      </c>
      <c r="L47" s="239">
        <v>155</v>
      </c>
      <c r="M47" s="383">
        <v>341</v>
      </c>
      <c r="N47" s="384">
        <f>M47/SUM(L47:L48)</f>
        <v>1.2536764705882353</v>
      </c>
      <c r="O47" s="143">
        <v>154</v>
      </c>
      <c r="P47" s="111">
        <v>224</v>
      </c>
      <c r="Q47" s="110">
        <v>1.4545454545454546</v>
      </c>
      <c r="R47" s="143">
        <v>148</v>
      </c>
      <c r="S47" s="111">
        <v>266</v>
      </c>
      <c r="T47" s="144">
        <v>1.8</v>
      </c>
      <c r="V47" s="251"/>
      <c r="W47" s="251"/>
      <c r="X47" s="251"/>
      <c r="Y47" s="251"/>
      <c r="Z47" s="251"/>
      <c r="AA47" s="251"/>
    </row>
    <row r="48" spans="1:27" ht="22.5" customHeight="1">
      <c r="A48" s="377"/>
      <c r="B48" s="186" t="s">
        <v>164</v>
      </c>
      <c r="C48" s="143">
        <v>117</v>
      </c>
      <c r="D48" s="346"/>
      <c r="E48" s="335">
        <f>D48/C48</f>
        <v>0</v>
      </c>
      <c r="F48" s="143">
        <v>119</v>
      </c>
      <c r="G48" s="346"/>
      <c r="H48" s="335">
        <f>G48/F48</f>
        <v>0</v>
      </c>
      <c r="I48" s="239">
        <v>116</v>
      </c>
      <c r="J48" s="346"/>
      <c r="K48" s="335">
        <f>J48/I48</f>
        <v>0</v>
      </c>
      <c r="L48" s="239">
        <v>117</v>
      </c>
      <c r="M48" s="346"/>
      <c r="N48" s="335">
        <f>M48/L48</f>
        <v>0</v>
      </c>
      <c r="O48" s="143">
        <v>119</v>
      </c>
      <c r="P48" s="111">
        <v>169</v>
      </c>
      <c r="Q48" s="142">
        <v>1.4201680672268908</v>
      </c>
      <c r="R48" s="143">
        <v>116</v>
      </c>
      <c r="S48" s="111">
        <v>204</v>
      </c>
      <c r="T48" s="144">
        <v>1.76</v>
      </c>
      <c r="V48" s="251"/>
      <c r="W48" s="251"/>
      <c r="X48" s="251"/>
      <c r="Y48" s="251"/>
      <c r="Z48" s="251"/>
      <c r="AA48" s="251"/>
    </row>
    <row r="49" spans="1:27" ht="22.5" customHeight="1">
      <c r="A49" s="367" t="s">
        <v>165</v>
      </c>
      <c r="B49" s="170" t="s">
        <v>163</v>
      </c>
      <c r="C49" s="171">
        <v>156</v>
      </c>
      <c r="D49" s="347">
        <v>349</v>
      </c>
      <c r="E49" s="344">
        <f>D49/SUM(C49:C50)</f>
        <v>1.2830882352941178</v>
      </c>
      <c r="F49" s="171">
        <v>156</v>
      </c>
      <c r="G49" s="347">
        <v>381</v>
      </c>
      <c r="H49" s="344">
        <f>G49/SUM(F49:F50)</f>
        <v>1.2095238095238094</v>
      </c>
      <c r="I49" s="234">
        <v>154</v>
      </c>
      <c r="J49" s="347">
        <v>416</v>
      </c>
      <c r="K49" s="344">
        <f>J49/SUM(I49:I50)</f>
        <v>1.337620578778135</v>
      </c>
      <c r="L49" s="234">
        <v>154</v>
      </c>
      <c r="M49" s="347">
        <v>405</v>
      </c>
      <c r="N49" s="344">
        <f>M49/SUM(L49:L50)</f>
        <v>1.302250803858521</v>
      </c>
      <c r="O49" s="171">
        <v>155</v>
      </c>
      <c r="P49" s="109">
        <v>321</v>
      </c>
      <c r="Q49" s="108">
        <v>2.0709677419354837</v>
      </c>
      <c r="R49" s="171">
        <v>155</v>
      </c>
      <c r="S49" s="109">
        <v>354</v>
      </c>
      <c r="T49" s="198">
        <v>2.28</v>
      </c>
      <c r="V49" s="251"/>
      <c r="W49" s="251"/>
      <c r="X49" s="251"/>
      <c r="Y49" s="251"/>
      <c r="Z49" s="251"/>
      <c r="AA49" s="251"/>
    </row>
    <row r="50" spans="1:27" ht="22.5" customHeight="1">
      <c r="A50" s="367"/>
      <c r="B50" s="170" t="s">
        <v>164</v>
      </c>
      <c r="C50" s="171">
        <v>116</v>
      </c>
      <c r="D50" s="347"/>
      <c r="E50" s="344">
        <f>D50/C50</f>
        <v>0</v>
      </c>
      <c r="F50" s="171">
        <v>159</v>
      </c>
      <c r="G50" s="347"/>
      <c r="H50" s="344">
        <f>G50/F50</f>
        <v>0</v>
      </c>
      <c r="I50" s="234">
        <v>157</v>
      </c>
      <c r="J50" s="347"/>
      <c r="K50" s="344">
        <f>J50/I50</f>
        <v>0</v>
      </c>
      <c r="L50" s="234">
        <v>157</v>
      </c>
      <c r="M50" s="347"/>
      <c r="N50" s="344">
        <f>M50/L50</f>
        <v>0</v>
      </c>
      <c r="O50" s="171">
        <v>156</v>
      </c>
      <c r="P50" s="109">
        <v>302</v>
      </c>
      <c r="Q50" s="173">
        <v>1.935897435897436</v>
      </c>
      <c r="R50" s="171">
        <v>156</v>
      </c>
      <c r="S50" s="109">
        <v>334</v>
      </c>
      <c r="T50" s="198">
        <v>2.14</v>
      </c>
      <c r="V50" s="251"/>
      <c r="W50" s="251"/>
      <c r="X50" s="251"/>
      <c r="Y50" s="251"/>
      <c r="Z50" s="251"/>
      <c r="AA50" s="251"/>
    </row>
    <row r="51" spans="1:27" ht="22.5" customHeight="1">
      <c r="A51" s="386" t="s">
        <v>166</v>
      </c>
      <c r="B51" s="186" t="s">
        <v>163</v>
      </c>
      <c r="C51" s="143">
        <v>157</v>
      </c>
      <c r="D51" s="346">
        <v>395</v>
      </c>
      <c r="E51" s="335">
        <f>D51/SUM(C51:C52)</f>
        <v>1.431159420289855</v>
      </c>
      <c r="F51" s="143">
        <v>157</v>
      </c>
      <c r="G51" s="346">
        <v>312</v>
      </c>
      <c r="H51" s="335">
        <f>G51/SUM(F51:F52)</f>
        <v>1.1263537906137184</v>
      </c>
      <c r="I51" s="239">
        <v>156</v>
      </c>
      <c r="J51" s="346">
        <v>389</v>
      </c>
      <c r="K51" s="335">
        <f>J51/SUM(I51:I52)</f>
        <v>1.4197080291970803</v>
      </c>
      <c r="L51" s="239">
        <v>156</v>
      </c>
      <c r="M51" s="346">
        <v>380</v>
      </c>
      <c r="N51" s="335">
        <f>M51/SUM(L51:L52)</f>
        <v>1.3818181818181818</v>
      </c>
      <c r="O51" s="143">
        <v>154</v>
      </c>
      <c r="P51" s="111">
        <v>266</v>
      </c>
      <c r="Q51" s="110">
        <v>1.7272727272727273</v>
      </c>
      <c r="R51" s="143">
        <v>155</v>
      </c>
      <c r="S51" s="111">
        <v>265</v>
      </c>
      <c r="T51" s="144">
        <v>1.71</v>
      </c>
      <c r="V51" s="251"/>
      <c r="W51" s="251"/>
      <c r="X51" s="251"/>
      <c r="Y51" s="251"/>
      <c r="Z51" s="251"/>
      <c r="AA51" s="251"/>
    </row>
    <row r="52" spans="1:27" ht="22.5" customHeight="1">
      <c r="A52" s="387"/>
      <c r="B52" s="206" t="s">
        <v>164</v>
      </c>
      <c r="C52" s="139">
        <v>119</v>
      </c>
      <c r="D52" s="359"/>
      <c r="E52" s="360">
        <f>D52/C52</f>
        <v>0</v>
      </c>
      <c r="F52" s="139">
        <v>120</v>
      </c>
      <c r="G52" s="359"/>
      <c r="H52" s="360">
        <f>G52/F52</f>
        <v>0</v>
      </c>
      <c r="I52" s="306">
        <v>118</v>
      </c>
      <c r="J52" s="359"/>
      <c r="K52" s="360">
        <f>J52/I52</f>
        <v>0</v>
      </c>
      <c r="L52" s="306">
        <v>119</v>
      </c>
      <c r="M52" s="359"/>
      <c r="N52" s="360">
        <f>M52/L52</f>
        <v>0</v>
      </c>
      <c r="O52" s="139">
        <v>120</v>
      </c>
      <c r="P52" s="140">
        <v>220</v>
      </c>
      <c r="Q52" s="189">
        <v>1.8333333333333333</v>
      </c>
      <c r="R52" s="139">
        <v>120</v>
      </c>
      <c r="S52" s="140">
        <v>208</v>
      </c>
      <c r="T52" s="207">
        <v>1.73</v>
      </c>
      <c r="V52" s="251"/>
      <c r="W52" s="251"/>
      <c r="X52" s="251"/>
      <c r="Y52" s="251"/>
      <c r="Z52" s="251"/>
      <c r="AA52" s="251"/>
    </row>
    <row r="53" spans="1:27" ht="22.5" customHeight="1">
      <c r="A53" s="379" t="s">
        <v>167</v>
      </c>
      <c r="B53" s="380"/>
      <c r="C53" s="352" t="s">
        <v>254</v>
      </c>
      <c r="D53" s="353"/>
      <c r="E53" s="353"/>
      <c r="F53" s="352" t="s">
        <v>125</v>
      </c>
      <c r="G53" s="353"/>
      <c r="H53" s="354"/>
      <c r="I53" s="353" t="s">
        <v>126</v>
      </c>
      <c r="J53" s="353"/>
      <c r="K53" s="354"/>
      <c r="L53" s="353" t="s">
        <v>136</v>
      </c>
      <c r="M53" s="353"/>
      <c r="N53" s="354"/>
      <c r="O53" s="352" t="s">
        <v>137</v>
      </c>
      <c r="P53" s="353"/>
      <c r="Q53" s="354"/>
      <c r="R53" s="371" t="s">
        <v>138</v>
      </c>
      <c r="S53" s="372"/>
      <c r="T53" s="373"/>
      <c r="V53" s="251"/>
      <c r="W53" s="251"/>
      <c r="X53" s="251"/>
      <c r="Y53" s="251"/>
      <c r="Z53" s="251"/>
      <c r="AA53" s="251"/>
    </row>
    <row r="54" spans="1:27" ht="22.5" customHeight="1">
      <c r="A54" s="126" t="s">
        <v>6</v>
      </c>
      <c r="B54" s="145" t="s">
        <v>107</v>
      </c>
      <c r="C54" s="126" t="s">
        <v>4</v>
      </c>
      <c r="D54" s="128" t="s">
        <v>5</v>
      </c>
      <c r="E54" s="129" t="s">
        <v>108</v>
      </c>
      <c r="F54" s="126" t="s">
        <v>4</v>
      </c>
      <c r="G54" s="128" t="s">
        <v>5</v>
      </c>
      <c r="H54" s="130" t="s">
        <v>108</v>
      </c>
      <c r="I54" s="305" t="s">
        <v>4</v>
      </c>
      <c r="J54" s="128" t="s">
        <v>5</v>
      </c>
      <c r="K54" s="130" t="s">
        <v>108</v>
      </c>
      <c r="L54" s="305" t="s">
        <v>4</v>
      </c>
      <c r="M54" s="128" t="s">
        <v>5</v>
      </c>
      <c r="N54" s="130" t="s">
        <v>108</v>
      </c>
      <c r="O54" s="126" t="s">
        <v>4</v>
      </c>
      <c r="P54" s="128" t="s">
        <v>5</v>
      </c>
      <c r="Q54" s="130" t="s">
        <v>108</v>
      </c>
      <c r="R54" s="131" t="s">
        <v>4</v>
      </c>
      <c r="S54" s="128" t="s">
        <v>5</v>
      </c>
      <c r="T54" s="130" t="s">
        <v>108</v>
      </c>
      <c r="V54" s="251"/>
      <c r="W54" s="251"/>
      <c r="X54" s="251"/>
      <c r="Y54" s="251"/>
      <c r="Z54" s="251"/>
      <c r="AA54" s="251"/>
    </row>
    <row r="55" spans="1:27" ht="22.5" customHeight="1">
      <c r="A55" s="300" t="s">
        <v>168</v>
      </c>
      <c r="B55" s="208" t="s">
        <v>169</v>
      </c>
      <c r="C55" s="133">
        <v>320</v>
      </c>
      <c r="D55" s="302">
        <v>427</v>
      </c>
      <c r="E55" s="135">
        <f>IF(C55="―","―",D55/C55)</f>
        <v>1.334375</v>
      </c>
      <c r="F55" s="133">
        <v>320</v>
      </c>
      <c r="G55" s="302">
        <v>364</v>
      </c>
      <c r="H55" s="136">
        <f>G55/F55</f>
        <v>1.1375</v>
      </c>
      <c r="I55" s="307">
        <v>360</v>
      </c>
      <c r="J55" s="302">
        <v>413</v>
      </c>
      <c r="K55" s="136">
        <f>J55/I55</f>
        <v>1.1472222222222221</v>
      </c>
      <c r="L55" s="307">
        <v>320</v>
      </c>
      <c r="M55" s="134">
        <v>383</v>
      </c>
      <c r="N55" s="136">
        <f>M55/L55</f>
        <v>1.196875</v>
      </c>
      <c r="O55" s="133">
        <v>160</v>
      </c>
      <c r="P55" s="134">
        <v>492</v>
      </c>
      <c r="Q55" s="136">
        <v>3.075</v>
      </c>
      <c r="R55" s="133">
        <v>160</v>
      </c>
      <c r="S55" s="134">
        <v>488</v>
      </c>
      <c r="T55" s="137">
        <v>3.05</v>
      </c>
      <c r="V55" s="251"/>
      <c r="W55" s="251"/>
      <c r="X55" s="251"/>
      <c r="Y55" s="251"/>
      <c r="Z55" s="251"/>
      <c r="AA55" s="251"/>
    </row>
    <row r="56" spans="1:27" ht="22.5" customHeight="1" thickBot="1">
      <c r="A56" s="298" t="s">
        <v>170</v>
      </c>
      <c r="B56" s="206" t="s">
        <v>169</v>
      </c>
      <c r="C56" s="139">
        <v>360</v>
      </c>
      <c r="D56" s="299">
        <v>431</v>
      </c>
      <c r="E56" s="209">
        <f>IF(C56="―","―",D56/C56)</f>
        <v>1.1972222222222222</v>
      </c>
      <c r="F56" s="139">
        <v>360</v>
      </c>
      <c r="G56" s="299">
        <v>415</v>
      </c>
      <c r="H56" s="304">
        <f>G56/F56</f>
        <v>1.1527777777777777</v>
      </c>
      <c r="I56" s="306">
        <v>360</v>
      </c>
      <c r="J56" s="299">
        <v>450</v>
      </c>
      <c r="K56" s="304">
        <f>J56/I56</f>
        <v>1.25</v>
      </c>
      <c r="L56" s="306">
        <v>360</v>
      </c>
      <c r="M56" s="140">
        <v>468</v>
      </c>
      <c r="N56" s="189">
        <f>M56/L56</f>
        <v>1.3</v>
      </c>
      <c r="O56" s="139">
        <v>160</v>
      </c>
      <c r="P56" s="140">
        <v>485</v>
      </c>
      <c r="Q56" s="189">
        <v>3.03125</v>
      </c>
      <c r="R56" s="190">
        <v>160</v>
      </c>
      <c r="S56" s="105">
        <v>523</v>
      </c>
      <c r="T56" s="191">
        <v>3.27</v>
      </c>
      <c r="V56" s="251"/>
      <c r="W56" s="251"/>
      <c r="X56" s="251"/>
      <c r="Y56" s="251"/>
      <c r="Z56" s="251"/>
      <c r="AA56" s="251"/>
    </row>
    <row r="57" spans="1:27" ht="22.5" customHeight="1">
      <c r="A57" s="355" t="s">
        <v>263</v>
      </c>
      <c r="B57" s="356"/>
      <c r="C57" s="352" t="s">
        <v>255</v>
      </c>
      <c r="D57" s="353"/>
      <c r="E57" s="353"/>
      <c r="F57" s="352" t="s">
        <v>243</v>
      </c>
      <c r="G57" s="353"/>
      <c r="H57" s="354"/>
      <c r="I57" s="353" t="s">
        <v>126</v>
      </c>
      <c r="J57" s="353"/>
      <c r="K57" s="354"/>
      <c r="L57" s="353" t="s">
        <v>136</v>
      </c>
      <c r="M57" s="353"/>
      <c r="N57" s="354"/>
      <c r="O57" s="352" t="s">
        <v>137</v>
      </c>
      <c r="P57" s="353"/>
      <c r="Q57" s="354"/>
      <c r="R57" s="336" t="s">
        <v>138</v>
      </c>
      <c r="S57" s="337"/>
      <c r="T57" s="338"/>
      <c r="V57" s="251"/>
      <c r="W57" s="251"/>
      <c r="X57" s="251"/>
      <c r="Y57" s="251"/>
      <c r="Z57" s="251"/>
      <c r="AA57" s="251"/>
    </row>
    <row r="58" spans="1:27" ht="22.5" customHeight="1">
      <c r="A58" s="126" t="s">
        <v>6</v>
      </c>
      <c r="B58" s="145" t="s">
        <v>107</v>
      </c>
      <c r="C58" s="126" t="s">
        <v>4</v>
      </c>
      <c r="D58" s="128" t="s">
        <v>5</v>
      </c>
      <c r="E58" s="129" t="s">
        <v>108</v>
      </c>
      <c r="F58" s="126" t="s">
        <v>4</v>
      </c>
      <c r="G58" s="128" t="s">
        <v>5</v>
      </c>
      <c r="H58" s="130" t="s">
        <v>108</v>
      </c>
      <c r="I58" s="305" t="s">
        <v>4</v>
      </c>
      <c r="J58" s="128" t="s">
        <v>5</v>
      </c>
      <c r="K58" s="130" t="s">
        <v>108</v>
      </c>
      <c r="L58" s="305" t="s">
        <v>4</v>
      </c>
      <c r="M58" s="128" t="s">
        <v>5</v>
      </c>
      <c r="N58" s="130" t="s">
        <v>108</v>
      </c>
      <c r="O58" s="126" t="s">
        <v>4</v>
      </c>
      <c r="P58" s="128" t="s">
        <v>5</v>
      </c>
      <c r="Q58" s="130" t="s">
        <v>108</v>
      </c>
      <c r="R58" s="131" t="s">
        <v>4</v>
      </c>
      <c r="S58" s="128" t="s">
        <v>5</v>
      </c>
      <c r="T58" s="130" t="s">
        <v>108</v>
      </c>
      <c r="V58" s="251"/>
      <c r="W58" s="251"/>
      <c r="X58" s="251"/>
      <c r="Y58" s="251"/>
      <c r="Z58" s="251"/>
      <c r="AA58" s="251"/>
    </row>
    <row r="59" spans="1:27" ht="22.5" customHeight="1">
      <c r="A59" s="301" t="s">
        <v>246</v>
      </c>
      <c r="B59" s="208" t="s">
        <v>122</v>
      </c>
      <c r="C59" s="171">
        <v>280</v>
      </c>
      <c r="D59" s="296">
        <v>273</v>
      </c>
      <c r="E59" s="212">
        <f aca="true" t="shared" si="3" ref="E59:E75">IF(C59="―","―",D59/C59)</f>
        <v>0.975</v>
      </c>
      <c r="F59" s="171">
        <v>280</v>
      </c>
      <c r="G59" s="296">
        <v>343</v>
      </c>
      <c r="H59" s="294">
        <f>G59/F59</f>
        <v>1.225</v>
      </c>
      <c r="I59" s="234">
        <v>280</v>
      </c>
      <c r="J59" s="296">
        <v>343</v>
      </c>
      <c r="K59" s="294">
        <f>J59/I59</f>
        <v>1.225</v>
      </c>
      <c r="L59" s="234">
        <v>280</v>
      </c>
      <c r="M59" s="109">
        <v>374</v>
      </c>
      <c r="N59" s="108">
        <f aca="true" t="shared" si="4" ref="N59:N76">M59/L59</f>
        <v>1.3357142857142856</v>
      </c>
      <c r="O59" s="171">
        <v>280</v>
      </c>
      <c r="P59" s="109">
        <v>452</v>
      </c>
      <c r="Q59" s="108">
        <v>1.6142857142857143</v>
      </c>
      <c r="R59" s="171">
        <v>280</v>
      </c>
      <c r="S59" s="109">
        <v>451</v>
      </c>
      <c r="T59" s="198">
        <v>1.61</v>
      </c>
      <c r="V59" s="251"/>
      <c r="W59" s="251"/>
      <c r="X59" s="251"/>
      <c r="Y59" s="251"/>
      <c r="Z59" s="251"/>
      <c r="AA59" s="251"/>
    </row>
    <row r="60" spans="1:27" ht="22.5" customHeight="1">
      <c r="A60" s="297" t="s">
        <v>171</v>
      </c>
      <c r="B60" s="175" t="s">
        <v>122</v>
      </c>
      <c r="C60" s="143">
        <v>240</v>
      </c>
      <c r="D60" s="295">
        <v>202</v>
      </c>
      <c r="E60" s="210">
        <f t="shared" si="3"/>
        <v>0.8416666666666667</v>
      </c>
      <c r="F60" s="143">
        <v>240</v>
      </c>
      <c r="G60" s="295">
        <v>267</v>
      </c>
      <c r="H60" s="293">
        <f>G60/F60</f>
        <v>1.1125</v>
      </c>
      <c r="I60" s="308" t="s">
        <v>123</v>
      </c>
      <c r="J60" s="295"/>
      <c r="K60" s="293"/>
      <c r="L60" s="239"/>
      <c r="M60" s="111"/>
      <c r="N60" s="110"/>
      <c r="O60" s="143"/>
      <c r="P60" s="111"/>
      <c r="Q60" s="110"/>
      <c r="R60" s="143"/>
      <c r="S60" s="111"/>
      <c r="T60" s="144"/>
      <c r="V60" s="251"/>
      <c r="W60" s="251"/>
      <c r="X60" s="251"/>
      <c r="Y60" s="251"/>
      <c r="Z60" s="251"/>
      <c r="AA60" s="251"/>
    </row>
    <row r="61" spans="1:27" ht="22.5" customHeight="1">
      <c r="A61" s="301" t="s">
        <v>247</v>
      </c>
      <c r="B61" s="208" t="s">
        <v>172</v>
      </c>
      <c r="C61" s="171">
        <v>240</v>
      </c>
      <c r="D61" s="296">
        <v>314</v>
      </c>
      <c r="E61" s="212">
        <f t="shared" si="3"/>
        <v>1.3083333333333333</v>
      </c>
      <c r="F61" s="171">
        <v>240</v>
      </c>
      <c r="G61" s="296">
        <v>290</v>
      </c>
      <c r="H61" s="294">
        <f>G61/F61</f>
        <v>1.2083333333333333</v>
      </c>
      <c r="I61" s="234">
        <v>240</v>
      </c>
      <c r="J61" s="296">
        <v>295</v>
      </c>
      <c r="K61" s="294">
        <f>J61/I61</f>
        <v>1.2291666666666667</v>
      </c>
      <c r="L61" s="234">
        <v>280</v>
      </c>
      <c r="M61" s="109">
        <v>289</v>
      </c>
      <c r="N61" s="108">
        <f t="shared" si="4"/>
        <v>1.0321428571428573</v>
      </c>
      <c r="O61" s="171">
        <v>240</v>
      </c>
      <c r="P61" s="109">
        <v>404</v>
      </c>
      <c r="Q61" s="108">
        <v>1.6833333333333333</v>
      </c>
      <c r="R61" s="216">
        <v>240</v>
      </c>
      <c r="S61" s="109">
        <v>414</v>
      </c>
      <c r="T61" s="198">
        <v>1.73</v>
      </c>
      <c r="V61" s="251"/>
      <c r="W61" s="251"/>
      <c r="X61" s="251"/>
      <c r="Y61" s="251"/>
      <c r="Z61" s="251"/>
      <c r="AA61" s="251"/>
    </row>
    <row r="62" spans="1:27" ht="22.5" customHeight="1">
      <c r="A62" s="218" t="s">
        <v>248</v>
      </c>
      <c r="B62" s="175" t="s">
        <v>249</v>
      </c>
      <c r="C62" s="267" t="s">
        <v>73</v>
      </c>
      <c r="D62" s="10" t="s">
        <v>73</v>
      </c>
      <c r="E62" s="281" t="str">
        <f t="shared" si="3"/>
        <v>―</v>
      </c>
      <c r="F62" s="267" t="s">
        <v>73</v>
      </c>
      <c r="G62" s="10" t="s">
        <v>73</v>
      </c>
      <c r="H62" s="313" t="s">
        <v>73</v>
      </c>
      <c r="I62" s="239">
        <v>45</v>
      </c>
      <c r="J62" s="295">
        <v>11</v>
      </c>
      <c r="K62" s="303">
        <f>J62/I62</f>
        <v>0.24444444444444444</v>
      </c>
      <c r="L62" s="239">
        <v>45</v>
      </c>
      <c r="M62" s="111">
        <v>15</v>
      </c>
      <c r="N62" s="142">
        <f t="shared" si="4"/>
        <v>0.3333333333333333</v>
      </c>
      <c r="O62" s="155">
        <v>38</v>
      </c>
      <c r="P62" s="156">
        <v>13</v>
      </c>
      <c r="Q62" s="158">
        <v>0.34</v>
      </c>
      <c r="R62" s="155">
        <v>43</v>
      </c>
      <c r="S62" s="156">
        <v>11</v>
      </c>
      <c r="T62" s="159">
        <v>0.26</v>
      </c>
      <c r="V62" s="251"/>
      <c r="W62" s="251"/>
      <c r="X62" s="251"/>
      <c r="Y62" s="251"/>
      <c r="Z62" s="251"/>
      <c r="AA62" s="251"/>
    </row>
    <row r="63" spans="1:27" ht="22.5" customHeight="1" hidden="1">
      <c r="A63" s="247" t="s">
        <v>121</v>
      </c>
      <c r="B63" s="208" t="s">
        <v>122</v>
      </c>
      <c r="C63" s="171">
        <v>70</v>
      </c>
      <c r="D63" s="296">
        <v>28</v>
      </c>
      <c r="E63" s="212">
        <f t="shared" si="3"/>
        <v>0.4</v>
      </c>
      <c r="F63" s="171">
        <v>70</v>
      </c>
      <c r="G63" s="296">
        <v>31</v>
      </c>
      <c r="H63" s="294">
        <f>G63/F63</f>
        <v>0.44285714285714284</v>
      </c>
      <c r="I63" s="309" t="s">
        <v>123</v>
      </c>
      <c r="J63" s="296"/>
      <c r="K63" s="294"/>
      <c r="L63" s="234"/>
      <c r="M63" s="109"/>
      <c r="N63" s="108"/>
      <c r="O63" s="143">
        <v>200</v>
      </c>
      <c r="P63" s="111">
        <v>188</v>
      </c>
      <c r="Q63" s="110">
        <v>0.94</v>
      </c>
      <c r="R63" s="211">
        <v>200</v>
      </c>
      <c r="S63" s="111">
        <v>252</v>
      </c>
      <c r="T63" s="144">
        <v>1.26</v>
      </c>
      <c r="V63" s="251"/>
      <c r="W63" s="251"/>
      <c r="X63" s="251"/>
      <c r="Y63" s="251"/>
      <c r="Z63" s="251"/>
      <c r="AA63" s="251"/>
    </row>
    <row r="64" spans="1:27" ht="22.5" customHeight="1">
      <c r="A64" s="301" t="s">
        <v>244</v>
      </c>
      <c r="B64" s="208" t="s">
        <v>172</v>
      </c>
      <c r="C64" s="171">
        <v>240</v>
      </c>
      <c r="D64" s="296">
        <v>328</v>
      </c>
      <c r="E64" s="172">
        <f t="shared" si="3"/>
        <v>1.3666666666666667</v>
      </c>
      <c r="F64" s="171">
        <v>280</v>
      </c>
      <c r="G64" s="296">
        <v>302</v>
      </c>
      <c r="H64" s="294">
        <f>G64/F64</f>
        <v>1.0785714285714285</v>
      </c>
      <c r="I64" s="234">
        <v>280</v>
      </c>
      <c r="J64" s="296">
        <v>335</v>
      </c>
      <c r="K64" s="294">
        <f>J64/I64</f>
        <v>1.1964285714285714</v>
      </c>
      <c r="L64" s="239">
        <v>280</v>
      </c>
      <c r="M64" s="111">
        <v>349</v>
      </c>
      <c r="N64" s="110">
        <f t="shared" si="4"/>
        <v>1.2464285714285714</v>
      </c>
      <c r="O64" s="171">
        <v>280</v>
      </c>
      <c r="P64" s="109">
        <v>483</v>
      </c>
      <c r="Q64" s="108">
        <v>1.725</v>
      </c>
      <c r="R64" s="216">
        <v>280</v>
      </c>
      <c r="S64" s="109">
        <v>594</v>
      </c>
      <c r="T64" s="198">
        <v>2.12</v>
      </c>
      <c r="V64" s="251"/>
      <c r="W64" s="251"/>
      <c r="X64" s="251"/>
      <c r="Y64" s="251"/>
      <c r="Z64" s="251"/>
      <c r="AA64" s="251"/>
    </row>
    <row r="65" spans="1:27" ht="22.5" customHeight="1">
      <c r="A65" s="297" t="s">
        <v>173</v>
      </c>
      <c r="B65" s="175" t="s">
        <v>245</v>
      </c>
      <c r="C65" s="143">
        <v>230</v>
      </c>
      <c r="D65" s="295">
        <v>195</v>
      </c>
      <c r="E65" s="210">
        <f t="shared" si="3"/>
        <v>0.8478260869565217</v>
      </c>
      <c r="F65" s="143">
        <v>228</v>
      </c>
      <c r="G65" s="295">
        <v>229</v>
      </c>
      <c r="H65" s="293">
        <f>G65/F65</f>
        <v>1.0043859649122806</v>
      </c>
      <c r="I65" s="239">
        <v>231</v>
      </c>
      <c r="J65" s="295">
        <v>194</v>
      </c>
      <c r="K65" s="293">
        <f>J65/I65</f>
        <v>0.8398268398268398</v>
      </c>
      <c r="L65" s="234">
        <v>230</v>
      </c>
      <c r="M65" s="109">
        <v>232</v>
      </c>
      <c r="N65" s="108">
        <f>M65/L65</f>
        <v>1.008695652173913</v>
      </c>
      <c r="O65" s="143">
        <v>228</v>
      </c>
      <c r="P65" s="111">
        <v>282</v>
      </c>
      <c r="Q65" s="110">
        <v>1.236842105263158</v>
      </c>
      <c r="R65" s="143" t="s">
        <v>174</v>
      </c>
      <c r="S65" s="111"/>
      <c r="T65" s="144"/>
      <c r="V65" s="251"/>
      <c r="W65" s="251"/>
      <c r="X65" s="251"/>
      <c r="Y65" s="251"/>
      <c r="Z65" s="251"/>
      <c r="AA65" s="251"/>
    </row>
    <row r="66" spans="1:27" ht="22.5" customHeight="1">
      <c r="A66" s="301" t="s">
        <v>175</v>
      </c>
      <c r="B66" s="208" t="s">
        <v>245</v>
      </c>
      <c r="C66" s="171">
        <v>240</v>
      </c>
      <c r="D66" s="296">
        <v>282</v>
      </c>
      <c r="E66" s="172">
        <f t="shared" si="3"/>
        <v>1.175</v>
      </c>
      <c r="F66" s="171">
        <v>240</v>
      </c>
      <c r="G66" s="296">
        <v>310</v>
      </c>
      <c r="H66" s="294">
        <f aca="true" t="shared" si="5" ref="H66:H75">G66/F66</f>
        <v>1.2916666666666667</v>
      </c>
      <c r="I66" s="234">
        <v>240</v>
      </c>
      <c r="J66" s="296">
        <v>271</v>
      </c>
      <c r="K66" s="294">
        <f aca="true" t="shared" si="6" ref="K66:K75">J66/I66</f>
        <v>1.1291666666666667</v>
      </c>
      <c r="L66" s="239">
        <v>240</v>
      </c>
      <c r="M66" s="111">
        <v>292</v>
      </c>
      <c r="N66" s="110">
        <f t="shared" si="4"/>
        <v>1.2166666666666666</v>
      </c>
      <c r="O66" s="171">
        <v>240</v>
      </c>
      <c r="P66" s="109">
        <v>377</v>
      </c>
      <c r="Q66" s="108">
        <v>1.5708333333333333</v>
      </c>
      <c r="R66" s="171">
        <v>240</v>
      </c>
      <c r="S66" s="109">
        <v>425</v>
      </c>
      <c r="T66" s="198">
        <v>1.77</v>
      </c>
      <c r="V66" s="251"/>
      <c r="W66" s="251"/>
      <c r="X66" s="251"/>
      <c r="Y66" s="251"/>
      <c r="Z66" s="251"/>
      <c r="AA66" s="251"/>
    </row>
    <row r="67" spans="1:27" s="252" customFormat="1" ht="22.5" customHeight="1">
      <c r="A67" s="297" t="s">
        <v>259</v>
      </c>
      <c r="B67" s="175" t="s">
        <v>122</v>
      </c>
      <c r="C67" s="143">
        <v>240</v>
      </c>
      <c r="D67" s="295">
        <v>272</v>
      </c>
      <c r="E67" s="210">
        <f t="shared" si="3"/>
        <v>1.1333333333333333</v>
      </c>
      <c r="F67" s="211" t="s">
        <v>258</v>
      </c>
      <c r="G67" s="295"/>
      <c r="H67" s="293"/>
      <c r="I67" s="239"/>
      <c r="J67" s="295"/>
      <c r="K67" s="293"/>
      <c r="L67" s="234"/>
      <c r="M67" s="113"/>
      <c r="N67" s="115"/>
      <c r="O67" s="171"/>
      <c r="P67" s="113"/>
      <c r="Q67" s="115"/>
      <c r="R67" s="171"/>
      <c r="S67" s="113"/>
      <c r="T67" s="198"/>
      <c r="V67" s="251"/>
      <c r="W67" s="251"/>
      <c r="X67" s="251"/>
      <c r="Y67" s="251"/>
      <c r="Z67" s="251"/>
      <c r="AA67" s="251"/>
    </row>
    <row r="68" spans="1:20" s="251" customFormat="1" ht="22.5" customHeight="1">
      <c r="A68" s="301" t="s">
        <v>176</v>
      </c>
      <c r="B68" s="208" t="s">
        <v>122</v>
      </c>
      <c r="C68" s="171">
        <v>226</v>
      </c>
      <c r="D68" s="296">
        <v>303</v>
      </c>
      <c r="E68" s="172">
        <f t="shared" si="3"/>
        <v>1.3407079646017699</v>
      </c>
      <c r="F68" s="171">
        <v>226</v>
      </c>
      <c r="G68" s="296">
        <v>290</v>
      </c>
      <c r="H68" s="294">
        <f t="shared" si="5"/>
        <v>1.2831858407079646</v>
      </c>
      <c r="I68" s="234">
        <v>266</v>
      </c>
      <c r="J68" s="296">
        <v>285</v>
      </c>
      <c r="K68" s="294">
        <f t="shared" si="6"/>
        <v>1.0714285714285714</v>
      </c>
      <c r="L68" s="308" t="s">
        <v>177</v>
      </c>
      <c r="M68" s="122"/>
      <c r="N68" s="120"/>
      <c r="O68" s="143"/>
      <c r="P68" s="122"/>
      <c r="Q68" s="120"/>
      <c r="R68" s="143"/>
      <c r="S68" s="122"/>
      <c r="T68" s="217"/>
    </row>
    <row r="69" spans="1:27" s="252" customFormat="1" ht="22.5" customHeight="1">
      <c r="A69" s="218" t="s">
        <v>178</v>
      </c>
      <c r="B69" s="197" t="s">
        <v>172</v>
      </c>
      <c r="C69" s="219">
        <v>240</v>
      </c>
      <c r="D69" s="220">
        <v>211</v>
      </c>
      <c r="E69" s="210">
        <f t="shared" si="3"/>
        <v>0.8791666666666667</v>
      </c>
      <c r="F69" s="219">
        <v>240</v>
      </c>
      <c r="G69" s="220">
        <v>229</v>
      </c>
      <c r="H69" s="221">
        <f t="shared" si="5"/>
        <v>0.9541666666666667</v>
      </c>
      <c r="I69" s="310">
        <v>240</v>
      </c>
      <c r="J69" s="220">
        <v>247</v>
      </c>
      <c r="K69" s="221">
        <f t="shared" si="6"/>
        <v>1.0291666666666666</v>
      </c>
      <c r="L69" s="315">
        <v>240</v>
      </c>
      <c r="M69" s="265">
        <v>241</v>
      </c>
      <c r="N69" s="266">
        <f t="shared" si="4"/>
        <v>1.0041666666666667</v>
      </c>
      <c r="O69" s="171">
        <v>240</v>
      </c>
      <c r="P69" s="113">
        <v>349</v>
      </c>
      <c r="Q69" s="115">
        <v>1.4541666666666666</v>
      </c>
      <c r="R69" s="171">
        <v>240</v>
      </c>
      <c r="S69" s="113">
        <v>376</v>
      </c>
      <c r="T69" s="198">
        <v>1.57</v>
      </c>
      <c r="V69" s="251"/>
      <c r="W69" s="251"/>
      <c r="X69" s="251"/>
      <c r="Y69" s="251"/>
      <c r="Z69" s="251"/>
      <c r="AA69" s="251"/>
    </row>
    <row r="70" spans="1:20" s="251" customFormat="1" ht="22.5" customHeight="1">
      <c r="A70" s="301" t="s">
        <v>179</v>
      </c>
      <c r="B70" s="208" t="s">
        <v>172</v>
      </c>
      <c r="C70" s="171">
        <v>226</v>
      </c>
      <c r="D70" s="296">
        <v>257</v>
      </c>
      <c r="E70" s="172">
        <f t="shared" si="3"/>
        <v>1.1371681415929205</v>
      </c>
      <c r="F70" s="171">
        <v>228</v>
      </c>
      <c r="G70" s="296">
        <v>244</v>
      </c>
      <c r="H70" s="294">
        <f t="shared" si="5"/>
        <v>1.0701754385964912</v>
      </c>
      <c r="I70" s="234">
        <v>228</v>
      </c>
      <c r="J70" s="296">
        <v>236</v>
      </c>
      <c r="K70" s="294">
        <f t="shared" si="6"/>
        <v>1.0350877192982457</v>
      </c>
      <c r="L70" s="239">
        <v>229</v>
      </c>
      <c r="M70" s="122">
        <v>251</v>
      </c>
      <c r="N70" s="120">
        <f t="shared" si="4"/>
        <v>1.0960698689956332</v>
      </c>
      <c r="O70" s="219">
        <v>228</v>
      </c>
      <c r="P70" s="220">
        <v>320</v>
      </c>
      <c r="Q70" s="221">
        <v>1.4035087719298245</v>
      </c>
      <c r="R70" s="219">
        <v>270</v>
      </c>
      <c r="S70" s="220">
        <v>309</v>
      </c>
      <c r="T70" s="222">
        <v>1.14</v>
      </c>
    </row>
    <row r="71" spans="1:27" s="252" customFormat="1" ht="22.5" customHeight="1">
      <c r="A71" s="297" t="s">
        <v>180</v>
      </c>
      <c r="B71" s="175" t="s">
        <v>245</v>
      </c>
      <c r="C71" s="143">
        <v>240</v>
      </c>
      <c r="D71" s="295">
        <v>265</v>
      </c>
      <c r="E71" s="210">
        <f t="shared" si="3"/>
        <v>1.1041666666666667</v>
      </c>
      <c r="F71" s="143">
        <v>280</v>
      </c>
      <c r="G71" s="295">
        <v>271</v>
      </c>
      <c r="H71" s="293">
        <f t="shared" si="5"/>
        <v>0.9678571428571429</v>
      </c>
      <c r="I71" s="239">
        <v>280</v>
      </c>
      <c r="J71" s="295">
        <v>307</v>
      </c>
      <c r="K71" s="293">
        <f t="shared" si="6"/>
        <v>1.0964285714285715</v>
      </c>
      <c r="L71" s="234">
        <v>280</v>
      </c>
      <c r="M71" s="113">
        <v>273</v>
      </c>
      <c r="N71" s="115">
        <f t="shared" si="4"/>
        <v>0.975</v>
      </c>
      <c r="O71" s="171">
        <v>280</v>
      </c>
      <c r="P71" s="113">
        <v>340</v>
      </c>
      <c r="Q71" s="115">
        <v>1.2142857142857142</v>
      </c>
      <c r="R71" s="171">
        <v>280</v>
      </c>
      <c r="S71" s="113">
        <v>433</v>
      </c>
      <c r="T71" s="198">
        <v>1.55</v>
      </c>
      <c r="V71" s="251"/>
      <c r="W71" s="251"/>
      <c r="X71" s="251"/>
      <c r="Y71" s="251"/>
      <c r="Z71" s="251"/>
      <c r="AA71" s="251"/>
    </row>
    <row r="72" spans="1:20" s="251" customFormat="1" ht="22.5" customHeight="1">
      <c r="A72" s="301" t="s">
        <v>250</v>
      </c>
      <c r="B72" s="208" t="s">
        <v>251</v>
      </c>
      <c r="C72" s="171">
        <v>280</v>
      </c>
      <c r="D72" s="296">
        <v>298</v>
      </c>
      <c r="E72" s="172">
        <f t="shared" si="3"/>
        <v>1.0642857142857143</v>
      </c>
      <c r="F72" s="171">
        <v>280</v>
      </c>
      <c r="G72" s="296">
        <v>411</v>
      </c>
      <c r="H72" s="294">
        <f t="shared" si="5"/>
        <v>1.4678571428571427</v>
      </c>
      <c r="I72" s="234">
        <v>280</v>
      </c>
      <c r="J72" s="296">
        <v>305</v>
      </c>
      <c r="K72" s="294">
        <f t="shared" si="6"/>
        <v>1.0892857142857142</v>
      </c>
      <c r="L72" s="239">
        <v>280</v>
      </c>
      <c r="M72" s="122">
        <v>300</v>
      </c>
      <c r="N72" s="120">
        <f t="shared" si="4"/>
        <v>1.0714285714285714</v>
      </c>
      <c r="O72" s="143">
        <v>280</v>
      </c>
      <c r="P72" s="122">
        <v>422</v>
      </c>
      <c r="Q72" s="120">
        <v>1.5071428571428571</v>
      </c>
      <c r="R72" s="143">
        <v>280</v>
      </c>
      <c r="S72" s="122">
        <v>504</v>
      </c>
      <c r="T72" s="144">
        <v>1.8</v>
      </c>
    </row>
    <row r="73" spans="1:27" s="252" customFormat="1" ht="22.5" customHeight="1">
      <c r="A73" s="297" t="s">
        <v>181</v>
      </c>
      <c r="B73" s="175" t="s">
        <v>122</v>
      </c>
      <c r="C73" s="143">
        <v>228</v>
      </c>
      <c r="D73" s="295">
        <v>253</v>
      </c>
      <c r="E73" s="210">
        <f t="shared" si="3"/>
        <v>1.1096491228070176</v>
      </c>
      <c r="F73" s="143">
        <v>229</v>
      </c>
      <c r="G73" s="295">
        <v>211</v>
      </c>
      <c r="H73" s="293">
        <f t="shared" si="5"/>
        <v>0.9213973799126638</v>
      </c>
      <c r="I73" s="308" t="s">
        <v>123</v>
      </c>
      <c r="J73" s="295"/>
      <c r="K73" s="293"/>
      <c r="L73" s="234"/>
      <c r="M73" s="113"/>
      <c r="N73" s="115"/>
      <c r="O73" s="171"/>
      <c r="P73" s="113"/>
      <c r="Q73" s="115"/>
      <c r="R73" s="171"/>
      <c r="S73" s="113"/>
      <c r="T73" s="198"/>
      <c r="V73" s="251"/>
      <c r="W73" s="251"/>
      <c r="X73" s="251"/>
      <c r="Y73" s="251"/>
      <c r="Z73" s="251"/>
      <c r="AA73" s="251"/>
    </row>
    <row r="74" spans="1:20" s="251" customFormat="1" ht="22.5" customHeight="1">
      <c r="A74" s="301" t="s">
        <v>182</v>
      </c>
      <c r="B74" s="208" t="s">
        <v>122</v>
      </c>
      <c r="C74" s="171">
        <v>240</v>
      </c>
      <c r="D74" s="296">
        <v>276</v>
      </c>
      <c r="E74" s="172">
        <f t="shared" si="3"/>
        <v>1.15</v>
      </c>
      <c r="F74" s="171">
        <v>240</v>
      </c>
      <c r="G74" s="296">
        <v>252</v>
      </c>
      <c r="H74" s="294">
        <f t="shared" si="5"/>
        <v>1.05</v>
      </c>
      <c r="I74" s="234">
        <v>280</v>
      </c>
      <c r="J74" s="296">
        <v>329</v>
      </c>
      <c r="K74" s="294">
        <f t="shared" si="6"/>
        <v>1.175</v>
      </c>
      <c r="L74" s="308" t="s">
        <v>177</v>
      </c>
      <c r="M74" s="122"/>
      <c r="N74" s="120"/>
      <c r="O74" s="143"/>
      <c r="P74" s="122"/>
      <c r="Q74" s="120"/>
      <c r="R74" s="143"/>
      <c r="S74" s="122"/>
      <c r="T74" s="217"/>
    </row>
    <row r="75" spans="1:27" s="252" customFormat="1" ht="22.5" customHeight="1" thickBot="1">
      <c r="A75" s="282" t="s">
        <v>183</v>
      </c>
      <c r="B75" s="283" t="s">
        <v>184</v>
      </c>
      <c r="C75" s="284">
        <v>240</v>
      </c>
      <c r="D75" s="285">
        <v>293</v>
      </c>
      <c r="E75" s="286">
        <f t="shared" si="3"/>
        <v>1.2208333333333334</v>
      </c>
      <c r="F75" s="284">
        <v>280</v>
      </c>
      <c r="G75" s="285">
        <v>309</v>
      </c>
      <c r="H75" s="287">
        <f t="shared" si="5"/>
        <v>1.1035714285714286</v>
      </c>
      <c r="I75" s="311">
        <v>280</v>
      </c>
      <c r="J75" s="285">
        <v>313</v>
      </c>
      <c r="K75" s="287">
        <f t="shared" si="6"/>
        <v>1.1178571428571429</v>
      </c>
      <c r="L75" s="315">
        <v>280</v>
      </c>
      <c r="M75" s="265">
        <v>274</v>
      </c>
      <c r="N75" s="266">
        <f t="shared" si="4"/>
        <v>0.9785714285714285</v>
      </c>
      <c r="O75" s="171">
        <v>280</v>
      </c>
      <c r="P75" s="113">
        <v>430</v>
      </c>
      <c r="Q75" s="115">
        <v>1.5357142857142858</v>
      </c>
      <c r="R75" s="171">
        <v>280</v>
      </c>
      <c r="S75" s="113">
        <v>427</v>
      </c>
      <c r="T75" s="198">
        <v>1.53</v>
      </c>
      <c r="V75" s="251"/>
      <c r="W75" s="251"/>
      <c r="X75" s="251"/>
      <c r="Y75" s="251"/>
      <c r="Z75" s="251"/>
      <c r="AA75" s="251"/>
    </row>
    <row r="76" spans="1:20" s="251" customFormat="1" ht="22.5" customHeight="1" hidden="1">
      <c r="A76" s="297" t="s">
        <v>185</v>
      </c>
      <c r="B76" s="175" t="s">
        <v>186</v>
      </c>
      <c r="C76" s="267" t="s">
        <v>73</v>
      </c>
      <c r="D76" s="10" t="s">
        <v>73</v>
      </c>
      <c r="E76" s="268" t="s">
        <v>73</v>
      </c>
      <c r="F76" s="267" t="s">
        <v>73</v>
      </c>
      <c r="G76" s="10" t="s">
        <v>73</v>
      </c>
      <c r="H76" s="93" t="s">
        <v>73</v>
      </c>
      <c r="I76" s="312" t="s">
        <v>73</v>
      </c>
      <c r="J76" s="10" t="s">
        <v>73</v>
      </c>
      <c r="K76" s="93" t="s">
        <v>73</v>
      </c>
      <c r="L76" s="239">
        <v>76</v>
      </c>
      <c r="M76" s="122">
        <v>110</v>
      </c>
      <c r="N76" s="120">
        <f t="shared" si="4"/>
        <v>1.4473684210526316</v>
      </c>
      <c r="O76" s="143">
        <v>75</v>
      </c>
      <c r="P76" s="122">
        <v>112</v>
      </c>
      <c r="Q76" s="120">
        <v>1.4933333333333334</v>
      </c>
      <c r="R76" s="143">
        <v>72</v>
      </c>
      <c r="S76" s="122">
        <v>128</v>
      </c>
      <c r="T76" s="144">
        <v>1.78</v>
      </c>
    </row>
    <row r="77" spans="1:27" ht="22.5" customHeight="1">
      <c r="A77" s="355" t="s">
        <v>263</v>
      </c>
      <c r="B77" s="356"/>
      <c r="C77" s="352" t="s">
        <v>276</v>
      </c>
      <c r="D77" s="353"/>
      <c r="E77" s="353"/>
      <c r="F77" s="352" t="s">
        <v>277</v>
      </c>
      <c r="G77" s="353"/>
      <c r="H77" s="354"/>
      <c r="I77" s="357"/>
      <c r="J77" s="357"/>
      <c r="K77" s="358"/>
      <c r="L77" s="353" t="s">
        <v>136</v>
      </c>
      <c r="M77" s="353"/>
      <c r="N77" s="354"/>
      <c r="O77" s="352" t="s">
        <v>137</v>
      </c>
      <c r="P77" s="353"/>
      <c r="Q77" s="354"/>
      <c r="R77" s="336" t="s">
        <v>138</v>
      </c>
      <c r="S77" s="337"/>
      <c r="T77" s="337"/>
      <c r="U77" s="34"/>
      <c r="V77" s="251"/>
      <c r="W77" s="251"/>
      <c r="X77" s="251"/>
      <c r="Y77" s="251"/>
      <c r="Z77" s="251"/>
      <c r="AA77" s="251"/>
    </row>
    <row r="78" spans="1:27" ht="22.5" customHeight="1">
      <c r="A78" s="126" t="s">
        <v>6</v>
      </c>
      <c r="B78" s="145" t="s">
        <v>107</v>
      </c>
      <c r="C78" s="126" t="s">
        <v>4</v>
      </c>
      <c r="D78" s="128" t="s">
        <v>5</v>
      </c>
      <c r="E78" s="129" t="s">
        <v>108</v>
      </c>
      <c r="F78" s="126" t="s">
        <v>4</v>
      </c>
      <c r="G78" s="128" t="s">
        <v>5</v>
      </c>
      <c r="H78" s="130" t="s">
        <v>108</v>
      </c>
      <c r="I78" s="319"/>
      <c r="J78" s="320"/>
      <c r="K78" s="321"/>
      <c r="L78" s="305" t="s">
        <v>4</v>
      </c>
      <c r="M78" s="128" t="s">
        <v>5</v>
      </c>
      <c r="N78" s="130" t="s">
        <v>108</v>
      </c>
      <c r="O78" s="126" t="s">
        <v>4</v>
      </c>
      <c r="P78" s="128" t="s">
        <v>5</v>
      </c>
      <c r="Q78" s="130" t="s">
        <v>108</v>
      </c>
      <c r="R78" s="131" t="s">
        <v>4</v>
      </c>
      <c r="S78" s="128" t="s">
        <v>5</v>
      </c>
      <c r="T78" s="129" t="s">
        <v>108</v>
      </c>
      <c r="U78" s="34"/>
      <c r="V78" s="251"/>
      <c r="W78" s="251"/>
      <c r="X78" s="251"/>
      <c r="Y78" s="251"/>
      <c r="Z78" s="251"/>
      <c r="AA78" s="251"/>
    </row>
    <row r="79" spans="1:27" ht="22.5" customHeight="1">
      <c r="A79" s="247" t="s">
        <v>121</v>
      </c>
      <c r="B79" s="208" t="s">
        <v>122</v>
      </c>
      <c r="C79" s="171">
        <v>70</v>
      </c>
      <c r="D79" s="296">
        <v>28</v>
      </c>
      <c r="E79" s="212">
        <f>IF(C79="―","―",D79/C79)</f>
        <v>0.4</v>
      </c>
      <c r="F79" s="171">
        <v>70</v>
      </c>
      <c r="G79" s="296">
        <v>31</v>
      </c>
      <c r="H79" s="294">
        <f>G79/F79</f>
        <v>0.44285714285714284</v>
      </c>
      <c r="I79" s="322" t="s">
        <v>123</v>
      </c>
      <c r="J79" s="81"/>
      <c r="K79" s="52"/>
      <c r="L79" s="234"/>
      <c r="M79" s="276"/>
      <c r="N79" s="274"/>
      <c r="O79" s="143">
        <v>200</v>
      </c>
      <c r="P79" s="275">
        <v>188</v>
      </c>
      <c r="Q79" s="273">
        <v>0.94</v>
      </c>
      <c r="R79" s="211">
        <v>200</v>
      </c>
      <c r="S79" s="275">
        <v>252</v>
      </c>
      <c r="T79" s="314">
        <v>1.26</v>
      </c>
      <c r="U79" s="34"/>
      <c r="V79" s="251"/>
      <c r="W79" s="251"/>
      <c r="X79" s="251"/>
      <c r="Y79" s="251"/>
      <c r="Z79" s="251"/>
      <c r="AA79" s="251"/>
    </row>
    <row r="80" spans="1:27" ht="22.5" customHeight="1">
      <c r="A80" s="371" t="s">
        <v>187</v>
      </c>
      <c r="B80" s="373"/>
      <c r="C80" s="371" t="s">
        <v>256</v>
      </c>
      <c r="D80" s="372"/>
      <c r="E80" s="372"/>
      <c r="F80" s="371" t="s">
        <v>242</v>
      </c>
      <c r="G80" s="372"/>
      <c r="H80" s="373"/>
      <c r="I80" s="371" t="s">
        <v>241</v>
      </c>
      <c r="J80" s="372"/>
      <c r="K80" s="373"/>
      <c r="L80" s="372" t="s">
        <v>104</v>
      </c>
      <c r="M80" s="372"/>
      <c r="N80" s="373"/>
      <c r="O80" s="352" t="s">
        <v>137</v>
      </c>
      <c r="P80" s="353"/>
      <c r="Q80" s="354"/>
      <c r="R80" s="371" t="s">
        <v>138</v>
      </c>
      <c r="S80" s="372"/>
      <c r="T80" s="373"/>
      <c r="V80" s="251"/>
      <c r="W80" s="251"/>
      <c r="X80" s="251"/>
      <c r="Y80" s="251"/>
      <c r="Z80" s="251"/>
      <c r="AA80" s="251"/>
    </row>
    <row r="81" spans="1:27" ht="22.5" customHeight="1">
      <c r="A81" s="126" t="s">
        <v>6</v>
      </c>
      <c r="B81" s="145" t="s">
        <v>107</v>
      </c>
      <c r="C81" s="126" t="s">
        <v>4</v>
      </c>
      <c r="D81" s="128" t="s">
        <v>5</v>
      </c>
      <c r="E81" s="129" t="s">
        <v>108</v>
      </c>
      <c r="F81" s="126" t="s">
        <v>4</v>
      </c>
      <c r="G81" s="128" t="s">
        <v>5</v>
      </c>
      <c r="H81" s="130" t="s">
        <v>108</v>
      </c>
      <c r="I81" s="305" t="s">
        <v>4</v>
      </c>
      <c r="J81" s="128" t="s">
        <v>5</v>
      </c>
      <c r="K81" s="130" t="s">
        <v>108</v>
      </c>
      <c r="L81" s="305" t="s">
        <v>4</v>
      </c>
      <c r="M81" s="128" t="s">
        <v>5</v>
      </c>
      <c r="N81" s="130" t="s">
        <v>108</v>
      </c>
      <c r="O81" s="126" t="s">
        <v>4</v>
      </c>
      <c r="P81" s="128" t="s">
        <v>5</v>
      </c>
      <c r="Q81" s="130" t="s">
        <v>108</v>
      </c>
      <c r="R81" s="131" t="s">
        <v>4</v>
      </c>
      <c r="S81" s="128" t="s">
        <v>5</v>
      </c>
      <c r="T81" s="130" t="s">
        <v>108</v>
      </c>
      <c r="V81" s="251"/>
      <c r="W81" s="251"/>
      <c r="X81" s="251"/>
      <c r="Y81" s="251"/>
      <c r="Z81" s="251"/>
      <c r="AA81" s="251"/>
    </row>
    <row r="82" spans="1:27" ht="22.5" customHeight="1">
      <c r="A82" s="297" t="s">
        <v>188</v>
      </c>
      <c r="B82" s="224" t="s">
        <v>189</v>
      </c>
      <c r="C82" s="143">
        <v>210</v>
      </c>
      <c r="D82" s="295">
        <v>228</v>
      </c>
      <c r="E82" s="210">
        <f aca="true" t="shared" si="7" ref="E82:E89">IF(C82="―","―",D82/C82)</f>
        <v>1.0857142857142856</v>
      </c>
      <c r="F82" s="143">
        <v>210</v>
      </c>
      <c r="G82" s="295">
        <v>294</v>
      </c>
      <c r="H82" s="293">
        <f aca="true" t="shared" si="8" ref="H82:H89">G82/F82</f>
        <v>1.4</v>
      </c>
      <c r="I82" s="308" t="s">
        <v>123</v>
      </c>
      <c r="J82" s="295"/>
      <c r="K82" s="293"/>
      <c r="L82" s="234"/>
      <c r="M82" s="109"/>
      <c r="N82" s="108"/>
      <c r="O82" s="213"/>
      <c r="P82" s="109"/>
      <c r="Q82" s="108"/>
      <c r="R82" s="213"/>
      <c r="S82" s="109"/>
      <c r="T82" s="198"/>
      <c r="V82" s="251"/>
      <c r="W82" s="251"/>
      <c r="X82" s="251"/>
      <c r="Y82" s="251"/>
      <c r="Z82" s="251"/>
      <c r="AA82" s="251"/>
    </row>
    <row r="83" spans="1:27" ht="22.5" customHeight="1">
      <c r="A83" s="301" t="s">
        <v>190</v>
      </c>
      <c r="B83" s="223" t="s">
        <v>189</v>
      </c>
      <c r="C83" s="171">
        <v>210</v>
      </c>
      <c r="D83" s="296">
        <v>368</v>
      </c>
      <c r="E83" s="212">
        <f t="shared" si="7"/>
        <v>1.7523809523809524</v>
      </c>
      <c r="F83" s="171">
        <v>210</v>
      </c>
      <c r="G83" s="296">
        <v>269</v>
      </c>
      <c r="H83" s="294">
        <f t="shared" si="8"/>
        <v>1.2809523809523808</v>
      </c>
      <c r="I83" s="234">
        <v>175</v>
      </c>
      <c r="J83" s="296">
        <v>290</v>
      </c>
      <c r="K83" s="294">
        <f aca="true" t="shared" si="9" ref="K83:K89">J83/I83</f>
        <v>1.6571428571428573</v>
      </c>
      <c r="L83" s="239">
        <v>210</v>
      </c>
      <c r="M83" s="111">
        <v>457</v>
      </c>
      <c r="N83" s="110">
        <f>M83/L83</f>
        <v>2.176190476190476</v>
      </c>
      <c r="O83" s="211" t="s">
        <v>191</v>
      </c>
      <c r="P83" s="111"/>
      <c r="Q83" s="110"/>
      <c r="R83" s="225"/>
      <c r="S83" s="226"/>
      <c r="T83" s="227"/>
      <c r="V83" s="251"/>
      <c r="W83" s="251"/>
      <c r="X83" s="251"/>
      <c r="Y83" s="251"/>
      <c r="Z83" s="251"/>
      <c r="AA83" s="251"/>
    </row>
    <row r="84" spans="1:27" ht="22.5" customHeight="1">
      <c r="A84" s="297" t="s">
        <v>192</v>
      </c>
      <c r="B84" s="224" t="s">
        <v>189</v>
      </c>
      <c r="C84" s="143">
        <v>210</v>
      </c>
      <c r="D84" s="295">
        <v>200</v>
      </c>
      <c r="E84" s="210">
        <f t="shared" si="7"/>
        <v>0.9523809523809523</v>
      </c>
      <c r="F84" s="143">
        <v>210</v>
      </c>
      <c r="G84" s="295">
        <v>220</v>
      </c>
      <c r="H84" s="293">
        <f t="shared" si="8"/>
        <v>1.0476190476190477</v>
      </c>
      <c r="I84" s="239">
        <v>210</v>
      </c>
      <c r="J84" s="295">
        <v>214</v>
      </c>
      <c r="K84" s="293">
        <f t="shared" si="9"/>
        <v>1.019047619047619</v>
      </c>
      <c r="L84" s="234">
        <v>210</v>
      </c>
      <c r="M84" s="109">
        <v>248</v>
      </c>
      <c r="N84" s="108">
        <f>M84/L84</f>
        <v>1.180952380952381</v>
      </c>
      <c r="O84" s="171">
        <v>210</v>
      </c>
      <c r="P84" s="109">
        <v>249</v>
      </c>
      <c r="Q84" s="108">
        <v>1.18571428571429</v>
      </c>
      <c r="R84" s="213" t="s">
        <v>193</v>
      </c>
      <c r="S84" s="109"/>
      <c r="T84" s="198"/>
      <c r="V84" s="251"/>
      <c r="W84" s="251"/>
      <c r="X84" s="251"/>
      <c r="Y84" s="251"/>
      <c r="Z84" s="251"/>
      <c r="AA84" s="251"/>
    </row>
    <row r="85" spans="1:27" ht="22.5" customHeight="1">
      <c r="A85" s="301" t="s">
        <v>194</v>
      </c>
      <c r="B85" s="223" t="s">
        <v>189</v>
      </c>
      <c r="C85" s="171">
        <v>198</v>
      </c>
      <c r="D85" s="296">
        <v>250</v>
      </c>
      <c r="E85" s="212">
        <f t="shared" si="7"/>
        <v>1.2626262626262625</v>
      </c>
      <c r="F85" s="171">
        <v>210</v>
      </c>
      <c r="G85" s="296">
        <v>240</v>
      </c>
      <c r="H85" s="294">
        <f t="shared" si="8"/>
        <v>1.1428571428571428</v>
      </c>
      <c r="I85" s="234">
        <v>200</v>
      </c>
      <c r="J85" s="296">
        <v>220</v>
      </c>
      <c r="K85" s="294">
        <f t="shared" si="9"/>
        <v>1.1</v>
      </c>
      <c r="L85" s="239">
        <v>200</v>
      </c>
      <c r="M85" s="111">
        <v>301</v>
      </c>
      <c r="N85" s="110">
        <f>M85/L85</f>
        <v>1.505</v>
      </c>
      <c r="O85" s="143">
        <v>200</v>
      </c>
      <c r="P85" s="111">
        <v>433</v>
      </c>
      <c r="Q85" s="110">
        <v>2.165</v>
      </c>
      <c r="R85" s="225" t="s">
        <v>193</v>
      </c>
      <c r="S85" s="226"/>
      <c r="T85" s="227"/>
      <c r="V85" s="251"/>
      <c r="W85" s="251"/>
      <c r="X85" s="251"/>
      <c r="Y85" s="251"/>
      <c r="Z85" s="251"/>
      <c r="AA85" s="251"/>
    </row>
    <row r="86" spans="1:27" ht="22.5" customHeight="1">
      <c r="A86" s="297" t="s">
        <v>195</v>
      </c>
      <c r="B86" s="224" t="s">
        <v>189</v>
      </c>
      <c r="C86" s="143">
        <v>210</v>
      </c>
      <c r="D86" s="295">
        <v>197</v>
      </c>
      <c r="E86" s="210">
        <f t="shared" si="7"/>
        <v>0.9380952380952381</v>
      </c>
      <c r="F86" s="143">
        <v>210</v>
      </c>
      <c r="G86" s="295">
        <v>207</v>
      </c>
      <c r="H86" s="293">
        <f t="shared" si="8"/>
        <v>0.9857142857142858</v>
      </c>
      <c r="I86" s="239">
        <v>210</v>
      </c>
      <c r="J86" s="295">
        <v>255</v>
      </c>
      <c r="K86" s="293">
        <f t="shared" si="9"/>
        <v>1.2142857142857142</v>
      </c>
      <c r="L86" s="234">
        <v>210</v>
      </c>
      <c r="M86" s="109">
        <v>240</v>
      </c>
      <c r="N86" s="108">
        <f>M86/L86</f>
        <v>1.1428571428571428</v>
      </c>
      <c r="O86" s="171">
        <v>210</v>
      </c>
      <c r="P86" s="109">
        <v>302</v>
      </c>
      <c r="Q86" s="108">
        <v>1.438095238095238</v>
      </c>
      <c r="R86" s="213" t="s">
        <v>193</v>
      </c>
      <c r="S86" s="109"/>
      <c r="T86" s="198"/>
      <c r="V86" s="251"/>
      <c r="W86" s="251"/>
      <c r="X86" s="251"/>
      <c r="Y86" s="251"/>
      <c r="Z86" s="251"/>
      <c r="AA86" s="251"/>
    </row>
    <row r="87" spans="1:27" ht="22.5" customHeight="1">
      <c r="A87" s="301" t="s">
        <v>185</v>
      </c>
      <c r="B87" s="223" t="s">
        <v>189</v>
      </c>
      <c r="C87" s="171">
        <v>201</v>
      </c>
      <c r="D87" s="296">
        <v>253</v>
      </c>
      <c r="E87" s="212">
        <f t="shared" si="7"/>
        <v>1.2587064676616915</v>
      </c>
      <c r="F87" s="171">
        <v>210</v>
      </c>
      <c r="G87" s="296">
        <v>261</v>
      </c>
      <c r="H87" s="294">
        <f t="shared" si="8"/>
        <v>1.2428571428571429</v>
      </c>
      <c r="I87" s="234">
        <v>200</v>
      </c>
      <c r="J87" s="296">
        <v>225</v>
      </c>
      <c r="K87" s="294">
        <f t="shared" si="9"/>
        <v>1.125</v>
      </c>
      <c r="L87" s="308" t="s">
        <v>177</v>
      </c>
      <c r="M87" s="111"/>
      <c r="N87" s="110"/>
      <c r="O87" s="143"/>
      <c r="P87" s="111"/>
      <c r="Q87" s="110"/>
      <c r="R87" s="225"/>
      <c r="S87" s="226"/>
      <c r="T87" s="227"/>
      <c r="V87" s="251"/>
      <c r="W87" s="251"/>
      <c r="X87" s="251"/>
      <c r="Y87" s="251"/>
      <c r="Z87" s="251"/>
      <c r="AA87" s="251"/>
    </row>
    <row r="88" spans="1:27" ht="22.5" customHeight="1">
      <c r="A88" s="297" t="s">
        <v>196</v>
      </c>
      <c r="B88" s="224" t="s">
        <v>189</v>
      </c>
      <c r="C88" s="143">
        <v>210</v>
      </c>
      <c r="D88" s="295">
        <v>315</v>
      </c>
      <c r="E88" s="210">
        <f t="shared" si="7"/>
        <v>1.5</v>
      </c>
      <c r="F88" s="143">
        <v>210</v>
      </c>
      <c r="G88" s="295">
        <v>329</v>
      </c>
      <c r="H88" s="293">
        <f t="shared" si="8"/>
        <v>1.5666666666666667</v>
      </c>
      <c r="I88" s="308" t="s">
        <v>123</v>
      </c>
      <c r="J88" s="295"/>
      <c r="K88" s="293"/>
      <c r="L88" s="309"/>
      <c r="M88" s="109"/>
      <c r="N88" s="108"/>
      <c r="O88" s="171"/>
      <c r="P88" s="109"/>
      <c r="Q88" s="108"/>
      <c r="R88" s="213"/>
      <c r="S88" s="109"/>
      <c r="T88" s="198"/>
      <c r="V88" s="251"/>
      <c r="W88" s="251"/>
      <c r="X88" s="251"/>
      <c r="Y88" s="251"/>
      <c r="Z88" s="251"/>
      <c r="AA88" s="251"/>
    </row>
    <row r="89" spans="1:27" ht="22.5" customHeight="1" thickBot="1">
      <c r="A89" s="201" t="s">
        <v>197</v>
      </c>
      <c r="B89" s="316" t="s">
        <v>198</v>
      </c>
      <c r="C89" s="203">
        <v>210</v>
      </c>
      <c r="D89" s="49">
        <v>141</v>
      </c>
      <c r="E89" s="317">
        <f t="shared" si="7"/>
        <v>0.6714285714285714</v>
      </c>
      <c r="F89" s="203">
        <v>210</v>
      </c>
      <c r="G89" s="49">
        <v>195</v>
      </c>
      <c r="H89" s="95">
        <f t="shared" si="8"/>
        <v>0.9285714285714286</v>
      </c>
      <c r="I89" s="318">
        <v>210</v>
      </c>
      <c r="J89" s="49">
        <v>242</v>
      </c>
      <c r="K89" s="95">
        <f t="shared" si="9"/>
        <v>1.1523809523809523</v>
      </c>
      <c r="L89" s="243">
        <v>210</v>
      </c>
      <c r="M89" s="105">
        <v>273</v>
      </c>
      <c r="N89" s="103">
        <v>1.3</v>
      </c>
      <c r="O89" s="143" t="s">
        <v>191</v>
      </c>
      <c r="P89" s="111"/>
      <c r="Q89" s="110"/>
      <c r="R89" s="225"/>
      <c r="S89" s="226"/>
      <c r="T89" s="227"/>
      <c r="V89" s="251"/>
      <c r="W89" s="251"/>
      <c r="X89" s="251"/>
      <c r="Y89" s="251"/>
      <c r="Z89" s="251"/>
      <c r="AA89" s="251"/>
    </row>
  </sheetData>
  <sheetProtection/>
  <mergeCells count="159">
    <mergeCell ref="A80:B80"/>
    <mergeCell ref="F80:H80"/>
    <mergeCell ref="I80:K80"/>
    <mergeCell ref="L80:N80"/>
    <mergeCell ref="O80:Q80"/>
    <mergeCell ref="R80:T80"/>
    <mergeCell ref="C80:E80"/>
    <mergeCell ref="A57:B57"/>
    <mergeCell ref="F57:H57"/>
    <mergeCell ref="I57:K57"/>
    <mergeCell ref="L57:N57"/>
    <mergeCell ref="O57:Q57"/>
    <mergeCell ref="R57:T57"/>
    <mergeCell ref="A53:B53"/>
    <mergeCell ref="F53:H53"/>
    <mergeCell ref="I53:K53"/>
    <mergeCell ref="L53:N53"/>
    <mergeCell ref="O53:Q53"/>
    <mergeCell ref="R53:T53"/>
    <mergeCell ref="N49:N50"/>
    <mergeCell ref="A51:A52"/>
    <mergeCell ref="G51:G52"/>
    <mergeCell ref="H51:H52"/>
    <mergeCell ref="J51:J52"/>
    <mergeCell ref="K51:K52"/>
    <mergeCell ref="M51:M52"/>
    <mergeCell ref="N51:N52"/>
    <mergeCell ref="A49:A50"/>
    <mergeCell ref="G49:G50"/>
    <mergeCell ref="H49:H50"/>
    <mergeCell ref="J49:J50"/>
    <mergeCell ref="K49:K50"/>
    <mergeCell ref="M49:M50"/>
    <mergeCell ref="R45:T45"/>
    <mergeCell ref="A47:A48"/>
    <mergeCell ref="G47:G48"/>
    <mergeCell ref="H47:H48"/>
    <mergeCell ref="J47:J48"/>
    <mergeCell ref="K47:K48"/>
    <mergeCell ref="A45:B45"/>
    <mergeCell ref="F45:H45"/>
    <mergeCell ref="I45:K45"/>
    <mergeCell ref="L45:N45"/>
    <mergeCell ref="D47:D48"/>
    <mergeCell ref="E47:E48"/>
    <mergeCell ref="D38:D39"/>
    <mergeCell ref="E38:E39"/>
    <mergeCell ref="C45:E45"/>
    <mergeCell ref="M47:M48"/>
    <mergeCell ref="N47:N48"/>
    <mergeCell ref="N38:N39"/>
    <mergeCell ref="N36:N37"/>
    <mergeCell ref="A33:A34"/>
    <mergeCell ref="G33:G34"/>
    <mergeCell ref="O45:Q45"/>
    <mergeCell ref="A38:A39"/>
    <mergeCell ref="G38:G39"/>
    <mergeCell ref="H38:H39"/>
    <mergeCell ref="J38:J39"/>
    <mergeCell ref="K38:K39"/>
    <mergeCell ref="M38:M39"/>
    <mergeCell ref="A36:A37"/>
    <mergeCell ref="G36:G37"/>
    <mergeCell ref="H36:H37"/>
    <mergeCell ref="J36:J37"/>
    <mergeCell ref="K36:K37"/>
    <mergeCell ref="M36:M37"/>
    <mergeCell ref="H33:H34"/>
    <mergeCell ref="J33:J34"/>
    <mergeCell ref="K33:K34"/>
    <mergeCell ref="M33:M34"/>
    <mergeCell ref="A31:B31"/>
    <mergeCell ref="F31:H31"/>
    <mergeCell ref="I31:K31"/>
    <mergeCell ref="L31:N31"/>
    <mergeCell ref="N33:N34"/>
    <mergeCell ref="C31:E31"/>
    <mergeCell ref="O31:Q31"/>
    <mergeCell ref="R31:T31"/>
    <mergeCell ref="N25:N27"/>
    <mergeCell ref="A28:A30"/>
    <mergeCell ref="G28:G30"/>
    <mergeCell ref="H28:H30"/>
    <mergeCell ref="J28:J30"/>
    <mergeCell ref="K28:K30"/>
    <mergeCell ref="M28:M30"/>
    <mergeCell ref="N28:N30"/>
    <mergeCell ref="G25:G27"/>
    <mergeCell ref="H25:H27"/>
    <mergeCell ref="J25:J27"/>
    <mergeCell ref="K25:K27"/>
    <mergeCell ref="M25:M27"/>
    <mergeCell ref="D25:D27"/>
    <mergeCell ref="E25:E27"/>
    <mergeCell ref="R17:T17"/>
    <mergeCell ref="A23:B23"/>
    <mergeCell ref="F23:H23"/>
    <mergeCell ref="I23:K23"/>
    <mergeCell ref="L23:N23"/>
    <mergeCell ref="O23:Q23"/>
    <mergeCell ref="R23:T23"/>
    <mergeCell ref="C23:E23"/>
    <mergeCell ref="A17:B17"/>
    <mergeCell ref="F17:H17"/>
    <mergeCell ref="I17:K17"/>
    <mergeCell ref="L17:N17"/>
    <mergeCell ref="C17:E17"/>
    <mergeCell ref="A16:K16"/>
    <mergeCell ref="A12:B12"/>
    <mergeCell ref="F12:H12"/>
    <mergeCell ref="I12:K12"/>
    <mergeCell ref="L12:N12"/>
    <mergeCell ref="O12:Q12"/>
    <mergeCell ref="R12:T12"/>
    <mergeCell ref="C12:E12"/>
    <mergeCell ref="A9:B9"/>
    <mergeCell ref="F9:H9"/>
    <mergeCell ref="I9:K9"/>
    <mergeCell ref="L9:N9"/>
    <mergeCell ref="O9:Q9"/>
    <mergeCell ref="R9:T9"/>
    <mergeCell ref="C9:E9"/>
    <mergeCell ref="A1:K1"/>
    <mergeCell ref="R2:T2"/>
    <mergeCell ref="A6:B6"/>
    <mergeCell ref="F6:H6"/>
    <mergeCell ref="I6:K6"/>
    <mergeCell ref="L6:N6"/>
    <mergeCell ref="O6:Q6"/>
    <mergeCell ref="R6:T6"/>
    <mergeCell ref="C6:E6"/>
    <mergeCell ref="A2:B2"/>
    <mergeCell ref="F2:H2"/>
    <mergeCell ref="I2:K2"/>
    <mergeCell ref="L2:N2"/>
    <mergeCell ref="O2:Q2"/>
    <mergeCell ref="C2:E2"/>
    <mergeCell ref="D28:D30"/>
    <mergeCell ref="E28:E30"/>
    <mergeCell ref="A15:K15"/>
    <mergeCell ref="O17:Q17"/>
    <mergeCell ref="A25:A27"/>
    <mergeCell ref="D51:D52"/>
    <mergeCell ref="E51:E52"/>
    <mergeCell ref="C53:E53"/>
    <mergeCell ref="C57:E57"/>
    <mergeCell ref="D33:D34"/>
    <mergeCell ref="E33:E34"/>
    <mergeCell ref="D36:D37"/>
    <mergeCell ref="E36:E37"/>
    <mergeCell ref="D49:D50"/>
    <mergeCell ref="E49:E50"/>
    <mergeCell ref="O77:Q77"/>
    <mergeCell ref="R77:T77"/>
    <mergeCell ref="A77:B77"/>
    <mergeCell ref="C77:E77"/>
    <mergeCell ref="F77:H77"/>
    <mergeCell ref="I77:K77"/>
    <mergeCell ref="L77:N77"/>
  </mergeCells>
  <printOptions horizontalCentered="1"/>
  <pageMargins left="0.31496062992125984" right="0.31496062992125984" top="0.5511811023622047" bottom="0.5511811023622047" header="0.31496062992125984" footer="0.31496062992125984"/>
  <pageSetup firstPageNumber="7" useFirstPageNumber="1" fitToHeight="0" fitToWidth="0" horizontalDpi="600" verticalDpi="600" orientation="portrait" paperSize="9" scale="75" r:id="rId1"/>
  <headerFooter>
    <oddFooter>&amp;C&amp;P</oddFooter>
  </headerFooter>
  <rowBreaks count="1" manualBreakCount="1">
    <brk id="44" max="10" man="1"/>
  </rowBreaks>
</worksheet>
</file>

<file path=xl/worksheets/sheet6.xml><?xml version="1.0" encoding="utf-8"?>
<worksheet xmlns="http://schemas.openxmlformats.org/spreadsheetml/2006/main" xmlns:r="http://schemas.openxmlformats.org/officeDocument/2006/relationships">
  <dimension ref="A1:Z10"/>
  <sheetViews>
    <sheetView view="pageBreakPreview" zoomScale="70" zoomScaleSheetLayoutView="70" workbookViewId="0" topLeftCell="A1">
      <selection activeCell="A1" sqref="A1:K1"/>
    </sheetView>
  </sheetViews>
  <sheetFormatPr defaultColWidth="9.57421875" defaultRowHeight="22.5" customHeight="1"/>
  <cols>
    <col min="1" max="2" width="16.57421875" style="1" customWidth="1"/>
    <col min="3" max="11" width="9.28125" style="1" customWidth="1"/>
    <col min="12" max="20" width="9.28125" style="1" hidden="1" customWidth="1"/>
    <col min="21" max="26" width="0" style="1" hidden="1" customWidth="1"/>
    <col min="27" max="16384" width="9.421875" style="1" customWidth="1"/>
  </cols>
  <sheetData>
    <row r="1" spans="1:23" ht="22.5" customHeight="1">
      <c r="A1" s="388" t="s">
        <v>199</v>
      </c>
      <c r="B1" s="388"/>
      <c r="C1" s="388"/>
      <c r="D1" s="388"/>
      <c r="E1" s="388"/>
      <c r="F1" s="388"/>
      <c r="G1" s="388"/>
      <c r="H1" s="388"/>
      <c r="I1" s="388"/>
      <c r="J1" s="388"/>
      <c r="K1" s="388"/>
      <c r="L1" s="250"/>
      <c r="M1" s="250"/>
      <c r="N1" s="250"/>
      <c r="O1" s="41"/>
      <c r="P1" s="41"/>
      <c r="Q1" s="41"/>
      <c r="R1" s="41"/>
      <c r="S1" s="41"/>
      <c r="T1" s="41"/>
      <c r="U1" s="41"/>
      <c r="V1" s="41"/>
      <c r="W1" s="41"/>
    </row>
    <row r="2" spans="1:23" ht="22.5" customHeight="1" thickBot="1">
      <c r="A2" s="389"/>
      <c r="B2" s="389"/>
      <c r="C2" s="389"/>
      <c r="D2" s="389"/>
      <c r="E2" s="389"/>
      <c r="F2" s="389"/>
      <c r="G2" s="389"/>
      <c r="H2" s="389"/>
      <c r="I2" s="389"/>
      <c r="J2" s="389"/>
      <c r="K2" s="389"/>
      <c r="L2" s="389"/>
      <c r="M2" s="389"/>
      <c r="N2" s="389"/>
      <c r="O2" s="389"/>
      <c r="P2" s="389"/>
      <c r="Q2" s="389"/>
      <c r="R2" s="389"/>
      <c r="S2" s="389"/>
      <c r="T2" s="389"/>
      <c r="U2" s="389"/>
      <c r="V2" s="389"/>
      <c r="W2" s="389"/>
    </row>
    <row r="3" spans="1:26" ht="22.5" customHeight="1">
      <c r="A3" s="336" t="s">
        <v>200</v>
      </c>
      <c r="B3" s="338"/>
      <c r="C3" s="336" t="s">
        <v>257</v>
      </c>
      <c r="D3" s="337"/>
      <c r="E3" s="338"/>
      <c r="F3" s="336" t="s">
        <v>201</v>
      </c>
      <c r="G3" s="337"/>
      <c r="H3" s="338"/>
      <c r="I3" s="336" t="s">
        <v>202</v>
      </c>
      <c r="J3" s="337"/>
      <c r="K3" s="338"/>
      <c r="L3" s="336" t="s">
        <v>203</v>
      </c>
      <c r="M3" s="337"/>
      <c r="N3" s="338"/>
      <c r="O3" s="336" t="s">
        <v>204</v>
      </c>
      <c r="P3" s="337"/>
      <c r="Q3" s="339"/>
      <c r="R3" s="337" t="s">
        <v>205</v>
      </c>
      <c r="S3" s="337"/>
      <c r="T3" s="338"/>
      <c r="U3" s="336" t="s">
        <v>206</v>
      </c>
      <c r="V3" s="337"/>
      <c r="W3" s="339"/>
      <c r="X3" s="337" t="s">
        <v>207</v>
      </c>
      <c r="Y3" s="337"/>
      <c r="Z3" s="338"/>
    </row>
    <row r="4" spans="1:26" ht="21.75" customHeight="1">
      <c r="A4" s="126" t="s">
        <v>6</v>
      </c>
      <c r="B4" s="127" t="s">
        <v>208</v>
      </c>
      <c r="C4" s="228" t="s">
        <v>4</v>
      </c>
      <c r="D4" s="229" t="s">
        <v>209</v>
      </c>
      <c r="E4" s="230" t="s">
        <v>108</v>
      </c>
      <c r="F4" s="228" t="s">
        <v>4</v>
      </c>
      <c r="G4" s="229" t="s">
        <v>209</v>
      </c>
      <c r="H4" s="230" t="s">
        <v>108</v>
      </c>
      <c r="I4" s="228" t="s">
        <v>4</v>
      </c>
      <c r="J4" s="229" t="s">
        <v>209</v>
      </c>
      <c r="K4" s="230" t="s">
        <v>108</v>
      </c>
      <c r="L4" s="228" t="s">
        <v>4</v>
      </c>
      <c r="M4" s="229" t="s">
        <v>209</v>
      </c>
      <c r="N4" s="230" t="s">
        <v>108</v>
      </c>
      <c r="O4" s="228" t="s">
        <v>4</v>
      </c>
      <c r="P4" s="229" t="s">
        <v>209</v>
      </c>
      <c r="Q4" s="231" t="s">
        <v>108</v>
      </c>
      <c r="R4" s="228" t="s">
        <v>4</v>
      </c>
      <c r="S4" s="229" t="s">
        <v>209</v>
      </c>
      <c r="T4" s="230" t="s">
        <v>108</v>
      </c>
      <c r="U4" s="232" t="s">
        <v>4</v>
      </c>
      <c r="V4" s="229" t="s">
        <v>209</v>
      </c>
      <c r="W4" s="230" t="s">
        <v>108</v>
      </c>
      <c r="X4" s="232" t="s">
        <v>4</v>
      </c>
      <c r="Y4" s="229" t="s">
        <v>209</v>
      </c>
      <c r="Z4" s="230" t="s">
        <v>108</v>
      </c>
    </row>
    <row r="5" spans="1:26" ht="22.5" customHeight="1">
      <c r="A5" s="205" t="s">
        <v>210</v>
      </c>
      <c r="B5" s="224" t="s">
        <v>211</v>
      </c>
      <c r="C5" s="143">
        <v>234</v>
      </c>
      <c r="D5" s="122">
        <v>274</v>
      </c>
      <c r="E5" s="210">
        <f>IF(C5="―","―",D5/C5)</f>
        <v>1.170940170940171</v>
      </c>
      <c r="F5" s="143">
        <v>234</v>
      </c>
      <c r="G5" s="122">
        <v>273</v>
      </c>
      <c r="H5" s="210">
        <f>G5/F5</f>
        <v>1.1666666666666667</v>
      </c>
      <c r="I5" s="143">
        <v>234</v>
      </c>
      <c r="J5" s="122">
        <v>246</v>
      </c>
      <c r="K5" s="120">
        <f>J5/I5</f>
        <v>1.0512820512820513</v>
      </c>
      <c r="L5" s="143">
        <v>234</v>
      </c>
      <c r="M5" s="122">
        <v>229</v>
      </c>
      <c r="N5" s="120">
        <f>M5/L5</f>
        <v>0.9786324786324786</v>
      </c>
      <c r="O5" s="143">
        <v>80</v>
      </c>
      <c r="P5" s="111">
        <v>241</v>
      </c>
      <c r="Q5" s="110">
        <v>3.0125</v>
      </c>
      <c r="R5" s="225">
        <v>154</v>
      </c>
      <c r="S5" s="226">
        <v>191</v>
      </c>
      <c r="T5" s="227">
        <v>1.24</v>
      </c>
      <c r="U5" s="1">
        <v>80</v>
      </c>
      <c r="V5" s="1">
        <v>226</v>
      </c>
      <c r="W5" s="1">
        <v>2.83</v>
      </c>
      <c r="X5" s="1">
        <v>150</v>
      </c>
      <c r="Y5" s="1">
        <v>213</v>
      </c>
      <c r="Z5" s="1">
        <v>1.42</v>
      </c>
    </row>
    <row r="6" spans="1:26" ht="22.5" customHeight="1">
      <c r="A6" s="195" t="s">
        <v>196</v>
      </c>
      <c r="B6" s="233" t="s">
        <v>211</v>
      </c>
      <c r="C6" s="214" t="s">
        <v>73</v>
      </c>
      <c r="D6" s="12" t="s">
        <v>73</v>
      </c>
      <c r="E6" s="215" t="str">
        <f>IF(C6="―","―",D6/C6)</f>
        <v>―</v>
      </c>
      <c r="F6" s="214" t="s">
        <v>73</v>
      </c>
      <c r="G6" s="12" t="s">
        <v>73</v>
      </c>
      <c r="H6" s="215" t="s">
        <v>73</v>
      </c>
      <c r="I6" s="171">
        <v>234</v>
      </c>
      <c r="J6" s="113">
        <v>265</v>
      </c>
      <c r="K6" s="115">
        <f>J6/I6</f>
        <v>1.1324786324786325</v>
      </c>
      <c r="L6" s="171">
        <v>234</v>
      </c>
      <c r="M6" s="113">
        <v>251</v>
      </c>
      <c r="N6" s="115">
        <f>M6/L6</f>
        <v>1.0726495726495726</v>
      </c>
      <c r="O6" s="171">
        <v>80</v>
      </c>
      <c r="P6" s="109">
        <v>219</v>
      </c>
      <c r="Q6" s="40">
        <v>2.7375</v>
      </c>
      <c r="R6" s="234">
        <v>154</v>
      </c>
      <c r="S6" s="109">
        <v>228</v>
      </c>
      <c r="T6" s="235">
        <v>1.48</v>
      </c>
      <c r="U6" s="171">
        <v>80</v>
      </c>
      <c r="V6" s="81">
        <v>239</v>
      </c>
      <c r="W6" s="236">
        <v>2.99</v>
      </c>
      <c r="X6" s="81">
        <v>150</v>
      </c>
      <c r="Y6" s="109">
        <v>213</v>
      </c>
      <c r="Z6" s="235">
        <v>1.42</v>
      </c>
    </row>
    <row r="7" spans="1:26" ht="22.5" customHeight="1">
      <c r="A7" s="386" t="s">
        <v>212</v>
      </c>
      <c r="B7" s="237" t="s">
        <v>213</v>
      </c>
      <c r="C7" s="143">
        <v>60</v>
      </c>
      <c r="D7" s="346">
        <v>78</v>
      </c>
      <c r="E7" s="363">
        <f>D7/SUM(C7:C8)</f>
        <v>0.9176470588235294</v>
      </c>
      <c r="F7" s="143">
        <v>60</v>
      </c>
      <c r="G7" s="346">
        <v>97</v>
      </c>
      <c r="H7" s="363">
        <f>G7/SUM(F7:F8)</f>
        <v>1.1411764705882352</v>
      </c>
      <c r="I7" s="143">
        <v>60</v>
      </c>
      <c r="J7" s="346">
        <v>106</v>
      </c>
      <c r="K7" s="363">
        <f>J7/SUM(I7:I8)</f>
        <v>1.2470588235294118</v>
      </c>
      <c r="L7" s="143">
        <v>60</v>
      </c>
      <c r="M7" s="346">
        <v>96</v>
      </c>
      <c r="N7" s="363">
        <f>M7/SUM(L7:L8)</f>
        <v>1.1294117647058823</v>
      </c>
      <c r="O7" s="143">
        <v>30</v>
      </c>
      <c r="P7" s="111">
        <v>53</v>
      </c>
      <c r="Q7" s="238">
        <v>1.7666666666666666</v>
      </c>
      <c r="R7" s="239">
        <v>30</v>
      </c>
      <c r="S7" s="111">
        <v>35</v>
      </c>
      <c r="T7" s="142">
        <v>1.1666666666666667</v>
      </c>
      <c r="U7" s="143">
        <v>30</v>
      </c>
      <c r="V7" s="111">
        <v>70</v>
      </c>
      <c r="W7" s="238">
        <v>2.33</v>
      </c>
      <c r="X7" s="239">
        <v>30</v>
      </c>
      <c r="Y7" s="111">
        <v>34</v>
      </c>
      <c r="Z7" s="142">
        <v>1.13</v>
      </c>
    </row>
    <row r="8" spans="1:26" ht="22.5" customHeight="1" thickBot="1">
      <c r="A8" s="390"/>
      <c r="B8" s="240" t="s">
        <v>214</v>
      </c>
      <c r="C8" s="190">
        <v>25</v>
      </c>
      <c r="D8" s="391"/>
      <c r="E8" s="392">
        <f>D8/C8</f>
        <v>0</v>
      </c>
      <c r="F8" s="190">
        <v>25</v>
      </c>
      <c r="G8" s="391"/>
      <c r="H8" s="392">
        <f>G8/F8</f>
        <v>0</v>
      </c>
      <c r="I8" s="190">
        <v>25</v>
      </c>
      <c r="J8" s="391"/>
      <c r="K8" s="392">
        <f>J8/I8</f>
        <v>0</v>
      </c>
      <c r="L8" s="190">
        <v>25</v>
      </c>
      <c r="M8" s="391"/>
      <c r="N8" s="392">
        <f>M8/L8</f>
        <v>0</v>
      </c>
      <c r="O8" s="190">
        <v>10</v>
      </c>
      <c r="P8" s="105">
        <v>34</v>
      </c>
      <c r="Q8" s="242">
        <v>3.4</v>
      </c>
      <c r="R8" s="243">
        <v>15</v>
      </c>
      <c r="S8" s="105">
        <v>19</v>
      </c>
      <c r="T8" s="244">
        <v>1.2666666666666666</v>
      </c>
      <c r="U8" s="143">
        <v>10</v>
      </c>
      <c r="V8" s="111">
        <v>36</v>
      </c>
      <c r="W8" s="238">
        <v>3.6</v>
      </c>
      <c r="X8" s="239">
        <v>15</v>
      </c>
      <c r="Y8" s="111">
        <v>18</v>
      </c>
      <c r="Z8" s="142">
        <v>1.2</v>
      </c>
    </row>
    <row r="9" spans="1:20" ht="6" customHeight="1">
      <c r="A9" s="393"/>
      <c r="B9" s="393"/>
      <c r="C9" s="393"/>
      <c r="D9" s="393"/>
      <c r="E9" s="393"/>
      <c r="F9" s="393"/>
      <c r="G9" s="393"/>
      <c r="H9" s="393"/>
      <c r="I9" s="393"/>
      <c r="J9" s="393"/>
      <c r="K9" s="393"/>
      <c r="L9" s="393"/>
      <c r="M9" s="393"/>
      <c r="N9" s="393"/>
      <c r="O9" s="393"/>
      <c r="P9" s="393"/>
      <c r="Q9" s="393"/>
      <c r="R9" s="393"/>
      <c r="S9" s="393"/>
      <c r="T9" s="393"/>
    </row>
    <row r="10" spans="1:20" ht="40.5" customHeight="1">
      <c r="A10" s="394"/>
      <c r="B10" s="394"/>
      <c r="C10" s="394"/>
      <c r="D10" s="394"/>
      <c r="E10" s="394"/>
      <c r="F10" s="395"/>
      <c r="G10" s="395"/>
      <c r="H10" s="395"/>
      <c r="I10" s="395"/>
      <c r="J10" s="395"/>
      <c r="K10" s="395"/>
      <c r="L10" s="395"/>
      <c r="M10" s="395"/>
      <c r="N10" s="395"/>
      <c r="O10" s="395"/>
      <c r="P10" s="395"/>
      <c r="Q10" s="395"/>
      <c r="R10" s="395"/>
      <c r="S10" s="395"/>
      <c r="T10" s="395"/>
    </row>
  </sheetData>
  <sheetProtection/>
  <mergeCells count="22">
    <mergeCell ref="D7:D8"/>
    <mergeCell ref="E7:E8"/>
    <mergeCell ref="O3:Q3"/>
    <mergeCell ref="R3:T3"/>
    <mergeCell ref="A9:T9"/>
    <mergeCell ref="A10:T10"/>
    <mergeCell ref="X3:Z3"/>
    <mergeCell ref="A7:A8"/>
    <mergeCell ref="G7:G8"/>
    <mergeCell ref="H7:H8"/>
    <mergeCell ref="J7:J8"/>
    <mergeCell ref="K7:K8"/>
    <mergeCell ref="U3:W3"/>
    <mergeCell ref="C3:E3"/>
    <mergeCell ref="M7:M8"/>
    <mergeCell ref="N7:N8"/>
    <mergeCell ref="A1:K1"/>
    <mergeCell ref="A2:W2"/>
    <mergeCell ref="A3:B3"/>
    <mergeCell ref="F3:H3"/>
    <mergeCell ref="I3:K3"/>
    <mergeCell ref="L3:N3"/>
  </mergeCells>
  <printOptions horizontalCentered="1"/>
  <pageMargins left="0.7086614173228347" right="0.7086614173228347" top="0.7480314960629921" bottom="0.7480314960629921" header="0.31496062992125984" footer="0.31496062992125984"/>
  <pageSetup firstPageNumber="11" useFirstPageNumber="1" fitToHeight="0" fitToWidth="0" horizontalDpi="600" verticalDpi="600" orientation="portrait" paperSize="9" scale="65"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2019-09-10T03:08:22Z</cp:lastPrinted>
  <dcterms:created xsi:type="dcterms:W3CDTF">2011-09-09T00:30:23Z</dcterms:created>
  <dcterms:modified xsi:type="dcterms:W3CDTF">2019-09-10T03:09:25Z</dcterms:modified>
  <cp:category/>
  <cp:version/>
  <cp:contentType/>
  <cp:contentStatus/>
</cp:coreProperties>
</file>