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470" windowHeight="7680" tabRatio="681" activeTab="0"/>
  </bookViews>
  <sheets>
    <sheet name="合計" sheetId="1" r:id="rId1"/>
    <sheet name="居宅介護" sheetId="2" r:id="rId2"/>
    <sheet name="重度訪問介護" sheetId="3" r:id="rId3"/>
    <sheet name="同行援護" sheetId="4" r:id="rId4"/>
    <sheet name="行動援護" sheetId="5" r:id="rId5"/>
    <sheet name="重度障がい者等包括支援" sheetId="6" r:id="rId6"/>
  </sheets>
  <definedNames>
    <definedName name="_xlfn.F.DIST" hidden="1">#NAME?</definedName>
    <definedName name="_xlnm.Print_Area" localSheetId="1">'居宅介護'!$A$1:$R$52</definedName>
    <definedName name="_xlnm.Print_Area" localSheetId="4">'行動援護'!$A$1:$N$65</definedName>
    <definedName name="_xlnm.Print_Area" localSheetId="0">'合計'!$A$1:$AD$51</definedName>
    <definedName name="_xlnm.Print_Area" localSheetId="5">'重度障がい者等包括支援'!$A$1:$X$52</definedName>
    <definedName name="_xlnm.Print_Area" localSheetId="2">'重度訪問介護'!$A$1:$V$51</definedName>
    <definedName name="_xlnm.Print_Area" localSheetId="3">'同行援護'!$A$1:$N$61</definedName>
    <definedName name="_xlnm.Print_Titles" localSheetId="1">'居宅介護'!$B:$B</definedName>
    <definedName name="_xlnm.Print_Titles" localSheetId="5">'重度障がい者等包括支援'!$B:$B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<sst xmlns="http://schemas.openxmlformats.org/spreadsheetml/2006/main" count="488" uniqueCount="119">
  <si>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</si>
  <si>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</si>
  <si>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</si>
  <si>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</si>
  <si>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</si>
  <si>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</si>
  <si>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</si>
  <si>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</si>
  <si>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</si>
  <si>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</si>
  <si>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</si>
  <si>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</si>
  <si>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</si>
  <si>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</si>
  <si>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</si>
  <si>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</si>
  <si>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</si>
  <si>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</si>
  <si>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</si>
  <si>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</si>
  <si>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</si>
  <si>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</si>
  <si>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</si>
  <si>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</si>
  <si>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</si>
  <si>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</si>
  <si>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</si>
  <si>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</si>
  <si>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</si>
  <si>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</si>
  <si>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</si>
  <si>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</si>
  <si>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</si>
  <si>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</si>
  <si>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</si>
  <si>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</si>
  <si>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</si>
  <si>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</si>
  <si>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</si>
  <si>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</si>
  <si>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</si>
  <si>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</si>
  <si>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市町村</t>
  </si>
  <si>
    <t>合計</t>
  </si>
  <si>
    <t>大阪市</t>
  </si>
  <si>
    <t>時間／月</t>
  </si>
  <si>
    <t>行　動　援　護</t>
  </si>
  <si>
    <t>重度障がい者等包括支援</t>
  </si>
  <si>
    <t>居　宅　介　護</t>
  </si>
  <si>
    <t>身体障がい者</t>
  </si>
  <si>
    <t>知的障がい者</t>
  </si>
  <si>
    <t>障がい児</t>
  </si>
  <si>
    <t>居　宅　介　護</t>
  </si>
  <si>
    <t>行　動　援　護</t>
  </si>
  <si>
    <t>精神障がい者</t>
  </si>
  <si>
    <t>重　度　障　が　い　者　等　包　括　支　援</t>
  </si>
  <si>
    <t>訪　問　系　サ　ー　ビ　ス　合　計</t>
  </si>
  <si>
    <t>人／月</t>
  </si>
  <si>
    <t>　①　訪問系サービス合計　（訪問系サービス合計、居宅介護、重度訪問介護）</t>
  </si>
  <si>
    <t>　①　訪問系サービス合計　（同行援護、行動援護、重度障がい者等包括支援）</t>
  </si>
  <si>
    <t>　②　居宅介護</t>
  </si>
  <si>
    <t>重　度　訪　問　介　護</t>
  </si>
  <si>
    <t>同　行　援　護</t>
  </si>
  <si>
    <t>高石市</t>
  </si>
  <si>
    <t>箕面市</t>
  </si>
  <si>
    <t>守口市</t>
  </si>
  <si>
    <t>同　行　援　護</t>
  </si>
  <si>
    <t>重　度　訪　問　介　護</t>
  </si>
  <si>
    <t>　③　重度訪問介護</t>
  </si>
  <si>
    <t>　④　同行援護</t>
  </si>
  <si>
    <t>　⑤　行動援護</t>
  </si>
  <si>
    <t>　⑥　重度障がい者等包括支援</t>
  </si>
  <si>
    <t>（１）訪問系サービス</t>
  </si>
  <si>
    <t>（１）訪問系サービス</t>
  </si>
  <si>
    <t>R2年度
見込量</t>
  </si>
  <si>
    <t>R2年度
実績値</t>
  </si>
  <si>
    <t>河南町</t>
  </si>
  <si>
    <t>忠岡町</t>
  </si>
  <si>
    <t>門真市</t>
  </si>
  <si>
    <t>泉南市</t>
  </si>
  <si>
    <t>柏原市</t>
  </si>
  <si>
    <t>高石市</t>
  </si>
  <si>
    <t>泉佐野市</t>
  </si>
  <si>
    <t>八尾市</t>
  </si>
  <si>
    <t>枚方市</t>
  </si>
  <si>
    <t>羽曳野市</t>
  </si>
  <si>
    <t>河内長野市</t>
  </si>
  <si>
    <t>熊取町</t>
  </si>
  <si>
    <t>阪南市</t>
  </si>
  <si>
    <t>松原市</t>
  </si>
  <si>
    <t>摂津市</t>
  </si>
  <si>
    <t>泉大津市</t>
  </si>
  <si>
    <t>田尻町</t>
  </si>
  <si>
    <t>島本町</t>
  </si>
  <si>
    <t>東大阪市</t>
  </si>
  <si>
    <t>藤井寺市</t>
  </si>
  <si>
    <t>富田林市</t>
  </si>
  <si>
    <t>豊中市</t>
  </si>
  <si>
    <t>岬町</t>
  </si>
  <si>
    <t>貝塚市</t>
  </si>
  <si>
    <t>吹田市</t>
  </si>
  <si>
    <t>堺市</t>
  </si>
  <si>
    <t>池田市</t>
  </si>
  <si>
    <t>守口市</t>
  </si>
  <si>
    <t>茨木市</t>
  </si>
  <si>
    <t>岸和田市</t>
  </si>
  <si>
    <t>交野市</t>
  </si>
  <si>
    <t>四條畷市</t>
  </si>
  <si>
    <t>大阪狭山市</t>
  </si>
  <si>
    <t>大阪市</t>
  </si>
  <si>
    <t>大東市</t>
  </si>
  <si>
    <t>能勢町</t>
  </si>
  <si>
    <t>豊能町</t>
  </si>
  <si>
    <t>箕面市</t>
  </si>
  <si>
    <t>和泉市</t>
  </si>
  <si>
    <t>千早赤阪村</t>
  </si>
  <si>
    <t>太子町</t>
  </si>
  <si>
    <t>高槻市</t>
  </si>
  <si>
    <t>寝屋川市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</si>
</sst>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#"/>
    <numFmt numFmtId="221" formatCode="0.0;&quot;△ &quot;0.0"/>
    <numFmt numFmtId="222" formatCode="[$]ggge&quot;年&quot;m&quot;月&quot;d&quot;日&quot;;@"/>
    <numFmt numFmtId="223" formatCode="[$-411]gge&quot;年&quot;m&quot;月&quot;d&quot;日&quot;;@"/>
    <numFmt numFmtId="224" formatCode="[$]gge&quot;年&quot;m&quot;月&quot;d&quot;日&quot;;@"/>
    <numFmt numFmtId="225" formatCode="0.00_);[Red]\(0.00\)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i/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14"/>
      <color indexed="9"/>
      <name val="ＭＳ Ｐゴシック"/>
      <family val="3"/>
    </font>
    <font>
      <sz val="2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sz val="14"/>
      <color theme="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8" fillId="33" borderId="11" xfId="0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8" fillId="33" borderId="11" xfId="0" applyFont="1" applyFill="1" applyBorder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8" fillId="33" borderId="12" xfId="0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38" fontId="52" fillId="34" borderId="0" xfId="49" applyFont="1" applyFill="1" applyBorder="1" applyAlignment="1">
      <alignment vertical="center" shrinkToFit="1"/>
    </xf>
    <xf numFmtId="38" fontId="52" fillId="0" borderId="14" xfId="49" applyFont="1" applyFill="1" applyBorder="1" applyAlignment="1">
      <alignment vertical="center" shrinkToFit="1"/>
    </xf>
    <xf numFmtId="38" fontId="52" fillId="0" borderId="11" xfId="49" applyFont="1" applyFill="1" applyBorder="1" applyAlignment="1">
      <alignment vertical="center" shrinkToFit="1"/>
    </xf>
    <xf numFmtId="38" fontId="52" fillId="0" borderId="15" xfId="49" applyFont="1" applyFill="1" applyBorder="1" applyAlignment="1">
      <alignment vertical="center" shrinkToFit="1"/>
    </xf>
    <xf numFmtId="38" fontId="52" fillId="0" borderId="16" xfId="49" applyFont="1" applyFill="1" applyBorder="1" applyAlignment="1">
      <alignment vertical="center" shrinkToFit="1"/>
    </xf>
    <xf numFmtId="38" fontId="52" fillId="0" borderId="17" xfId="49" applyFont="1" applyFill="1" applyBorder="1" applyAlignment="1">
      <alignment vertical="center" shrinkToFit="1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7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0" fontId="7" fillId="9" borderId="18" xfId="0" applyFont="1" applyFill="1" applyBorder="1" applyAlignment="1">
      <alignment horizontal="center" vertical="center" shrinkToFit="1"/>
    </xf>
    <xf numFmtId="0" fontId="7" fillId="9" borderId="13" xfId="0" applyFont="1" applyFill="1" applyBorder="1" applyAlignment="1">
      <alignment horizontal="center" vertical="center" shrinkToFit="1"/>
    </xf>
    <xf numFmtId="38" fontId="52" fillId="9" borderId="19" xfId="49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38" fontId="52" fillId="0" borderId="21" xfId="49" applyFont="1" applyFill="1" applyBorder="1" applyAlignment="1">
      <alignment vertical="center" shrinkToFit="1"/>
    </xf>
    <xf numFmtId="38" fontId="52" fillId="0" borderId="22" xfId="49" applyFont="1" applyFill="1" applyBorder="1" applyAlignment="1">
      <alignment vertical="center" shrinkToFit="1"/>
    </xf>
    <xf numFmtId="38" fontId="52" fillId="0" borderId="23" xfId="49" applyFont="1" applyFill="1" applyBorder="1" applyAlignment="1">
      <alignment vertical="center" shrinkToFit="1"/>
    </xf>
    <xf numFmtId="0" fontId="7" fillId="9" borderId="24" xfId="0" applyFont="1" applyFill="1" applyBorder="1" applyAlignment="1">
      <alignment horizontal="center" vertical="center" shrinkToFit="1"/>
    </xf>
    <xf numFmtId="38" fontId="52" fillId="9" borderId="25" xfId="49" applyFont="1" applyFill="1" applyBorder="1" applyAlignment="1">
      <alignment vertical="center" shrinkToFit="1"/>
    </xf>
    <xf numFmtId="38" fontId="52" fillId="9" borderId="26" xfId="49" applyFont="1" applyFill="1" applyBorder="1" applyAlignment="1">
      <alignment horizontal="right" vertical="center" shrinkToFit="1"/>
    </xf>
    <xf numFmtId="0" fontId="7" fillId="9" borderId="27" xfId="0" applyFont="1" applyFill="1" applyBorder="1" applyAlignment="1">
      <alignment horizontal="center" vertical="center" shrinkToFit="1"/>
    </xf>
    <xf numFmtId="38" fontId="52" fillId="9" borderId="28" xfId="49" applyFont="1" applyFill="1" applyBorder="1" applyAlignment="1">
      <alignment vertical="center" shrinkToFit="1"/>
    </xf>
    <xf numFmtId="0" fontId="10" fillId="36" borderId="29" xfId="0" applyFont="1" applyFill="1" applyBorder="1" applyAlignment="1">
      <alignment vertical="center" shrinkToFit="1"/>
    </xf>
    <xf numFmtId="38" fontId="53" fillId="36" borderId="29" xfId="49" applyFont="1" applyFill="1" applyBorder="1" applyAlignment="1">
      <alignment vertical="center"/>
    </xf>
    <xf numFmtId="38" fontId="53" fillId="36" borderId="30" xfId="49" applyFont="1" applyFill="1" applyBorder="1" applyAlignment="1">
      <alignment vertical="center"/>
    </xf>
    <xf numFmtId="38" fontId="53" fillId="36" borderId="31" xfId="49" applyFont="1" applyFill="1" applyBorder="1" applyAlignment="1">
      <alignment vertical="center"/>
    </xf>
    <xf numFmtId="38" fontId="53" fillId="36" borderId="32" xfId="49" applyFont="1" applyFill="1" applyBorder="1" applyAlignment="1">
      <alignment vertical="center"/>
    </xf>
    <xf numFmtId="38" fontId="53" fillId="36" borderId="33" xfId="49" applyFont="1" applyFill="1" applyBorder="1" applyAlignment="1">
      <alignment vertical="center"/>
    </xf>
    <xf numFmtId="38" fontId="53" fillId="36" borderId="34" xfId="49" applyFont="1" applyFill="1" applyBorder="1" applyAlignment="1">
      <alignment vertical="center"/>
    </xf>
    <xf numFmtId="38" fontId="52" fillId="0" borderId="35" xfId="49" applyFont="1" applyFill="1" applyBorder="1" applyAlignment="1">
      <alignment vertical="center" shrinkToFit="1"/>
    </xf>
    <xf numFmtId="38" fontId="52" fillId="0" borderId="36" xfId="49" applyFont="1" applyFill="1" applyBorder="1" applyAlignment="1">
      <alignment vertical="center" shrinkToFit="1"/>
    </xf>
    <xf numFmtId="38" fontId="52" fillId="9" borderId="14" xfId="49" applyFont="1" applyFill="1" applyBorder="1" applyAlignment="1">
      <alignment vertical="center" shrinkToFit="1"/>
    </xf>
    <xf numFmtId="38" fontId="52" fillId="9" borderId="37" xfId="49" applyFont="1" applyFill="1" applyBorder="1" applyAlignment="1">
      <alignment vertical="center" shrinkToFit="1"/>
    </xf>
    <xf numFmtId="38" fontId="52" fillId="9" borderId="16" xfId="49" applyFont="1" applyFill="1" applyBorder="1" applyAlignment="1">
      <alignment vertical="center" shrinkToFit="1"/>
    </xf>
    <xf numFmtId="0" fontId="7" fillId="9" borderId="38" xfId="0" applyFont="1" applyFill="1" applyBorder="1" applyAlignment="1">
      <alignment horizontal="center" vertical="center" shrinkToFit="1"/>
    </xf>
    <xf numFmtId="38" fontId="52" fillId="9" borderId="39" xfId="49" applyFont="1" applyFill="1" applyBorder="1" applyAlignment="1">
      <alignment vertical="center" shrinkToFit="1"/>
    </xf>
    <xf numFmtId="0" fontId="11" fillId="35" borderId="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 shrinkToFit="1"/>
    </xf>
    <xf numFmtId="38" fontId="52" fillId="35" borderId="0" xfId="49" applyFont="1" applyFill="1" applyBorder="1" applyAlignment="1">
      <alignment horizontal="right" vertical="center" shrinkToFit="1"/>
    </xf>
    <xf numFmtId="38" fontId="52" fillId="35" borderId="0" xfId="49" applyFont="1" applyFill="1" applyBorder="1" applyAlignment="1">
      <alignment vertical="center" shrinkToFit="1"/>
    </xf>
    <xf numFmtId="38" fontId="53" fillId="35" borderId="0" xfId="49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 shrinkToFit="1"/>
    </xf>
    <xf numFmtId="38" fontId="52" fillId="0" borderId="40" xfId="49" applyFont="1" applyFill="1" applyBorder="1" applyAlignment="1">
      <alignment vertical="center" shrinkToFit="1"/>
    </xf>
    <xf numFmtId="38" fontId="53" fillId="36" borderId="41" xfId="49" applyFont="1" applyFill="1" applyBorder="1" applyAlignment="1">
      <alignment vertical="center"/>
    </xf>
    <xf numFmtId="0" fontId="8" fillId="33" borderId="42" xfId="0" applyFont="1" applyFill="1" applyBorder="1" applyAlignment="1">
      <alignment vertical="center" shrinkToFit="1"/>
    </xf>
    <xf numFmtId="0" fontId="8" fillId="33" borderId="43" xfId="0" applyFont="1" applyFill="1" applyBorder="1" applyAlignment="1">
      <alignment vertical="center" shrinkToFit="1"/>
    </xf>
    <xf numFmtId="0" fontId="8" fillId="33" borderId="44" xfId="0" applyFont="1" applyFill="1" applyBorder="1" applyAlignment="1">
      <alignment vertical="center" shrinkToFit="1"/>
    </xf>
    <xf numFmtId="0" fontId="10" fillId="36" borderId="45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8" fontId="53" fillId="36" borderId="41" xfId="49" applyFont="1" applyFill="1" applyBorder="1" applyAlignment="1">
      <alignment vertical="center" shrinkToFit="1"/>
    </xf>
    <xf numFmtId="38" fontId="53" fillId="36" borderId="30" xfId="49" applyFont="1" applyFill="1" applyBorder="1" applyAlignment="1">
      <alignment vertical="center" shrinkToFit="1"/>
    </xf>
    <xf numFmtId="38" fontId="53" fillId="36" borderId="31" xfId="49" applyFont="1" applyFill="1" applyBorder="1" applyAlignment="1">
      <alignment vertical="center" shrinkToFit="1"/>
    </xf>
    <xf numFmtId="0" fontId="7" fillId="9" borderId="18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24" xfId="0" applyFont="1" applyFill="1" applyBorder="1" applyAlignment="1">
      <alignment horizontal="center" vertical="center"/>
    </xf>
    <xf numFmtId="0" fontId="7" fillId="9" borderId="27" xfId="0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38" fontId="5" fillId="0" borderId="0" xfId="0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53" fillId="36" borderId="46" xfId="49" applyFont="1" applyFill="1" applyBorder="1" applyAlignment="1">
      <alignment vertical="center"/>
    </xf>
    <xf numFmtId="38" fontId="53" fillId="36" borderId="13" xfId="49" applyFont="1" applyFill="1" applyBorder="1" applyAlignment="1">
      <alignment vertical="center"/>
    </xf>
    <xf numFmtId="38" fontId="53" fillId="36" borderId="47" xfId="49" applyFont="1" applyFill="1" applyBorder="1" applyAlignment="1">
      <alignment vertical="center"/>
    </xf>
    <xf numFmtId="38" fontId="53" fillId="36" borderId="48" xfId="49" applyFont="1" applyFill="1" applyBorder="1" applyAlignment="1">
      <alignment vertical="center"/>
    </xf>
    <xf numFmtId="38" fontId="53" fillId="36" borderId="49" xfId="49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20" xfId="0" applyFont="1" applyFill="1" applyBorder="1" applyAlignment="1">
      <alignment horizontal="center" vertical="center" shrinkToFit="1"/>
    </xf>
    <xf numFmtId="38" fontId="52" fillId="0" borderId="19" xfId="49" applyFont="1" applyFill="1" applyBorder="1" applyAlignment="1">
      <alignment vertical="center" shrinkToFit="1"/>
    </xf>
    <xf numFmtId="38" fontId="52" fillId="0" borderId="50" xfId="49" applyFont="1" applyFill="1" applyBorder="1" applyAlignment="1">
      <alignment vertical="center" shrinkToFit="1"/>
    </xf>
    <xf numFmtId="38" fontId="52" fillId="0" borderId="51" xfId="49" applyFont="1" applyFill="1" applyBorder="1" applyAlignment="1">
      <alignment vertical="center" shrinkToFit="1"/>
    </xf>
    <xf numFmtId="38" fontId="52" fillId="0" borderId="52" xfId="49" applyFont="1" applyFill="1" applyBorder="1" applyAlignment="1">
      <alignment vertical="center" shrinkToFit="1"/>
    </xf>
    <xf numFmtId="38" fontId="52" fillId="9" borderId="16" xfId="49" applyFont="1" applyFill="1" applyBorder="1" applyAlignment="1" applyProtection="1">
      <alignment vertical="center"/>
      <protection locked="0"/>
    </xf>
    <xf numFmtId="38" fontId="52" fillId="9" borderId="53" xfId="49" applyFont="1" applyFill="1" applyBorder="1" applyAlignment="1" applyProtection="1">
      <alignment vertical="center"/>
      <protection locked="0"/>
    </xf>
    <xf numFmtId="38" fontId="12" fillId="9" borderId="16" xfId="49" applyFont="1" applyFill="1" applyBorder="1" applyAlignment="1" applyProtection="1">
      <alignment vertical="center"/>
      <protection locked="0"/>
    </xf>
    <xf numFmtId="38" fontId="12" fillId="9" borderId="53" xfId="49" applyFont="1" applyFill="1" applyBorder="1" applyAlignment="1" applyProtection="1">
      <alignment vertical="center"/>
      <protection locked="0"/>
    </xf>
    <xf numFmtId="38" fontId="52" fillId="9" borderId="54" xfId="49" applyFont="1" applyFill="1" applyBorder="1" applyAlignment="1" applyProtection="1">
      <alignment vertical="center"/>
      <protection locked="0"/>
    </xf>
    <xf numFmtId="38" fontId="52" fillId="9" borderId="55" xfId="49" applyFont="1" applyFill="1" applyBorder="1" applyAlignment="1" applyProtection="1">
      <alignment vertical="center"/>
      <protection locked="0"/>
    </xf>
    <xf numFmtId="38" fontId="52" fillId="9" borderId="56" xfId="49" applyFont="1" applyFill="1" applyBorder="1" applyAlignment="1" applyProtection="1">
      <alignment vertical="center"/>
      <protection locked="0"/>
    </xf>
    <xf numFmtId="38" fontId="12" fillId="9" borderId="56" xfId="49" applyFont="1" applyFill="1" applyBorder="1" applyAlignment="1" applyProtection="1">
      <alignment vertical="center"/>
      <protection locked="0"/>
    </xf>
    <xf numFmtId="38" fontId="12" fillId="9" borderId="57" xfId="49" applyFont="1" applyFill="1" applyBorder="1" applyAlignment="1" applyProtection="1">
      <alignment vertical="center"/>
      <protection locked="0"/>
    </xf>
    <xf numFmtId="38" fontId="52" fillId="9" borderId="58" xfId="49" applyFont="1" applyFill="1" applyBorder="1" applyAlignment="1" applyProtection="1">
      <alignment vertical="center"/>
      <protection locked="0"/>
    </xf>
    <xf numFmtId="38" fontId="52" fillId="9" borderId="59" xfId="49" applyFont="1" applyFill="1" applyBorder="1" applyAlignment="1" applyProtection="1">
      <alignment vertical="center"/>
      <protection locked="0"/>
    </xf>
    <xf numFmtId="38" fontId="12" fillId="9" borderId="59" xfId="49" applyFont="1" applyFill="1" applyBorder="1" applyAlignment="1" applyProtection="1">
      <alignment vertical="center"/>
      <protection locked="0"/>
    </xf>
    <xf numFmtId="38" fontId="52" fillId="9" borderId="60" xfId="49" applyFont="1" applyFill="1" applyBorder="1" applyAlignment="1" applyProtection="1">
      <alignment vertical="center"/>
      <protection locked="0"/>
    </xf>
    <xf numFmtId="38" fontId="53" fillId="11" borderId="29" xfId="49" applyFont="1" applyFill="1" applyBorder="1" applyAlignment="1">
      <alignment vertical="center" shrinkToFit="1"/>
    </xf>
    <xf numFmtId="38" fontId="53" fillId="11" borderId="41" xfId="49" applyFont="1" applyFill="1" applyBorder="1" applyAlignment="1">
      <alignment vertical="center" shrinkToFit="1"/>
    </xf>
    <xf numFmtId="38" fontId="53" fillId="11" borderId="32" xfId="49" applyFont="1" applyFill="1" applyBorder="1" applyAlignment="1">
      <alignment vertical="center" shrinkToFit="1"/>
    </xf>
    <xf numFmtId="38" fontId="53" fillId="11" borderId="34" xfId="49" applyFont="1" applyFill="1" applyBorder="1" applyAlignment="1">
      <alignment vertical="center" shrinkToFit="1"/>
    </xf>
    <xf numFmtId="38" fontId="52" fillId="9" borderId="57" xfId="49" applyFont="1" applyFill="1" applyBorder="1" applyAlignment="1" applyProtection="1">
      <alignment vertical="center"/>
      <protection locked="0"/>
    </xf>
    <xf numFmtId="38" fontId="52" fillId="9" borderId="22" xfId="49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8" fontId="52" fillId="9" borderId="61" xfId="49" applyFont="1" applyFill="1" applyBorder="1" applyAlignment="1" applyProtection="1">
      <alignment vertical="center"/>
      <protection locked="0"/>
    </xf>
    <xf numFmtId="38" fontId="52" fillId="9" borderId="62" xfId="49" applyFont="1" applyFill="1" applyBorder="1" applyAlignment="1">
      <alignment horizontal="right" vertical="center" shrinkToFit="1"/>
    </xf>
    <xf numFmtId="38" fontId="52" fillId="9" borderId="22" xfId="49" applyFont="1" applyFill="1" applyBorder="1" applyAlignment="1">
      <alignment horizontal="right" vertical="center" shrinkToFit="1"/>
    </xf>
    <xf numFmtId="38" fontId="52" fillId="9" borderId="17" xfId="49" applyFont="1" applyFill="1" applyBorder="1" applyAlignment="1">
      <alignment vertical="center" shrinkToFit="1"/>
    </xf>
    <xf numFmtId="38" fontId="52" fillId="9" borderId="23" xfId="49" applyFont="1" applyFill="1" applyBorder="1" applyAlignment="1">
      <alignment horizontal="right" vertical="center" shrinkToFit="1"/>
    </xf>
    <xf numFmtId="0" fontId="11" fillId="37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38" fontId="52" fillId="38" borderId="0" xfId="49" applyFont="1" applyFill="1" applyBorder="1" applyAlignment="1">
      <alignment vertical="center"/>
    </xf>
    <xf numFmtId="38" fontId="53" fillId="36" borderId="0" xfId="49" applyFont="1" applyFill="1" applyBorder="1" applyAlignment="1">
      <alignment vertical="center" shrinkToFit="1"/>
    </xf>
    <xf numFmtId="38" fontId="52" fillId="9" borderId="63" xfId="49" applyFont="1" applyFill="1" applyBorder="1" applyAlignment="1">
      <alignment vertical="center" shrinkToFit="1"/>
    </xf>
    <xf numFmtId="38" fontId="52" fillId="9" borderId="64" xfId="49" applyFont="1" applyFill="1" applyBorder="1" applyAlignment="1">
      <alignment vertical="center" shrinkToFit="1"/>
    </xf>
    <xf numFmtId="38" fontId="52" fillId="9" borderId="63" xfId="49" applyFont="1" applyFill="1" applyBorder="1" applyAlignment="1" applyProtection="1">
      <alignment vertical="center"/>
      <protection locked="0"/>
    </xf>
    <xf numFmtId="38" fontId="52" fillId="9" borderId="64" xfId="49" applyFont="1" applyFill="1" applyBorder="1" applyAlignment="1" applyProtection="1">
      <alignment vertical="center"/>
      <protection locked="0"/>
    </xf>
    <xf numFmtId="38" fontId="52" fillId="0" borderId="16" xfId="49" applyFont="1" applyFill="1" applyBorder="1" applyAlignment="1">
      <alignment vertical="center"/>
    </xf>
    <xf numFmtId="38" fontId="52" fillId="0" borderId="57" xfId="49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38" fontId="12" fillId="0" borderId="57" xfId="49" applyFont="1" applyFill="1" applyBorder="1" applyAlignment="1">
      <alignment vertical="center"/>
    </xf>
    <xf numFmtId="38" fontId="52" fillId="0" borderId="54" xfId="49" applyFont="1" applyFill="1" applyBorder="1" applyAlignment="1">
      <alignment vertical="center"/>
    </xf>
    <xf numFmtId="38" fontId="52" fillId="0" borderId="65" xfId="49" applyFont="1" applyFill="1" applyBorder="1" applyAlignment="1">
      <alignment vertical="center"/>
    </xf>
    <xf numFmtId="38" fontId="52" fillId="0" borderId="51" xfId="49" applyFont="1" applyFill="1" applyBorder="1" applyAlignment="1">
      <alignment vertical="center"/>
    </xf>
    <xf numFmtId="38" fontId="12" fillId="0" borderId="51" xfId="49" applyFont="1" applyFill="1" applyBorder="1" applyAlignment="1">
      <alignment vertical="center"/>
    </xf>
    <xf numFmtId="38" fontId="52" fillId="0" borderId="11" xfId="49" applyFont="1" applyFill="1" applyBorder="1" applyAlignment="1">
      <alignment vertical="center"/>
    </xf>
    <xf numFmtId="38" fontId="52" fillId="0" borderId="66" xfId="49" applyFont="1" applyFill="1" applyBorder="1" applyAlignment="1">
      <alignment vertical="center"/>
    </xf>
    <xf numFmtId="38" fontId="52" fillId="0" borderId="22" xfId="49" applyFont="1" applyFill="1" applyBorder="1" applyAlignment="1">
      <alignment vertical="center"/>
    </xf>
    <xf numFmtId="38" fontId="12" fillId="0" borderId="22" xfId="49" applyFont="1" applyFill="1" applyBorder="1" applyAlignment="1">
      <alignment vertical="center"/>
    </xf>
    <xf numFmtId="38" fontId="52" fillId="0" borderId="67" xfId="49" applyFont="1" applyFill="1" applyBorder="1" applyAlignment="1">
      <alignment vertical="center"/>
    </xf>
    <xf numFmtId="38" fontId="52" fillId="0" borderId="17" xfId="49" applyFont="1" applyFill="1" applyBorder="1" applyAlignment="1">
      <alignment vertical="center"/>
    </xf>
    <xf numFmtId="38" fontId="52" fillId="0" borderId="19" xfId="49" applyFont="1" applyFill="1" applyBorder="1" applyAlignment="1">
      <alignment vertical="center"/>
    </xf>
    <xf numFmtId="38" fontId="52" fillId="0" borderId="62" xfId="49" applyFont="1" applyFill="1" applyBorder="1" applyAlignment="1">
      <alignment vertical="center"/>
    </xf>
    <xf numFmtId="38" fontId="52" fillId="0" borderId="23" xfId="49" applyFont="1" applyFill="1" applyBorder="1" applyAlignment="1">
      <alignment vertical="center"/>
    </xf>
    <xf numFmtId="38" fontId="52" fillId="0" borderId="53" xfId="49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38" fontId="52" fillId="0" borderId="0" xfId="49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0" fontId="7" fillId="0" borderId="68" xfId="0" applyFont="1" applyFill="1" applyBorder="1" applyAlignment="1">
      <alignment horizontal="center" vertical="center" shrinkToFit="1"/>
    </xf>
    <xf numFmtId="0" fontId="7" fillId="0" borderId="69" xfId="0" applyFont="1" applyBorder="1" applyAlignment="1">
      <alignment vertical="center" shrinkToFit="1"/>
    </xf>
    <xf numFmtId="0" fontId="7" fillId="0" borderId="70" xfId="0" applyFont="1" applyBorder="1" applyAlignment="1">
      <alignment vertical="center" shrinkToFit="1"/>
    </xf>
    <xf numFmtId="0" fontId="11" fillId="37" borderId="29" xfId="0" applyFont="1" applyFill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1" fillId="37" borderId="34" xfId="0" applyFont="1" applyFill="1" applyBorder="1" applyAlignment="1">
      <alignment horizontal="center" vertical="center" shrinkToFit="1"/>
    </xf>
    <xf numFmtId="0" fontId="11" fillId="37" borderId="72" xfId="0" applyFont="1" applyFill="1" applyBorder="1" applyAlignment="1">
      <alignment horizontal="center" vertical="center" shrinkToFit="1"/>
    </xf>
    <xf numFmtId="0" fontId="7" fillId="9" borderId="73" xfId="0" applyFont="1" applyFill="1" applyBorder="1" applyAlignment="1">
      <alignment horizontal="center" vertical="center" wrapText="1" shrinkToFit="1"/>
    </xf>
    <xf numFmtId="0" fontId="7" fillId="9" borderId="74" xfId="0" applyFont="1" applyFill="1" applyBorder="1" applyAlignment="1">
      <alignment horizontal="center" vertical="center" shrinkToFit="1"/>
    </xf>
    <xf numFmtId="0" fontId="52" fillId="0" borderId="73" xfId="0" applyFont="1" applyFill="1" applyBorder="1" applyAlignment="1">
      <alignment horizontal="center" vertical="center" wrapText="1" shrinkToFit="1"/>
    </xf>
    <xf numFmtId="0" fontId="52" fillId="0" borderId="75" xfId="0" applyFont="1" applyFill="1" applyBorder="1" applyAlignment="1">
      <alignment horizontal="center" vertical="center" shrinkToFit="1"/>
    </xf>
    <xf numFmtId="0" fontId="11" fillId="37" borderId="32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>
      <alignment horizontal="center" vertical="center" wrapText="1" shrinkToFit="1"/>
    </xf>
    <xf numFmtId="0" fontId="7" fillId="0" borderId="75" xfId="0" applyFont="1" applyFill="1" applyBorder="1" applyAlignment="1">
      <alignment horizontal="center" vertical="center" shrinkToFit="1"/>
    </xf>
    <xf numFmtId="0" fontId="11" fillId="37" borderId="7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right" vertical="center"/>
    </xf>
    <xf numFmtId="0" fontId="52" fillId="0" borderId="76" xfId="0" applyFont="1" applyFill="1" applyBorder="1" applyAlignment="1">
      <alignment horizontal="center" vertical="center" shrinkToFit="1"/>
    </xf>
    <xf numFmtId="0" fontId="7" fillId="0" borderId="76" xfId="0" applyFont="1" applyFill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11" fillId="37" borderId="18" xfId="0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0" fontId="11" fillId="37" borderId="78" xfId="0" applyFont="1" applyFill="1" applyBorder="1" applyAlignment="1">
      <alignment horizontal="center" vertical="center" wrapText="1"/>
    </xf>
    <xf numFmtId="0" fontId="11" fillId="37" borderId="24" xfId="0" applyFont="1" applyFill="1" applyBorder="1" applyAlignment="1">
      <alignment horizontal="center" vertical="center" wrapText="1"/>
    </xf>
    <xf numFmtId="0" fontId="11" fillId="37" borderId="46" xfId="0" applyFont="1" applyFill="1" applyBorder="1" applyAlignment="1">
      <alignment horizontal="center" vertical="center" wrapText="1"/>
    </xf>
    <xf numFmtId="0" fontId="11" fillId="37" borderId="29" xfId="0" applyFont="1" applyFill="1" applyBorder="1" applyAlignment="1">
      <alignment horizontal="center" vertical="center" wrapText="1"/>
    </xf>
    <xf numFmtId="0" fontId="11" fillId="37" borderId="34" xfId="0" applyFont="1" applyFill="1" applyBorder="1" applyAlignment="1">
      <alignment horizontal="center" vertical="center" wrapText="1"/>
    </xf>
    <xf numFmtId="0" fontId="11" fillId="37" borderId="7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9" borderId="79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right" vertical="center"/>
    </xf>
    <xf numFmtId="0" fontId="11" fillId="37" borderId="80" xfId="0" applyFont="1" applyFill="1" applyBorder="1" applyAlignment="1">
      <alignment horizontal="center" vertical="center" wrapText="1"/>
    </xf>
    <xf numFmtId="0" fontId="11" fillId="37" borderId="81" xfId="0" applyFont="1" applyFill="1" applyBorder="1" applyAlignment="1">
      <alignment horizontal="center" vertical="center" wrapText="1"/>
    </xf>
    <xf numFmtId="0" fontId="11" fillId="37" borderId="82" xfId="0" applyFont="1" applyFill="1" applyBorder="1" applyAlignment="1">
      <alignment horizontal="center" vertical="center" wrapText="1"/>
    </xf>
    <xf numFmtId="0" fontId="11" fillId="37" borderId="4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11" fillId="37" borderId="31" xfId="0" applyFont="1" applyFill="1" applyBorder="1" applyAlignment="1">
      <alignment horizontal="center" vertical="center" wrapText="1"/>
    </xf>
    <xf numFmtId="0" fontId="11" fillId="37" borderId="48" xfId="0" applyFont="1" applyFill="1" applyBorder="1" applyAlignment="1">
      <alignment horizontal="center" vertical="center" wrapText="1"/>
    </xf>
    <xf numFmtId="0" fontId="11" fillId="37" borderId="47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33</xdr:row>
      <xdr:rowOff>161925</xdr:rowOff>
    </xdr:from>
    <xdr:to>
      <xdr:col>0</xdr:col>
      <xdr:colOff>800100</xdr:colOff>
      <xdr:row>36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161925" y="11706225"/>
          <a:ext cx="6381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200025</xdr:rowOff>
    </xdr:from>
    <xdr:to>
      <xdr:col>0</xdr:col>
      <xdr:colOff>781050</xdr:colOff>
      <xdr:row>30</xdr:row>
      <xdr:rowOff>209550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142875" y="9763125"/>
          <a:ext cx="6381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0</xdr:col>
      <xdr:colOff>638175</xdr:colOff>
      <xdr:row>29</xdr:row>
      <xdr:rowOff>314325</xdr:rowOff>
    </xdr:to>
    <xdr:sp>
      <xdr:nvSpPr>
        <xdr:cNvPr id="1" name="テキスト ボックス 2"/>
        <xdr:cNvSpPr txBox="1">
          <a:spLocks noChangeArrowheads="1"/>
        </xdr:cNvSpPr>
      </xdr:nvSpPr>
      <xdr:spPr>
        <a:xfrm rot="5400000">
          <a:off x="0" y="9629775"/>
          <a:ext cx="638175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57</xdr:row>
      <xdr:rowOff>123825</xdr:rowOff>
    </xdr:from>
    <xdr:to>
      <xdr:col>6</xdr:col>
      <xdr:colOff>66675</xdr:colOff>
      <xdr:row>60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486525" y="18669000"/>
          <a:ext cx="94297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742950</xdr:colOff>
      <xdr:row>61</xdr:row>
      <xdr:rowOff>85725</xdr:rowOff>
    </xdr:from>
    <xdr:to>
      <xdr:col>8</xdr:col>
      <xdr:colOff>476250</xdr:colOff>
      <xdr:row>64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372475" y="19269075"/>
          <a:ext cx="933450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26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26</xdr:row>
      <xdr:rowOff>9525</xdr:rowOff>
    </xdr:from>
    <xdr:to>
      <xdr:col>0</xdr:col>
      <xdr:colOff>714375</xdr:colOff>
      <xdr:row>29</xdr:row>
      <xdr:rowOff>28575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76200" y="9248775"/>
          <a:ext cx="63817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C98"/>
  <sheetViews>
    <sheetView tabSelected="1" view="pageBreakPreview" zoomScale="70" zoomScaleNormal="75" zoomScaleSheetLayoutView="70" zoomScalePageLayoutView="0" workbookViewId="0" topLeftCell="A1">
      <pane xSplit="2" ySplit="6" topLeftCell="Q7" activePane="bottomRight" state="frozen"/>
      <selection pane="topLeft" activeCell="U47" sqref="U47"/>
      <selection pane="topRight" activeCell="U47" sqref="U47"/>
      <selection pane="bottomLeft" activeCell="U47" sqref="U47"/>
      <selection pane="bottomRight" activeCell="C49" sqref="C49"/>
    </sheetView>
  </sheetViews>
  <sheetFormatPr defaultColWidth="17.625" defaultRowHeight="13.5"/>
  <cols>
    <col min="1" max="1" width="15.125" style="12" customWidth="1"/>
    <col min="2" max="2" width="23.625" style="12" customWidth="1"/>
    <col min="3" max="3" width="15.125" style="12" bestFit="1" customWidth="1"/>
    <col min="4" max="4" width="17.625" style="12" bestFit="1" customWidth="1"/>
    <col min="5" max="5" width="12.00390625" style="12" bestFit="1" customWidth="1"/>
    <col min="6" max="6" width="15.75390625" style="12" bestFit="1" customWidth="1"/>
    <col min="7" max="7" width="15.125" style="12" bestFit="1" customWidth="1"/>
    <col min="8" max="8" width="17.625" style="12" bestFit="1" customWidth="1"/>
    <col min="9" max="9" width="12.00390625" style="12" bestFit="1" customWidth="1"/>
    <col min="10" max="10" width="15.75390625" style="12" bestFit="1" customWidth="1"/>
    <col min="11" max="11" width="13.00390625" style="12" bestFit="1" customWidth="1"/>
    <col min="12" max="12" width="17.625" style="12" bestFit="1" customWidth="1"/>
    <col min="13" max="13" width="12.00390625" style="12" bestFit="1" customWidth="1"/>
    <col min="14" max="14" width="15.75390625" style="12" bestFit="1" customWidth="1"/>
    <col min="15" max="16" width="3.75390625" style="29" customWidth="1"/>
    <col min="17" max="17" width="23.625" style="12" customWidth="1"/>
    <col min="18" max="18" width="13.00390625" style="12" bestFit="1" customWidth="1"/>
    <col min="19" max="19" width="15.75390625" style="12" bestFit="1" customWidth="1"/>
    <col min="20" max="20" width="12.00390625" style="12" bestFit="1" customWidth="1"/>
    <col min="21" max="21" width="15.75390625" style="12" bestFit="1" customWidth="1"/>
    <col min="22" max="22" width="12.00390625" style="12" bestFit="1" customWidth="1"/>
    <col min="23" max="23" width="15.75390625" style="12" bestFit="1" customWidth="1"/>
    <col min="24" max="24" width="12.00390625" style="12" bestFit="1" customWidth="1"/>
    <col min="25" max="25" width="15.75390625" style="12" bestFit="1" customWidth="1"/>
    <col min="26" max="26" width="12.00390625" style="12" bestFit="1" customWidth="1"/>
    <col min="27" max="27" width="15.75390625" style="12" bestFit="1" customWidth="1"/>
    <col min="28" max="28" width="12.00390625" style="12" bestFit="1" customWidth="1"/>
    <col min="29" max="29" width="15.75390625" style="12" bestFit="1" customWidth="1"/>
    <col min="30" max="16384" width="17.625" style="12" customWidth="1"/>
  </cols>
  <sheetData>
    <row r="1" spans="2:17" ht="33.75" customHeight="1">
      <c r="B1" s="27" t="s">
        <v>72</v>
      </c>
      <c r="O1" s="31"/>
      <c r="P1" s="31"/>
      <c r="Q1" s="27" t="s">
        <v>72</v>
      </c>
    </row>
    <row r="2" spans="2:17" ht="36" customHeight="1">
      <c r="B2" s="28" t="s">
        <v>58</v>
      </c>
      <c r="C2" s="2"/>
      <c r="D2" s="2"/>
      <c r="G2" s="2"/>
      <c r="K2" s="2"/>
      <c r="O2" s="31"/>
      <c r="P2" s="31"/>
      <c r="Q2" s="28" t="s">
        <v>59</v>
      </c>
    </row>
    <row r="3" spans="2:29" ht="25.5" customHeight="1" thickBot="1">
      <c r="B3" s="1"/>
      <c r="C3" s="1"/>
      <c r="D3" s="1"/>
      <c r="G3" s="1"/>
      <c r="J3" s="20"/>
      <c r="K3" s="170"/>
      <c r="L3" s="170"/>
      <c r="M3" s="170"/>
      <c r="N3" s="170"/>
      <c r="O3" s="30"/>
      <c r="P3" s="30"/>
      <c r="Q3" s="1"/>
      <c r="Z3" s="170"/>
      <c r="AA3" s="170"/>
      <c r="AB3" s="170"/>
      <c r="AC3" s="170"/>
    </row>
    <row r="4" spans="2:29" s="13" customFormat="1" ht="39.75" customHeight="1" thickBot="1">
      <c r="B4" s="154" t="s">
        <v>42</v>
      </c>
      <c r="C4" s="157" t="s">
        <v>56</v>
      </c>
      <c r="D4" s="158"/>
      <c r="E4" s="158"/>
      <c r="F4" s="159"/>
      <c r="G4" s="166" t="s">
        <v>52</v>
      </c>
      <c r="H4" s="160"/>
      <c r="I4" s="160"/>
      <c r="J4" s="169"/>
      <c r="K4" s="160" t="s">
        <v>67</v>
      </c>
      <c r="L4" s="160"/>
      <c r="M4" s="160"/>
      <c r="N4" s="161"/>
      <c r="O4" s="59"/>
      <c r="P4" s="59"/>
      <c r="Q4" s="154" t="s">
        <v>42</v>
      </c>
      <c r="R4" s="157" t="s">
        <v>66</v>
      </c>
      <c r="S4" s="158"/>
      <c r="T4" s="158"/>
      <c r="U4" s="159"/>
      <c r="V4" s="166" t="s">
        <v>46</v>
      </c>
      <c r="W4" s="158"/>
      <c r="X4" s="158"/>
      <c r="Y4" s="159"/>
      <c r="Z4" s="160" t="s">
        <v>47</v>
      </c>
      <c r="AA4" s="158"/>
      <c r="AB4" s="158"/>
      <c r="AC4" s="173"/>
    </row>
    <row r="5" spans="2:29" s="13" customFormat="1" ht="63.75" customHeight="1">
      <c r="B5" s="155"/>
      <c r="C5" s="162" t="s">
        <v>74</v>
      </c>
      <c r="D5" s="163"/>
      <c r="E5" s="164" t="s">
        <v>75</v>
      </c>
      <c r="F5" s="165"/>
      <c r="G5" s="162" t="s">
        <v>74</v>
      </c>
      <c r="H5" s="163"/>
      <c r="I5" s="167" t="s">
        <v>75</v>
      </c>
      <c r="J5" s="168"/>
      <c r="K5" s="162" t="s">
        <v>74</v>
      </c>
      <c r="L5" s="163"/>
      <c r="M5" s="167" t="s">
        <v>75</v>
      </c>
      <c r="N5" s="172"/>
      <c r="O5" s="60"/>
      <c r="P5" s="60"/>
      <c r="Q5" s="155"/>
      <c r="R5" s="162" t="s">
        <v>74</v>
      </c>
      <c r="S5" s="163"/>
      <c r="T5" s="164" t="s">
        <v>75</v>
      </c>
      <c r="U5" s="165"/>
      <c r="V5" s="162" t="s">
        <v>74</v>
      </c>
      <c r="W5" s="163"/>
      <c r="X5" s="164" t="s">
        <v>75</v>
      </c>
      <c r="Y5" s="165"/>
      <c r="Z5" s="162" t="s">
        <v>74</v>
      </c>
      <c r="AA5" s="163"/>
      <c r="AB5" s="164" t="s">
        <v>75</v>
      </c>
      <c r="AC5" s="171"/>
    </row>
    <row r="6" spans="2:29" s="13" customFormat="1" ht="42" customHeight="1" thickBot="1">
      <c r="B6" s="156"/>
      <c r="C6" s="32" t="s">
        <v>57</v>
      </c>
      <c r="D6" s="33" t="s">
        <v>45</v>
      </c>
      <c r="E6" s="92" t="s">
        <v>57</v>
      </c>
      <c r="F6" s="93" t="s">
        <v>45</v>
      </c>
      <c r="G6" s="40" t="s">
        <v>57</v>
      </c>
      <c r="H6" s="33" t="s">
        <v>45</v>
      </c>
      <c r="I6" s="35" t="s">
        <v>57</v>
      </c>
      <c r="J6" s="36" t="s">
        <v>45</v>
      </c>
      <c r="K6" s="43" t="s">
        <v>57</v>
      </c>
      <c r="L6" s="33" t="s">
        <v>45</v>
      </c>
      <c r="M6" s="35" t="s">
        <v>57</v>
      </c>
      <c r="N6" s="65" t="s">
        <v>45</v>
      </c>
      <c r="O6" s="60"/>
      <c r="P6" s="60"/>
      <c r="Q6" s="156"/>
      <c r="R6" s="32" t="s">
        <v>57</v>
      </c>
      <c r="S6" s="33" t="s">
        <v>45</v>
      </c>
      <c r="T6" s="35" t="s">
        <v>57</v>
      </c>
      <c r="U6" s="36" t="s">
        <v>45</v>
      </c>
      <c r="V6" s="40" t="s">
        <v>57</v>
      </c>
      <c r="W6" s="33" t="s">
        <v>45</v>
      </c>
      <c r="X6" s="35" t="s">
        <v>57</v>
      </c>
      <c r="Y6" s="36" t="s">
        <v>45</v>
      </c>
      <c r="Z6" s="43" t="s">
        <v>57</v>
      </c>
      <c r="AA6" s="57" t="s">
        <v>45</v>
      </c>
      <c r="AB6" s="35" t="s">
        <v>57</v>
      </c>
      <c r="AC6" s="65" t="s">
        <v>45</v>
      </c>
    </row>
    <row r="7" spans="2:29" s="15" customFormat="1" ht="24.75" customHeight="1">
      <c r="B7" s="14" t="s">
        <v>44</v>
      </c>
      <c r="C7" s="34">
        <f>SUM(G7,K7,R7,V7,Z7)</f>
        <v>19094</v>
      </c>
      <c r="D7" s="120">
        <f>SUM(H7,L7,S7,W7,AA7)</f>
        <v>610449</v>
      </c>
      <c r="E7" s="94">
        <f aca="true" t="shared" si="0" ref="E7:E49">I7+M7+T7+X7+AB7</f>
        <v>16634</v>
      </c>
      <c r="F7" s="95">
        <f aca="true" t="shared" si="1" ref="F7:F49">J7+N7+U7+Y7+AC7</f>
        <v>577975</v>
      </c>
      <c r="G7" s="41">
        <f>'居宅介護'!S8</f>
        <v>14812</v>
      </c>
      <c r="H7" s="42">
        <f>'居宅介護'!T8</f>
        <v>286477</v>
      </c>
      <c r="I7" s="23">
        <f>'居宅介護'!U8</f>
        <v>13109</v>
      </c>
      <c r="J7" s="96">
        <f>'居宅介護'!V8</f>
        <v>281928</v>
      </c>
      <c r="K7" s="44">
        <f>'重度訪問介護'!O8</f>
        <v>2050</v>
      </c>
      <c r="L7" s="42">
        <f>'重度訪問介護'!P8</f>
        <v>271188</v>
      </c>
      <c r="M7" s="22">
        <f>'重度訪問介護'!Q8</f>
        <v>1868</v>
      </c>
      <c r="N7" s="66">
        <f>'重度訪問介護'!R8</f>
        <v>257507</v>
      </c>
      <c r="O7" s="61"/>
      <c r="P7" s="61"/>
      <c r="Q7" s="68" t="s">
        <v>44</v>
      </c>
      <c r="R7" s="54">
        <f>'同行援護'!K8</f>
        <v>1752</v>
      </c>
      <c r="S7" s="55">
        <f>'同行援護'!L8</f>
        <v>42586</v>
      </c>
      <c r="T7" s="22">
        <f>'同行援護'!M8</f>
        <v>1304</v>
      </c>
      <c r="U7" s="37">
        <f>'同行援護'!N8</f>
        <v>31370</v>
      </c>
      <c r="V7" s="41">
        <f>'行動援護'!O8</f>
        <v>480</v>
      </c>
      <c r="W7" s="55">
        <f>'行動援護'!P8</f>
        <v>10198</v>
      </c>
      <c r="X7" s="25">
        <f>'行動援護'!Q8</f>
        <v>353</v>
      </c>
      <c r="Y7" s="52">
        <f>'行動援護'!R8</f>
        <v>7170</v>
      </c>
      <c r="Z7" s="44">
        <f>'重度障がい者等包括支援'!S8</f>
        <v>0</v>
      </c>
      <c r="AA7" s="58">
        <f>'重度障がい者等包括支援'!T8</f>
        <v>0</v>
      </c>
      <c r="AB7" s="23">
        <f>'重度障がい者等包括支援'!U8</f>
        <v>0</v>
      </c>
      <c r="AC7" s="38">
        <f>'重度障がい者等包括支援'!V8</f>
        <v>0</v>
      </c>
    </row>
    <row r="8" spans="2:29" s="17" customFormat="1" ht="24.75" customHeight="1">
      <c r="B8" s="16" t="s">
        <v>1</v>
      </c>
      <c r="C8" s="56">
        <f aca="true" t="shared" si="2" ref="C8:C49">SUM(G8,K8,R8,V8,Z8)</f>
        <v>275</v>
      </c>
      <c r="D8" s="121">
        <f aca="true" t="shared" si="3" ref="D8:D49">SUM(H8,L8,S8,W8,AA8)</f>
        <v>9046</v>
      </c>
      <c r="E8" s="25">
        <f t="shared" si="0"/>
        <v>221</v>
      </c>
      <c r="F8" s="96">
        <f t="shared" si="1"/>
        <v>6955</v>
      </c>
      <c r="G8" s="41">
        <f>'居宅介護'!S9</f>
        <v>239</v>
      </c>
      <c r="H8" s="42">
        <f>'居宅介護'!T9</f>
        <v>6086</v>
      </c>
      <c r="I8" s="23">
        <f>'居宅介護'!U9</f>
        <v>188</v>
      </c>
      <c r="J8" s="96">
        <f>'居宅介護'!V9</f>
        <v>4049</v>
      </c>
      <c r="K8" s="44">
        <f>'重度訪問介護'!O9</f>
        <v>6</v>
      </c>
      <c r="L8" s="42">
        <f>'重度訪問介護'!P9</f>
        <v>2265</v>
      </c>
      <c r="M8" s="22">
        <f>'重度訪問介護'!Q9</f>
        <v>4</v>
      </c>
      <c r="N8" s="66">
        <f>'重度訪問介護'!R9</f>
        <v>2304</v>
      </c>
      <c r="O8" s="62"/>
      <c r="P8" s="62"/>
      <c r="Q8" s="69" t="s">
        <v>1</v>
      </c>
      <c r="R8" s="54">
        <f>'同行援護'!K9</f>
        <v>30</v>
      </c>
      <c r="S8" s="55">
        <f>'同行援護'!L9</f>
        <v>695</v>
      </c>
      <c r="T8" s="22">
        <f>'同行援護'!M9</f>
        <v>29</v>
      </c>
      <c r="U8" s="37">
        <f>'同行援護'!N9</f>
        <v>602</v>
      </c>
      <c r="V8" s="41">
        <f>'行動援護'!O9</f>
        <v>0</v>
      </c>
      <c r="W8" s="55">
        <f>'行動援護'!P9</f>
        <v>0</v>
      </c>
      <c r="X8" s="25">
        <f>'行動援護'!Q9</f>
        <v>0</v>
      </c>
      <c r="Y8" s="52">
        <f>'行動援護'!R9</f>
        <v>0</v>
      </c>
      <c r="Z8" s="44">
        <f>'重度障がい者等包括支援'!S9</f>
        <v>0</v>
      </c>
      <c r="AA8" s="58">
        <f>'重度障がい者等包括支援'!T9</f>
        <v>0</v>
      </c>
      <c r="AB8" s="23">
        <f>'重度障がい者等包括支援'!U9</f>
        <v>0</v>
      </c>
      <c r="AC8" s="38">
        <f>'重度障がい者等包括支援'!V9</f>
        <v>0</v>
      </c>
    </row>
    <row r="9" spans="2:29" s="17" customFormat="1" ht="24.75" customHeight="1">
      <c r="B9" s="16" t="s">
        <v>3</v>
      </c>
      <c r="C9" s="56">
        <f t="shared" si="2"/>
        <v>32</v>
      </c>
      <c r="D9" s="121">
        <f t="shared" si="3"/>
        <v>761</v>
      </c>
      <c r="E9" s="25">
        <f t="shared" si="0"/>
        <v>21</v>
      </c>
      <c r="F9" s="96">
        <f t="shared" si="1"/>
        <v>357</v>
      </c>
      <c r="G9" s="41">
        <f>'居宅介護'!S10</f>
        <v>26</v>
      </c>
      <c r="H9" s="42">
        <f>'居宅介護'!T10</f>
        <v>591</v>
      </c>
      <c r="I9" s="23">
        <f>'居宅介護'!U10</f>
        <v>19</v>
      </c>
      <c r="J9" s="96">
        <f>'居宅介護'!V10</f>
        <v>350</v>
      </c>
      <c r="K9" s="44">
        <f>'重度訪問介護'!O10</f>
        <v>1</v>
      </c>
      <c r="L9" s="42">
        <f>'重度訪問介護'!P10</f>
        <v>120</v>
      </c>
      <c r="M9" s="22">
        <f>'重度訪問介護'!Q10</f>
        <v>1</v>
      </c>
      <c r="N9" s="66">
        <f>'重度訪問介護'!R10</f>
        <v>1</v>
      </c>
      <c r="O9" s="62"/>
      <c r="P9" s="62"/>
      <c r="Q9" s="69" t="s">
        <v>3</v>
      </c>
      <c r="R9" s="54">
        <f>'同行援護'!K10</f>
        <v>3</v>
      </c>
      <c r="S9" s="55">
        <f>'同行援護'!L10</f>
        <v>30</v>
      </c>
      <c r="T9" s="22">
        <f>'同行援護'!M10</f>
        <v>1</v>
      </c>
      <c r="U9" s="37">
        <f>'同行援護'!N10</f>
        <v>6</v>
      </c>
      <c r="V9" s="41">
        <f>'行動援護'!O10</f>
        <v>2</v>
      </c>
      <c r="W9" s="55">
        <f>'行動援護'!P10</f>
        <v>20</v>
      </c>
      <c r="X9" s="25">
        <f>'行動援護'!Q10</f>
        <v>0</v>
      </c>
      <c r="Y9" s="52">
        <f>'行動援護'!R10</f>
        <v>0</v>
      </c>
      <c r="Z9" s="44">
        <f>'重度障がい者等包括支援'!S10</f>
        <v>0</v>
      </c>
      <c r="AA9" s="58">
        <f>'重度障がい者等包括支援'!T10</f>
        <v>0</v>
      </c>
      <c r="AB9" s="23">
        <f>'重度障がい者等包括支援'!U10</f>
        <v>0</v>
      </c>
      <c r="AC9" s="38">
        <f>'重度障がい者等包括支援'!V10</f>
        <v>0</v>
      </c>
    </row>
    <row r="10" spans="2:29" s="17" customFormat="1" ht="24.75" customHeight="1">
      <c r="B10" s="16" t="s">
        <v>4</v>
      </c>
      <c r="C10" s="56">
        <f t="shared" si="2"/>
        <v>19</v>
      </c>
      <c r="D10" s="121">
        <f t="shared" si="3"/>
        <v>565</v>
      </c>
      <c r="E10" s="25">
        <f t="shared" si="0"/>
        <v>23</v>
      </c>
      <c r="F10" s="96">
        <f t="shared" si="1"/>
        <v>283.125</v>
      </c>
      <c r="G10" s="41">
        <f>'居宅介護'!S11</f>
        <v>16</v>
      </c>
      <c r="H10" s="42">
        <f>'居宅介護'!T11</f>
        <v>475</v>
      </c>
      <c r="I10" s="23">
        <f>'居宅介護'!U11</f>
        <v>21</v>
      </c>
      <c r="J10" s="96">
        <f>'居宅介護'!V11</f>
        <v>252.54166666666666</v>
      </c>
      <c r="K10" s="44">
        <f>'重度訪問介護'!O11</f>
        <v>1</v>
      </c>
      <c r="L10" s="42">
        <f>'重度訪問介護'!P11</f>
        <v>30</v>
      </c>
      <c r="M10" s="22">
        <f>'重度訪問介護'!Q11</f>
        <v>0</v>
      </c>
      <c r="N10" s="66">
        <f>'重度訪問介護'!R11</f>
        <v>0</v>
      </c>
      <c r="O10" s="62"/>
      <c r="P10" s="62"/>
      <c r="Q10" s="69" t="s">
        <v>4</v>
      </c>
      <c r="R10" s="54">
        <f>'同行援護'!K11</f>
        <v>1</v>
      </c>
      <c r="S10" s="55">
        <f>'同行援護'!L11</f>
        <v>30</v>
      </c>
      <c r="T10" s="22">
        <f>'同行援護'!M11</f>
        <v>2</v>
      </c>
      <c r="U10" s="37">
        <f>'同行援護'!N11</f>
        <v>30.583333333333332</v>
      </c>
      <c r="V10" s="41">
        <f>'行動援護'!O11</f>
        <v>0</v>
      </c>
      <c r="W10" s="55">
        <f>'行動援護'!P11</f>
        <v>0</v>
      </c>
      <c r="X10" s="25">
        <f>'行動援護'!Q11</f>
        <v>0</v>
      </c>
      <c r="Y10" s="52">
        <f>'行動援護'!R11</f>
        <v>0</v>
      </c>
      <c r="Z10" s="44">
        <f>'重度障がい者等包括支援'!S11</f>
        <v>1</v>
      </c>
      <c r="AA10" s="58">
        <f>'重度障がい者等包括支援'!T11</f>
        <v>30</v>
      </c>
      <c r="AB10" s="23">
        <f>'重度障がい者等包括支援'!U11</f>
        <v>0</v>
      </c>
      <c r="AC10" s="38">
        <f>'重度障がい者等包括支援'!V11</f>
        <v>0</v>
      </c>
    </row>
    <row r="11" spans="2:29" s="17" customFormat="1" ht="24.75" customHeight="1">
      <c r="B11" s="16" t="s">
        <v>2</v>
      </c>
      <c r="C11" s="56">
        <f t="shared" si="2"/>
        <v>301</v>
      </c>
      <c r="D11" s="121">
        <f t="shared" si="3"/>
        <v>13836</v>
      </c>
      <c r="E11" s="25">
        <f t="shared" si="0"/>
        <v>297</v>
      </c>
      <c r="F11" s="96">
        <f t="shared" si="1"/>
        <v>14169</v>
      </c>
      <c r="G11" s="41">
        <f>'居宅介護'!S12</f>
        <v>247</v>
      </c>
      <c r="H11" s="42">
        <f>'居宅介護'!T12</f>
        <v>5350</v>
      </c>
      <c r="I11" s="23">
        <f>'居宅介護'!U12</f>
        <v>252</v>
      </c>
      <c r="J11" s="96">
        <f>'居宅介護'!V12</f>
        <v>6127</v>
      </c>
      <c r="K11" s="44">
        <f>'重度訪問介護'!O12</f>
        <v>19</v>
      </c>
      <c r="L11" s="42">
        <f>'重度訪問介護'!P12</f>
        <v>7483</v>
      </c>
      <c r="M11" s="22">
        <f>'重度訪問介護'!Q12</f>
        <v>14</v>
      </c>
      <c r="N11" s="66">
        <f>'重度訪問介護'!R12</f>
        <v>7264</v>
      </c>
      <c r="O11" s="62"/>
      <c r="P11" s="62"/>
      <c r="Q11" s="69" t="s">
        <v>64</v>
      </c>
      <c r="R11" s="54">
        <f>'同行援護'!K12</f>
        <v>30</v>
      </c>
      <c r="S11" s="55">
        <f>'同行援護'!L12</f>
        <v>860</v>
      </c>
      <c r="T11" s="22">
        <f>'同行援護'!M12</f>
        <v>28</v>
      </c>
      <c r="U11" s="37">
        <f>'同行援護'!N12</f>
        <v>685</v>
      </c>
      <c r="V11" s="41">
        <f>'行動援護'!O12</f>
        <v>4</v>
      </c>
      <c r="W11" s="55">
        <f>'行動援護'!P12</f>
        <v>68</v>
      </c>
      <c r="X11" s="25">
        <f>'行動援護'!Q12</f>
        <v>3</v>
      </c>
      <c r="Y11" s="52">
        <f>'行動援護'!R12</f>
        <v>93</v>
      </c>
      <c r="Z11" s="44">
        <f>'重度障がい者等包括支援'!S12</f>
        <v>1</v>
      </c>
      <c r="AA11" s="58">
        <f>'重度障がい者等包括支援'!T12</f>
        <v>75</v>
      </c>
      <c r="AB11" s="23">
        <f>'重度障がい者等包括支援'!U12</f>
        <v>0</v>
      </c>
      <c r="AC11" s="38">
        <f>'重度障がい者等包括支援'!V12</f>
        <v>0</v>
      </c>
    </row>
    <row r="12" spans="2:29" s="17" customFormat="1" ht="24.75" customHeight="1">
      <c r="B12" s="16" t="s">
        <v>5</v>
      </c>
      <c r="C12" s="56">
        <f t="shared" si="2"/>
        <v>1620</v>
      </c>
      <c r="D12" s="121">
        <f t="shared" si="3"/>
        <v>61832</v>
      </c>
      <c r="E12" s="25">
        <f t="shared" si="0"/>
        <v>1528</v>
      </c>
      <c r="F12" s="96">
        <f t="shared" si="1"/>
        <v>59177</v>
      </c>
      <c r="G12" s="41">
        <f>'居宅介護'!S13</f>
        <v>1396</v>
      </c>
      <c r="H12" s="42">
        <f>'居宅介護'!T13</f>
        <v>34695</v>
      </c>
      <c r="I12" s="23">
        <f>'居宅介護'!U13</f>
        <v>1318</v>
      </c>
      <c r="J12" s="96">
        <f>'居宅介護'!V13</f>
        <v>33727</v>
      </c>
      <c r="K12" s="44">
        <f>'重度訪問介護'!O13</f>
        <v>53</v>
      </c>
      <c r="L12" s="42">
        <f>'重度訪問介護'!P13</f>
        <v>21009</v>
      </c>
      <c r="M12" s="22">
        <f>'重度訪問介護'!Q13</f>
        <v>62</v>
      </c>
      <c r="N12" s="66">
        <f>'重度訪問介護'!R13</f>
        <v>21288</v>
      </c>
      <c r="O12" s="62"/>
      <c r="P12" s="62"/>
      <c r="Q12" s="69" t="s">
        <v>5</v>
      </c>
      <c r="R12" s="54">
        <f>'同行援護'!K13</f>
        <v>156</v>
      </c>
      <c r="S12" s="55">
        <f>'同行援護'!L13</f>
        <v>4889</v>
      </c>
      <c r="T12" s="22">
        <f>'同行援護'!M13</f>
        <v>135</v>
      </c>
      <c r="U12" s="37">
        <f>'同行援護'!N13</f>
        <v>3196</v>
      </c>
      <c r="V12" s="41">
        <f>'行動援護'!O13</f>
        <v>15</v>
      </c>
      <c r="W12" s="55">
        <f>'行動援護'!P13</f>
        <v>1239</v>
      </c>
      <c r="X12" s="25">
        <f>'行動援護'!Q13</f>
        <v>13</v>
      </c>
      <c r="Y12" s="52">
        <f>'行動援護'!R13</f>
        <v>966</v>
      </c>
      <c r="Z12" s="44">
        <f>'重度障がい者等包括支援'!S13</f>
        <v>0</v>
      </c>
      <c r="AA12" s="58">
        <f>'重度障がい者等包括支援'!T13</f>
        <v>0</v>
      </c>
      <c r="AB12" s="23">
        <f>'重度障がい者等包括支援'!U13</f>
        <v>0</v>
      </c>
      <c r="AC12" s="38">
        <f>'重度障がい者等包括支援'!V13</f>
        <v>0</v>
      </c>
    </row>
    <row r="13" spans="2:29" s="17" customFormat="1" ht="24.75" customHeight="1">
      <c r="B13" s="16" t="s">
        <v>6</v>
      </c>
      <c r="C13" s="56">
        <f t="shared" si="2"/>
        <v>1552</v>
      </c>
      <c r="D13" s="121">
        <f t="shared" si="3"/>
        <v>27480</v>
      </c>
      <c r="E13" s="25">
        <f t="shared" si="0"/>
        <v>1377</v>
      </c>
      <c r="F13" s="96">
        <f t="shared" si="1"/>
        <v>24669</v>
      </c>
      <c r="G13" s="41">
        <f>'居宅介護'!S14</f>
        <v>1130</v>
      </c>
      <c r="H13" s="42">
        <f>'居宅介護'!T14</f>
        <v>16300</v>
      </c>
      <c r="I13" s="23">
        <f>'居宅介護'!U14</f>
        <v>1047</v>
      </c>
      <c r="J13" s="96">
        <f>'居宅介護'!V14</f>
        <v>16286</v>
      </c>
      <c r="K13" s="44">
        <f>'重度訪問介護'!O14</f>
        <v>31</v>
      </c>
      <c r="L13" s="42">
        <f>'重度訪問介護'!P14</f>
        <v>4650</v>
      </c>
      <c r="M13" s="22">
        <f>'重度訪問介護'!Q14</f>
        <v>18</v>
      </c>
      <c r="N13" s="66">
        <f>'重度訪問介護'!R14</f>
        <v>2915</v>
      </c>
      <c r="O13" s="62"/>
      <c r="P13" s="62"/>
      <c r="Q13" s="69" t="s">
        <v>6</v>
      </c>
      <c r="R13" s="54">
        <f>'同行援護'!K14</f>
        <v>130</v>
      </c>
      <c r="S13" s="55">
        <f>'同行援護'!L14</f>
        <v>2860</v>
      </c>
      <c r="T13" s="22">
        <f>'同行援護'!M14</f>
        <v>97</v>
      </c>
      <c r="U13" s="37">
        <f>'同行援護'!N14</f>
        <v>1837</v>
      </c>
      <c r="V13" s="41">
        <f>'行動援護'!O14</f>
        <v>260</v>
      </c>
      <c r="W13" s="55">
        <f>'行動援護'!P14</f>
        <v>3430</v>
      </c>
      <c r="X13" s="25">
        <f>'行動援護'!Q14</f>
        <v>215</v>
      </c>
      <c r="Y13" s="52">
        <f>'行動援護'!R14</f>
        <v>3631</v>
      </c>
      <c r="Z13" s="44">
        <f>'重度障がい者等包括支援'!S14</f>
        <v>1</v>
      </c>
      <c r="AA13" s="58">
        <f>'重度障がい者等包括支援'!T14</f>
        <v>240</v>
      </c>
      <c r="AB13" s="23">
        <f>'重度障がい者等包括支援'!U14</f>
        <v>0</v>
      </c>
      <c r="AC13" s="38">
        <f>'重度障がい者等包括支援'!V14</f>
        <v>0</v>
      </c>
    </row>
    <row r="14" spans="2:29" s="17" customFormat="1" ht="24.75" customHeight="1">
      <c r="B14" s="16" t="s">
        <v>7</v>
      </c>
      <c r="C14" s="56">
        <f t="shared" si="2"/>
        <v>482</v>
      </c>
      <c r="D14" s="121">
        <f t="shared" si="3"/>
        <v>15181</v>
      </c>
      <c r="E14" s="25">
        <f t="shared" si="0"/>
        <v>582</v>
      </c>
      <c r="F14" s="96">
        <f t="shared" si="1"/>
        <v>18829</v>
      </c>
      <c r="G14" s="41">
        <f>'居宅介護'!S15</f>
        <v>397</v>
      </c>
      <c r="H14" s="42">
        <f>'居宅介護'!T15</f>
        <v>6616</v>
      </c>
      <c r="I14" s="23">
        <f>'居宅介護'!U15</f>
        <v>491</v>
      </c>
      <c r="J14" s="96">
        <f>'居宅介護'!V15</f>
        <v>9055</v>
      </c>
      <c r="K14" s="44">
        <f>'重度訪問介護'!O15</f>
        <v>22</v>
      </c>
      <c r="L14" s="42">
        <f>'重度訪問介護'!P15</f>
        <v>6818</v>
      </c>
      <c r="M14" s="22">
        <f>'重度訪問介護'!Q15</f>
        <v>24</v>
      </c>
      <c r="N14" s="66">
        <f>'重度訪問介護'!R15</f>
        <v>8137</v>
      </c>
      <c r="O14" s="62"/>
      <c r="P14" s="62"/>
      <c r="Q14" s="69" t="s">
        <v>7</v>
      </c>
      <c r="R14" s="54">
        <f>'同行援護'!K15</f>
        <v>60</v>
      </c>
      <c r="S14" s="55">
        <f>'同行援護'!L15</f>
        <v>1552</v>
      </c>
      <c r="T14" s="22">
        <f>'同行援護'!M15</f>
        <v>65</v>
      </c>
      <c r="U14" s="37">
        <f>'同行援護'!N15</f>
        <v>1546</v>
      </c>
      <c r="V14" s="41">
        <f>'行動援護'!O15</f>
        <v>2</v>
      </c>
      <c r="W14" s="55">
        <f>'行動援護'!P15</f>
        <v>120</v>
      </c>
      <c r="X14" s="25">
        <f>'行動援護'!Q15</f>
        <v>2</v>
      </c>
      <c r="Y14" s="52">
        <f>'行動援護'!R15</f>
        <v>91</v>
      </c>
      <c r="Z14" s="44">
        <f>'重度障がい者等包括支援'!S15</f>
        <v>1</v>
      </c>
      <c r="AA14" s="58">
        <f>'重度障がい者等包括支援'!T15</f>
        <v>75</v>
      </c>
      <c r="AB14" s="23">
        <f>'重度障がい者等包括支援'!U15</f>
        <v>0</v>
      </c>
      <c r="AC14" s="38">
        <f>'重度障がい者等包括支援'!V15</f>
        <v>0</v>
      </c>
    </row>
    <row r="15" spans="2:29" s="17" customFormat="1" ht="24.75" customHeight="1">
      <c r="B15" s="16" t="s">
        <v>8</v>
      </c>
      <c r="C15" s="56">
        <f t="shared" si="2"/>
        <v>199</v>
      </c>
      <c r="D15" s="121">
        <f t="shared" si="3"/>
        <v>4307</v>
      </c>
      <c r="E15" s="25">
        <f t="shared" si="0"/>
        <v>205</v>
      </c>
      <c r="F15" s="96">
        <f t="shared" si="1"/>
        <v>4591</v>
      </c>
      <c r="G15" s="41">
        <f>'居宅介護'!S16</f>
        <v>166</v>
      </c>
      <c r="H15" s="42">
        <f>'居宅介護'!T16</f>
        <v>2431</v>
      </c>
      <c r="I15" s="23">
        <f>'居宅介護'!U16</f>
        <v>164</v>
      </c>
      <c r="J15" s="96">
        <f>'居宅介護'!V16</f>
        <v>2512</v>
      </c>
      <c r="K15" s="44">
        <f>'重度訪問介護'!O16</f>
        <v>6</v>
      </c>
      <c r="L15" s="42">
        <f>'重度訪問介護'!P16</f>
        <v>1636</v>
      </c>
      <c r="M15" s="22">
        <f>'重度訪問介護'!Q16</f>
        <v>4</v>
      </c>
      <c r="N15" s="66">
        <f>'重度訪問介護'!R16</f>
        <v>1621</v>
      </c>
      <c r="O15" s="62"/>
      <c r="P15" s="62"/>
      <c r="Q15" s="69" t="s">
        <v>8</v>
      </c>
      <c r="R15" s="54">
        <f>'同行援護'!K16</f>
        <v>27</v>
      </c>
      <c r="S15" s="55">
        <f>'同行援護'!L16</f>
        <v>240</v>
      </c>
      <c r="T15" s="22">
        <f>'同行援護'!M16</f>
        <v>30</v>
      </c>
      <c r="U15" s="37">
        <f>'同行援護'!N16</f>
        <v>396</v>
      </c>
      <c r="V15" s="41">
        <f>'行動援護'!O16</f>
        <v>0</v>
      </c>
      <c r="W15" s="55">
        <f>'行動援護'!P16</f>
        <v>0</v>
      </c>
      <c r="X15" s="25">
        <f>'行動援護'!Q16</f>
        <v>7</v>
      </c>
      <c r="Y15" s="52">
        <f>'行動援護'!R16</f>
        <v>62</v>
      </c>
      <c r="Z15" s="44">
        <f>'重度障がい者等包括支援'!S16</f>
        <v>0</v>
      </c>
      <c r="AA15" s="58">
        <f>'重度障がい者等包括支援'!T16</f>
        <v>0</v>
      </c>
      <c r="AB15" s="23">
        <f>'重度障がい者等包括支援'!U16</f>
        <v>0</v>
      </c>
      <c r="AC15" s="38">
        <f>'重度障がい者等包括支援'!V16</f>
        <v>0</v>
      </c>
    </row>
    <row r="16" spans="2:29" s="17" customFormat="1" ht="24.75" customHeight="1">
      <c r="B16" s="16" t="s">
        <v>10</v>
      </c>
      <c r="C16" s="56">
        <f t="shared" si="2"/>
        <v>98</v>
      </c>
      <c r="D16" s="121">
        <f t="shared" si="3"/>
        <v>1749</v>
      </c>
      <c r="E16" s="25">
        <f t="shared" si="0"/>
        <v>76</v>
      </c>
      <c r="F16" s="96">
        <f t="shared" si="1"/>
        <v>1564</v>
      </c>
      <c r="G16" s="41">
        <f>'居宅介護'!S17</f>
        <v>86</v>
      </c>
      <c r="H16" s="42">
        <f>'居宅介護'!T17</f>
        <v>1277</v>
      </c>
      <c r="I16" s="23">
        <f>'居宅介護'!U17</f>
        <v>69</v>
      </c>
      <c r="J16" s="96">
        <f>'居宅介護'!V17</f>
        <v>1100</v>
      </c>
      <c r="K16" s="44">
        <f>'重度訪問介護'!O17</f>
        <v>3</v>
      </c>
      <c r="L16" s="42">
        <f>'重度訪問介護'!P17</f>
        <v>300</v>
      </c>
      <c r="M16" s="22">
        <f>'重度訪問介護'!Q17</f>
        <v>1</v>
      </c>
      <c r="N16" s="66">
        <f>'重度訪問介護'!R17</f>
        <v>400</v>
      </c>
      <c r="O16" s="62"/>
      <c r="P16" s="62"/>
      <c r="Q16" s="69" t="s">
        <v>10</v>
      </c>
      <c r="R16" s="54">
        <f>'同行援護'!K17</f>
        <v>8</v>
      </c>
      <c r="S16" s="55">
        <f>'同行援護'!L17</f>
        <v>160</v>
      </c>
      <c r="T16" s="22">
        <f>'同行援護'!M17</f>
        <v>5</v>
      </c>
      <c r="U16" s="37">
        <f>'同行援護'!N17</f>
        <v>53</v>
      </c>
      <c r="V16" s="41">
        <f>'行動援護'!O17</f>
        <v>1</v>
      </c>
      <c r="W16" s="55">
        <f>'行動援護'!P17</f>
        <v>12</v>
      </c>
      <c r="X16" s="25">
        <f>'行動援護'!Q17</f>
        <v>1</v>
      </c>
      <c r="Y16" s="52">
        <f>'行動援護'!R17</f>
        <v>11</v>
      </c>
      <c r="Z16" s="44">
        <f>'重度障がい者等包括支援'!S17</f>
        <v>0</v>
      </c>
      <c r="AA16" s="58">
        <f>'重度障がい者等包括支援'!T17</f>
        <v>0</v>
      </c>
      <c r="AB16" s="23">
        <f>'重度障がい者等包括支援'!U17</f>
        <v>0</v>
      </c>
      <c r="AC16" s="38">
        <f>'重度障がい者等包括支援'!V17</f>
        <v>0</v>
      </c>
    </row>
    <row r="17" spans="2:29" s="17" customFormat="1" ht="24.75" customHeight="1">
      <c r="B17" s="16" t="s">
        <v>9</v>
      </c>
      <c r="C17" s="56">
        <f t="shared" si="2"/>
        <v>1125</v>
      </c>
      <c r="D17" s="121">
        <f t="shared" si="3"/>
        <v>21798</v>
      </c>
      <c r="E17" s="25">
        <f t="shared" si="0"/>
        <v>962</v>
      </c>
      <c r="F17" s="96">
        <f t="shared" si="1"/>
        <v>16189.380000000001</v>
      </c>
      <c r="G17" s="41">
        <f>'居宅介護'!S18</f>
        <v>892</v>
      </c>
      <c r="H17" s="42">
        <f>'居宅介護'!T18</f>
        <v>9757</v>
      </c>
      <c r="I17" s="23">
        <f>'居宅介護'!U18</f>
        <v>808</v>
      </c>
      <c r="J17" s="96">
        <f>'居宅介護'!V18</f>
        <v>9800.07</v>
      </c>
      <c r="K17" s="44">
        <f>'重度訪問介護'!O18</f>
        <v>31</v>
      </c>
      <c r="L17" s="42">
        <f>'重度訪問介護'!P18</f>
        <v>9482</v>
      </c>
      <c r="M17" s="22">
        <f>'重度訪問介護'!Q18</f>
        <v>16</v>
      </c>
      <c r="N17" s="66">
        <f>'重度訪問介護'!R18</f>
        <v>4686.33</v>
      </c>
      <c r="O17" s="62"/>
      <c r="P17" s="62"/>
      <c r="Q17" s="69" t="s">
        <v>9</v>
      </c>
      <c r="R17" s="54">
        <f>'同行援護'!K18</f>
        <v>174</v>
      </c>
      <c r="S17" s="55">
        <f>'同行援護'!L18</f>
        <v>2353</v>
      </c>
      <c r="T17" s="22">
        <f>'同行援護'!M18</f>
        <v>128</v>
      </c>
      <c r="U17" s="37">
        <f>'同行援護'!N18</f>
        <v>1545.53</v>
      </c>
      <c r="V17" s="41">
        <f>'行動援護'!O18</f>
        <v>28</v>
      </c>
      <c r="W17" s="55">
        <f>'行動援護'!P18</f>
        <v>206</v>
      </c>
      <c r="X17" s="25">
        <f>'行動援護'!Q18</f>
        <v>10</v>
      </c>
      <c r="Y17" s="52">
        <f>'行動援護'!R18</f>
        <v>157.45</v>
      </c>
      <c r="Z17" s="44">
        <f>'重度障がい者等包括支援'!S18</f>
        <v>0</v>
      </c>
      <c r="AA17" s="58">
        <f>'重度障がい者等包括支援'!T18</f>
        <v>0</v>
      </c>
      <c r="AB17" s="23">
        <f>'重度障がい者等包括支援'!U18</f>
        <v>0</v>
      </c>
      <c r="AC17" s="38">
        <f>'重度障がい者等包括支援'!V18</f>
        <v>0</v>
      </c>
    </row>
    <row r="18" spans="2:29" s="17" customFormat="1" ht="24.75" customHeight="1">
      <c r="B18" s="16" t="s">
        <v>11</v>
      </c>
      <c r="C18" s="56">
        <f t="shared" si="2"/>
        <v>890</v>
      </c>
      <c r="D18" s="121">
        <f t="shared" si="3"/>
        <v>31682</v>
      </c>
      <c r="E18" s="25">
        <f t="shared" si="0"/>
        <v>916</v>
      </c>
      <c r="F18" s="96">
        <f t="shared" si="1"/>
        <v>35623</v>
      </c>
      <c r="G18" s="41">
        <f>'居宅介護'!S19</f>
        <v>731</v>
      </c>
      <c r="H18" s="42">
        <f>'居宅介護'!T19</f>
        <v>20929</v>
      </c>
      <c r="I18" s="23">
        <f>'居宅介護'!U19</f>
        <v>788</v>
      </c>
      <c r="J18" s="96">
        <f>'居宅介護'!V19</f>
        <v>25258</v>
      </c>
      <c r="K18" s="44">
        <f>'重度訪問介護'!O19</f>
        <v>24</v>
      </c>
      <c r="L18" s="42">
        <f>'重度訪問介護'!P19</f>
        <v>6923</v>
      </c>
      <c r="M18" s="22">
        <f>'重度訪問介護'!Q19</f>
        <v>24</v>
      </c>
      <c r="N18" s="66">
        <f>'重度訪問介護'!R19</f>
        <v>7697</v>
      </c>
      <c r="O18" s="62"/>
      <c r="P18" s="62"/>
      <c r="Q18" s="69" t="s">
        <v>11</v>
      </c>
      <c r="R18" s="54">
        <f>'同行援護'!K19</f>
        <v>130</v>
      </c>
      <c r="S18" s="55">
        <f>'同行援護'!L19</f>
        <v>3524</v>
      </c>
      <c r="T18" s="22">
        <f>'同行援護'!M19</f>
        <v>101</v>
      </c>
      <c r="U18" s="37">
        <f>'同行援護'!N19</f>
        <v>2434</v>
      </c>
      <c r="V18" s="41">
        <f>'行動援護'!O19</f>
        <v>5</v>
      </c>
      <c r="W18" s="55">
        <f>'行動援護'!P19</f>
        <v>306</v>
      </c>
      <c r="X18" s="25">
        <f>'行動援護'!Q19</f>
        <v>3</v>
      </c>
      <c r="Y18" s="52">
        <f>'行動援護'!R19</f>
        <v>234</v>
      </c>
      <c r="Z18" s="44">
        <f>'重度障がい者等包括支援'!S19</f>
        <v>0</v>
      </c>
      <c r="AA18" s="58">
        <f>'重度障がい者等包括支援'!T19</f>
        <v>0</v>
      </c>
      <c r="AB18" s="23">
        <f>'重度障がい者等包括支援'!U19</f>
        <v>0</v>
      </c>
      <c r="AC18" s="38">
        <f>'重度障がい者等包括支援'!V19</f>
        <v>0</v>
      </c>
    </row>
    <row r="19" spans="2:29" s="17" customFormat="1" ht="24.75" customHeight="1">
      <c r="B19" s="16" t="s">
        <v>12</v>
      </c>
      <c r="C19" s="56">
        <f t="shared" si="2"/>
        <v>757</v>
      </c>
      <c r="D19" s="121">
        <f t="shared" si="3"/>
        <v>24896</v>
      </c>
      <c r="E19" s="25">
        <f t="shared" si="0"/>
        <v>689</v>
      </c>
      <c r="F19" s="96">
        <f t="shared" si="1"/>
        <v>19316</v>
      </c>
      <c r="G19" s="41">
        <f>'居宅介護'!S20</f>
        <v>588</v>
      </c>
      <c r="H19" s="42">
        <f>'居宅介護'!T20</f>
        <v>12969</v>
      </c>
      <c r="I19" s="23">
        <f>'居宅介護'!U20</f>
        <v>554</v>
      </c>
      <c r="J19" s="96">
        <f>'居宅介護'!V20</f>
        <v>11707</v>
      </c>
      <c r="K19" s="44">
        <f>'重度訪問介護'!O20</f>
        <v>61</v>
      </c>
      <c r="L19" s="42">
        <f>'重度訪問介護'!P20</f>
        <v>7570</v>
      </c>
      <c r="M19" s="22">
        <f>'重度訪問介護'!Q20</f>
        <v>42</v>
      </c>
      <c r="N19" s="66">
        <f>'重度訪問介護'!R20</f>
        <v>4386</v>
      </c>
      <c r="O19" s="62"/>
      <c r="P19" s="62"/>
      <c r="Q19" s="69" t="s">
        <v>12</v>
      </c>
      <c r="R19" s="54">
        <f>'同行援護'!K20</f>
        <v>79</v>
      </c>
      <c r="S19" s="55">
        <f>'同行援護'!L20</f>
        <v>2218</v>
      </c>
      <c r="T19" s="22">
        <f>'同行援護'!M20</f>
        <v>66</v>
      </c>
      <c r="U19" s="37">
        <f>'同行援護'!N20</f>
        <v>1498</v>
      </c>
      <c r="V19" s="41">
        <f>'行動援護'!O20</f>
        <v>22</v>
      </c>
      <c r="W19" s="55">
        <f>'行動援護'!P20</f>
        <v>519</v>
      </c>
      <c r="X19" s="25">
        <f>'行動援護'!Q20</f>
        <v>21</v>
      </c>
      <c r="Y19" s="52">
        <f>'行動援護'!R20</f>
        <v>413</v>
      </c>
      <c r="Z19" s="44">
        <f>'重度障がい者等包括支援'!S20</f>
        <v>7</v>
      </c>
      <c r="AA19" s="58">
        <f>'重度障がい者等包括支援'!T20</f>
        <v>1620</v>
      </c>
      <c r="AB19" s="23">
        <f>'重度障がい者等包括支援'!U20</f>
        <v>6</v>
      </c>
      <c r="AC19" s="38">
        <f>'重度障がい者等包括支援'!V20</f>
        <v>1312</v>
      </c>
    </row>
    <row r="20" spans="2:29" s="17" customFormat="1" ht="24.75" customHeight="1">
      <c r="B20" s="16" t="s">
        <v>13</v>
      </c>
      <c r="C20" s="56">
        <f t="shared" si="2"/>
        <v>593</v>
      </c>
      <c r="D20" s="121">
        <f t="shared" si="3"/>
        <v>15042</v>
      </c>
      <c r="E20" s="25">
        <f t="shared" si="0"/>
        <v>504</v>
      </c>
      <c r="F20" s="96">
        <f t="shared" si="1"/>
        <v>11876</v>
      </c>
      <c r="G20" s="41">
        <f>'居宅介護'!S21</f>
        <v>431</v>
      </c>
      <c r="H20" s="42">
        <f>'居宅介護'!T21</f>
        <v>6699</v>
      </c>
      <c r="I20" s="23">
        <f>'居宅介護'!U21</f>
        <v>386</v>
      </c>
      <c r="J20" s="96">
        <f>'居宅介護'!V21</f>
        <v>6072</v>
      </c>
      <c r="K20" s="44">
        <f>'重度訪問介護'!O21</f>
        <v>43</v>
      </c>
      <c r="L20" s="42">
        <f>'重度訪問介護'!P21</f>
        <v>4983</v>
      </c>
      <c r="M20" s="22">
        <f>'重度訪問介護'!Q21</f>
        <v>29</v>
      </c>
      <c r="N20" s="66">
        <f>'重度訪問介護'!R21</f>
        <v>3910</v>
      </c>
      <c r="O20" s="62"/>
      <c r="P20" s="62"/>
      <c r="Q20" s="69" t="s">
        <v>65</v>
      </c>
      <c r="R20" s="54">
        <f>'同行援護'!K21</f>
        <v>70</v>
      </c>
      <c r="S20" s="55">
        <f>'同行援護'!L21</f>
        <v>1944</v>
      </c>
      <c r="T20" s="22">
        <f>'同行援護'!M21</f>
        <v>54</v>
      </c>
      <c r="U20" s="37">
        <f>'同行援護'!N21</f>
        <v>1099</v>
      </c>
      <c r="V20" s="41">
        <f>'行動援護'!O21</f>
        <v>49</v>
      </c>
      <c r="W20" s="55">
        <f>'行動援護'!P21</f>
        <v>1416</v>
      </c>
      <c r="X20" s="25">
        <f>'行動援護'!Q21</f>
        <v>35</v>
      </c>
      <c r="Y20" s="52">
        <f>'行動援護'!R21</f>
        <v>795</v>
      </c>
      <c r="Z20" s="44">
        <f>'重度障がい者等包括支援'!S21</f>
        <v>0</v>
      </c>
      <c r="AA20" s="58">
        <f>'重度障がい者等包括支援'!T21</f>
        <v>0</v>
      </c>
      <c r="AB20" s="23">
        <f>'重度障がい者等包括支援'!U21</f>
        <v>0</v>
      </c>
      <c r="AC20" s="38">
        <f>'重度障がい者等包括支援'!V21</f>
        <v>0</v>
      </c>
    </row>
    <row r="21" spans="2:29" s="17" customFormat="1" ht="24.75" customHeight="1">
      <c r="B21" s="16" t="s">
        <v>14</v>
      </c>
      <c r="C21" s="56">
        <f t="shared" si="2"/>
        <v>457</v>
      </c>
      <c r="D21" s="121">
        <f t="shared" si="3"/>
        <v>8766</v>
      </c>
      <c r="E21" s="25">
        <f t="shared" si="0"/>
        <v>448</v>
      </c>
      <c r="F21" s="96">
        <f t="shared" si="1"/>
        <v>8111</v>
      </c>
      <c r="G21" s="41">
        <f>'居宅介護'!S22</f>
        <v>360</v>
      </c>
      <c r="H21" s="42">
        <f>'居宅介護'!T22</f>
        <v>5653</v>
      </c>
      <c r="I21" s="23">
        <f>'居宅介護'!U22</f>
        <v>341</v>
      </c>
      <c r="J21" s="96">
        <f>'居宅介護'!V22</f>
        <v>4785</v>
      </c>
      <c r="K21" s="44">
        <f>'重度訪問介護'!O22</f>
        <v>13</v>
      </c>
      <c r="L21" s="42">
        <f>'重度訪問介護'!P22</f>
        <v>1292</v>
      </c>
      <c r="M21" s="22">
        <f>'重度訪問介護'!Q22</f>
        <v>16</v>
      </c>
      <c r="N21" s="66">
        <f>'重度訪問介護'!R22</f>
        <v>1785</v>
      </c>
      <c r="O21" s="62"/>
      <c r="P21" s="62"/>
      <c r="Q21" s="69" t="s">
        <v>14</v>
      </c>
      <c r="R21" s="54">
        <f>'同行援護'!K22</f>
        <v>67</v>
      </c>
      <c r="S21" s="55">
        <f>'同行援護'!L22</f>
        <v>1340</v>
      </c>
      <c r="T21" s="22">
        <f>'同行援護'!M22</f>
        <v>69</v>
      </c>
      <c r="U21" s="37">
        <f>'同行援護'!N22</f>
        <v>1139</v>
      </c>
      <c r="V21" s="41">
        <f>'行動援護'!O22</f>
        <v>17</v>
      </c>
      <c r="W21" s="55">
        <f>'行動援護'!P22</f>
        <v>481</v>
      </c>
      <c r="X21" s="25">
        <f>'行動援護'!Q22</f>
        <v>22</v>
      </c>
      <c r="Y21" s="52">
        <f>'行動援護'!R22</f>
        <v>402</v>
      </c>
      <c r="Z21" s="44">
        <f>'重度障がい者等包括支援'!S22</f>
        <v>0</v>
      </c>
      <c r="AA21" s="58">
        <f>'重度障がい者等包括支援'!T22</f>
        <v>0</v>
      </c>
      <c r="AB21" s="23">
        <f>'重度障がい者等包括支援'!U22</f>
        <v>0</v>
      </c>
      <c r="AC21" s="38">
        <f>'重度障がい者等包括支援'!V22</f>
        <v>0</v>
      </c>
    </row>
    <row r="22" spans="2:29" s="17" customFormat="1" ht="24.75" customHeight="1">
      <c r="B22" s="16" t="s">
        <v>15</v>
      </c>
      <c r="C22" s="56">
        <f t="shared" si="2"/>
        <v>320</v>
      </c>
      <c r="D22" s="121">
        <f t="shared" si="3"/>
        <v>7448</v>
      </c>
      <c r="E22" s="25">
        <f t="shared" si="0"/>
        <v>270</v>
      </c>
      <c r="F22" s="96">
        <f t="shared" si="1"/>
        <v>7053</v>
      </c>
      <c r="G22" s="41">
        <f>'居宅介護'!S23</f>
        <v>244</v>
      </c>
      <c r="H22" s="42">
        <f>'居宅介護'!T23</f>
        <v>4222</v>
      </c>
      <c r="I22" s="23">
        <f>'居宅介護'!U23</f>
        <v>217</v>
      </c>
      <c r="J22" s="96">
        <f>'居宅介護'!V23</f>
        <v>4003</v>
      </c>
      <c r="K22" s="44">
        <f>'重度訪問介護'!O23</f>
        <v>15</v>
      </c>
      <c r="L22" s="42">
        <f>'重度訪問介護'!P23</f>
        <v>1920</v>
      </c>
      <c r="M22" s="22">
        <f>'重度訪問介護'!Q23</f>
        <v>11</v>
      </c>
      <c r="N22" s="66">
        <f>'重度訪問介護'!R23</f>
        <v>2123</v>
      </c>
      <c r="O22" s="62"/>
      <c r="P22" s="62"/>
      <c r="Q22" s="69" t="s">
        <v>15</v>
      </c>
      <c r="R22" s="54">
        <f>'同行援護'!K23</f>
        <v>58</v>
      </c>
      <c r="S22" s="55">
        <f>'同行援護'!L23</f>
        <v>1276</v>
      </c>
      <c r="T22" s="22">
        <f>'同行援護'!M23</f>
        <v>40</v>
      </c>
      <c r="U22" s="37">
        <f>'同行援護'!N23</f>
        <v>912</v>
      </c>
      <c r="V22" s="41">
        <f>'行動援護'!O23</f>
        <v>3</v>
      </c>
      <c r="W22" s="55">
        <f>'行動援護'!P23</f>
        <v>30</v>
      </c>
      <c r="X22" s="25">
        <f>'行動援護'!Q23</f>
        <v>2</v>
      </c>
      <c r="Y22" s="52">
        <f>'行動援護'!R23</f>
        <v>15</v>
      </c>
      <c r="Z22" s="44">
        <f>'重度障がい者等包括支援'!S23</f>
        <v>0</v>
      </c>
      <c r="AA22" s="58">
        <f>'重度障がい者等包括支援'!T23</f>
        <v>0</v>
      </c>
      <c r="AB22" s="23">
        <f>'重度障がい者等包括支援'!U23</f>
        <v>0</v>
      </c>
      <c r="AC22" s="38">
        <f>'重度障がい者等包括支援'!V23</f>
        <v>0</v>
      </c>
    </row>
    <row r="23" spans="2:29" s="17" customFormat="1" ht="24.75" customHeight="1">
      <c r="B23" s="16" t="s">
        <v>41</v>
      </c>
      <c r="C23" s="56">
        <f t="shared" si="2"/>
        <v>232</v>
      </c>
      <c r="D23" s="121">
        <f t="shared" si="3"/>
        <v>6068</v>
      </c>
      <c r="E23" s="25">
        <f t="shared" si="0"/>
        <v>177</v>
      </c>
      <c r="F23" s="96">
        <f t="shared" si="1"/>
        <v>5602</v>
      </c>
      <c r="G23" s="41">
        <f>'居宅介護'!S24</f>
        <v>201</v>
      </c>
      <c r="H23" s="42">
        <f>'居宅介護'!T24</f>
        <v>4400</v>
      </c>
      <c r="I23" s="23">
        <f>'居宅介護'!U24</f>
        <v>155</v>
      </c>
      <c r="J23" s="96">
        <f>'居宅介護'!V24</f>
        <v>3861</v>
      </c>
      <c r="K23" s="44">
        <f>'重度訪問介護'!O24</f>
        <v>16</v>
      </c>
      <c r="L23" s="42">
        <f>'重度訪問介護'!P24</f>
        <v>1397</v>
      </c>
      <c r="M23" s="22">
        <f>'重度訪問介護'!Q24</f>
        <v>6</v>
      </c>
      <c r="N23" s="66">
        <f>'重度訪問介護'!R24</f>
        <v>1472</v>
      </c>
      <c r="O23" s="62"/>
      <c r="P23" s="62"/>
      <c r="Q23" s="69" t="s">
        <v>41</v>
      </c>
      <c r="R23" s="54">
        <f>'同行援護'!K24</f>
        <v>12</v>
      </c>
      <c r="S23" s="55">
        <f>'同行援護'!L24</f>
        <v>241</v>
      </c>
      <c r="T23" s="22">
        <f>'同行援護'!M24</f>
        <v>14</v>
      </c>
      <c r="U23" s="37">
        <f>'同行援護'!N24</f>
        <v>253</v>
      </c>
      <c r="V23" s="41">
        <f>'行動援護'!O24</f>
        <v>2</v>
      </c>
      <c r="W23" s="55">
        <f>'行動援護'!P24</f>
        <v>15</v>
      </c>
      <c r="X23" s="25">
        <f>'行動援護'!Q24</f>
        <v>2</v>
      </c>
      <c r="Y23" s="52">
        <f>'行動援護'!R24</f>
        <v>16</v>
      </c>
      <c r="Z23" s="44">
        <f>'重度障がい者等包括支援'!S24</f>
        <v>1</v>
      </c>
      <c r="AA23" s="58">
        <f>'重度障がい者等包括支援'!T24</f>
        <v>15</v>
      </c>
      <c r="AB23" s="23">
        <f>'重度障がい者等包括支援'!U24</f>
        <v>0</v>
      </c>
      <c r="AC23" s="38">
        <f>'重度障がい者等包括支援'!V24</f>
        <v>0</v>
      </c>
    </row>
    <row r="24" spans="2:29" s="17" customFormat="1" ht="24.75" customHeight="1">
      <c r="B24" s="16" t="s">
        <v>16</v>
      </c>
      <c r="C24" s="56">
        <f t="shared" si="2"/>
        <v>229</v>
      </c>
      <c r="D24" s="121">
        <f t="shared" si="3"/>
        <v>5511</v>
      </c>
      <c r="E24" s="25">
        <f t="shared" si="0"/>
        <v>211</v>
      </c>
      <c r="F24" s="96">
        <f t="shared" si="1"/>
        <v>4830</v>
      </c>
      <c r="G24" s="41">
        <f>'居宅介護'!S25</f>
        <v>183</v>
      </c>
      <c r="H24" s="42">
        <f>'居宅介護'!T25</f>
        <v>4251</v>
      </c>
      <c r="I24" s="23">
        <f>'居宅介護'!U25</f>
        <v>181</v>
      </c>
      <c r="J24" s="96">
        <f>'居宅介護'!V25</f>
        <v>3894</v>
      </c>
      <c r="K24" s="44">
        <f>'重度訪問介護'!O25</f>
        <v>2</v>
      </c>
      <c r="L24" s="42">
        <f>'重度訪問介護'!P25</f>
        <v>139</v>
      </c>
      <c r="M24" s="22">
        <f>'重度訪問介護'!Q25</f>
        <v>1</v>
      </c>
      <c r="N24" s="66">
        <f>'重度訪問介護'!R25</f>
        <v>166</v>
      </c>
      <c r="O24" s="62"/>
      <c r="P24" s="62"/>
      <c r="Q24" s="69" t="s">
        <v>16</v>
      </c>
      <c r="R24" s="54">
        <f>'同行援護'!K25</f>
        <v>38</v>
      </c>
      <c r="S24" s="55">
        <f>'同行援護'!L25</f>
        <v>1053</v>
      </c>
      <c r="T24" s="22">
        <f>'同行援護'!M25</f>
        <v>28</v>
      </c>
      <c r="U24" s="37">
        <f>'同行援護'!N25</f>
        <v>684</v>
      </c>
      <c r="V24" s="41">
        <f>'行動援護'!O25</f>
        <v>6</v>
      </c>
      <c r="W24" s="55">
        <f>'行動援護'!P25</f>
        <v>68</v>
      </c>
      <c r="X24" s="25">
        <f>'行動援護'!Q25</f>
        <v>1</v>
      </c>
      <c r="Y24" s="52">
        <f>'行動援護'!R25</f>
        <v>86</v>
      </c>
      <c r="Z24" s="44">
        <f>'重度障がい者等包括支援'!S25</f>
        <v>0</v>
      </c>
      <c r="AA24" s="58">
        <f>'重度障がい者等包括支援'!T25</f>
        <v>0</v>
      </c>
      <c r="AB24" s="23">
        <f>'重度障がい者等包括支援'!U25</f>
        <v>0</v>
      </c>
      <c r="AC24" s="38">
        <f>'重度障がい者等包括支援'!V25</f>
        <v>0</v>
      </c>
    </row>
    <row r="25" spans="2:29" s="17" customFormat="1" ht="24.75" customHeight="1">
      <c r="B25" s="16" t="s">
        <v>17</v>
      </c>
      <c r="C25" s="56">
        <f t="shared" si="2"/>
        <v>1013</v>
      </c>
      <c r="D25" s="121">
        <f t="shared" si="3"/>
        <v>28096</v>
      </c>
      <c r="E25" s="25">
        <f t="shared" si="0"/>
        <v>948</v>
      </c>
      <c r="F25" s="96">
        <f t="shared" si="1"/>
        <v>27242</v>
      </c>
      <c r="G25" s="41">
        <f>'居宅介護'!S26</f>
        <v>849</v>
      </c>
      <c r="H25" s="42">
        <f>'居宅介護'!T26</f>
        <v>17829</v>
      </c>
      <c r="I25" s="23">
        <f>'居宅介護'!U26</f>
        <v>824</v>
      </c>
      <c r="J25" s="96">
        <f>'居宅介護'!V26</f>
        <v>19566</v>
      </c>
      <c r="K25" s="44">
        <f>'重度訪問介護'!O26</f>
        <v>23</v>
      </c>
      <c r="L25" s="42">
        <f>'重度訪問介護'!P26</f>
        <v>6440</v>
      </c>
      <c r="M25" s="22">
        <f>'重度訪問介護'!Q26</f>
        <v>16</v>
      </c>
      <c r="N25" s="66">
        <f>'重度訪問介護'!R26</f>
        <v>5043</v>
      </c>
      <c r="O25" s="62"/>
      <c r="P25" s="62"/>
      <c r="Q25" s="69" t="s">
        <v>17</v>
      </c>
      <c r="R25" s="54">
        <f>'同行援護'!K26</f>
        <v>122</v>
      </c>
      <c r="S25" s="55">
        <f>'同行援護'!L26</f>
        <v>3524</v>
      </c>
      <c r="T25" s="22">
        <f>'同行援護'!M26</f>
        <v>91</v>
      </c>
      <c r="U25" s="37">
        <f>'同行援護'!N26</f>
        <v>2236</v>
      </c>
      <c r="V25" s="41">
        <f>'行動援護'!O26</f>
        <v>19</v>
      </c>
      <c r="W25" s="55">
        <f>'行動援護'!P26</f>
        <v>303</v>
      </c>
      <c r="X25" s="25">
        <f>'行動援護'!Q26</f>
        <v>17</v>
      </c>
      <c r="Y25" s="52">
        <f>'行動援護'!R26</f>
        <v>397</v>
      </c>
      <c r="Z25" s="44">
        <f>'重度障がい者等包括支援'!S26</f>
        <v>0</v>
      </c>
      <c r="AA25" s="58">
        <f>'重度障がい者等包括支援'!T26</f>
        <v>0</v>
      </c>
      <c r="AB25" s="23">
        <f>'重度障がい者等包括支援'!U26</f>
        <v>0</v>
      </c>
      <c r="AC25" s="38">
        <f>'重度障がい者等包括支援'!V26</f>
        <v>0</v>
      </c>
    </row>
    <row r="26" spans="2:29" s="17" customFormat="1" ht="24.75" customHeight="1">
      <c r="B26" s="16" t="s">
        <v>18</v>
      </c>
      <c r="C26" s="56">
        <f t="shared" si="2"/>
        <v>207</v>
      </c>
      <c r="D26" s="121">
        <f t="shared" si="3"/>
        <v>3733</v>
      </c>
      <c r="E26" s="25">
        <f t="shared" si="0"/>
        <v>192</v>
      </c>
      <c r="F26" s="96">
        <f t="shared" si="1"/>
        <v>2634</v>
      </c>
      <c r="G26" s="41">
        <f>'居宅介護'!S27</f>
        <v>163</v>
      </c>
      <c r="H26" s="42">
        <f>'居宅介護'!T27</f>
        <v>2252</v>
      </c>
      <c r="I26" s="23">
        <f>'居宅介護'!U27</f>
        <v>147</v>
      </c>
      <c r="J26" s="96">
        <f>'居宅介護'!V27</f>
        <v>1730</v>
      </c>
      <c r="K26" s="44">
        <f>'重度訪問介護'!O27</f>
        <v>4</v>
      </c>
      <c r="L26" s="42">
        <f>'重度訪問介護'!P27</f>
        <v>588</v>
      </c>
      <c r="M26" s="22">
        <f>'重度訪問介護'!Q27</f>
        <v>2</v>
      </c>
      <c r="N26" s="66">
        <f>'重度訪問介護'!R27</f>
        <v>154</v>
      </c>
      <c r="O26" s="62"/>
      <c r="P26" s="62"/>
      <c r="Q26" s="69" t="s">
        <v>18</v>
      </c>
      <c r="R26" s="54">
        <f>'同行援護'!K27</f>
        <v>15</v>
      </c>
      <c r="S26" s="55">
        <f>'同行援護'!L27</f>
        <v>202</v>
      </c>
      <c r="T26" s="22">
        <f>'同行援護'!M27</f>
        <v>19</v>
      </c>
      <c r="U26" s="37">
        <f>'同行援護'!N27</f>
        <v>249</v>
      </c>
      <c r="V26" s="41">
        <f>'行動援護'!O27</f>
        <v>25</v>
      </c>
      <c r="W26" s="55">
        <f>'行動援護'!P27</f>
        <v>691</v>
      </c>
      <c r="X26" s="25">
        <f>'行動援護'!Q27</f>
        <v>24</v>
      </c>
      <c r="Y26" s="52">
        <f>'行動援護'!R27</f>
        <v>501</v>
      </c>
      <c r="Z26" s="44">
        <f>'重度障がい者等包括支援'!S27</f>
        <v>0</v>
      </c>
      <c r="AA26" s="58">
        <f>'重度障がい者等包括支援'!T27</f>
        <v>0</v>
      </c>
      <c r="AB26" s="23">
        <f>'重度障がい者等包括支援'!U27</f>
        <v>0</v>
      </c>
      <c r="AC26" s="38">
        <f>'重度障がい者等包括支援'!V27</f>
        <v>0</v>
      </c>
    </row>
    <row r="27" spans="2:29" s="17" customFormat="1" ht="24.75" customHeight="1">
      <c r="B27" s="16" t="s">
        <v>19</v>
      </c>
      <c r="C27" s="56">
        <f t="shared" si="2"/>
        <v>2612</v>
      </c>
      <c r="D27" s="121">
        <f t="shared" si="3"/>
        <v>74521</v>
      </c>
      <c r="E27" s="25">
        <f t="shared" si="0"/>
        <v>2387</v>
      </c>
      <c r="F27" s="96">
        <f t="shared" si="1"/>
        <v>60260</v>
      </c>
      <c r="G27" s="41">
        <f>'居宅介護'!S28</f>
        <v>2065</v>
      </c>
      <c r="H27" s="42">
        <f>'居宅介護'!T28</f>
        <v>31002</v>
      </c>
      <c r="I27" s="23">
        <f>'居宅介護'!U28</f>
        <v>1956</v>
      </c>
      <c r="J27" s="96">
        <f>'居宅介護'!V28</f>
        <v>28496</v>
      </c>
      <c r="K27" s="44">
        <f>'重度訪問介護'!O28</f>
        <v>176</v>
      </c>
      <c r="L27" s="42">
        <f>'重度訪問介護'!P28</f>
        <v>31691</v>
      </c>
      <c r="M27" s="22">
        <f>'重度訪問介護'!Q28</f>
        <v>133</v>
      </c>
      <c r="N27" s="66">
        <f>'重度訪問介護'!R28</f>
        <v>23364</v>
      </c>
      <c r="O27" s="62"/>
      <c r="P27" s="62"/>
      <c r="Q27" s="69" t="s">
        <v>19</v>
      </c>
      <c r="R27" s="54">
        <f>'同行援護'!K28</f>
        <v>287</v>
      </c>
      <c r="S27" s="55">
        <f>'同行援護'!L28</f>
        <v>9603</v>
      </c>
      <c r="T27" s="22">
        <f>'同行援護'!M28</f>
        <v>218</v>
      </c>
      <c r="U27" s="37">
        <f>'同行援護'!N28</f>
        <v>6227</v>
      </c>
      <c r="V27" s="41">
        <f>'行動援護'!O28</f>
        <v>84</v>
      </c>
      <c r="W27" s="55">
        <f>'行動援護'!P28</f>
        <v>2225</v>
      </c>
      <c r="X27" s="25">
        <f>'行動援護'!Q28</f>
        <v>80</v>
      </c>
      <c r="Y27" s="52">
        <f>'行動援護'!R28</f>
        <v>2173</v>
      </c>
      <c r="Z27" s="44">
        <f>'重度障がい者等包括支援'!S28</f>
        <v>0</v>
      </c>
      <c r="AA27" s="58">
        <f>'重度障がい者等包括支援'!T28</f>
        <v>0</v>
      </c>
      <c r="AB27" s="23">
        <f>'重度障がい者等包括支援'!U28</f>
        <v>0</v>
      </c>
      <c r="AC27" s="38">
        <f>'重度障がい者等包括支援'!V28</f>
        <v>0</v>
      </c>
    </row>
    <row r="28" spans="2:29" s="17" customFormat="1" ht="24.75" customHeight="1">
      <c r="B28" s="16" t="s">
        <v>20</v>
      </c>
      <c r="C28" s="56">
        <f t="shared" si="2"/>
        <v>334</v>
      </c>
      <c r="D28" s="121">
        <f t="shared" si="3"/>
        <v>6587</v>
      </c>
      <c r="E28" s="25">
        <f t="shared" si="0"/>
        <v>367</v>
      </c>
      <c r="F28" s="96">
        <f t="shared" si="1"/>
        <v>7155</v>
      </c>
      <c r="G28" s="41">
        <f>'居宅介護'!S29</f>
        <v>272</v>
      </c>
      <c r="H28" s="42">
        <f>'居宅介護'!T29</f>
        <v>3997</v>
      </c>
      <c r="I28" s="23">
        <f>'居宅介護'!U29</f>
        <v>305</v>
      </c>
      <c r="J28" s="96">
        <f>'居宅介護'!V29</f>
        <v>5278</v>
      </c>
      <c r="K28" s="44">
        <f>'重度訪問介護'!O29</f>
        <v>6</v>
      </c>
      <c r="L28" s="42">
        <f>'重度訪問介護'!P29</f>
        <v>670</v>
      </c>
      <c r="M28" s="22">
        <f>'重度訪問介護'!Q29</f>
        <v>6</v>
      </c>
      <c r="N28" s="66">
        <f>'重度訪問介護'!R29</f>
        <v>645</v>
      </c>
      <c r="O28" s="62"/>
      <c r="P28" s="62"/>
      <c r="Q28" s="69" t="s">
        <v>20</v>
      </c>
      <c r="R28" s="54">
        <f>'同行援護'!K29</f>
        <v>43</v>
      </c>
      <c r="S28" s="55">
        <f>'同行援護'!L29</f>
        <v>1322</v>
      </c>
      <c r="T28" s="22">
        <f>'同行援護'!M29</f>
        <v>43</v>
      </c>
      <c r="U28" s="37">
        <f>'同行援護'!N29</f>
        <v>886</v>
      </c>
      <c r="V28" s="41">
        <f>'行動援護'!O29</f>
        <v>13</v>
      </c>
      <c r="W28" s="55">
        <f>'行動援護'!P29</f>
        <v>598</v>
      </c>
      <c r="X28" s="25">
        <f>'行動援護'!Q29</f>
        <v>13</v>
      </c>
      <c r="Y28" s="52">
        <f>'行動援護'!R29</f>
        <v>346</v>
      </c>
      <c r="Z28" s="44">
        <f>'重度障がい者等包括支援'!S29</f>
        <v>0</v>
      </c>
      <c r="AA28" s="58">
        <f>'重度障がい者等包括支援'!T29</f>
        <v>0</v>
      </c>
      <c r="AB28" s="23">
        <f>'重度障がい者等包括支援'!U29</f>
        <v>0</v>
      </c>
      <c r="AC28" s="38">
        <f>'重度障がい者等包括支援'!V29</f>
        <v>0</v>
      </c>
    </row>
    <row r="29" spans="2:29" s="17" customFormat="1" ht="24.75" customHeight="1">
      <c r="B29" s="16" t="s">
        <v>21</v>
      </c>
      <c r="C29" s="56">
        <f t="shared" si="2"/>
        <v>278</v>
      </c>
      <c r="D29" s="121">
        <f t="shared" si="3"/>
        <v>7887</v>
      </c>
      <c r="E29" s="25">
        <f t="shared" si="0"/>
        <v>277</v>
      </c>
      <c r="F29" s="96">
        <f t="shared" si="1"/>
        <v>6783</v>
      </c>
      <c r="G29" s="41">
        <f>'居宅介護'!S30</f>
        <v>223</v>
      </c>
      <c r="H29" s="42">
        <f>'居宅介護'!T30</f>
        <v>5439</v>
      </c>
      <c r="I29" s="23">
        <f>'居宅介護'!U30</f>
        <v>230</v>
      </c>
      <c r="J29" s="96">
        <f>'居宅介護'!V30</f>
        <v>4492</v>
      </c>
      <c r="K29" s="44">
        <f>'重度訪問介護'!O30</f>
        <v>8</v>
      </c>
      <c r="L29" s="42">
        <f>'重度訪問介護'!P30</f>
        <v>917</v>
      </c>
      <c r="M29" s="22">
        <f>'重度訪問介護'!Q30</f>
        <v>7</v>
      </c>
      <c r="N29" s="66">
        <f>'重度訪問介護'!R30</f>
        <v>919</v>
      </c>
      <c r="O29" s="62"/>
      <c r="P29" s="62"/>
      <c r="Q29" s="69" t="s">
        <v>21</v>
      </c>
      <c r="R29" s="54">
        <f>'同行援護'!K30</f>
        <v>32</v>
      </c>
      <c r="S29" s="55">
        <f>'同行援護'!L30</f>
        <v>896</v>
      </c>
      <c r="T29" s="22">
        <f>'同行援護'!M30</f>
        <v>21</v>
      </c>
      <c r="U29" s="37">
        <f>'同行援護'!N30</f>
        <v>530</v>
      </c>
      <c r="V29" s="41">
        <f>'行動援護'!O30</f>
        <v>15</v>
      </c>
      <c r="W29" s="55">
        <f>'行動援護'!P30</f>
        <v>635</v>
      </c>
      <c r="X29" s="25">
        <f>'行動援護'!Q30</f>
        <v>19</v>
      </c>
      <c r="Y29" s="52">
        <f>'行動援護'!R30</f>
        <v>842</v>
      </c>
      <c r="Z29" s="44">
        <f>'重度障がい者等包括支援'!S30</f>
        <v>0</v>
      </c>
      <c r="AA29" s="58">
        <f>'重度障がい者等包括支援'!T30</f>
        <v>0</v>
      </c>
      <c r="AB29" s="23">
        <f>'重度障がい者等包括支援'!U30</f>
        <v>0</v>
      </c>
      <c r="AC29" s="38">
        <f>'重度障がい者等包括支援'!V30</f>
        <v>0</v>
      </c>
    </row>
    <row r="30" spans="2:29" s="17" customFormat="1" ht="24.75" customHeight="1">
      <c r="B30" s="16" t="s">
        <v>23</v>
      </c>
      <c r="C30" s="56">
        <f t="shared" si="2"/>
        <v>182</v>
      </c>
      <c r="D30" s="121">
        <f t="shared" si="3"/>
        <v>4937</v>
      </c>
      <c r="E30" s="25">
        <f t="shared" si="0"/>
        <v>176.7</v>
      </c>
      <c r="F30" s="96">
        <f t="shared" si="1"/>
        <v>3699.7</v>
      </c>
      <c r="G30" s="41">
        <f>'居宅介護'!S31</f>
        <v>145</v>
      </c>
      <c r="H30" s="42">
        <f>'居宅介護'!T31</f>
        <v>2517</v>
      </c>
      <c r="I30" s="23">
        <f>'居宅介護'!U31</f>
        <v>138.4</v>
      </c>
      <c r="J30" s="96">
        <f>'居宅介護'!V31</f>
        <v>2341.1</v>
      </c>
      <c r="K30" s="44">
        <f>'重度訪問介護'!O31</f>
        <v>12</v>
      </c>
      <c r="L30" s="42">
        <f>'重度訪問介護'!P31</f>
        <v>1889</v>
      </c>
      <c r="M30" s="22">
        <f>'重度訪問介護'!Q31</f>
        <v>16.6</v>
      </c>
      <c r="N30" s="66">
        <f>'重度訪問介護'!R31</f>
        <v>870.4</v>
      </c>
      <c r="O30" s="62"/>
      <c r="P30" s="62"/>
      <c r="Q30" s="69" t="s">
        <v>23</v>
      </c>
      <c r="R30" s="54">
        <f>'同行援護'!K31</f>
        <v>21</v>
      </c>
      <c r="S30" s="55">
        <f>'同行援護'!L31</f>
        <v>443</v>
      </c>
      <c r="T30" s="22">
        <f>'同行援護'!M31</f>
        <v>15.5</v>
      </c>
      <c r="U30" s="37">
        <f>'同行援護'!N31</f>
        <v>235.5</v>
      </c>
      <c r="V30" s="41">
        <f>'行動援護'!O31</f>
        <v>4</v>
      </c>
      <c r="W30" s="55">
        <f>'行動援護'!P31</f>
        <v>88</v>
      </c>
      <c r="X30" s="25">
        <f>'行動援護'!Q31</f>
        <v>6.199999999999999</v>
      </c>
      <c r="Y30" s="52">
        <f>'行動援護'!R31</f>
        <v>252.7</v>
      </c>
      <c r="Z30" s="44">
        <f>'重度障がい者等包括支援'!S31</f>
        <v>0</v>
      </c>
      <c r="AA30" s="58">
        <f>'重度障がい者等包括支援'!T31</f>
        <v>0</v>
      </c>
      <c r="AB30" s="23">
        <f>'重度障がい者等包括支援'!U31</f>
        <v>0</v>
      </c>
      <c r="AC30" s="38">
        <f>'重度障がい者等包括支援'!V31</f>
        <v>0</v>
      </c>
    </row>
    <row r="31" spans="2:29" s="17" customFormat="1" ht="24.75" customHeight="1">
      <c r="B31" s="16" t="s">
        <v>22</v>
      </c>
      <c r="C31" s="56">
        <f t="shared" si="2"/>
        <v>215</v>
      </c>
      <c r="D31" s="121">
        <f t="shared" si="3"/>
        <v>4664</v>
      </c>
      <c r="E31" s="25">
        <f t="shared" si="0"/>
        <v>223</v>
      </c>
      <c r="F31" s="96">
        <f t="shared" si="1"/>
        <v>5406</v>
      </c>
      <c r="G31" s="41">
        <f>'居宅介護'!S32</f>
        <v>170</v>
      </c>
      <c r="H31" s="42">
        <f>'居宅介護'!T32</f>
        <v>2119</v>
      </c>
      <c r="I31" s="23">
        <f>'居宅介護'!U32</f>
        <v>178</v>
      </c>
      <c r="J31" s="96">
        <f>'居宅介護'!V32</f>
        <v>2485</v>
      </c>
      <c r="K31" s="44">
        <f>'重度訪問介護'!O32</f>
        <v>19</v>
      </c>
      <c r="L31" s="42">
        <f>'重度訪問介護'!P32</f>
        <v>1895</v>
      </c>
      <c r="M31" s="22">
        <f>'重度訪問介護'!Q32</f>
        <v>19</v>
      </c>
      <c r="N31" s="66">
        <f>'重度訪問介護'!R32</f>
        <v>2447</v>
      </c>
      <c r="O31" s="62"/>
      <c r="P31" s="62"/>
      <c r="Q31" s="69" t="s">
        <v>22</v>
      </c>
      <c r="R31" s="54">
        <f>'同行援護'!K32</f>
        <v>23</v>
      </c>
      <c r="S31" s="55">
        <f>'同行援護'!L32</f>
        <v>577</v>
      </c>
      <c r="T31" s="22">
        <f>'同行援護'!M32</f>
        <v>18</v>
      </c>
      <c r="U31" s="37">
        <f>'同行援護'!N32</f>
        <v>247</v>
      </c>
      <c r="V31" s="41">
        <f>'行動援護'!O32</f>
        <v>3</v>
      </c>
      <c r="W31" s="55">
        <f>'行動援護'!P32</f>
        <v>73</v>
      </c>
      <c r="X31" s="25">
        <f>'行動援護'!Q32</f>
        <v>8</v>
      </c>
      <c r="Y31" s="52">
        <f>'行動援護'!R32</f>
        <v>227</v>
      </c>
      <c r="Z31" s="44">
        <f>'重度障がい者等包括支援'!S32</f>
        <v>0</v>
      </c>
      <c r="AA31" s="58">
        <f>'重度障がい者等包括支援'!T32</f>
        <v>0</v>
      </c>
      <c r="AB31" s="23">
        <f>'重度障がい者等包括支援'!U32</f>
        <v>0</v>
      </c>
      <c r="AC31" s="38">
        <f>'重度障がい者等包括支援'!V32</f>
        <v>0</v>
      </c>
    </row>
    <row r="32" spans="2:29" s="17" customFormat="1" ht="24.75" customHeight="1">
      <c r="B32" s="16" t="s">
        <v>24</v>
      </c>
      <c r="C32" s="56">
        <f t="shared" si="2"/>
        <v>343</v>
      </c>
      <c r="D32" s="121">
        <f t="shared" si="3"/>
        <v>9032</v>
      </c>
      <c r="E32" s="25">
        <f t="shared" si="0"/>
        <v>345.16666666666663</v>
      </c>
      <c r="F32" s="96">
        <f t="shared" si="1"/>
        <v>8403.520833333332</v>
      </c>
      <c r="G32" s="41">
        <f>'居宅介護'!S33</f>
        <v>259</v>
      </c>
      <c r="H32" s="42">
        <f>'居宅介護'!T33</f>
        <v>5365</v>
      </c>
      <c r="I32" s="23">
        <f>'居宅介護'!U33</f>
        <v>251.58333333333334</v>
      </c>
      <c r="J32" s="96">
        <f>'居宅介護'!V33</f>
        <v>5018.604166666666</v>
      </c>
      <c r="K32" s="44">
        <f>'重度訪問介護'!O33</f>
        <v>13</v>
      </c>
      <c r="L32" s="42">
        <f>'重度訪問介護'!P33</f>
        <v>1654</v>
      </c>
      <c r="M32" s="22">
        <f>'重度訪問介護'!Q33</f>
        <v>29.916666666666668</v>
      </c>
      <c r="N32" s="66">
        <f>'重度訪問介護'!R33</f>
        <v>1989.2083333333333</v>
      </c>
      <c r="O32" s="62"/>
      <c r="P32" s="62"/>
      <c r="Q32" s="69" t="s">
        <v>24</v>
      </c>
      <c r="R32" s="54">
        <f>'同行援護'!K33</f>
        <v>39</v>
      </c>
      <c r="S32" s="55">
        <f>'同行援護'!L33</f>
        <v>1365</v>
      </c>
      <c r="T32" s="22">
        <f>'同行援護'!M33</f>
        <v>37.083333333333336</v>
      </c>
      <c r="U32" s="37">
        <f>'同行援護'!N33</f>
        <v>982.3333333333334</v>
      </c>
      <c r="V32" s="41">
        <f>'行動援護'!O33</f>
        <v>32</v>
      </c>
      <c r="W32" s="55">
        <f>'行動援護'!P33</f>
        <v>648</v>
      </c>
      <c r="X32" s="25">
        <f>'行動援護'!Q33</f>
        <v>26.583333333333336</v>
      </c>
      <c r="Y32" s="52">
        <f>'行動援護'!R33</f>
        <v>413.375</v>
      </c>
      <c r="Z32" s="44">
        <f>'重度障がい者等包括支援'!S33</f>
        <v>0</v>
      </c>
      <c r="AA32" s="58">
        <f>'重度障がい者等包括支援'!T33</f>
        <v>0</v>
      </c>
      <c r="AB32" s="23">
        <f>'重度障がい者等包括支援'!U33</f>
        <v>0</v>
      </c>
      <c r="AC32" s="38">
        <f>'重度障がい者等包括支援'!V33</f>
        <v>0</v>
      </c>
    </row>
    <row r="33" spans="2:29" s="17" customFormat="1" ht="24.75" customHeight="1">
      <c r="B33" s="16" t="s">
        <v>25</v>
      </c>
      <c r="C33" s="56">
        <f t="shared" si="2"/>
        <v>148</v>
      </c>
      <c r="D33" s="121">
        <f t="shared" si="3"/>
        <v>3144</v>
      </c>
      <c r="E33" s="25">
        <f t="shared" si="0"/>
        <v>143.04</v>
      </c>
      <c r="F33" s="96">
        <f t="shared" si="1"/>
        <v>2688.315</v>
      </c>
      <c r="G33" s="41">
        <f>'居宅介護'!S34</f>
        <v>118</v>
      </c>
      <c r="H33" s="42">
        <f>'居宅介護'!T34</f>
        <v>1812</v>
      </c>
      <c r="I33" s="23">
        <f>'居宅介護'!U34</f>
        <v>112.95</v>
      </c>
      <c r="J33" s="96">
        <f>'居宅介護'!V34</f>
        <v>1674.435</v>
      </c>
      <c r="K33" s="44">
        <f>'重度訪問介護'!O34</f>
        <v>12</v>
      </c>
      <c r="L33" s="42">
        <f>'重度訪問介護'!P34</f>
        <v>623</v>
      </c>
      <c r="M33" s="22">
        <f>'重度訪問介護'!Q34</f>
        <v>4.91</v>
      </c>
      <c r="N33" s="66">
        <f>'重度訪問介護'!R34</f>
        <v>301.63</v>
      </c>
      <c r="O33" s="62"/>
      <c r="P33" s="62"/>
      <c r="Q33" s="69" t="s">
        <v>25</v>
      </c>
      <c r="R33" s="54">
        <f>'同行援護'!K34</f>
        <v>17</v>
      </c>
      <c r="S33" s="55">
        <f>'同行援護'!L34</f>
        <v>694</v>
      </c>
      <c r="T33" s="22">
        <f>'同行援護'!M34</f>
        <v>22.58</v>
      </c>
      <c r="U33" s="37">
        <f>'同行援護'!N34</f>
        <v>642.5</v>
      </c>
      <c r="V33" s="41">
        <f>'行動援護'!O34</f>
        <v>1</v>
      </c>
      <c r="W33" s="55">
        <f>'行動援護'!P34</f>
        <v>15</v>
      </c>
      <c r="X33" s="25">
        <f>'行動援護'!Q34</f>
        <v>2.6</v>
      </c>
      <c r="Y33" s="52">
        <f>'行動援護'!R34</f>
        <v>69.75</v>
      </c>
      <c r="Z33" s="44">
        <f>'重度障がい者等包括支援'!S34</f>
        <v>0</v>
      </c>
      <c r="AA33" s="58">
        <f>'重度障がい者等包括支援'!T34</f>
        <v>0</v>
      </c>
      <c r="AB33" s="23">
        <f>'重度障がい者等包括支援'!U34</f>
        <v>0</v>
      </c>
      <c r="AC33" s="38">
        <f>'重度障がい者等包括支援'!V34</f>
        <v>0</v>
      </c>
    </row>
    <row r="34" spans="2:29" s="17" customFormat="1" ht="24.75" customHeight="1">
      <c r="B34" s="16" t="s">
        <v>27</v>
      </c>
      <c r="C34" s="56">
        <f t="shared" si="2"/>
        <v>47</v>
      </c>
      <c r="D34" s="121">
        <f t="shared" si="3"/>
        <v>2201</v>
      </c>
      <c r="E34" s="25">
        <f t="shared" si="0"/>
        <v>41</v>
      </c>
      <c r="F34" s="96">
        <f t="shared" si="1"/>
        <v>2141</v>
      </c>
      <c r="G34" s="41">
        <f>'居宅介護'!S35</f>
        <v>39</v>
      </c>
      <c r="H34" s="42">
        <f>'居宅介護'!T35</f>
        <v>1201</v>
      </c>
      <c r="I34" s="23">
        <f>'居宅介護'!U35</f>
        <v>36</v>
      </c>
      <c r="J34" s="96">
        <f>'居宅介護'!V35</f>
        <v>1047</v>
      </c>
      <c r="K34" s="44">
        <f>'重度訪問介護'!O35</f>
        <v>3</v>
      </c>
      <c r="L34" s="42">
        <f>'重度訪問介護'!P35</f>
        <v>860</v>
      </c>
      <c r="M34" s="22">
        <f>'重度訪問介護'!Q35</f>
        <v>3</v>
      </c>
      <c r="N34" s="66">
        <f>'重度訪問介護'!R35</f>
        <v>1056</v>
      </c>
      <c r="O34" s="62"/>
      <c r="P34" s="62"/>
      <c r="Q34" s="69" t="s">
        <v>27</v>
      </c>
      <c r="R34" s="54">
        <f>'同行援護'!K35</f>
        <v>3</v>
      </c>
      <c r="S34" s="55">
        <f>'同行援護'!L35</f>
        <v>70</v>
      </c>
      <c r="T34" s="22">
        <f>'同行援護'!M35</f>
        <v>1</v>
      </c>
      <c r="U34" s="37">
        <f>'同行援護'!N35</f>
        <v>36</v>
      </c>
      <c r="V34" s="41">
        <f>'行動援護'!O35</f>
        <v>2</v>
      </c>
      <c r="W34" s="55">
        <f>'行動援護'!P35</f>
        <v>70</v>
      </c>
      <c r="X34" s="25">
        <f>'行動援護'!Q35</f>
        <v>1</v>
      </c>
      <c r="Y34" s="52">
        <f>'行動援護'!R35</f>
        <v>2</v>
      </c>
      <c r="Z34" s="44">
        <f>'重度障がい者等包括支援'!S35</f>
        <v>0</v>
      </c>
      <c r="AA34" s="58">
        <f>'重度障がい者等包括支援'!T35</f>
        <v>0</v>
      </c>
      <c r="AB34" s="23">
        <f>'重度障がい者等包括支援'!U35</f>
        <v>0</v>
      </c>
      <c r="AC34" s="38">
        <f>'重度障がい者等包括支援'!V35</f>
        <v>0</v>
      </c>
    </row>
    <row r="35" spans="2:29" s="17" customFormat="1" ht="24.75" customHeight="1">
      <c r="B35" s="16" t="s">
        <v>26</v>
      </c>
      <c r="C35" s="56">
        <f t="shared" si="2"/>
        <v>40</v>
      </c>
      <c r="D35" s="121">
        <f t="shared" si="3"/>
        <v>1260</v>
      </c>
      <c r="E35" s="25">
        <f t="shared" si="0"/>
        <v>30</v>
      </c>
      <c r="F35" s="96">
        <f t="shared" si="1"/>
        <v>1260</v>
      </c>
      <c r="G35" s="41">
        <f>'居宅介護'!S36</f>
        <v>30</v>
      </c>
      <c r="H35" s="42">
        <f>'居宅介護'!T36</f>
        <v>900</v>
      </c>
      <c r="I35" s="23">
        <f>'居宅介護'!U36</f>
        <v>27</v>
      </c>
      <c r="J35" s="96">
        <f>'居宅介護'!V36</f>
        <v>1086</v>
      </c>
      <c r="K35" s="44">
        <f>'重度訪問介護'!O36</f>
        <v>5</v>
      </c>
      <c r="L35" s="42">
        <f>'重度訪問介護'!P36</f>
        <v>300</v>
      </c>
      <c r="M35" s="22">
        <f>'重度訪問介護'!Q36</f>
        <v>2</v>
      </c>
      <c r="N35" s="66">
        <f>'重度訪問介護'!R36</f>
        <v>169</v>
      </c>
      <c r="O35" s="62"/>
      <c r="P35" s="62"/>
      <c r="Q35" s="69" t="s">
        <v>26</v>
      </c>
      <c r="R35" s="54">
        <f>'同行援護'!K36</f>
        <v>3</v>
      </c>
      <c r="S35" s="55">
        <f>'同行援護'!L36</f>
        <v>30</v>
      </c>
      <c r="T35" s="22">
        <f>'同行援護'!M36</f>
        <v>1</v>
      </c>
      <c r="U35" s="37">
        <f>'同行援護'!N36</f>
        <v>5</v>
      </c>
      <c r="V35" s="41">
        <f>'行動援護'!O36</f>
        <v>2</v>
      </c>
      <c r="W35" s="55">
        <f>'行動援護'!P36</f>
        <v>30</v>
      </c>
      <c r="X35" s="25">
        <f>'行動援護'!Q36</f>
        <v>0</v>
      </c>
      <c r="Y35" s="52">
        <f>'行動援護'!R36</f>
        <v>0</v>
      </c>
      <c r="Z35" s="44">
        <f>'重度障がい者等包括支援'!S36</f>
        <v>0</v>
      </c>
      <c r="AA35" s="58">
        <f>'重度障がい者等包括支援'!T36</f>
        <v>0</v>
      </c>
      <c r="AB35" s="23">
        <f>'重度障がい者等包括支援'!U36</f>
        <v>0</v>
      </c>
      <c r="AC35" s="38">
        <f>'重度障がい者等包括支援'!V36</f>
        <v>0</v>
      </c>
    </row>
    <row r="36" spans="2:29" s="17" customFormat="1" ht="24.75" customHeight="1">
      <c r="B36" s="16" t="s">
        <v>28</v>
      </c>
      <c r="C36" s="56">
        <f t="shared" si="2"/>
        <v>13</v>
      </c>
      <c r="D36" s="121">
        <f t="shared" si="3"/>
        <v>293</v>
      </c>
      <c r="E36" s="25">
        <f t="shared" si="0"/>
        <v>13</v>
      </c>
      <c r="F36" s="96">
        <f t="shared" si="1"/>
        <v>213</v>
      </c>
      <c r="G36" s="41">
        <f>'居宅介護'!S37</f>
        <v>10</v>
      </c>
      <c r="H36" s="42">
        <f>'居宅介護'!T37</f>
        <v>203</v>
      </c>
      <c r="I36" s="23">
        <f>'居宅介護'!U37</f>
        <v>12</v>
      </c>
      <c r="J36" s="96">
        <f>'居宅介護'!V37</f>
        <v>209</v>
      </c>
      <c r="K36" s="44">
        <f>'重度訪問介護'!O37</f>
        <v>0</v>
      </c>
      <c r="L36" s="42">
        <f>'重度訪問介護'!P37</f>
        <v>0</v>
      </c>
      <c r="M36" s="22">
        <f>'重度訪問介護'!Q37</f>
        <v>0</v>
      </c>
      <c r="N36" s="66">
        <f>'重度訪問介護'!R37</f>
        <v>0</v>
      </c>
      <c r="O36" s="62"/>
      <c r="P36" s="62"/>
      <c r="Q36" s="69" t="s">
        <v>28</v>
      </c>
      <c r="R36" s="54">
        <f>'同行援護'!K37</f>
        <v>1</v>
      </c>
      <c r="S36" s="55">
        <f>'同行援護'!L37</f>
        <v>42</v>
      </c>
      <c r="T36" s="22">
        <f>'同行援護'!M37</f>
        <v>1</v>
      </c>
      <c r="U36" s="37">
        <f>'同行援護'!N37</f>
        <v>4</v>
      </c>
      <c r="V36" s="41">
        <f>'行動援護'!O37</f>
        <v>2</v>
      </c>
      <c r="W36" s="55">
        <f>'行動援護'!P37</f>
        <v>48</v>
      </c>
      <c r="X36" s="25">
        <f>'行動援護'!Q37</f>
        <v>0</v>
      </c>
      <c r="Y36" s="52">
        <f>'行動援護'!R37</f>
        <v>0</v>
      </c>
      <c r="Z36" s="44">
        <f>'重度障がい者等包括支援'!S37</f>
        <v>0</v>
      </c>
      <c r="AA36" s="58">
        <f>'重度障がい者等包括支援'!T37</f>
        <v>0</v>
      </c>
      <c r="AB36" s="23">
        <f>'重度障がい者等包括支援'!U37</f>
        <v>0</v>
      </c>
      <c r="AC36" s="38">
        <f>'重度障がい者等包括支援'!V37</f>
        <v>0</v>
      </c>
    </row>
    <row r="37" spans="2:29" s="17" customFormat="1" ht="24.75" customHeight="1">
      <c r="B37" s="16" t="s">
        <v>0</v>
      </c>
      <c r="C37" s="56">
        <f t="shared" si="2"/>
        <v>3541</v>
      </c>
      <c r="D37" s="121">
        <f t="shared" si="3"/>
        <v>104782</v>
      </c>
      <c r="E37" s="25">
        <f t="shared" si="0"/>
        <v>3361</v>
      </c>
      <c r="F37" s="96">
        <f t="shared" si="1"/>
        <v>98938</v>
      </c>
      <c r="G37" s="41">
        <f>'居宅介護'!S38</f>
        <v>2909</v>
      </c>
      <c r="H37" s="42">
        <f>'居宅介護'!T38</f>
        <v>54598</v>
      </c>
      <c r="I37" s="23">
        <f>'居宅介護'!U38</f>
        <v>2774</v>
      </c>
      <c r="J37" s="96">
        <f>'居宅介護'!V38</f>
        <v>53905</v>
      </c>
      <c r="K37" s="44">
        <f>'重度訪問介護'!O38</f>
        <v>260</v>
      </c>
      <c r="L37" s="42">
        <f>'重度訪問介護'!P38</f>
        <v>39653</v>
      </c>
      <c r="M37" s="22">
        <f>'重度訪問介護'!Q38</f>
        <v>237</v>
      </c>
      <c r="N37" s="66">
        <f>'重度訪問介護'!R38</f>
        <v>36515</v>
      </c>
      <c r="O37" s="62"/>
      <c r="P37" s="62"/>
      <c r="Q37" s="69" t="s">
        <v>0</v>
      </c>
      <c r="R37" s="54">
        <f>'同行援護'!K38</f>
        <v>331</v>
      </c>
      <c r="S37" s="55">
        <f>'同行援護'!L38</f>
        <v>9352</v>
      </c>
      <c r="T37" s="22">
        <f>'同行援護'!M38</f>
        <v>281</v>
      </c>
      <c r="U37" s="37">
        <f>'同行援護'!N38</f>
        <v>6736</v>
      </c>
      <c r="V37" s="41">
        <f>'行動援護'!O38</f>
        <v>41</v>
      </c>
      <c r="W37" s="55">
        <f>'行動援護'!P38</f>
        <v>1179</v>
      </c>
      <c r="X37" s="25">
        <f>'行動援護'!Q38</f>
        <v>69</v>
      </c>
      <c r="Y37" s="52">
        <f>'行動援護'!R38</f>
        <v>1782</v>
      </c>
      <c r="Z37" s="44">
        <f>'重度障がい者等包括支援'!S38</f>
        <v>0</v>
      </c>
      <c r="AA37" s="58">
        <f>'重度障がい者等包括支援'!T38</f>
        <v>0</v>
      </c>
      <c r="AB37" s="23">
        <f>'重度障がい者等包括支援'!U38</f>
        <v>0</v>
      </c>
      <c r="AC37" s="38">
        <f>'重度障がい者等包括支援'!V38</f>
        <v>0</v>
      </c>
    </row>
    <row r="38" spans="2:29" s="17" customFormat="1" ht="24.75" customHeight="1">
      <c r="B38" s="16" t="s">
        <v>29</v>
      </c>
      <c r="C38" s="56">
        <f t="shared" si="2"/>
        <v>242</v>
      </c>
      <c r="D38" s="121">
        <f t="shared" si="3"/>
        <v>7539</v>
      </c>
      <c r="E38" s="25">
        <f t="shared" si="0"/>
        <v>246</v>
      </c>
      <c r="F38" s="96">
        <f t="shared" si="1"/>
        <v>7607</v>
      </c>
      <c r="G38" s="41">
        <f>'居宅介護'!S39</f>
        <v>177</v>
      </c>
      <c r="H38" s="42">
        <f>'居宅介護'!T39</f>
        <v>3974</v>
      </c>
      <c r="I38" s="23">
        <f>'居宅介護'!U39</f>
        <v>204</v>
      </c>
      <c r="J38" s="96">
        <f>'居宅介護'!V39</f>
        <v>3941</v>
      </c>
      <c r="K38" s="44">
        <f>'重度訪問介護'!O39</f>
        <v>13</v>
      </c>
      <c r="L38" s="42">
        <f>'重度訪問介護'!P39</f>
        <v>2758</v>
      </c>
      <c r="M38" s="22">
        <f>'重度訪問介護'!Q39</f>
        <v>11</v>
      </c>
      <c r="N38" s="66">
        <f>'重度訪問介護'!R39</f>
        <v>3124</v>
      </c>
      <c r="O38" s="62"/>
      <c r="P38" s="62"/>
      <c r="Q38" s="69" t="s">
        <v>29</v>
      </c>
      <c r="R38" s="54">
        <f>'同行援護'!K39</f>
        <v>39</v>
      </c>
      <c r="S38" s="55">
        <f>'同行援護'!L39</f>
        <v>651</v>
      </c>
      <c r="T38" s="22">
        <f>'同行援護'!M39</f>
        <v>27</v>
      </c>
      <c r="U38" s="37">
        <f>'同行援護'!N39</f>
        <v>451</v>
      </c>
      <c r="V38" s="41">
        <f>'行動援護'!O39</f>
        <v>13</v>
      </c>
      <c r="W38" s="55">
        <f>'行動援護'!P39</f>
        <v>156</v>
      </c>
      <c r="X38" s="25">
        <f>'行動援護'!Q39</f>
        <v>4</v>
      </c>
      <c r="Y38" s="52">
        <f>'行動援護'!R39</f>
        <v>91</v>
      </c>
      <c r="Z38" s="44">
        <f>'重度障がい者等包括支援'!S39</f>
        <v>0</v>
      </c>
      <c r="AA38" s="58">
        <f>'重度障がい者等包括支援'!T39</f>
        <v>0</v>
      </c>
      <c r="AB38" s="23">
        <f>'重度障がい者等包括支援'!U39</f>
        <v>0</v>
      </c>
      <c r="AC38" s="38">
        <f>'重度障がい者等包括支援'!V39</f>
        <v>0</v>
      </c>
    </row>
    <row r="39" spans="2:29" s="17" customFormat="1" ht="24.75" customHeight="1">
      <c r="B39" s="16" t="s">
        <v>30</v>
      </c>
      <c r="C39" s="56">
        <f t="shared" si="2"/>
        <v>525</v>
      </c>
      <c r="D39" s="121">
        <f t="shared" si="3"/>
        <v>19696</v>
      </c>
      <c r="E39" s="25">
        <f t="shared" si="0"/>
        <v>493</v>
      </c>
      <c r="F39" s="96">
        <f t="shared" si="1"/>
        <v>15979</v>
      </c>
      <c r="G39" s="41">
        <f>'居宅介護'!S40</f>
        <v>455</v>
      </c>
      <c r="H39" s="42">
        <f>'居宅介護'!T40</f>
        <v>12362</v>
      </c>
      <c r="I39" s="23">
        <f>'居宅介護'!U40</f>
        <v>425</v>
      </c>
      <c r="J39" s="96">
        <f>'居宅介護'!V40</f>
        <v>12048</v>
      </c>
      <c r="K39" s="44">
        <f>'重度訪問介護'!O40</f>
        <v>18</v>
      </c>
      <c r="L39" s="42">
        <f>'重度訪問介護'!P40</f>
        <v>4284</v>
      </c>
      <c r="M39" s="22">
        <f>'重度訪問介護'!Q40</f>
        <v>10</v>
      </c>
      <c r="N39" s="66">
        <f>'重度訪問介護'!R40</f>
        <v>2099</v>
      </c>
      <c r="O39" s="62"/>
      <c r="P39" s="62"/>
      <c r="Q39" s="69" t="s">
        <v>30</v>
      </c>
      <c r="R39" s="54">
        <f>'同行援護'!K40</f>
        <v>46</v>
      </c>
      <c r="S39" s="55">
        <f>'同行援護'!L40</f>
        <v>2024</v>
      </c>
      <c r="T39" s="22">
        <f>'同行援護'!M40</f>
        <v>44</v>
      </c>
      <c r="U39" s="37">
        <f>'同行援護'!N40</f>
        <v>1404</v>
      </c>
      <c r="V39" s="41">
        <f>'行動援護'!O40</f>
        <v>2</v>
      </c>
      <c r="W39" s="55">
        <f>'行動援護'!P40</f>
        <v>74</v>
      </c>
      <c r="X39" s="25">
        <f>'行動援護'!Q40</f>
        <v>14</v>
      </c>
      <c r="Y39" s="52">
        <f>'行動援護'!R40</f>
        <v>428</v>
      </c>
      <c r="Z39" s="44">
        <f>'重度障がい者等包括支援'!S40</f>
        <v>4</v>
      </c>
      <c r="AA39" s="58">
        <f>'重度障がい者等包括支援'!T40</f>
        <v>952</v>
      </c>
      <c r="AB39" s="23">
        <f>'重度障がい者等包括支援'!U40</f>
        <v>0</v>
      </c>
      <c r="AC39" s="38">
        <f>'重度障がい者等包括支援'!V40</f>
        <v>0</v>
      </c>
    </row>
    <row r="40" spans="2:29" s="17" customFormat="1" ht="24.75" customHeight="1">
      <c r="B40" s="16" t="s">
        <v>31</v>
      </c>
      <c r="C40" s="56">
        <f t="shared" si="2"/>
        <v>200</v>
      </c>
      <c r="D40" s="121">
        <f t="shared" si="3"/>
        <v>3372</v>
      </c>
      <c r="E40" s="25">
        <f t="shared" si="0"/>
        <v>202</v>
      </c>
      <c r="F40" s="96">
        <f t="shared" si="1"/>
        <v>3568</v>
      </c>
      <c r="G40" s="41">
        <f>'居宅介護'!S41</f>
        <v>167</v>
      </c>
      <c r="H40" s="42">
        <f>'居宅介護'!T41</f>
        <v>2257</v>
      </c>
      <c r="I40" s="23">
        <f>'居宅介護'!U41</f>
        <v>174</v>
      </c>
      <c r="J40" s="96">
        <f>'居宅介護'!V41</f>
        <v>2614</v>
      </c>
      <c r="K40" s="44">
        <f>'重度訪問介護'!O41</f>
        <v>7</v>
      </c>
      <c r="L40" s="42">
        <f>'重度訪問介護'!P41</f>
        <v>446</v>
      </c>
      <c r="M40" s="22">
        <f>'重度訪問介護'!Q41</f>
        <v>5</v>
      </c>
      <c r="N40" s="66">
        <f>'重度訪問介護'!R41</f>
        <v>435</v>
      </c>
      <c r="O40" s="62"/>
      <c r="P40" s="62"/>
      <c r="Q40" s="69" t="s">
        <v>63</v>
      </c>
      <c r="R40" s="54">
        <f>'同行援護'!K41</f>
        <v>23</v>
      </c>
      <c r="S40" s="55">
        <f>'同行援護'!L41</f>
        <v>605</v>
      </c>
      <c r="T40" s="22">
        <f>'同行援護'!M41</f>
        <v>21</v>
      </c>
      <c r="U40" s="37">
        <f>'同行援護'!N41</f>
        <v>511</v>
      </c>
      <c r="V40" s="41">
        <f>'行動援護'!O41</f>
        <v>3</v>
      </c>
      <c r="W40" s="55">
        <f>'行動援護'!P41</f>
        <v>64</v>
      </c>
      <c r="X40" s="25">
        <f>'行動援護'!Q41</f>
        <v>2</v>
      </c>
      <c r="Y40" s="52">
        <f>'行動援護'!R41</f>
        <v>8</v>
      </c>
      <c r="Z40" s="44">
        <f>'重度障がい者等包括支援'!S41</f>
        <v>0</v>
      </c>
      <c r="AA40" s="58">
        <f>'重度障がい者等包括支援'!T41</f>
        <v>0</v>
      </c>
      <c r="AB40" s="23">
        <f>'重度障がい者等包括支援'!U41</f>
        <v>0</v>
      </c>
      <c r="AC40" s="38">
        <f>'重度障がい者等包括支援'!V41</f>
        <v>0</v>
      </c>
    </row>
    <row r="41" spans="2:29" s="17" customFormat="1" ht="24.75" customHeight="1">
      <c r="B41" s="16" t="s">
        <v>32</v>
      </c>
      <c r="C41" s="56">
        <f t="shared" si="2"/>
        <v>79</v>
      </c>
      <c r="D41" s="121">
        <f t="shared" si="3"/>
        <v>2531</v>
      </c>
      <c r="E41" s="25">
        <f t="shared" si="0"/>
        <v>61</v>
      </c>
      <c r="F41" s="96">
        <f t="shared" si="1"/>
        <v>1367</v>
      </c>
      <c r="G41" s="41">
        <f>'居宅介護'!S42</f>
        <v>68</v>
      </c>
      <c r="H41" s="42">
        <f>'居宅介護'!T42</f>
        <v>1885</v>
      </c>
      <c r="I41" s="23">
        <f>'居宅介護'!U42</f>
        <v>53</v>
      </c>
      <c r="J41" s="96">
        <f>'居宅介護'!V42</f>
        <v>1165</v>
      </c>
      <c r="K41" s="44">
        <f>'重度訪問介護'!O42</f>
        <v>3</v>
      </c>
      <c r="L41" s="42">
        <f>'重度訪問介護'!P42</f>
        <v>420</v>
      </c>
      <c r="M41" s="22">
        <f>'重度訪問介護'!Q42</f>
        <v>1</v>
      </c>
      <c r="N41" s="66">
        <f>'重度訪問介護'!R42</f>
        <v>23</v>
      </c>
      <c r="O41" s="62"/>
      <c r="P41" s="62"/>
      <c r="Q41" s="69" t="s">
        <v>32</v>
      </c>
      <c r="R41" s="54">
        <f>'同行援護'!K42</f>
        <v>8</v>
      </c>
      <c r="S41" s="55">
        <f>'同行援護'!L42</f>
        <v>226</v>
      </c>
      <c r="T41" s="22">
        <f>'同行援護'!M42</f>
        <v>7</v>
      </c>
      <c r="U41" s="37">
        <f>'同行援護'!N42</f>
        <v>179</v>
      </c>
      <c r="V41" s="41">
        <f>'行動援護'!O42</f>
        <v>0</v>
      </c>
      <c r="W41" s="55">
        <f>'行動援護'!P42</f>
        <v>0</v>
      </c>
      <c r="X41" s="25">
        <f>'行動援護'!Q42</f>
        <v>0</v>
      </c>
      <c r="Y41" s="52">
        <f>'行動援護'!R42</f>
        <v>0</v>
      </c>
      <c r="Z41" s="44">
        <f>'重度障がい者等包括支援'!S42</f>
        <v>0</v>
      </c>
      <c r="AA41" s="58">
        <f>'重度障がい者等包括支援'!T42</f>
        <v>0</v>
      </c>
      <c r="AB41" s="23">
        <f>'重度障がい者等包括支援'!U42</f>
        <v>0</v>
      </c>
      <c r="AC41" s="38">
        <f>'重度障がい者等包括支援'!V42</f>
        <v>0</v>
      </c>
    </row>
    <row r="42" spans="2:29" s="17" customFormat="1" ht="24.75" customHeight="1">
      <c r="B42" s="16" t="s">
        <v>33</v>
      </c>
      <c r="C42" s="56">
        <f t="shared" si="2"/>
        <v>940</v>
      </c>
      <c r="D42" s="121">
        <f t="shared" si="3"/>
        <v>20505</v>
      </c>
      <c r="E42" s="25">
        <f t="shared" si="0"/>
        <v>1040</v>
      </c>
      <c r="F42" s="96">
        <f t="shared" si="1"/>
        <v>17421</v>
      </c>
      <c r="G42" s="41">
        <f>'居宅介護'!S43</f>
        <v>775</v>
      </c>
      <c r="H42" s="42">
        <f>'居宅介護'!T43</f>
        <v>12371</v>
      </c>
      <c r="I42" s="23">
        <f>'居宅介護'!U43</f>
        <v>862</v>
      </c>
      <c r="J42" s="96">
        <f>'居宅介護'!V43</f>
        <v>10057</v>
      </c>
      <c r="K42" s="44">
        <f>'重度訪問介護'!O43</f>
        <v>48</v>
      </c>
      <c r="L42" s="42">
        <f>'重度訪問介護'!P43</f>
        <v>4958</v>
      </c>
      <c r="M42" s="22">
        <f>'重度訪問介護'!Q43</f>
        <v>61</v>
      </c>
      <c r="N42" s="66">
        <f>'重度訪問介護'!R43</f>
        <v>5090</v>
      </c>
      <c r="O42" s="62"/>
      <c r="P42" s="62"/>
      <c r="Q42" s="69" t="s">
        <v>33</v>
      </c>
      <c r="R42" s="54">
        <f>'同行援護'!K43</f>
        <v>113</v>
      </c>
      <c r="S42" s="55">
        <f>'同行援護'!L43</f>
        <v>3063</v>
      </c>
      <c r="T42" s="22">
        <f>'同行援護'!M43</f>
        <v>113</v>
      </c>
      <c r="U42" s="37">
        <f>'同行援護'!N43</f>
        <v>2206</v>
      </c>
      <c r="V42" s="41">
        <f>'行動援護'!O43</f>
        <v>4</v>
      </c>
      <c r="W42" s="55">
        <f>'行動援護'!P43</f>
        <v>113</v>
      </c>
      <c r="X42" s="25">
        <f>'行動援護'!Q43</f>
        <v>4</v>
      </c>
      <c r="Y42" s="52">
        <f>'行動援護'!R43</f>
        <v>68</v>
      </c>
      <c r="Z42" s="44">
        <f>'重度障がい者等包括支援'!S43</f>
        <v>0</v>
      </c>
      <c r="AA42" s="58">
        <f>'重度障がい者等包括支援'!T43</f>
        <v>0</v>
      </c>
      <c r="AB42" s="23">
        <f>'重度障がい者等包括支援'!U43</f>
        <v>0</v>
      </c>
      <c r="AC42" s="38">
        <f>'重度障がい者等包括支援'!V43</f>
        <v>0</v>
      </c>
    </row>
    <row r="43" spans="2:29" s="17" customFormat="1" ht="24.75" customHeight="1">
      <c r="B43" s="16" t="s">
        <v>34</v>
      </c>
      <c r="C43" s="56">
        <f t="shared" si="2"/>
        <v>210</v>
      </c>
      <c r="D43" s="121">
        <f t="shared" si="3"/>
        <v>5599</v>
      </c>
      <c r="E43" s="25">
        <f t="shared" si="0"/>
        <v>198</v>
      </c>
      <c r="F43" s="96">
        <f t="shared" si="1"/>
        <v>4549</v>
      </c>
      <c r="G43" s="41">
        <f>'居宅介護'!S44</f>
        <v>165</v>
      </c>
      <c r="H43" s="42">
        <f>'居宅介護'!T44</f>
        <v>2962</v>
      </c>
      <c r="I43" s="23">
        <f>'居宅介護'!U44</f>
        <v>156</v>
      </c>
      <c r="J43" s="96">
        <f>'居宅介護'!V44</f>
        <v>2467</v>
      </c>
      <c r="K43" s="44">
        <f>'重度訪問介護'!O44</f>
        <v>12</v>
      </c>
      <c r="L43" s="42">
        <f>'重度訪問介護'!P44</f>
        <v>1321</v>
      </c>
      <c r="M43" s="22">
        <f>'重度訪問介護'!Q44</f>
        <v>11</v>
      </c>
      <c r="N43" s="66">
        <f>'重度訪問介護'!R44</f>
        <v>1111</v>
      </c>
      <c r="O43" s="62"/>
      <c r="P43" s="62"/>
      <c r="Q43" s="69" t="s">
        <v>34</v>
      </c>
      <c r="R43" s="54">
        <f>'同行援護'!K44</f>
        <v>33</v>
      </c>
      <c r="S43" s="55">
        <f>'同行援護'!L44</f>
        <v>1316</v>
      </c>
      <c r="T43" s="22">
        <f>'同行援護'!M44</f>
        <v>31</v>
      </c>
      <c r="U43" s="37">
        <f>'同行援護'!N44</f>
        <v>971</v>
      </c>
      <c r="V43" s="41">
        <f>'行動援護'!O44</f>
        <v>0</v>
      </c>
      <c r="W43" s="55">
        <f>'行動援護'!P44</f>
        <v>0</v>
      </c>
      <c r="X43" s="25">
        <f>'行動援護'!Q44</f>
        <v>0</v>
      </c>
      <c r="Y43" s="52">
        <f>'行動援護'!R44</f>
        <v>0</v>
      </c>
      <c r="Z43" s="44">
        <f>'重度障がい者等包括支援'!S44</f>
        <v>0</v>
      </c>
      <c r="AA43" s="58">
        <f>'重度障がい者等包括支援'!T44</f>
        <v>0</v>
      </c>
      <c r="AB43" s="23">
        <f>'重度障がい者等包括支援'!U44</f>
        <v>0</v>
      </c>
      <c r="AC43" s="38">
        <f>'重度障がい者等包括支援'!V44</f>
        <v>0</v>
      </c>
    </row>
    <row r="44" spans="2:29" s="17" customFormat="1" ht="24.75" customHeight="1">
      <c r="B44" s="16" t="s">
        <v>35</v>
      </c>
      <c r="C44" s="56">
        <f t="shared" si="2"/>
        <v>418</v>
      </c>
      <c r="D44" s="121">
        <f t="shared" si="3"/>
        <v>9029</v>
      </c>
      <c r="E44" s="25">
        <f t="shared" si="0"/>
        <v>388</v>
      </c>
      <c r="F44" s="96">
        <f t="shared" si="1"/>
        <v>7955</v>
      </c>
      <c r="G44" s="41">
        <f>'居宅介護'!S45</f>
        <v>373</v>
      </c>
      <c r="H44" s="42">
        <f>'居宅介護'!T45</f>
        <v>6280</v>
      </c>
      <c r="I44" s="23">
        <f>'居宅介護'!U45</f>
        <v>348</v>
      </c>
      <c r="J44" s="96">
        <f>'居宅介護'!V45</f>
        <v>5853</v>
      </c>
      <c r="K44" s="44">
        <f>'重度訪問介護'!O45</f>
        <v>10</v>
      </c>
      <c r="L44" s="42">
        <f>'重度訪問介護'!P45</f>
        <v>1890</v>
      </c>
      <c r="M44" s="22">
        <f>'重度訪問介護'!Q45</f>
        <v>7</v>
      </c>
      <c r="N44" s="66">
        <f>'重度訪問介護'!R45</f>
        <v>1627</v>
      </c>
      <c r="O44" s="62"/>
      <c r="P44" s="62"/>
      <c r="Q44" s="69" t="s">
        <v>35</v>
      </c>
      <c r="R44" s="54">
        <f>'同行援護'!K45</f>
        <v>29</v>
      </c>
      <c r="S44" s="55">
        <f>'同行援護'!L45</f>
        <v>529</v>
      </c>
      <c r="T44" s="22">
        <f>'同行援護'!M45</f>
        <v>30</v>
      </c>
      <c r="U44" s="37">
        <f>'同行援護'!N45</f>
        <v>405</v>
      </c>
      <c r="V44" s="41">
        <f>'行動援護'!O45</f>
        <v>6</v>
      </c>
      <c r="W44" s="55">
        <f>'行動援護'!P45</f>
        <v>330</v>
      </c>
      <c r="X44" s="25">
        <f>'行動援護'!Q45</f>
        <v>3</v>
      </c>
      <c r="Y44" s="52">
        <f>'行動援護'!R45</f>
        <v>70</v>
      </c>
      <c r="Z44" s="44">
        <f>'重度障がい者等包括支援'!S45</f>
        <v>0</v>
      </c>
      <c r="AA44" s="58">
        <f>'重度障がい者等包括支援'!T45</f>
        <v>0</v>
      </c>
      <c r="AB44" s="23">
        <f>'重度障がい者等包括支援'!U45</f>
        <v>0</v>
      </c>
      <c r="AC44" s="38">
        <f>'重度障がい者等包括支援'!V45</f>
        <v>0</v>
      </c>
    </row>
    <row r="45" spans="2:29" s="17" customFormat="1" ht="24.75" customHeight="1">
      <c r="B45" s="16" t="s">
        <v>36</v>
      </c>
      <c r="C45" s="56">
        <f t="shared" si="2"/>
        <v>243</v>
      </c>
      <c r="D45" s="121">
        <f t="shared" si="3"/>
        <v>6115</v>
      </c>
      <c r="E45" s="25">
        <f t="shared" si="0"/>
        <v>223</v>
      </c>
      <c r="F45" s="96">
        <f t="shared" si="1"/>
        <v>5169</v>
      </c>
      <c r="G45" s="41">
        <f>'居宅介護'!S46</f>
        <v>197</v>
      </c>
      <c r="H45" s="42">
        <f>'居宅介護'!T46</f>
        <v>3463</v>
      </c>
      <c r="I45" s="23">
        <f>'居宅介護'!U46</f>
        <v>180</v>
      </c>
      <c r="J45" s="96">
        <f>'居宅介護'!V46</f>
        <v>2688</v>
      </c>
      <c r="K45" s="44">
        <f>'重度訪問介護'!O46</f>
        <v>10</v>
      </c>
      <c r="L45" s="42">
        <f>'重度訪問介護'!P46</f>
        <v>1474</v>
      </c>
      <c r="M45" s="22">
        <f>'重度訪問介護'!Q46</f>
        <v>9</v>
      </c>
      <c r="N45" s="66">
        <f>'重度訪問介護'!R46</f>
        <v>1435</v>
      </c>
      <c r="O45" s="62"/>
      <c r="P45" s="62"/>
      <c r="Q45" s="69" t="s">
        <v>36</v>
      </c>
      <c r="R45" s="54">
        <f>'同行援護'!K46</f>
        <v>23</v>
      </c>
      <c r="S45" s="55">
        <f>'同行援護'!L46</f>
        <v>621</v>
      </c>
      <c r="T45" s="22">
        <f>'同行援護'!M46</f>
        <v>17</v>
      </c>
      <c r="U45" s="37">
        <f>'同行援護'!N46</f>
        <v>452</v>
      </c>
      <c r="V45" s="41">
        <f>'行動援護'!O46</f>
        <v>13</v>
      </c>
      <c r="W45" s="55">
        <f>'行動援護'!P46</f>
        <v>557</v>
      </c>
      <c r="X45" s="25">
        <f>'行動援護'!Q46</f>
        <v>17</v>
      </c>
      <c r="Y45" s="52">
        <f>'行動援護'!R46</f>
        <v>594</v>
      </c>
      <c r="Z45" s="44">
        <f>'重度障がい者等包括支援'!S46</f>
        <v>0</v>
      </c>
      <c r="AA45" s="58">
        <f>'重度障がい者等包括支援'!T46</f>
        <v>0</v>
      </c>
      <c r="AB45" s="23">
        <f>'重度障がい者等包括支援'!U46</f>
        <v>0</v>
      </c>
      <c r="AC45" s="38">
        <f>'重度障がい者等包括支援'!V46</f>
        <v>0</v>
      </c>
    </row>
    <row r="46" spans="2:29" s="17" customFormat="1" ht="24.75" customHeight="1">
      <c r="B46" s="16" t="s">
        <v>37</v>
      </c>
      <c r="C46" s="56">
        <f t="shared" si="2"/>
        <v>257</v>
      </c>
      <c r="D46" s="121">
        <f t="shared" si="3"/>
        <v>5224</v>
      </c>
      <c r="E46" s="25">
        <f t="shared" si="0"/>
        <v>190</v>
      </c>
      <c r="F46" s="96">
        <f t="shared" si="1"/>
        <v>3966</v>
      </c>
      <c r="G46" s="41">
        <f>'居宅介護'!S47</f>
        <v>210</v>
      </c>
      <c r="H46" s="42">
        <f>'居宅介護'!T47</f>
        <v>3432</v>
      </c>
      <c r="I46" s="23">
        <f>'居宅介護'!U47</f>
        <v>153</v>
      </c>
      <c r="J46" s="96">
        <f>'居宅介護'!V47</f>
        <v>2666</v>
      </c>
      <c r="K46" s="44">
        <f>'重度訪問介護'!O47</f>
        <v>1</v>
      </c>
      <c r="L46" s="42">
        <f>'重度訪問介護'!P47</f>
        <v>25</v>
      </c>
      <c r="M46" s="22">
        <f>'重度訪問介護'!Q47</f>
        <v>1</v>
      </c>
      <c r="N46" s="66">
        <f>'重度訪問介護'!R47</f>
        <v>75</v>
      </c>
      <c r="O46" s="62"/>
      <c r="P46" s="62"/>
      <c r="Q46" s="69" t="s">
        <v>37</v>
      </c>
      <c r="R46" s="54">
        <f>'同行援護'!K47</f>
        <v>33</v>
      </c>
      <c r="S46" s="55">
        <f>'同行援護'!L47</f>
        <v>863</v>
      </c>
      <c r="T46" s="22">
        <f>'同行援護'!M47</f>
        <v>23</v>
      </c>
      <c r="U46" s="37">
        <f>'同行援護'!N47</f>
        <v>633</v>
      </c>
      <c r="V46" s="41">
        <f>'行動援護'!O47</f>
        <v>13</v>
      </c>
      <c r="W46" s="55">
        <f>'行動援護'!P47</f>
        <v>904</v>
      </c>
      <c r="X46" s="25">
        <f>'行動援護'!Q47</f>
        <v>13</v>
      </c>
      <c r="Y46" s="52">
        <f>'行動援護'!R47</f>
        <v>592</v>
      </c>
      <c r="Z46" s="44">
        <f>'重度障がい者等包括支援'!S47</f>
        <v>0</v>
      </c>
      <c r="AA46" s="58">
        <f>'重度障がい者等包括支援'!T47</f>
        <v>0</v>
      </c>
      <c r="AB46" s="23">
        <f>'重度障がい者等包括支援'!U47</f>
        <v>0</v>
      </c>
      <c r="AC46" s="38">
        <f>'重度障がい者等包括支援'!V47</f>
        <v>0</v>
      </c>
    </row>
    <row r="47" spans="2:29" s="17" customFormat="1" ht="24.75" customHeight="1">
      <c r="B47" s="16" t="s">
        <v>38</v>
      </c>
      <c r="C47" s="56">
        <f t="shared" si="2"/>
        <v>107</v>
      </c>
      <c r="D47" s="121">
        <f t="shared" si="3"/>
        <v>3486</v>
      </c>
      <c r="E47" s="25">
        <f t="shared" si="0"/>
        <v>82</v>
      </c>
      <c r="F47" s="96">
        <f t="shared" si="1"/>
        <v>2091</v>
      </c>
      <c r="G47" s="41">
        <f>'居宅介護'!S48</f>
        <v>76</v>
      </c>
      <c r="H47" s="42">
        <f>'居宅介護'!T48</f>
        <v>1842</v>
      </c>
      <c r="I47" s="23">
        <f>'居宅介護'!U48</f>
        <v>64</v>
      </c>
      <c r="J47" s="96">
        <f>'居宅介護'!V48</f>
        <v>909</v>
      </c>
      <c r="K47" s="44">
        <f>'重度訪問介護'!O48</f>
        <v>13</v>
      </c>
      <c r="L47" s="42">
        <f>'重度訪問介護'!P48</f>
        <v>1320</v>
      </c>
      <c r="M47" s="22">
        <f>'重度訪問介護'!Q48</f>
        <v>9</v>
      </c>
      <c r="N47" s="66">
        <f>'重度訪問介護'!R48</f>
        <v>1012</v>
      </c>
      <c r="O47" s="62"/>
      <c r="P47" s="62"/>
      <c r="Q47" s="69" t="s">
        <v>38</v>
      </c>
      <c r="R47" s="54">
        <f>'同行援護'!K48</f>
        <v>18</v>
      </c>
      <c r="S47" s="55">
        <f>'同行援護'!L48</f>
        <v>324</v>
      </c>
      <c r="T47" s="22">
        <f>'同行援護'!M48</f>
        <v>9</v>
      </c>
      <c r="U47" s="37">
        <f>'同行援護'!N48</f>
        <v>170</v>
      </c>
      <c r="V47" s="41">
        <f>'行動援護'!O48</f>
        <v>0</v>
      </c>
      <c r="W47" s="55">
        <f>'行動援護'!P48</f>
        <v>0</v>
      </c>
      <c r="X47" s="25">
        <f>'行動援護'!Q48</f>
        <v>0</v>
      </c>
      <c r="Y47" s="52">
        <f>'行動援護'!R48</f>
        <v>0</v>
      </c>
      <c r="Z47" s="44">
        <f>'重度障がい者等包括支援'!S48</f>
        <v>0</v>
      </c>
      <c r="AA47" s="58">
        <f>'重度障がい者等包括支援'!T48</f>
        <v>0</v>
      </c>
      <c r="AB47" s="23">
        <f>'重度障がい者等包括支援'!U48</f>
        <v>0</v>
      </c>
      <c r="AC47" s="38">
        <f>'重度障がい者等包括支援'!V48</f>
        <v>0</v>
      </c>
    </row>
    <row r="48" spans="2:29" s="17" customFormat="1" ht="24.75" customHeight="1">
      <c r="B48" s="16" t="s">
        <v>39</v>
      </c>
      <c r="C48" s="56">
        <f t="shared" si="2"/>
        <v>53</v>
      </c>
      <c r="D48" s="121">
        <f t="shared" si="3"/>
        <v>1319</v>
      </c>
      <c r="E48" s="25">
        <f t="shared" si="0"/>
        <v>33</v>
      </c>
      <c r="F48" s="96">
        <f t="shared" si="1"/>
        <v>588</v>
      </c>
      <c r="G48" s="41">
        <f>'居宅介護'!S49</f>
        <v>48</v>
      </c>
      <c r="H48" s="42">
        <f>'居宅介護'!T49</f>
        <v>910</v>
      </c>
      <c r="I48" s="23">
        <f>'居宅介護'!U49</f>
        <v>28</v>
      </c>
      <c r="J48" s="96">
        <f>'居宅介護'!V49</f>
        <v>481</v>
      </c>
      <c r="K48" s="44">
        <f>'重度訪問介護'!O49</f>
        <v>1</v>
      </c>
      <c r="L48" s="42">
        <f>'重度訪問介護'!P49</f>
        <v>219</v>
      </c>
      <c r="M48" s="22">
        <f>'重度訪問介護'!Q49</f>
        <v>0</v>
      </c>
      <c r="N48" s="66">
        <f>'重度訪問介護'!R49</f>
        <v>0</v>
      </c>
      <c r="O48" s="62"/>
      <c r="P48" s="62"/>
      <c r="Q48" s="69" t="s">
        <v>39</v>
      </c>
      <c r="R48" s="54">
        <f>'同行援護'!K49</f>
        <v>4</v>
      </c>
      <c r="S48" s="55">
        <f>'同行援護'!L49</f>
        <v>190</v>
      </c>
      <c r="T48" s="22">
        <f>'同行援護'!M49</f>
        <v>5</v>
      </c>
      <c r="U48" s="37">
        <f>'同行援護'!N49</f>
        <v>107</v>
      </c>
      <c r="V48" s="41">
        <f>'行動援護'!O49</f>
        <v>0</v>
      </c>
      <c r="W48" s="55">
        <f>'行動援護'!P49</f>
        <v>0</v>
      </c>
      <c r="X48" s="25">
        <f>'行動援護'!Q49</f>
        <v>0</v>
      </c>
      <c r="Y48" s="52">
        <f>'行動援護'!R49</f>
        <v>0</v>
      </c>
      <c r="Z48" s="44">
        <f>'重度障がい者等包括支援'!S49</f>
        <v>0</v>
      </c>
      <c r="AA48" s="58">
        <f>'重度障がい者等包括支援'!T49</f>
        <v>0</v>
      </c>
      <c r="AB48" s="23">
        <f>'重度障がい者等包括支援'!U49</f>
        <v>0</v>
      </c>
      <c r="AC48" s="38">
        <f>'重度障がい者等包括支援'!V49</f>
        <v>0</v>
      </c>
    </row>
    <row r="49" spans="2:29" s="17" customFormat="1" ht="24.75" customHeight="1" thickBot="1">
      <c r="B49" s="18" t="s">
        <v>40</v>
      </c>
      <c r="C49" s="122">
        <f t="shared" si="2"/>
        <v>96</v>
      </c>
      <c r="D49" s="123">
        <f t="shared" si="3"/>
        <v>2246</v>
      </c>
      <c r="E49" s="26">
        <f t="shared" si="0"/>
        <v>61</v>
      </c>
      <c r="F49" s="97">
        <f t="shared" si="1"/>
        <v>1213</v>
      </c>
      <c r="G49" s="41">
        <f>'居宅介護'!S50</f>
        <v>68</v>
      </c>
      <c r="H49" s="42">
        <f>'居宅介護'!T50</f>
        <v>1455</v>
      </c>
      <c r="I49" s="24">
        <f>'居宅介護'!U50</f>
        <v>50</v>
      </c>
      <c r="J49" s="97">
        <f>'居宅介護'!V50</f>
        <v>949</v>
      </c>
      <c r="K49" s="44">
        <f>'重度訪問介護'!O50</f>
        <v>0</v>
      </c>
      <c r="L49" s="42">
        <f>'重度訪問介護'!P50</f>
        <v>0</v>
      </c>
      <c r="M49" s="22">
        <f>'重度訪問介護'!Q50</f>
        <v>1</v>
      </c>
      <c r="N49" s="66">
        <f>'重度訪問介護'!R50</f>
        <v>2</v>
      </c>
      <c r="O49" s="62"/>
      <c r="P49" s="62"/>
      <c r="Q49" s="70" t="s">
        <v>40</v>
      </c>
      <c r="R49" s="54">
        <f>'同行援護'!K50</f>
        <v>12</v>
      </c>
      <c r="S49" s="55">
        <f>'同行援護'!L50</f>
        <v>287</v>
      </c>
      <c r="T49" s="22">
        <f>'同行援護'!M50</f>
        <v>6</v>
      </c>
      <c r="U49" s="37">
        <f>'同行援護'!N50</f>
        <v>191</v>
      </c>
      <c r="V49" s="41">
        <f>'行動援護'!O50</f>
        <v>16</v>
      </c>
      <c r="W49" s="55">
        <f>'行動援護'!P50</f>
        <v>504</v>
      </c>
      <c r="X49" s="26">
        <f>'行動援護'!Q50</f>
        <v>4</v>
      </c>
      <c r="Y49" s="53">
        <f>'行動援護'!R50</f>
        <v>71</v>
      </c>
      <c r="Z49" s="129">
        <f>'重度障がい者等包括支援'!S50</f>
        <v>0</v>
      </c>
      <c r="AA49" s="130">
        <f>'重度障がい者等包括支援'!T50</f>
        <v>0</v>
      </c>
      <c r="AB49" s="24">
        <f>'重度障がい者等包括支援'!U50</f>
        <v>0</v>
      </c>
      <c r="AC49" s="39">
        <f>'重度障がい者等包括支援'!V50</f>
        <v>0</v>
      </c>
    </row>
    <row r="50" spans="2:29" s="19" customFormat="1" ht="46.5" customHeight="1" thickBot="1">
      <c r="B50" s="45" t="s">
        <v>43</v>
      </c>
      <c r="C50" s="46">
        <f>SUM(C7:C49)</f>
        <v>40618</v>
      </c>
      <c r="D50" s="47">
        <f aca="true" t="shared" si="4" ref="D50:L50">SUM(D7:D49)</f>
        <v>1204215</v>
      </c>
      <c r="E50" s="46">
        <f>SUM(E7:E49)</f>
        <v>36861.90666666667</v>
      </c>
      <c r="F50" s="48">
        <f>SUM(F7:F49)</f>
        <v>1115466.0408333333</v>
      </c>
      <c r="G50" s="49">
        <f t="shared" si="4"/>
        <v>32176</v>
      </c>
      <c r="H50" s="47">
        <f t="shared" si="4"/>
        <v>611605</v>
      </c>
      <c r="I50" s="50">
        <f>SUM(I7:I49)</f>
        <v>29796.933333333334</v>
      </c>
      <c r="J50" s="86">
        <f>SUM(J7:J49)</f>
        <v>597932.7508333334</v>
      </c>
      <c r="K50" s="51">
        <f t="shared" si="4"/>
        <v>3074</v>
      </c>
      <c r="L50" s="47">
        <f t="shared" si="4"/>
        <v>455500</v>
      </c>
      <c r="M50" s="46">
        <f>SUM(M7:M49)</f>
        <v>2743.4266666666663</v>
      </c>
      <c r="N50" s="67">
        <f>SUM(N7:N49)</f>
        <v>417168.56833333336</v>
      </c>
      <c r="O50" s="63"/>
      <c r="P50" s="63"/>
      <c r="Q50" s="71" t="s">
        <v>43</v>
      </c>
      <c r="R50" s="46">
        <f aca="true" t="shared" si="5" ref="R50:AA50">SUM(R7:R49)</f>
        <v>4143</v>
      </c>
      <c r="S50" s="47">
        <f t="shared" si="5"/>
        <v>106670</v>
      </c>
      <c r="T50" s="46">
        <f>SUM(T7:T49)</f>
        <v>3298.1633333333334</v>
      </c>
      <c r="U50" s="48">
        <f>SUM(U7:U49)</f>
        <v>75982.44666666666</v>
      </c>
      <c r="V50" s="49">
        <f>SUM(V7:V49)</f>
        <v>1209</v>
      </c>
      <c r="W50" s="47">
        <f t="shared" si="5"/>
        <v>27433</v>
      </c>
      <c r="X50" s="50">
        <f>SUM(X7:X49)</f>
        <v>1017.3833333333334</v>
      </c>
      <c r="Y50" s="86">
        <f>SUM(Y7:Y49)</f>
        <v>23070.275</v>
      </c>
      <c r="Z50" s="87">
        <f t="shared" si="5"/>
        <v>16</v>
      </c>
      <c r="AA50" s="88">
        <f t="shared" si="5"/>
        <v>3007</v>
      </c>
      <c r="AB50" s="50">
        <f>SUM(AB7:AB49)</f>
        <v>6</v>
      </c>
      <c r="AC50" s="89">
        <f>SUM(AC7:AC49)</f>
        <v>1312</v>
      </c>
    </row>
    <row r="51" spans="2:17" ht="24" customHeight="1">
      <c r="B51" s="11"/>
      <c r="C51" s="1"/>
      <c r="D51" s="1"/>
      <c r="E51" s="64"/>
      <c r="F51" s="64"/>
      <c r="G51" s="1"/>
      <c r="H51" s="64"/>
      <c r="I51" s="64"/>
      <c r="J51" s="64"/>
      <c r="K51" s="1"/>
      <c r="L51" s="64"/>
      <c r="M51" s="64"/>
      <c r="N51" s="64"/>
      <c r="O51" s="31"/>
      <c r="P51" s="31"/>
      <c r="Q51" s="2"/>
    </row>
    <row r="52" spans="15:16" ht="13.5">
      <c r="O52" s="31"/>
      <c r="P52" s="31"/>
    </row>
    <row r="53" spans="15:16" ht="13.5">
      <c r="O53" s="31"/>
      <c r="P53" s="31"/>
    </row>
    <row r="56" spans="3:6" ht="18.75">
      <c r="C56" s="21"/>
      <c r="D56" s="21"/>
      <c r="E56" s="21"/>
      <c r="F56" s="21"/>
    </row>
    <row r="57" spans="3:6" ht="18.75">
      <c r="C57" s="21"/>
      <c r="D57" s="21"/>
      <c r="E57" s="21"/>
      <c r="F57" s="21"/>
    </row>
    <row r="58" spans="3:6" ht="18.75">
      <c r="C58" s="21"/>
      <c r="D58" s="21"/>
      <c r="E58" s="21"/>
      <c r="F58" s="21"/>
    </row>
    <row r="59" spans="3:6" ht="18.75">
      <c r="C59" s="21"/>
      <c r="D59" s="21"/>
      <c r="E59" s="21"/>
      <c r="F59" s="21"/>
    </row>
    <row r="60" spans="3:6" ht="18.75">
      <c r="C60" s="21"/>
      <c r="D60" s="21"/>
      <c r="E60" s="21"/>
      <c r="F60" s="21"/>
    </row>
    <row r="61" spans="3:6" ht="18.75">
      <c r="C61" s="21"/>
      <c r="D61" s="21"/>
      <c r="E61" s="21"/>
      <c r="F61" s="21"/>
    </row>
    <row r="62" spans="3:6" ht="18.75">
      <c r="C62" s="21"/>
      <c r="D62" s="21"/>
      <c r="E62" s="21"/>
      <c r="F62" s="21"/>
    </row>
    <row r="63" spans="3:6" ht="18.75">
      <c r="C63" s="21"/>
      <c r="D63" s="21"/>
      <c r="E63" s="21"/>
      <c r="F63" s="21"/>
    </row>
    <row r="64" spans="3:6" ht="18.75">
      <c r="C64" s="21"/>
      <c r="D64" s="21"/>
      <c r="E64" s="21"/>
      <c r="F64" s="21"/>
    </row>
    <row r="65" spans="3:6" ht="18.75">
      <c r="C65" s="21"/>
      <c r="D65" s="21"/>
      <c r="E65" s="21"/>
      <c r="F65" s="21"/>
    </row>
    <row r="66" spans="3:6" ht="18.75">
      <c r="C66" s="21"/>
      <c r="D66" s="21"/>
      <c r="E66" s="21"/>
      <c r="F66" s="21"/>
    </row>
    <row r="67" spans="3:6" ht="18.75">
      <c r="C67" s="21"/>
      <c r="D67" s="21"/>
      <c r="E67" s="21"/>
      <c r="F67" s="21"/>
    </row>
    <row r="68" spans="3:6" ht="18.75">
      <c r="C68" s="21"/>
      <c r="D68" s="21"/>
      <c r="E68" s="21"/>
      <c r="F68" s="21"/>
    </row>
    <row r="69" spans="3:6" ht="18.75">
      <c r="C69" s="21"/>
      <c r="D69" s="21"/>
      <c r="E69" s="21"/>
      <c r="F69" s="21"/>
    </row>
    <row r="70" spans="3:6" ht="18.75">
      <c r="C70" s="21"/>
      <c r="D70" s="21"/>
      <c r="E70" s="21"/>
      <c r="F70" s="21"/>
    </row>
    <row r="71" spans="3:6" ht="18.75">
      <c r="C71" s="21"/>
      <c r="D71" s="21"/>
      <c r="E71" s="21"/>
      <c r="F71" s="21"/>
    </row>
    <row r="72" spans="3:6" ht="18.75">
      <c r="C72" s="21"/>
      <c r="D72" s="21"/>
      <c r="E72" s="21"/>
      <c r="F72" s="21"/>
    </row>
    <row r="73" spans="3:6" ht="18.75">
      <c r="C73" s="21"/>
      <c r="D73" s="21"/>
      <c r="E73" s="21"/>
      <c r="F73" s="21"/>
    </row>
    <row r="74" spans="3:6" ht="18.75">
      <c r="C74" s="21"/>
      <c r="D74" s="21"/>
      <c r="E74" s="21"/>
      <c r="F74" s="21"/>
    </row>
    <row r="75" spans="3:6" ht="18.75">
      <c r="C75" s="21"/>
      <c r="D75" s="21"/>
      <c r="E75" s="21"/>
      <c r="F75" s="21"/>
    </row>
    <row r="76" spans="3:6" ht="18.75">
      <c r="C76" s="21"/>
      <c r="D76" s="21"/>
      <c r="E76" s="21"/>
      <c r="F76" s="21"/>
    </row>
    <row r="77" spans="3:6" ht="18.75">
      <c r="C77" s="21"/>
      <c r="D77" s="21"/>
      <c r="E77" s="21"/>
      <c r="F77" s="21"/>
    </row>
    <row r="78" spans="3:6" ht="18.75">
      <c r="C78" s="21"/>
      <c r="D78" s="21"/>
      <c r="E78" s="21"/>
      <c r="F78" s="21"/>
    </row>
    <row r="79" spans="3:6" ht="18.75">
      <c r="C79" s="21"/>
      <c r="D79" s="21"/>
      <c r="E79" s="21"/>
      <c r="F79" s="21"/>
    </row>
    <row r="80" spans="3:6" ht="18.75">
      <c r="C80" s="21"/>
      <c r="D80" s="21"/>
      <c r="E80" s="21"/>
      <c r="F80" s="21"/>
    </row>
    <row r="81" spans="3:6" ht="18.75">
      <c r="C81" s="21"/>
      <c r="D81" s="21"/>
      <c r="E81" s="21"/>
      <c r="F81" s="21"/>
    </row>
    <row r="82" spans="3:6" ht="18.75">
      <c r="C82" s="21"/>
      <c r="D82" s="21"/>
      <c r="E82" s="21"/>
      <c r="F82" s="21"/>
    </row>
    <row r="83" spans="3:6" ht="18.75">
      <c r="C83" s="21"/>
      <c r="D83" s="21"/>
      <c r="E83" s="21"/>
      <c r="F83" s="21"/>
    </row>
    <row r="84" spans="3:6" ht="18.75">
      <c r="C84" s="21"/>
      <c r="D84" s="21"/>
      <c r="E84" s="21"/>
      <c r="F84" s="21"/>
    </row>
    <row r="85" spans="3:6" ht="18.75">
      <c r="C85" s="21"/>
      <c r="D85" s="21"/>
      <c r="E85" s="21"/>
      <c r="F85" s="21"/>
    </row>
    <row r="86" spans="3:6" ht="18.75">
      <c r="C86" s="21"/>
      <c r="D86" s="21"/>
      <c r="E86" s="21"/>
      <c r="F86" s="21"/>
    </row>
    <row r="87" spans="3:6" ht="18.75">
      <c r="C87" s="21"/>
      <c r="D87" s="21"/>
      <c r="E87" s="21"/>
      <c r="F87" s="21"/>
    </row>
    <row r="88" spans="3:6" ht="18.75">
      <c r="C88" s="21"/>
      <c r="D88" s="21"/>
      <c r="E88" s="21"/>
      <c r="F88" s="21"/>
    </row>
    <row r="89" spans="3:6" ht="18.75">
      <c r="C89" s="21"/>
      <c r="D89" s="21"/>
      <c r="E89" s="21"/>
      <c r="F89" s="21"/>
    </row>
    <row r="90" spans="3:6" ht="18.75">
      <c r="C90" s="21"/>
      <c r="D90" s="21"/>
      <c r="E90" s="21"/>
      <c r="F90" s="21"/>
    </row>
    <row r="91" spans="3:6" ht="18.75">
      <c r="C91" s="21"/>
      <c r="D91" s="21"/>
      <c r="E91" s="21"/>
      <c r="F91" s="21"/>
    </row>
    <row r="92" spans="3:6" ht="18.75">
      <c r="C92" s="21"/>
      <c r="D92" s="21"/>
      <c r="E92" s="21"/>
      <c r="F92" s="21"/>
    </row>
    <row r="93" spans="3:6" ht="18.75">
      <c r="C93" s="21"/>
      <c r="D93" s="21"/>
      <c r="E93" s="21"/>
      <c r="F93" s="21"/>
    </row>
    <row r="94" spans="3:6" ht="18.75">
      <c r="C94" s="21"/>
      <c r="D94" s="21"/>
      <c r="E94" s="21"/>
      <c r="F94" s="21"/>
    </row>
    <row r="95" spans="3:6" ht="18.75">
      <c r="C95" s="21"/>
      <c r="D95" s="21"/>
      <c r="E95" s="21"/>
      <c r="F95" s="21"/>
    </row>
    <row r="96" spans="3:6" ht="18.75">
      <c r="C96" s="21"/>
      <c r="D96" s="21"/>
      <c r="E96" s="21"/>
      <c r="F96" s="21"/>
    </row>
    <row r="97" spans="3:6" ht="18.75">
      <c r="C97" s="21"/>
      <c r="D97" s="21"/>
      <c r="E97" s="21"/>
      <c r="F97" s="21"/>
    </row>
    <row r="98" spans="3:6" ht="18.75">
      <c r="C98" s="21"/>
      <c r="D98" s="21"/>
      <c r="E98" s="21"/>
      <c r="F98" s="21"/>
    </row>
  </sheetData>
  <sheetProtection/>
  <mergeCells count="22">
    <mergeCell ref="Z3:AC3"/>
    <mergeCell ref="Z5:AA5"/>
    <mergeCell ref="AB5:AC5"/>
    <mergeCell ref="K5:L5"/>
    <mergeCell ref="M5:N5"/>
    <mergeCell ref="V5:W5"/>
    <mergeCell ref="Z4:AC4"/>
    <mergeCell ref="K3:N3"/>
    <mergeCell ref="R4:U4"/>
    <mergeCell ref="X5:Y5"/>
    <mergeCell ref="T5:U5"/>
    <mergeCell ref="V4:Y4"/>
    <mergeCell ref="I5:J5"/>
    <mergeCell ref="Q4:Q6"/>
    <mergeCell ref="R5:S5"/>
    <mergeCell ref="G4:J4"/>
    <mergeCell ref="B4:B6"/>
    <mergeCell ref="C4:F4"/>
    <mergeCell ref="K4:N4"/>
    <mergeCell ref="C5:D5"/>
    <mergeCell ref="E5:F5"/>
    <mergeCell ref="G5:H5"/>
  </mergeCells>
  <printOptions horizontalCentered="1"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33" r:id="rId2"/>
  <colBreaks count="1" manualBreakCount="1">
    <brk id="16" max="5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view="pageBreakPreview" zoomScale="80" zoomScaleNormal="75" zoomScaleSheetLayoutView="80" workbookViewId="0" topLeftCell="J1">
      <selection activeCell="S1" sqref="S1:V16384"/>
    </sheetView>
  </sheetViews>
  <sheetFormatPr defaultColWidth="9.00390625" defaultRowHeight="13.5"/>
  <cols>
    <col min="1" max="1" width="32.875" style="12" customWidth="1"/>
    <col min="2" max="2" width="20.625" style="12" customWidth="1"/>
    <col min="3" max="3" width="13.00390625" style="12" bestFit="1" customWidth="1"/>
    <col min="4" max="4" width="17.625" style="12" bestFit="1" customWidth="1"/>
    <col min="5" max="5" width="12.00390625" style="12" bestFit="1" customWidth="1"/>
    <col min="6" max="6" width="15.75390625" style="12" bestFit="1" customWidth="1"/>
    <col min="7" max="7" width="13.00390625" style="12" bestFit="1" customWidth="1"/>
    <col min="8" max="8" width="15.75390625" style="12" bestFit="1" customWidth="1"/>
    <col min="9" max="9" width="12.00390625" style="12" bestFit="1" customWidth="1"/>
    <col min="10" max="10" width="15.75390625" style="12" bestFit="1" customWidth="1"/>
    <col min="11" max="11" width="12.00390625" style="12" bestFit="1" customWidth="1"/>
    <col min="12" max="12" width="15.75390625" style="12" bestFit="1" customWidth="1"/>
    <col min="13" max="13" width="12.00390625" style="12" bestFit="1" customWidth="1"/>
    <col min="14" max="14" width="15.75390625" style="12" bestFit="1" customWidth="1"/>
    <col min="15" max="15" width="13.00390625" style="12" bestFit="1" customWidth="1"/>
    <col min="16" max="16" width="15.75390625" style="12" bestFit="1" customWidth="1"/>
    <col min="17" max="17" width="12.00390625" style="12" bestFit="1" customWidth="1"/>
    <col min="18" max="18" width="15.75390625" style="12" bestFit="1" customWidth="1"/>
    <col min="19" max="20" width="15.75390625" style="12" hidden="1" customWidth="1"/>
    <col min="21" max="22" width="0" style="12" hidden="1" customWidth="1"/>
    <col min="23" max="16384" width="9.00390625" style="12" customWidth="1"/>
  </cols>
  <sheetData>
    <row r="1" ht="33" customHeight="1">
      <c r="B1" s="27" t="s">
        <v>72</v>
      </c>
    </row>
    <row r="2" spans="2:6" ht="31.5" customHeight="1">
      <c r="B2" s="28" t="s">
        <v>60</v>
      </c>
      <c r="C2" s="2"/>
      <c r="D2" s="2"/>
      <c r="E2" s="2"/>
      <c r="F2" s="2"/>
    </row>
    <row r="3" spans="2:20" s="2" customFormat="1" ht="27.75" customHeight="1" thickBot="1">
      <c r="B3" s="11"/>
      <c r="C3" s="11"/>
      <c r="D3" s="11"/>
      <c r="E3" s="11"/>
      <c r="F3" s="11"/>
      <c r="J3" s="11"/>
      <c r="L3" s="186"/>
      <c r="M3" s="188"/>
      <c r="N3" s="188"/>
      <c r="O3" s="186"/>
      <c r="P3" s="186"/>
      <c r="Q3" s="186"/>
      <c r="R3" s="186"/>
      <c r="S3" s="117"/>
      <c r="T3" s="117"/>
    </row>
    <row r="4" spans="2:20" s="2" customFormat="1" ht="27.75" customHeight="1" thickBot="1">
      <c r="B4" s="174" t="s">
        <v>42</v>
      </c>
      <c r="C4" s="183" t="s">
        <v>48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124"/>
      <c r="T4" s="124"/>
    </row>
    <row r="5" spans="2:20" s="2" customFormat="1" ht="33" customHeight="1" thickBot="1">
      <c r="B5" s="175"/>
      <c r="C5" s="178" t="s">
        <v>49</v>
      </c>
      <c r="D5" s="179"/>
      <c r="E5" s="180"/>
      <c r="F5" s="180"/>
      <c r="G5" s="181" t="s">
        <v>50</v>
      </c>
      <c r="H5" s="179"/>
      <c r="I5" s="180"/>
      <c r="J5" s="182"/>
      <c r="K5" s="181" t="s">
        <v>51</v>
      </c>
      <c r="L5" s="179"/>
      <c r="M5" s="180"/>
      <c r="N5" s="182"/>
      <c r="O5" s="189" t="s">
        <v>54</v>
      </c>
      <c r="P5" s="190"/>
      <c r="Q5" s="191"/>
      <c r="R5" s="192"/>
      <c r="S5" s="124"/>
      <c r="T5" s="124"/>
    </row>
    <row r="6" spans="2:20" s="2" customFormat="1" ht="63" customHeight="1">
      <c r="B6" s="176"/>
      <c r="C6" s="162" t="s">
        <v>74</v>
      </c>
      <c r="D6" s="163"/>
      <c r="E6" s="164" t="s">
        <v>75</v>
      </c>
      <c r="F6" s="165"/>
      <c r="G6" s="162" t="s">
        <v>74</v>
      </c>
      <c r="H6" s="163"/>
      <c r="I6" s="164" t="s">
        <v>75</v>
      </c>
      <c r="J6" s="165"/>
      <c r="K6" s="162" t="s">
        <v>74</v>
      </c>
      <c r="L6" s="163"/>
      <c r="M6" s="164" t="s">
        <v>75</v>
      </c>
      <c r="N6" s="165"/>
      <c r="O6" s="187" t="s">
        <v>74</v>
      </c>
      <c r="P6" s="163"/>
      <c r="Q6" s="164" t="s">
        <v>75</v>
      </c>
      <c r="R6" s="171"/>
      <c r="S6" s="125"/>
      <c r="T6" s="125"/>
    </row>
    <row r="7" spans="2:20" s="2" customFormat="1" ht="42" customHeight="1" thickBot="1">
      <c r="B7" s="177"/>
      <c r="C7" s="77" t="s">
        <v>57</v>
      </c>
      <c r="D7" s="78" t="s">
        <v>45</v>
      </c>
      <c r="E7" s="72" t="s">
        <v>57</v>
      </c>
      <c r="F7" s="73" t="s">
        <v>45</v>
      </c>
      <c r="G7" s="79" t="s">
        <v>57</v>
      </c>
      <c r="H7" s="78" t="s">
        <v>45</v>
      </c>
      <c r="I7" s="72" t="s">
        <v>57</v>
      </c>
      <c r="J7" s="82" t="s">
        <v>45</v>
      </c>
      <c r="K7" s="79" t="s">
        <v>57</v>
      </c>
      <c r="L7" s="78" t="s">
        <v>45</v>
      </c>
      <c r="M7" s="72" t="s">
        <v>57</v>
      </c>
      <c r="N7" s="82" t="s">
        <v>45</v>
      </c>
      <c r="O7" s="79" t="s">
        <v>57</v>
      </c>
      <c r="P7" s="78" t="s">
        <v>45</v>
      </c>
      <c r="Q7" s="72" t="s">
        <v>57</v>
      </c>
      <c r="R7" s="83" t="s">
        <v>45</v>
      </c>
      <c r="S7" s="126"/>
      <c r="T7" s="126"/>
    </row>
    <row r="8" spans="2:22" ht="24.75" customHeight="1">
      <c r="B8" s="6" t="s">
        <v>109</v>
      </c>
      <c r="C8" s="98">
        <v>5421</v>
      </c>
      <c r="D8" s="99">
        <v>118888</v>
      </c>
      <c r="E8" s="133">
        <v>4594</v>
      </c>
      <c r="F8" s="134">
        <v>115347</v>
      </c>
      <c r="G8" s="104">
        <v>3096</v>
      </c>
      <c r="H8" s="99">
        <v>57582</v>
      </c>
      <c r="I8" s="133">
        <v>2660</v>
      </c>
      <c r="J8" s="139">
        <v>55150</v>
      </c>
      <c r="K8" s="104">
        <v>652</v>
      </c>
      <c r="L8" s="99">
        <v>13464</v>
      </c>
      <c r="M8" s="133">
        <v>422</v>
      </c>
      <c r="N8" s="139">
        <v>8501</v>
      </c>
      <c r="O8" s="108">
        <v>5643</v>
      </c>
      <c r="P8" s="99">
        <v>96543</v>
      </c>
      <c r="Q8" s="133">
        <v>5433</v>
      </c>
      <c r="R8" s="143">
        <v>102930</v>
      </c>
      <c r="S8" s="127">
        <f>SUM(C8,G8,K8,O8)</f>
        <v>14812</v>
      </c>
      <c r="T8" s="127">
        <f>SUM(D8,H8,L8,P8)</f>
        <v>286477</v>
      </c>
      <c r="U8" s="84">
        <f>SUM(E8,I8,M8,Q8)</f>
        <v>13109</v>
      </c>
      <c r="V8" s="84">
        <f>SUM(F8,J8,N8,R8)</f>
        <v>281928</v>
      </c>
    </row>
    <row r="9" spans="2:22" s="3" customFormat="1" ht="24.75" customHeight="1">
      <c r="B9" s="7" t="s">
        <v>102</v>
      </c>
      <c r="C9" s="98">
        <v>79</v>
      </c>
      <c r="D9" s="99">
        <v>3214</v>
      </c>
      <c r="E9" s="133">
        <v>59</v>
      </c>
      <c r="F9" s="134">
        <v>2082</v>
      </c>
      <c r="G9" s="104">
        <v>61</v>
      </c>
      <c r="H9" s="99">
        <v>1154</v>
      </c>
      <c r="I9" s="133">
        <v>36</v>
      </c>
      <c r="J9" s="139">
        <v>759</v>
      </c>
      <c r="K9" s="104">
        <v>17</v>
      </c>
      <c r="L9" s="99">
        <v>483</v>
      </c>
      <c r="M9" s="133">
        <v>9</v>
      </c>
      <c r="N9" s="139">
        <v>154</v>
      </c>
      <c r="O9" s="108">
        <v>82</v>
      </c>
      <c r="P9" s="99">
        <v>1235</v>
      </c>
      <c r="Q9" s="133">
        <v>84</v>
      </c>
      <c r="R9" s="143">
        <v>1054</v>
      </c>
      <c r="S9" s="127">
        <f aca="true" t="shared" si="0" ref="S9:S50">SUM(C9,G9,K9,O9)</f>
        <v>239</v>
      </c>
      <c r="T9" s="127">
        <f aca="true" t="shared" si="1" ref="T9:T50">SUM(D9,H9,L9,P9)</f>
        <v>6086</v>
      </c>
      <c r="U9" s="84">
        <f aca="true" t="shared" si="2" ref="U9:U50">SUM(E9,I9,M9,Q9)</f>
        <v>188</v>
      </c>
      <c r="V9" s="84">
        <f aca="true" t="shared" si="3" ref="V9:V50">SUM(F9,J9,N9,R9)</f>
        <v>4049</v>
      </c>
    </row>
    <row r="10" spans="2:22" s="3" customFormat="1" ht="24.75" customHeight="1">
      <c r="B10" s="7" t="s">
        <v>112</v>
      </c>
      <c r="C10" s="98">
        <v>10</v>
      </c>
      <c r="D10" s="99">
        <v>350</v>
      </c>
      <c r="E10" s="133">
        <v>6</v>
      </c>
      <c r="F10" s="134">
        <v>176</v>
      </c>
      <c r="G10" s="104">
        <v>5</v>
      </c>
      <c r="H10" s="99">
        <v>80</v>
      </c>
      <c r="I10" s="133">
        <v>4</v>
      </c>
      <c r="J10" s="139">
        <v>47</v>
      </c>
      <c r="K10" s="104">
        <v>2</v>
      </c>
      <c r="L10" s="99">
        <v>44</v>
      </c>
      <c r="M10" s="133">
        <v>1</v>
      </c>
      <c r="N10" s="139">
        <v>43</v>
      </c>
      <c r="O10" s="108">
        <v>9</v>
      </c>
      <c r="P10" s="99">
        <v>117</v>
      </c>
      <c r="Q10" s="133">
        <v>8</v>
      </c>
      <c r="R10" s="143">
        <v>84</v>
      </c>
      <c r="S10" s="127">
        <f t="shared" si="0"/>
        <v>26</v>
      </c>
      <c r="T10" s="127">
        <f t="shared" si="1"/>
        <v>591</v>
      </c>
      <c r="U10" s="84">
        <f t="shared" si="2"/>
        <v>19</v>
      </c>
      <c r="V10" s="84">
        <f t="shared" si="3"/>
        <v>350</v>
      </c>
    </row>
    <row r="11" spans="2:22" s="3" customFormat="1" ht="24.75" customHeight="1">
      <c r="B11" s="7" t="s">
        <v>111</v>
      </c>
      <c r="C11" s="98">
        <v>9</v>
      </c>
      <c r="D11" s="99">
        <v>396</v>
      </c>
      <c r="E11" s="133">
        <v>8</v>
      </c>
      <c r="F11" s="134">
        <f>1918/12</f>
        <v>159.83333333333334</v>
      </c>
      <c r="G11" s="104">
        <v>1</v>
      </c>
      <c r="H11" s="99">
        <v>8</v>
      </c>
      <c r="I11" s="133">
        <v>5</v>
      </c>
      <c r="J11" s="139">
        <f>384.5/12</f>
        <v>32.041666666666664</v>
      </c>
      <c r="K11" s="104">
        <v>1</v>
      </c>
      <c r="L11" s="99">
        <v>15</v>
      </c>
      <c r="M11" s="133">
        <v>0</v>
      </c>
      <c r="N11" s="139">
        <v>0</v>
      </c>
      <c r="O11" s="108">
        <v>5</v>
      </c>
      <c r="P11" s="99">
        <v>56</v>
      </c>
      <c r="Q11" s="133">
        <v>8</v>
      </c>
      <c r="R11" s="143">
        <f>728/12</f>
        <v>60.666666666666664</v>
      </c>
      <c r="S11" s="127">
        <f t="shared" si="0"/>
        <v>16</v>
      </c>
      <c r="T11" s="127">
        <f t="shared" si="1"/>
        <v>475</v>
      </c>
      <c r="U11" s="84">
        <f t="shared" si="2"/>
        <v>21</v>
      </c>
      <c r="V11" s="84">
        <f t="shared" si="3"/>
        <v>252.54166666666666</v>
      </c>
    </row>
    <row r="12" spans="2:22" s="3" customFormat="1" ht="24.75" customHeight="1">
      <c r="B12" s="7" t="s">
        <v>113</v>
      </c>
      <c r="C12" s="100">
        <v>92</v>
      </c>
      <c r="D12" s="101">
        <v>2698</v>
      </c>
      <c r="E12" s="135">
        <v>113</v>
      </c>
      <c r="F12" s="136">
        <v>4110</v>
      </c>
      <c r="G12" s="105">
        <v>82</v>
      </c>
      <c r="H12" s="101">
        <v>1462</v>
      </c>
      <c r="I12" s="133">
        <v>65</v>
      </c>
      <c r="J12" s="139">
        <v>936</v>
      </c>
      <c r="K12" s="105">
        <v>22</v>
      </c>
      <c r="L12" s="101">
        <v>851</v>
      </c>
      <c r="M12" s="133">
        <v>12</v>
      </c>
      <c r="N12" s="139">
        <v>310</v>
      </c>
      <c r="O12" s="109">
        <v>51</v>
      </c>
      <c r="P12" s="101">
        <v>339</v>
      </c>
      <c r="Q12" s="133">
        <v>62</v>
      </c>
      <c r="R12" s="143">
        <v>771</v>
      </c>
      <c r="S12" s="127">
        <f t="shared" si="0"/>
        <v>247</v>
      </c>
      <c r="T12" s="127">
        <f t="shared" si="1"/>
        <v>5350</v>
      </c>
      <c r="U12" s="84">
        <f t="shared" si="2"/>
        <v>252</v>
      </c>
      <c r="V12" s="84">
        <f t="shared" si="3"/>
        <v>6127</v>
      </c>
    </row>
    <row r="13" spans="2:22" s="3" customFormat="1" ht="24.75" customHeight="1">
      <c r="B13" s="7" t="s">
        <v>97</v>
      </c>
      <c r="C13" s="98">
        <v>408</v>
      </c>
      <c r="D13" s="99">
        <v>14261</v>
      </c>
      <c r="E13" s="133">
        <v>389</v>
      </c>
      <c r="F13" s="134">
        <v>14635</v>
      </c>
      <c r="G13" s="104">
        <v>261</v>
      </c>
      <c r="H13" s="99">
        <v>5376</v>
      </c>
      <c r="I13" s="133">
        <v>242</v>
      </c>
      <c r="J13" s="139">
        <v>5758</v>
      </c>
      <c r="K13" s="104">
        <v>92</v>
      </c>
      <c r="L13" s="99">
        <v>2793</v>
      </c>
      <c r="M13" s="133">
        <v>85</v>
      </c>
      <c r="N13" s="139">
        <v>1851</v>
      </c>
      <c r="O13" s="108">
        <v>635</v>
      </c>
      <c r="P13" s="99">
        <v>12265</v>
      </c>
      <c r="Q13" s="133">
        <v>602</v>
      </c>
      <c r="R13" s="143">
        <v>11483</v>
      </c>
      <c r="S13" s="127">
        <f t="shared" si="0"/>
        <v>1396</v>
      </c>
      <c r="T13" s="127">
        <f t="shared" si="1"/>
        <v>34695</v>
      </c>
      <c r="U13" s="84">
        <f t="shared" si="2"/>
        <v>1318</v>
      </c>
      <c r="V13" s="84">
        <f t="shared" si="3"/>
        <v>33727</v>
      </c>
    </row>
    <row r="14" spans="2:22" s="3" customFormat="1" ht="24.75" customHeight="1">
      <c r="B14" s="7" t="s">
        <v>100</v>
      </c>
      <c r="C14" s="98">
        <v>300</v>
      </c>
      <c r="D14" s="99">
        <v>7500</v>
      </c>
      <c r="E14" s="133">
        <v>315</v>
      </c>
      <c r="F14" s="134">
        <v>8433</v>
      </c>
      <c r="G14" s="104">
        <v>370</v>
      </c>
      <c r="H14" s="99">
        <v>3750</v>
      </c>
      <c r="I14" s="133">
        <v>285</v>
      </c>
      <c r="J14" s="139">
        <v>3585</v>
      </c>
      <c r="K14" s="104">
        <v>80</v>
      </c>
      <c r="L14" s="99">
        <v>1250</v>
      </c>
      <c r="M14" s="133">
        <v>69</v>
      </c>
      <c r="N14" s="139">
        <v>1108</v>
      </c>
      <c r="O14" s="108">
        <v>380</v>
      </c>
      <c r="P14" s="99">
        <v>3800</v>
      </c>
      <c r="Q14" s="133">
        <v>378</v>
      </c>
      <c r="R14" s="143">
        <v>3160</v>
      </c>
      <c r="S14" s="127">
        <f t="shared" si="0"/>
        <v>1130</v>
      </c>
      <c r="T14" s="127">
        <f t="shared" si="1"/>
        <v>16300</v>
      </c>
      <c r="U14" s="84">
        <f t="shared" si="2"/>
        <v>1047</v>
      </c>
      <c r="V14" s="84">
        <f t="shared" si="3"/>
        <v>16286</v>
      </c>
    </row>
    <row r="15" spans="2:22" s="3" customFormat="1" ht="24.75" customHeight="1">
      <c r="B15" s="7" t="s">
        <v>104</v>
      </c>
      <c r="C15" s="98">
        <v>120</v>
      </c>
      <c r="D15" s="99">
        <v>2928</v>
      </c>
      <c r="E15" s="133">
        <v>163</v>
      </c>
      <c r="F15" s="134">
        <v>5150</v>
      </c>
      <c r="G15" s="104">
        <v>77</v>
      </c>
      <c r="H15" s="99">
        <v>1728</v>
      </c>
      <c r="I15" s="133">
        <v>88</v>
      </c>
      <c r="J15" s="139">
        <v>957</v>
      </c>
      <c r="K15" s="104">
        <v>25</v>
      </c>
      <c r="L15" s="99">
        <v>300</v>
      </c>
      <c r="M15" s="133">
        <v>26</v>
      </c>
      <c r="N15" s="139">
        <v>354</v>
      </c>
      <c r="O15" s="108">
        <v>175</v>
      </c>
      <c r="P15" s="99">
        <v>1660</v>
      </c>
      <c r="Q15" s="133">
        <v>214</v>
      </c>
      <c r="R15" s="143">
        <v>2594</v>
      </c>
      <c r="S15" s="127">
        <f t="shared" si="0"/>
        <v>397</v>
      </c>
      <c r="T15" s="127">
        <f t="shared" si="1"/>
        <v>6616</v>
      </c>
      <c r="U15" s="84">
        <f t="shared" si="2"/>
        <v>491</v>
      </c>
      <c r="V15" s="84">
        <f t="shared" si="3"/>
        <v>9055</v>
      </c>
    </row>
    <row r="16" spans="2:22" s="3" customFormat="1" ht="24.75" customHeight="1">
      <c r="B16" s="7" t="s">
        <v>90</v>
      </c>
      <c r="C16" s="98">
        <v>57</v>
      </c>
      <c r="D16" s="99">
        <v>1273</v>
      </c>
      <c r="E16" s="133">
        <v>68</v>
      </c>
      <c r="F16" s="134">
        <v>1435</v>
      </c>
      <c r="G16" s="104">
        <v>41</v>
      </c>
      <c r="H16" s="99">
        <v>302</v>
      </c>
      <c r="I16" s="133">
        <v>36</v>
      </c>
      <c r="J16" s="139">
        <v>332</v>
      </c>
      <c r="K16" s="104">
        <v>19</v>
      </c>
      <c r="L16" s="99">
        <v>498</v>
      </c>
      <c r="M16" s="133">
        <v>6</v>
      </c>
      <c r="N16" s="139">
        <v>192</v>
      </c>
      <c r="O16" s="108">
        <v>49</v>
      </c>
      <c r="P16" s="99">
        <v>358</v>
      </c>
      <c r="Q16" s="133">
        <v>54</v>
      </c>
      <c r="R16" s="143">
        <v>553</v>
      </c>
      <c r="S16" s="127">
        <f t="shared" si="0"/>
        <v>166</v>
      </c>
      <c r="T16" s="127">
        <f t="shared" si="1"/>
        <v>2431</v>
      </c>
      <c r="U16" s="84">
        <f t="shared" si="2"/>
        <v>164</v>
      </c>
      <c r="V16" s="84">
        <f t="shared" si="3"/>
        <v>2512</v>
      </c>
    </row>
    <row r="17" spans="2:22" s="3" customFormat="1" ht="24.75" customHeight="1">
      <c r="B17" s="7" t="s">
        <v>93</v>
      </c>
      <c r="C17" s="98">
        <v>18</v>
      </c>
      <c r="D17" s="99">
        <v>324</v>
      </c>
      <c r="E17" s="133">
        <v>12</v>
      </c>
      <c r="F17" s="134">
        <v>310</v>
      </c>
      <c r="G17" s="104">
        <v>27</v>
      </c>
      <c r="H17" s="99">
        <v>486</v>
      </c>
      <c r="I17" s="133">
        <v>23</v>
      </c>
      <c r="J17" s="139">
        <v>360</v>
      </c>
      <c r="K17" s="104">
        <v>5</v>
      </c>
      <c r="L17" s="99">
        <v>35</v>
      </c>
      <c r="M17" s="133">
        <v>2</v>
      </c>
      <c r="N17" s="139">
        <v>20</v>
      </c>
      <c r="O17" s="108">
        <v>36</v>
      </c>
      <c r="P17" s="99">
        <v>432</v>
      </c>
      <c r="Q17" s="133">
        <v>32</v>
      </c>
      <c r="R17" s="143">
        <v>410</v>
      </c>
      <c r="S17" s="127">
        <f t="shared" si="0"/>
        <v>86</v>
      </c>
      <c r="T17" s="127">
        <f t="shared" si="1"/>
        <v>1277</v>
      </c>
      <c r="U17" s="84">
        <f t="shared" si="2"/>
        <v>69</v>
      </c>
      <c r="V17" s="84">
        <f t="shared" si="3"/>
        <v>1100</v>
      </c>
    </row>
    <row r="18" spans="2:22" s="3" customFormat="1" ht="24.75" customHeight="1">
      <c r="B18" s="7" t="s">
        <v>117</v>
      </c>
      <c r="C18" s="100">
        <v>266</v>
      </c>
      <c r="D18" s="101">
        <v>5134</v>
      </c>
      <c r="E18" s="135">
        <v>216</v>
      </c>
      <c r="F18" s="136">
        <v>4813.06</v>
      </c>
      <c r="G18" s="105">
        <v>256</v>
      </c>
      <c r="H18" s="101">
        <v>1831</v>
      </c>
      <c r="I18" s="133">
        <v>245</v>
      </c>
      <c r="J18" s="139">
        <v>1950.85</v>
      </c>
      <c r="K18" s="105">
        <v>35</v>
      </c>
      <c r="L18" s="101">
        <v>363</v>
      </c>
      <c r="M18" s="133">
        <v>28</v>
      </c>
      <c r="N18" s="139">
        <v>448</v>
      </c>
      <c r="O18" s="109">
        <v>335</v>
      </c>
      <c r="P18" s="101">
        <v>2429</v>
      </c>
      <c r="Q18" s="133">
        <v>319</v>
      </c>
      <c r="R18" s="143">
        <v>2588.16</v>
      </c>
      <c r="S18" s="127">
        <f t="shared" si="0"/>
        <v>892</v>
      </c>
      <c r="T18" s="127">
        <f t="shared" si="1"/>
        <v>9757</v>
      </c>
      <c r="U18" s="84">
        <f t="shared" si="2"/>
        <v>808</v>
      </c>
      <c r="V18" s="84">
        <f t="shared" si="3"/>
        <v>9800.07</v>
      </c>
    </row>
    <row r="19" spans="2:22" s="3" customFormat="1" ht="24.75" customHeight="1">
      <c r="B19" s="7" t="s">
        <v>84</v>
      </c>
      <c r="C19" s="98">
        <v>307</v>
      </c>
      <c r="D19" s="99">
        <v>8789</v>
      </c>
      <c r="E19" s="133">
        <v>309</v>
      </c>
      <c r="F19" s="134">
        <v>14182</v>
      </c>
      <c r="G19" s="104">
        <v>112</v>
      </c>
      <c r="H19" s="99">
        <v>3207</v>
      </c>
      <c r="I19" s="133">
        <v>140</v>
      </c>
      <c r="J19" s="139">
        <v>5124</v>
      </c>
      <c r="K19" s="104">
        <v>32</v>
      </c>
      <c r="L19" s="99">
        <v>916</v>
      </c>
      <c r="M19" s="133">
        <v>30</v>
      </c>
      <c r="N19" s="139">
        <v>795</v>
      </c>
      <c r="O19" s="108">
        <v>280</v>
      </c>
      <c r="P19" s="99">
        <v>8017</v>
      </c>
      <c r="Q19" s="133">
        <v>309</v>
      </c>
      <c r="R19" s="143">
        <v>5157</v>
      </c>
      <c r="S19" s="127">
        <f t="shared" si="0"/>
        <v>731</v>
      </c>
      <c r="T19" s="127">
        <f t="shared" si="1"/>
        <v>20929</v>
      </c>
      <c r="U19" s="84">
        <f t="shared" si="2"/>
        <v>788</v>
      </c>
      <c r="V19" s="84">
        <f t="shared" si="3"/>
        <v>25258</v>
      </c>
    </row>
    <row r="20" spans="2:22" s="3" customFormat="1" ht="24.75" customHeight="1">
      <c r="B20" s="7" t="s">
        <v>118</v>
      </c>
      <c r="C20" s="98">
        <v>155</v>
      </c>
      <c r="D20" s="99">
        <v>5255</v>
      </c>
      <c r="E20" s="133">
        <v>150</v>
      </c>
      <c r="F20" s="134">
        <v>5035</v>
      </c>
      <c r="G20" s="104">
        <v>136</v>
      </c>
      <c r="H20" s="99">
        <v>3346</v>
      </c>
      <c r="I20" s="133">
        <v>115</v>
      </c>
      <c r="J20" s="139">
        <v>2610</v>
      </c>
      <c r="K20" s="104">
        <v>21</v>
      </c>
      <c r="L20" s="99">
        <v>311</v>
      </c>
      <c r="M20" s="133">
        <v>10</v>
      </c>
      <c r="N20" s="139">
        <v>180</v>
      </c>
      <c r="O20" s="108">
        <v>276</v>
      </c>
      <c r="P20" s="99">
        <v>4057</v>
      </c>
      <c r="Q20" s="133">
        <v>279</v>
      </c>
      <c r="R20" s="143">
        <v>3882</v>
      </c>
      <c r="S20" s="127">
        <f t="shared" si="0"/>
        <v>588</v>
      </c>
      <c r="T20" s="127">
        <f t="shared" si="1"/>
        <v>12969</v>
      </c>
      <c r="U20" s="84">
        <f t="shared" si="2"/>
        <v>554</v>
      </c>
      <c r="V20" s="84">
        <f t="shared" si="3"/>
        <v>11707</v>
      </c>
    </row>
    <row r="21" spans="2:22" s="3" customFormat="1" ht="24.75" customHeight="1">
      <c r="B21" s="7" t="s">
        <v>103</v>
      </c>
      <c r="C21" s="100">
        <v>130</v>
      </c>
      <c r="D21" s="101">
        <v>2665</v>
      </c>
      <c r="E21" s="135">
        <v>118</v>
      </c>
      <c r="F21" s="136">
        <v>2629</v>
      </c>
      <c r="G21" s="105">
        <v>120</v>
      </c>
      <c r="H21" s="101">
        <v>1440</v>
      </c>
      <c r="I21" s="133">
        <v>113</v>
      </c>
      <c r="J21" s="139">
        <v>1339</v>
      </c>
      <c r="K21" s="105">
        <v>13</v>
      </c>
      <c r="L21" s="101">
        <v>242</v>
      </c>
      <c r="M21" s="133">
        <v>6</v>
      </c>
      <c r="N21" s="139">
        <v>78</v>
      </c>
      <c r="O21" s="109">
        <v>168</v>
      </c>
      <c r="P21" s="101">
        <v>2352</v>
      </c>
      <c r="Q21" s="133">
        <v>149</v>
      </c>
      <c r="R21" s="143">
        <v>2026</v>
      </c>
      <c r="S21" s="127">
        <f t="shared" si="0"/>
        <v>431</v>
      </c>
      <c r="T21" s="127">
        <f t="shared" si="1"/>
        <v>6699</v>
      </c>
      <c r="U21" s="84">
        <f t="shared" si="2"/>
        <v>386</v>
      </c>
      <c r="V21" s="84">
        <f t="shared" si="3"/>
        <v>6072</v>
      </c>
    </row>
    <row r="22" spans="2:22" s="3" customFormat="1" ht="24.75" customHeight="1">
      <c r="B22" s="7" t="s">
        <v>78</v>
      </c>
      <c r="C22" s="98">
        <v>117</v>
      </c>
      <c r="D22" s="99">
        <v>3065</v>
      </c>
      <c r="E22" s="133">
        <v>116</v>
      </c>
      <c r="F22" s="134">
        <v>2839</v>
      </c>
      <c r="G22" s="104">
        <v>115</v>
      </c>
      <c r="H22" s="99">
        <v>1472</v>
      </c>
      <c r="I22" s="133">
        <v>109</v>
      </c>
      <c r="J22" s="139">
        <v>928</v>
      </c>
      <c r="K22" s="104">
        <v>20</v>
      </c>
      <c r="L22" s="99">
        <v>122</v>
      </c>
      <c r="M22" s="133">
        <v>9</v>
      </c>
      <c r="N22" s="139">
        <v>171</v>
      </c>
      <c r="O22" s="108">
        <v>108</v>
      </c>
      <c r="P22" s="99">
        <v>994</v>
      </c>
      <c r="Q22" s="133">
        <v>107</v>
      </c>
      <c r="R22" s="143">
        <v>847</v>
      </c>
      <c r="S22" s="127">
        <f t="shared" si="0"/>
        <v>360</v>
      </c>
      <c r="T22" s="127">
        <f t="shared" si="1"/>
        <v>5653</v>
      </c>
      <c r="U22" s="84">
        <f t="shared" si="2"/>
        <v>341</v>
      </c>
      <c r="V22" s="84">
        <f t="shared" si="3"/>
        <v>4785</v>
      </c>
    </row>
    <row r="23" spans="2:22" s="3" customFormat="1" ht="24.75" customHeight="1">
      <c r="B23" s="7" t="s">
        <v>110</v>
      </c>
      <c r="C23" s="98">
        <v>111</v>
      </c>
      <c r="D23" s="99">
        <v>2775</v>
      </c>
      <c r="E23" s="133">
        <v>90</v>
      </c>
      <c r="F23" s="134">
        <v>2444</v>
      </c>
      <c r="G23" s="104">
        <v>57</v>
      </c>
      <c r="H23" s="99">
        <v>513</v>
      </c>
      <c r="I23" s="133">
        <v>34</v>
      </c>
      <c r="J23" s="139">
        <v>383</v>
      </c>
      <c r="K23" s="104">
        <v>18</v>
      </c>
      <c r="L23" s="99">
        <v>180</v>
      </c>
      <c r="M23" s="133">
        <v>8</v>
      </c>
      <c r="N23" s="139">
        <v>134</v>
      </c>
      <c r="O23" s="108">
        <v>58</v>
      </c>
      <c r="P23" s="99">
        <v>754</v>
      </c>
      <c r="Q23" s="133">
        <v>85</v>
      </c>
      <c r="R23" s="143">
        <v>1042</v>
      </c>
      <c r="S23" s="127">
        <f t="shared" si="0"/>
        <v>244</v>
      </c>
      <c r="T23" s="127">
        <f t="shared" si="1"/>
        <v>4222</v>
      </c>
      <c r="U23" s="84">
        <f t="shared" si="2"/>
        <v>217</v>
      </c>
      <c r="V23" s="84">
        <f t="shared" si="3"/>
        <v>4003</v>
      </c>
    </row>
    <row r="24" spans="2:22" s="3" customFormat="1" ht="24.75" customHeight="1">
      <c r="B24" s="7" t="s">
        <v>107</v>
      </c>
      <c r="C24" s="98">
        <v>86</v>
      </c>
      <c r="D24" s="99">
        <v>2714</v>
      </c>
      <c r="E24" s="133">
        <v>51</v>
      </c>
      <c r="F24" s="134">
        <v>1954</v>
      </c>
      <c r="G24" s="104">
        <v>38</v>
      </c>
      <c r="H24" s="99">
        <v>679</v>
      </c>
      <c r="I24" s="133">
        <v>33</v>
      </c>
      <c r="J24" s="139">
        <v>806</v>
      </c>
      <c r="K24" s="104">
        <v>6</v>
      </c>
      <c r="L24" s="99">
        <v>133</v>
      </c>
      <c r="M24" s="133">
        <v>3</v>
      </c>
      <c r="N24" s="139">
        <v>50</v>
      </c>
      <c r="O24" s="108">
        <v>71</v>
      </c>
      <c r="P24" s="99">
        <v>874</v>
      </c>
      <c r="Q24" s="133">
        <v>68</v>
      </c>
      <c r="R24" s="143">
        <v>1051</v>
      </c>
      <c r="S24" s="127">
        <f t="shared" si="0"/>
        <v>201</v>
      </c>
      <c r="T24" s="127">
        <f t="shared" si="1"/>
        <v>4400</v>
      </c>
      <c r="U24" s="84">
        <f t="shared" si="2"/>
        <v>155</v>
      </c>
      <c r="V24" s="84">
        <f t="shared" si="3"/>
        <v>3861</v>
      </c>
    </row>
    <row r="25" spans="2:22" s="3" customFormat="1" ht="24.75" customHeight="1">
      <c r="B25" s="7" t="s">
        <v>106</v>
      </c>
      <c r="C25" s="98">
        <v>82</v>
      </c>
      <c r="D25" s="99">
        <v>2859</v>
      </c>
      <c r="E25" s="133">
        <f>69+3</f>
        <v>72</v>
      </c>
      <c r="F25" s="134">
        <f>2410+31</f>
        <v>2441</v>
      </c>
      <c r="G25" s="104">
        <v>32</v>
      </c>
      <c r="H25" s="99">
        <v>329</v>
      </c>
      <c r="I25" s="133">
        <v>25</v>
      </c>
      <c r="J25" s="139">
        <v>191</v>
      </c>
      <c r="K25" s="104">
        <v>3</v>
      </c>
      <c r="L25" s="99">
        <v>75</v>
      </c>
      <c r="M25" s="133">
        <v>2</v>
      </c>
      <c r="N25" s="139">
        <v>66</v>
      </c>
      <c r="O25" s="108">
        <v>66</v>
      </c>
      <c r="P25" s="99">
        <v>988</v>
      </c>
      <c r="Q25" s="133">
        <v>82</v>
      </c>
      <c r="R25" s="143">
        <v>1196</v>
      </c>
      <c r="S25" s="127">
        <f t="shared" si="0"/>
        <v>183</v>
      </c>
      <c r="T25" s="127">
        <f t="shared" si="1"/>
        <v>4251</v>
      </c>
      <c r="U25" s="84">
        <f t="shared" si="2"/>
        <v>181</v>
      </c>
      <c r="V25" s="84">
        <f t="shared" si="3"/>
        <v>3894</v>
      </c>
    </row>
    <row r="26" spans="2:22" s="3" customFormat="1" ht="24.75" customHeight="1">
      <c r="B26" s="7" t="s">
        <v>83</v>
      </c>
      <c r="C26" s="100">
        <v>351</v>
      </c>
      <c r="D26" s="101">
        <v>7371</v>
      </c>
      <c r="E26" s="135">
        <v>198</v>
      </c>
      <c r="F26" s="136">
        <v>6481</v>
      </c>
      <c r="G26" s="105">
        <v>124</v>
      </c>
      <c r="H26" s="101">
        <v>2604</v>
      </c>
      <c r="I26" s="133">
        <v>210</v>
      </c>
      <c r="J26" s="139">
        <v>4854</v>
      </c>
      <c r="K26" s="105">
        <v>61</v>
      </c>
      <c r="L26" s="101">
        <v>1281</v>
      </c>
      <c r="M26" s="133">
        <v>19</v>
      </c>
      <c r="N26" s="139">
        <v>580</v>
      </c>
      <c r="O26" s="109">
        <v>313</v>
      </c>
      <c r="P26" s="101">
        <v>6573</v>
      </c>
      <c r="Q26" s="133">
        <v>397</v>
      </c>
      <c r="R26" s="143">
        <v>7651</v>
      </c>
      <c r="S26" s="127">
        <f t="shared" si="0"/>
        <v>849</v>
      </c>
      <c r="T26" s="127">
        <f t="shared" si="1"/>
        <v>17829</v>
      </c>
      <c r="U26" s="84">
        <f t="shared" si="2"/>
        <v>824</v>
      </c>
      <c r="V26" s="84">
        <f t="shared" si="3"/>
        <v>19566</v>
      </c>
    </row>
    <row r="27" spans="2:22" s="3" customFormat="1" ht="24.75" customHeight="1">
      <c r="B27" s="7" t="s">
        <v>80</v>
      </c>
      <c r="C27" s="100">
        <v>22</v>
      </c>
      <c r="D27" s="101">
        <v>396</v>
      </c>
      <c r="E27" s="135">
        <v>32</v>
      </c>
      <c r="F27" s="136">
        <v>539</v>
      </c>
      <c r="G27" s="105">
        <v>31</v>
      </c>
      <c r="H27" s="101">
        <v>434</v>
      </c>
      <c r="I27" s="133">
        <v>24</v>
      </c>
      <c r="J27" s="139">
        <v>299</v>
      </c>
      <c r="K27" s="105">
        <v>1</v>
      </c>
      <c r="L27" s="101">
        <v>5</v>
      </c>
      <c r="M27" s="133">
        <v>1</v>
      </c>
      <c r="N27" s="139">
        <v>5</v>
      </c>
      <c r="O27" s="109">
        <v>109</v>
      </c>
      <c r="P27" s="101">
        <v>1417</v>
      </c>
      <c r="Q27" s="133">
        <v>90</v>
      </c>
      <c r="R27" s="143">
        <v>887</v>
      </c>
      <c r="S27" s="127">
        <f t="shared" si="0"/>
        <v>163</v>
      </c>
      <c r="T27" s="127">
        <f t="shared" si="1"/>
        <v>2252</v>
      </c>
      <c r="U27" s="84">
        <f t="shared" si="2"/>
        <v>147</v>
      </c>
      <c r="V27" s="84">
        <f t="shared" si="3"/>
        <v>1730</v>
      </c>
    </row>
    <row r="28" spans="2:22" s="3" customFormat="1" ht="24.75" customHeight="1">
      <c r="B28" s="7" t="s">
        <v>94</v>
      </c>
      <c r="C28" s="100">
        <v>449</v>
      </c>
      <c r="D28" s="101">
        <v>9162</v>
      </c>
      <c r="E28" s="135">
        <v>485</v>
      </c>
      <c r="F28" s="136">
        <v>9428</v>
      </c>
      <c r="G28" s="105">
        <v>540</v>
      </c>
      <c r="H28" s="101">
        <v>6811</v>
      </c>
      <c r="I28" s="133">
        <v>483</v>
      </c>
      <c r="J28" s="139">
        <v>5713</v>
      </c>
      <c r="K28" s="105">
        <v>70</v>
      </c>
      <c r="L28" s="101">
        <v>910</v>
      </c>
      <c r="M28" s="133">
        <v>41</v>
      </c>
      <c r="N28" s="139">
        <v>506</v>
      </c>
      <c r="O28" s="109">
        <v>1006</v>
      </c>
      <c r="P28" s="101">
        <v>14119</v>
      </c>
      <c r="Q28" s="133">
        <v>947</v>
      </c>
      <c r="R28" s="143">
        <v>12849</v>
      </c>
      <c r="S28" s="127">
        <f t="shared" si="0"/>
        <v>2065</v>
      </c>
      <c r="T28" s="127">
        <f t="shared" si="1"/>
        <v>31002</v>
      </c>
      <c r="U28" s="84">
        <f t="shared" si="2"/>
        <v>1956</v>
      </c>
      <c r="V28" s="84">
        <f t="shared" si="3"/>
        <v>28496</v>
      </c>
    </row>
    <row r="29" spans="2:22" s="3" customFormat="1" ht="24.75" customHeight="1">
      <c r="B29" s="7" t="s">
        <v>89</v>
      </c>
      <c r="C29" s="98">
        <v>93</v>
      </c>
      <c r="D29" s="99">
        <v>1366</v>
      </c>
      <c r="E29" s="133">
        <v>93</v>
      </c>
      <c r="F29" s="134">
        <v>2643</v>
      </c>
      <c r="G29" s="104">
        <v>73</v>
      </c>
      <c r="H29" s="99">
        <v>1067</v>
      </c>
      <c r="I29" s="133">
        <v>75</v>
      </c>
      <c r="J29" s="139">
        <v>889</v>
      </c>
      <c r="K29" s="104">
        <v>8</v>
      </c>
      <c r="L29" s="99">
        <v>225</v>
      </c>
      <c r="M29" s="133">
        <v>3</v>
      </c>
      <c r="N29" s="139">
        <v>36</v>
      </c>
      <c r="O29" s="108">
        <v>98</v>
      </c>
      <c r="P29" s="99">
        <v>1339</v>
      </c>
      <c r="Q29" s="133">
        <v>134</v>
      </c>
      <c r="R29" s="143">
        <v>1710</v>
      </c>
      <c r="S29" s="127">
        <f t="shared" si="0"/>
        <v>272</v>
      </c>
      <c r="T29" s="127">
        <f t="shared" si="1"/>
        <v>3997</v>
      </c>
      <c r="U29" s="84">
        <f t="shared" si="2"/>
        <v>305</v>
      </c>
      <c r="V29" s="84">
        <f t="shared" si="3"/>
        <v>5278</v>
      </c>
    </row>
    <row r="30" spans="2:22" s="3" customFormat="1" ht="24.75" customHeight="1">
      <c r="B30" s="7" t="s">
        <v>85</v>
      </c>
      <c r="C30" s="98">
        <v>104</v>
      </c>
      <c r="D30" s="99">
        <v>3788</v>
      </c>
      <c r="E30" s="133">
        <v>113</v>
      </c>
      <c r="F30" s="134">
        <v>3469</v>
      </c>
      <c r="G30" s="104">
        <v>35</v>
      </c>
      <c r="H30" s="99">
        <v>351</v>
      </c>
      <c r="I30" s="133">
        <v>35</v>
      </c>
      <c r="J30" s="139">
        <v>234</v>
      </c>
      <c r="K30" s="104">
        <v>10</v>
      </c>
      <c r="L30" s="99">
        <v>231</v>
      </c>
      <c r="M30" s="133">
        <v>5</v>
      </c>
      <c r="N30" s="139">
        <v>64</v>
      </c>
      <c r="O30" s="108">
        <v>74</v>
      </c>
      <c r="P30" s="99">
        <v>1069</v>
      </c>
      <c r="Q30" s="133">
        <v>77</v>
      </c>
      <c r="R30" s="143">
        <v>725</v>
      </c>
      <c r="S30" s="127">
        <f t="shared" si="0"/>
        <v>223</v>
      </c>
      <c r="T30" s="127">
        <f t="shared" si="1"/>
        <v>5439</v>
      </c>
      <c r="U30" s="84">
        <f t="shared" si="2"/>
        <v>230</v>
      </c>
      <c r="V30" s="84">
        <f t="shared" si="3"/>
        <v>4492</v>
      </c>
    </row>
    <row r="31" spans="2:22" s="3" customFormat="1" ht="24.75" customHeight="1">
      <c r="B31" s="7" t="s">
        <v>95</v>
      </c>
      <c r="C31" s="98">
        <v>53</v>
      </c>
      <c r="D31" s="99">
        <v>1351</v>
      </c>
      <c r="E31" s="133">
        <v>63.8</v>
      </c>
      <c r="F31" s="134">
        <v>1519.2</v>
      </c>
      <c r="G31" s="104">
        <v>19</v>
      </c>
      <c r="H31" s="99">
        <v>234</v>
      </c>
      <c r="I31" s="133">
        <v>16.6</v>
      </c>
      <c r="J31" s="139">
        <v>117.1</v>
      </c>
      <c r="K31" s="104">
        <v>7</v>
      </c>
      <c r="L31" s="99">
        <v>119</v>
      </c>
      <c r="M31" s="133">
        <v>1.4</v>
      </c>
      <c r="N31" s="139">
        <v>8.4</v>
      </c>
      <c r="O31" s="108">
        <v>66</v>
      </c>
      <c r="P31" s="99">
        <v>813</v>
      </c>
      <c r="Q31" s="133">
        <v>56.6</v>
      </c>
      <c r="R31" s="143">
        <v>696.4</v>
      </c>
      <c r="S31" s="127">
        <f t="shared" si="0"/>
        <v>145</v>
      </c>
      <c r="T31" s="127">
        <f t="shared" si="1"/>
        <v>2517</v>
      </c>
      <c r="U31" s="84">
        <f t="shared" si="2"/>
        <v>138.4</v>
      </c>
      <c r="V31" s="84">
        <f t="shared" si="3"/>
        <v>2341.1</v>
      </c>
    </row>
    <row r="32" spans="2:22" s="3" customFormat="1" ht="24.75" customHeight="1">
      <c r="B32" s="7" t="s">
        <v>96</v>
      </c>
      <c r="C32" s="98">
        <v>50</v>
      </c>
      <c r="D32" s="99">
        <v>850</v>
      </c>
      <c r="E32" s="133">
        <v>56</v>
      </c>
      <c r="F32" s="134">
        <v>1033</v>
      </c>
      <c r="G32" s="104">
        <v>49</v>
      </c>
      <c r="H32" s="99">
        <v>568</v>
      </c>
      <c r="I32" s="133">
        <v>40</v>
      </c>
      <c r="J32" s="139">
        <v>463</v>
      </c>
      <c r="K32" s="104">
        <v>6</v>
      </c>
      <c r="L32" s="99">
        <v>66</v>
      </c>
      <c r="M32" s="133">
        <v>9</v>
      </c>
      <c r="N32" s="139">
        <v>138</v>
      </c>
      <c r="O32" s="108">
        <v>65</v>
      </c>
      <c r="P32" s="99">
        <v>635</v>
      </c>
      <c r="Q32" s="133">
        <v>73</v>
      </c>
      <c r="R32" s="143">
        <v>851</v>
      </c>
      <c r="S32" s="127">
        <f t="shared" si="0"/>
        <v>170</v>
      </c>
      <c r="T32" s="127">
        <f t="shared" si="1"/>
        <v>2119</v>
      </c>
      <c r="U32" s="84">
        <f t="shared" si="2"/>
        <v>178</v>
      </c>
      <c r="V32" s="84">
        <f t="shared" si="3"/>
        <v>2485</v>
      </c>
    </row>
    <row r="33" spans="2:22" s="3" customFormat="1" ht="24.75" customHeight="1">
      <c r="B33" s="7" t="s">
        <v>86</v>
      </c>
      <c r="C33" s="100">
        <v>72</v>
      </c>
      <c r="D33" s="101">
        <v>2370</v>
      </c>
      <c r="E33" s="135">
        <f>(33+841)/12</f>
        <v>72.83333333333333</v>
      </c>
      <c r="F33" s="136">
        <f>(267.5+27628)/12</f>
        <v>2324.625</v>
      </c>
      <c r="G33" s="105">
        <v>55</v>
      </c>
      <c r="H33" s="106">
        <v>1190</v>
      </c>
      <c r="I33" s="133">
        <f>(128+654)/12</f>
        <v>65.16666666666667</v>
      </c>
      <c r="J33" s="139">
        <f>(10024.25+1797)/12</f>
        <v>985.1041666666666</v>
      </c>
      <c r="K33" s="105">
        <v>22</v>
      </c>
      <c r="L33" s="106">
        <v>575</v>
      </c>
      <c r="M33" s="133">
        <f>220/12</f>
        <v>18.333333333333332</v>
      </c>
      <c r="N33" s="139">
        <f>5099.25/12</f>
        <v>424.9375</v>
      </c>
      <c r="O33" s="109">
        <v>110</v>
      </c>
      <c r="P33" s="106">
        <v>1230</v>
      </c>
      <c r="Q33" s="133">
        <f>(287+856)/12</f>
        <v>95.25</v>
      </c>
      <c r="R33" s="143">
        <f>(3606.25+11801)/12</f>
        <v>1283.9375</v>
      </c>
      <c r="S33" s="127">
        <f t="shared" si="0"/>
        <v>259</v>
      </c>
      <c r="T33" s="127">
        <f t="shared" si="1"/>
        <v>5365</v>
      </c>
      <c r="U33" s="84">
        <f t="shared" si="2"/>
        <v>251.58333333333334</v>
      </c>
      <c r="V33" s="84">
        <f t="shared" si="3"/>
        <v>5018.604166666666</v>
      </c>
    </row>
    <row r="34" spans="2:22" s="3" customFormat="1" ht="24.75" customHeight="1">
      <c r="B34" s="7" t="s">
        <v>108</v>
      </c>
      <c r="C34" s="100">
        <v>23</v>
      </c>
      <c r="D34" s="101">
        <v>558</v>
      </c>
      <c r="E34" s="135">
        <v>26.8</v>
      </c>
      <c r="F34" s="136">
        <v>565.25</v>
      </c>
      <c r="G34" s="105">
        <v>25</v>
      </c>
      <c r="H34" s="101">
        <v>335</v>
      </c>
      <c r="I34" s="133">
        <v>19.9</v>
      </c>
      <c r="J34" s="139">
        <v>213.4</v>
      </c>
      <c r="K34" s="105">
        <v>8</v>
      </c>
      <c r="L34" s="101">
        <v>105</v>
      </c>
      <c r="M34" s="133">
        <v>3.75</v>
      </c>
      <c r="N34" s="139">
        <v>40.875</v>
      </c>
      <c r="O34" s="109">
        <v>62</v>
      </c>
      <c r="P34" s="101">
        <v>814</v>
      </c>
      <c r="Q34" s="133">
        <v>62.5</v>
      </c>
      <c r="R34" s="143">
        <v>854.91</v>
      </c>
      <c r="S34" s="127">
        <f t="shared" si="0"/>
        <v>118</v>
      </c>
      <c r="T34" s="127">
        <f t="shared" si="1"/>
        <v>1812</v>
      </c>
      <c r="U34" s="84">
        <f t="shared" si="2"/>
        <v>112.95</v>
      </c>
      <c r="V34" s="84">
        <f t="shared" si="3"/>
        <v>1674.435</v>
      </c>
    </row>
    <row r="35" spans="2:22" s="3" customFormat="1" ht="24.75" customHeight="1">
      <c r="B35" s="7" t="s">
        <v>76</v>
      </c>
      <c r="C35" s="98">
        <v>16</v>
      </c>
      <c r="D35" s="99">
        <v>494</v>
      </c>
      <c r="E35" s="133">
        <v>16</v>
      </c>
      <c r="F35" s="134">
        <v>545</v>
      </c>
      <c r="G35" s="104">
        <v>13</v>
      </c>
      <c r="H35" s="99">
        <v>462</v>
      </c>
      <c r="I35" s="133">
        <v>5</v>
      </c>
      <c r="J35" s="139">
        <v>144</v>
      </c>
      <c r="K35" s="104">
        <v>3</v>
      </c>
      <c r="L35" s="99">
        <v>85</v>
      </c>
      <c r="M35" s="133">
        <v>3</v>
      </c>
      <c r="N35" s="139">
        <v>107</v>
      </c>
      <c r="O35" s="108">
        <v>7</v>
      </c>
      <c r="P35" s="99">
        <v>160</v>
      </c>
      <c r="Q35" s="133">
        <v>12</v>
      </c>
      <c r="R35" s="143">
        <v>251</v>
      </c>
      <c r="S35" s="127">
        <f t="shared" si="0"/>
        <v>39</v>
      </c>
      <c r="T35" s="127">
        <f t="shared" si="1"/>
        <v>1201</v>
      </c>
      <c r="U35" s="84">
        <f t="shared" si="2"/>
        <v>36</v>
      </c>
      <c r="V35" s="84">
        <f t="shared" si="3"/>
        <v>1047</v>
      </c>
    </row>
    <row r="36" spans="2:22" s="3" customFormat="1" ht="24.75" customHeight="1">
      <c r="B36" s="7" t="s">
        <v>116</v>
      </c>
      <c r="C36" s="98">
        <v>24</v>
      </c>
      <c r="D36" s="99">
        <v>780</v>
      </c>
      <c r="E36" s="133">
        <v>12</v>
      </c>
      <c r="F36" s="134">
        <v>737</v>
      </c>
      <c r="G36" s="104">
        <v>1</v>
      </c>
      <c r="H36" s="99">
        <v>20</v>
      </c>
      <c r="I36" s="133">
        <v>4</v>
      </c>
      <c r="J36" s="139">
        <v>111</v>
      </c>
      <c r="K36" s="104">
        <v>1</v>
      </c>
      <c r="L36" s="99">
        <v>20</v>
      </c>
      <c r="M36" s="133">
        <v>1</v>
      </c>
      <c r="N36" s="139">
        <v>1</v>
      </c>
      <c r="O36" s="108">
        <v>4</v>
      </c>
      <c r="P36" s="99">
        <v>80</v>
      </c>
      <c r="Q36" s="133">
        <v>10</v>
      </c>
      <c r="R36" s="143">
        <v>237</v>
      </c>
      <c r="S36" s="127">
        <f t="shared" si="0"/>
        <v>30</v>
      </c>
      <c r="T36" s="127">
        <f t="shared" si="1"/>
        <v>900</v>
      </c>
      <c r="U36" s="84">
        <f t="shared" si="2"/>
        <v>27</v>
      </c>
      <c r="V36" s="84">
        <f t="shared" si="3"/>
        <v>1086</v>
      </c>
    </row>
    <row r="37" spans="2:22" s="3" customFormat="1" ht="24.75" customHeight="1">
      <c r="B37" s="7" t="s">
        <v>115</v>
      </c>
      <c r="C37" s="98">
        <v>6</v>
      </c>
      <c r="D37" s="99">
        <v>127</v>
      </c>
      <c r="E37" s="133">
        <v>5</v>
      </c>
      <c r="F37" s="134">
        <v>139</v>
      </c>
      <c r="G37" s="104">
        <v>3</v>
      </c>
      <c r="H37" s="99">
        <v>51</v>
      </c>
      <c r="I37" s="133">
        <v>4</v>
      </c>
      <c r="J37" s="139">
        <v>52</v>
      </c>
      <c r="K37" s="104">
        <v>0</v>
      </c>
      <c r="L37" s="99">
        <v>0</v>
      </c>
      <c r="M37" s="133">
        <v>0</v>
      </c>
      <c r="N37" s="139">
        <v>0</v>
      </c>
      <c r="O37" s="108">
        <v>1</v>
      </c>
      <c r="P37" s="99">
        <v>25</v>
      </c>
      <c r="Q37" s="133">
        <v>3</v>
      </c>
      <c r="R37" s="143">
        <v>18</v>
      </c>
      <c r="S37" s="127">
        <f t="shared" si="0"/>
        <v>10</v>
      </c>
      <c r="T37" s="127">
        <f t="shared" si="1"/>
        <v>203</v>
      </c>
      <c r="U37" s="84">
        <f t="shared" si="2"/>
        <v>12</v>
      </c>
      <c r="V37" s="84">
        <f t="shared" si="3"/>
        <v>209</v>
      </c>
    </row>
    <row r="38" spans="2:22" s="3" customFormat="1" ht="24.75" customHeight="1">
      <c r="B38" s="7" t="s">
        <v>101</v>
      </c>
      <c r="C38" s="98">
        <v>733</v>
      </c>
      <c r="D38" s="99">
        <v>17435</v>
      </c>
      <c r="E38" s="133">
        <v>771</v>
      </c>
      <c r="F38" s="134">
        <v>19749</v>
      </c>
      <c r="G38" s="104">
        <v>699</v>
      </c>
      <c r="H38" s="99">
        <v>12768</v>
      </c>
      <c r="I38" s="133">
        <v>610</v>
      </c>
      <c r="J38" s="139">
        <v>10964</v>
      </c>
      <c r="K38" s="104">
        <v>154</v>
      </c>
      <c r="L38" s="99">
        <v>3553</v>
      </c>
      <c r="M38" s="133">
        <v>79</v>
      </c>
      <c r="N38" s="139">
        <v>1140</v>
      </c>
      <c r="O38" s="108">
        <v>1323</v>
      </c>
      <c r="P38" s="99">
        <v>20842</v>
      </c>
      <c r="Q38" s="133">
        <v>1314</v>
      </c>
      <c r="R38" s="143">
        <v>22052</v>
      </c>
      <c r="S38" s="127">
        <f t="shared" si="0"/>
        <v>2909</v>
      </c>
      <c r="T38" s="127">
        <f t="shared" si="1"/>
        <v>54598</v>
      </c>
      <c r="U38" s="84">
        <f t="shared" si="2"/>
        <v>2774</v>
      </c>
      <c r="V38" s="84">
        <f t="shared" si="3"/>
        <v>53905</v>
      </c>
    </row>
    <row r="39" spans="2:22" s="3" customFormat="1" ht="24.75" customHeight="1">
      <c r="B39" s="7" t="s">
        <v>91</v>
      </c>
      <c r="C39" s="98">
        <v>82</v>
      </c>
      <c r="D39" s="99">
        <v>2042</v>
      </c>
      <c r="E39" s="133">
        <v>72</v>
      </c>
      <c r="F39" s="134">
        <v>1975</v>
      </c>
      <c r="G39" s="104">
        <v>29</v>
      </c>
      <c r="H39" s="99">
        <v>432</v>
      </c>
      <c r="I39" s="133">
        <v>39</v>
      </c>
      <c r="J39" s="139">
        <v>372</v>
      </c>
      <c r="K39" s="104">
        <v>11</v>
      </c>
      <c r="L39" s="99">
        <v>224</v>
      </c>
      <c r="M39" s="133">
        <v>3</v>
      </c>
      <c r="N39" s="139">
        <v>61</v>
      </c>
      <c r="O39" s="108">
        <v>55</v>
      </c>
      <c r="P39" s="99">
        <v>1276</v>
      </c>
      <c r="Q39" s="133">
        <v>90</v>
      </c>
      <c r="R39" s="143">
        <v>1533</v>
      </c>
      <c r="S39" s="127">
        <f t="shared" si="0"/>
        <v>177</v>
      </c>
      <c r="T39" s="127">
        <f t="shared" si="1"/>
        <v>3974</v>
      </c>
      <c r="U39" s="84">
        <f t="shared" si="2"/>
        <v>204</v>
      </c>
      <c r="V39" s="84">
        <f t="shared" si="3"/>
        <v>3941</v>
      </c>
    </row>
    <row r="40" spans="2:22" s="3" customFormat="1" ht="24.75" customHeight="1">
      <c r="B40" s="7" t="s">
        <v>114</v>
      </c>
      <c r="C40" s="98">
        <v>202</v>
      </c>
      <c r="D40" s="99">
        <v>8282</v>
      </c>
      <c r="E40" s="133">
        <v>191</v>
      </c>
      <c r="F40" s="134">
        <v>8360</v>
      </c>
      <c r="G40" s="104">
        <v>67</v>
      </c>
      <c r="H40" s="99">
        <v>1139</v>
      </c>
      <c r="I40" s="133">
        <v>74</v>
      </c>
      <c r="J40" s="139">
        <v>1225</v>
      </c>
      <c r="K40" s="104">
        <v>35</v>
      </c>
      <c r="L40" s="99">
        <v>525</v>
      </c>
      <c r="M40" s="133">
        <v>20</v>
      </c>
      <c r="N40" s="139">
        <v>332</v>
      </c>
      <c r="O40" s="108">
        <v>151</v>
      </c>
      <c r="P40" s="99">
        <v>2416</v>
      </c>
      <c r="Q40" s="133">
        <v>140</v>
      </c>
      <c r="R40" s="143">
        <v>2131</v>
      </c>
      <c r="S40" s="127">
        <f t="shared" si="0"/>
        <v>455</v>
      </c>
      <c r="T40" s="127">
        <f t="shared" si="1"/>
        <v>12362</v>
      </c>
      <c r="U40" s="84">
        <f t="shared" si="2"/>
        <v>425</v>
      </c>
      <c r="V40" s="84">
        <f t="shared" si="3"/>
        <v>12048</v>
      </c>
    </row>
    <row r="41" spans="2:22" s="3" customFormat="1" ht="24.75" customHeight="1">
      <c r="B41" s="7" t="s">
        <v>81</v>
      </c>
      <c r="C41" s="100">
        <v>41</v>
      </c>
      <c r="D41" s="101">
        <v>652</v>
      </c>
      <c r="E41" s="135">
        <v>46</v>
      </c>
      <c r="F41" s="136">
        <v>767</v>
      </c>
      <c r="G41" s="105">
        <v>48</v>
      </c>
      <c r="H41" s="101">
        <v>558</v>
      </c>
      <c r="I41" s="133">
        <v>40</v>
      </c>
      <c r="J41" s="139">
        <v>687</v>
      </c>
      <c r="K41" s="105">
        <v>6</v>
      </c>
      <c r="L41" s="101">
        <v>121</v>
      </c>
      <c r="M41" s="133">
        <v>6</v>
      </c>
      <c r="N41" s="139">
        <v>125</v>
      </c>
      <c r="O41" s="109">
        <v>72</v>
      </c>
      <c r="P41" s="101">
        <v>926</v>
      </c>
      <c r="Q41" s="133">
        <v>82</v>
      </c>
      <c r="R41" s="143">
        <v>1035</v>
      </c>
      <c r="S41" s="127">
        <f t="shared" si="0"/>
        <v>167</v>
      </c>
      <c r="T41" s="127">
        <f t="shared" si="1"/>
        <v>2257</v>
      </c>
      <c r="U41" s="84">
        <f t="shared" si="2"/>
        <v>174</v>
      </c>
      <c r="V41" s="84">
        <f t="shared" si="3"/>
        <v>2614</v>
      </c>
    </row>
    <row r="42" spans="2:22" s="3" customFormat="1" ht="24.75" customHeight="1">
      <c r="B42" s="7" t="s">
        <v>77</v>
      </c>
      <c r="C42" s="98">
        <v>32</v>
      </c>
      <c r="D42" s="99">
        <v>1248</v>
      </c>
      <c r="E42" s="133">
        <v>22</v>
      </c>
      <c r="F42" s="134">
        <v>774</v>
      </c>
      <c r="G42" s="104">
        <v>10</v>
      </c>
      <c r="H42" s="99">
        <v>266</v>
      </c>
      <c r="I42" s="133">
        <v>11</v>
      </c>
      <c r="J42" s="139">
        <v>131</v>
      </c>
      <c r="K42" s="104">
        <v>3</v>
      </c>
      <c r="L42" s="99">
        <v>21</v>
      </c>
      <c r="M42" s="133">
        <v>1</v>
      </c>
      <c r="N42" s="139">
        <v>6</v>
      </c>
      <c r="O42" s="108">
        <v>23</v>
      </c>
      <c r="P42" s="99">
        <v>350</v>
      </c>
      <c r="Q42" s="133">
        <v>19</v>
      </c>
      <c r="R42" s="143">
        <v>254</v>
      </c>
      <c r="S42" s="127">
        <f t="shared" si="0"/>
        <v>68</v>
      </c>
      <c r="T42" s="127">
        <f t="shared" si="1"/>
        <v>1885</v>
      </c>
      <c r="U42" s="84">
        <f t="shared" si="2"/>
        <v>53</v>
      </c>
      <c r="V42" s="84">
        <f t="shared" si="3"/>
        <v>1165</v>
      </c>
    </row>
    <row r="43" spans="2:22" s="3" customFormat="1" ht="24.75" customHeight="1">
      <c r="B43" s="7" t="s">
        <v>105</v>
      </c>
      <c r="C43" s="98">
        <v>317</v>
      </c>
      <c r="D43" s="99">
        <v>6776</v>
      </c>
      <c r="E43" s="133">
        <v>284</v>
      </c>
      <c r="F43" s="134">
        <v>4105</v>
      </c>
      <c r="G43" s="104">
        <v>106</v>
      </c>
      <c r="H43" s="99">
        <v>1276</v>
      </c>
      <c r="I43" s="141">
        <v>156</v>
      </c>
      <c r="J43" s="139">
        <v>1389</v>
      </c>
      <c r="K43" s="104">
        <v>32</v>
      </c>
      <c r="L43" s="99">
        <v>425</v>
      </c>
      <c r="M43" s="133">
        <v>31</v>
      </c>
      <c r="N43" s="139">
        <v>397</v>
      </c>
      <c r="O43" s="108">
        <v>320</v>
      </c>
      <c r="P43" s="99">
        <v>3894</v>
      </c>
      <c r="Q43" s="133">
        <v>391</v>
      </c>
      <c r="R43" s="143">
        <v>4166</v>
      </c>
      <c r="S43" s="127">
        <f t="shared" si="0"/>
        <v>775</v>
      </c>
      <c r="T43" s="127">
        <f t="shared" si="1"/>
        <v>12371</v>
      </c>
      <c r="U43" s="84">
        <f t="shared" si="2"/>
        <v>862</v>
      </c>
      <c r="V43" s="84">
        <f t="shared" si="3"/>
        <v>10057</v>
      </c>
    </row>
    <row r="44" spans="2:22" s="3" customFormat="1" ht="24.75" customHeight="1">
      <c r="B44" s="7" t="s">
        <v>99</v>
      </c>
      <c r="C44" s="98">
        <v>68</v>
      </c>
      <c r="D44" s="99">
        <v>1761</v>
      </c>
      <c r="E44" s="133">
        <v>62</v>
      </c>
      <c r="F44" s="134">
        <v>1592</v>
      </c>
      <c r="G44" s="104">
        <v>30</v>
      </c>
      <c r="H44" s="99">
        <v>444</v>
      </c>
      <c r="I44" s="133">
        <v>25</v>
      </c>
      <c r="J44" s="139">
        <v>301</v>
      </c>
      <c r="K44" s="104">
        <v>4</v>
      </c>
      <c r="L44" s="99">
        <v>61</v>
      </c>
      <c r="M44" s="133">
        <v>3</v>
      </c>
      <c r="N44" s="139">
        <v>38</v>
      </c>
      <c r="O44" s="108">
        <v>63</v>
      </c>
      <c r="P44" s="99">
        <v>696</v>
      </c>
      <c r="Q44" s="133">
        <v>66</v>
      </c>
      <c r="R44" s="143">
        <v>536</v>
      </c>
      <c r="S44" s="127">
        <f t="shared" si="0"/>
        <v>165</v>
      </c>
      <c r="T44" s="127">
        <f t="shared" si="1"/>
        <v>2962</v>
      </c>
      <c r="U44" s="84">
        <f t="shared" si="2"/>
        <v>156</v>
      </c>
      <c r="V44" s="84">
        <f t="shared" si="3"/>
        <v>2467</v>
      </c>
    </row>
    <row r="45" spans="2:22" s="3" customFormat="1" ht="24.75" customHeight="1">
      <c r="B45" s="7" t="s">
        <v>82</v>
      </c>
      <c r="C45" s="98">
        <v>149</v>
      </c>
      <c r="D45" s="99">
        <v>3599</v>
      </c>
      <c r="E45" s="133">
        <f>129+3</f>
        <v>132</v>
      </c>
      <c r="F45" s="134">
        <f>3190+40</f>
        <v>3230</v>
      </c>
      <c r="G45" s="104">
        <v>90</v>
      </c>
      <c r="H45" s="99">
        <v>1140</v>
      </c>
      <c r="I45" s="133">
        <v>92</v>
      </c>
      <c r="J45" s="139">
        <v>997</v>
      </c>
      <c r="K45" s="104">
        <v>14</v>
      </c>
      <c r="L45" s="99">
        <v>121</v>
      </c>
      <c r="M45" s="133">
        <v>10</v>
      </c>
      <c r="N45" s="139">
        <v>192</v>
      </c>
      <c r="O45" s="108">
        <v>120</v>
      </c>
      <c r="P45" s="99">
        <v>1420</v>
      </c>
      <c r="Q45" s="133">
        <v>114</v>
      </c>
      <c r="R45" s="143">
        <v>1434</v>
      </c>
      <c r="S45" s="127">
        <f t="shared" si="0"/>
        <v>373</v>
      </c>
      <c r="T45" s="127">
        <f t="shared" si="1"/>
        <v>6280</v>
      </c>
      <c r="U45" s="84">
        <f t="shared" si="2"/>
        <v>348</v>
      </c>
      <c r="V45" s="84">
        <f t="shared" si="3"/>
        <v>5853</v>
      </c>
    </row>
    <row r="46" spans="2:22" s="3" customFormat="1" ht="24.75" customHeight="1">
      <c r="B46" s="7" t="s">
        <v>79</v>
      </c>
      <c r="C46" s="98">
        <v>50</v>
      </c>
      <c r="D46" s="99">
        <v>1602</v>
      </c>
      <c r="E46" s="133">
        <v>45</v>
      </c>
      <c r="F46" s="134">
        <v>1198</v>
      </c>
      <c r="G46" s="104">
        <v>75</v>
      </c>
      <c r="H46" s="99">
        <v>715</v>
      </c>
      <c r="I46" s="133">
        <v>66</v>
      </c>
      <c r="J46" s="139">
        <v>619</v>
      </c>
      <c r="K46" s="104">
        <v>5</v>
      </c>
      <c r="L46" s="99">
        <v>85</v>
      </c>
      <c r="M46" s="133">
        <v>3</v>
      </c>
      <c r="N46" s="139">
        <v>39</v>
      </c>
      <c r="O46" s="108">
        <v>67</v>
      </c>
      <c r="P46" s="99">
        <v>1061</v>
      </c>
      <c r="Q46" s="133">
        <v>66</v>
      </c>
      <c r="R46" s="143">
        <v>832</v>
      </c>
      <c r="S46" s="127">
        <f t="shared" si="0"/>
        <v>197</v>
      </c>
      <c r="T46" s="127">
        <f t="shared" si="1"/>
        <v>3463</v>
      </c>
      <c r="U46" s="84">
        <f t="shared" si="2"/>
        <v>180</v>
      </c>
      <c r="V46" s="84">
        <f t="shared" si="3"/>
        <v>2688</v>
      </c>
    </row>
    <row r="47" spans="2:22" s="3" customFormat="1" ht="24.75" customHeight="1">
      <c r="B47" s="7" t="s">
        <v>88</v>
      </c>
      <c r="C47" s="98">
        <v>61</v>
      </c>
      <c r="D47" s="99">
        <v>1597</v>
      </c>
      <c r="E47" s="133">
        <v>58</v>
      </c>
      <c r="F47" s="134">
        <v>1443</v>
      </c>
      <c r="G47" s="104">
        <v>51</v>
      </c>
      <c r="H47" s="99">
        <v>411</v>
      </c>
      <c r="I47" s="133">
        <v>33</v>
      </c>
      <c r="J47" s="139">
        <v>312</v>
      </c>
      <c r="K47" s="104">
        <v>20</v>
      </c>
      <c r="L47" s="99">
        <v>227</v>
      </c>
      <c r="M47" s="133">
        <v>5</v>
      </c>
      <c r="N47" s="139">
        <v>93</v>
      </c>
      <c r="O47" s="108">
        <v>78</v>
      </c>
      <c r="P47" s="99">
        <v>1197</v>
      </c>
      <c r="Q47" s="133">
        <v>57</v>
      </c>
      <c r="R47" s="143">
        <v>818</v>
      </c>
      <c r="S47" s="127">
        <f t="shared" si="0"/>
        <v>210</v>
      </c>
      <c r="T47" s="127">
        <f t="shared" si="1"/>
        <v>3432</v>
      </c>
      <c r="U47" s="84">
        <f t="shared" si="2"/>
        <v>153</v>
      </c>
      <c r="V47" s="84">
        <f t="shared" si="3"/>
        <v>2666</v>
      </c>
    </row>
    <row r="48" spans="2:22" s="3" customFormat="1" ht="24.75" customHeight="1">
      <c r="B48" s="7" t="s">
        <v>87</v>
      </c>
      <c r="C48" s="98">
        <v>21</v>
      </c>
      <c r="D48" s="99">
        <v>840</v>
      </c>
      <c r="E48" s="133">
        <v>16</v>
      </c>
      <c r="F48" s="134">
        <v>445</v>
      </c>
      <c r="G48" s="104">
        <v>18</v>
      </c>
      <c r="H48" s="99">
        <v>342</v>
      </c>
      <c r="I48" s="133">
        <v>13</v>
      </c>
      <c r="J48" s="139">
        <v>132</v>
      </c>
      <c r="K48" s="104">
        <v>2</v>
      </c>
      <c r="L48" s="99">
        <v>30</v>
      </c>
      <c r="M48" s="133">
        <v>2</v>
      </c>
      <c r="N48" s="139">
        <v>13</v>
      </c>
      <c r="O48" s="108">
        <v>35</v>
      </c>
      <c r="P48" s="99">
        <v>630</v>
      </c>
      <c r="Q48" s="133">
        <v>33</v>
      </c>
      <c r="R48" s="143">
        <v>319</v>
      </c>
      <c r="S48" s="127">
        <f t="shared" si="0"/>
        <v>76</v>
      </c>
      <c r="T48" s="127">
        <f t="shared" si="1"/>
        <v>1842</v>
      </c>
      <c r="U48" s="84">
        <f t="shared" si="2"/>
        <v>64</v>
      </c>
      <c r="V48" s="84">
        <f t="shared" si="3"/>
        <v>909</v>
      </c>
    </row>
    <row r="49" spans="2:22" s="3" customFormat="1" ht="24.75" customHeight="1">
      <c r="B49" s="7" t="s">
        <v>92</v>
      </c>
      <c r="C49" s="100">
        <v>14</v>
      </c>
      <c r="D49" s="101">
        <v>458</v>
      </c>
      <c r="E49" s="135">
        <v>12</v>
      </c>
      <c r="F49" s="136">
        <v>316</v>
      </c>
      <c r="G49" s="105">
        <v>13</v>
      </c>
      <c r="H49" s="101">
        <v>178</v>
      </c>
      <c r="I49" s="133">
        <v>7</v>
      </c>
      <c r="J49" s="139">
        <v>50</v>
      </c>
      <c r="K49" s="105">
        <v>3</v>
      </c>
      <c r="L49" s="101">
        <v>52</v>
      </c>
      <c r="M49" s="133">
        <v>1</v>
      </c>
      <c r="N49" s="139">
        <v>26</v>
      </c>
      <c r="O49" s="105">
        <v>18</v>
      </c>
      <c r="P49" s="101">
        <v>222</v>
      </c>
      <c r="Q49" s="133">
        <v>8</v>
      </c>
      <c r="R49" s="143">
        <v>89</v>
      </c>
      <c r="S49" s="127">
        <f t="shared" si="0"/>
        <v>48</v>
      </c>
      <c r="T49" s="127">
        <f t="shared" si="1"/>
        <v>910</v>
      </c>
      <c r="U49" s="84">
        <f t="shared" si="2"/>
        <v>28</v>
      </c>
      <c r="V49" s="84">
        <f t="shared" si="3"/>
        <v>481</v>
      </c>
    </row>
    <row r="50" spans="2:22" s="3" customFormat="1" ht="24.75" customHeight="1" thickBot="1">
      <c r="B50" s="8" t="s">
        <v>98</v>
      </c>
      <c r="C50" s="102">
        <v>27</v>
      </c>
      <c r="D50" s="103">
        <v>770</v>
      </c>
      <c r="E50" s="137">
        <v>25</v>
      </c>
      <c r="F50" s="138">
        <v>579</v>
      </c>
      <c r="G50" s="107">
        <v>11</v>
      </c>
      <c r="H50" s="103">
        <v>142</v>
      </c>
      <c r="I50" s="137">
        <v>9</v>
      </c>
      <c r="J50" s="142">
        <v>146</v>
      </c>
      <c r="K50" s="107">
        <v>1</v>
      </c>
      <c r="L50" s="103">
        <v>13</v>
      </c>
      <c r="M50" s="137">
        <v>2</v>
      </c>
      <c r="N50" s="142">
        <v>22</v>
      </c>
      <c r="O50" s="110">
        <v>29</v>
      </c>
      <c r="P50" s="103">
        <v>530</v>
      </c>
      <c r="Q50" s="137">
        <v>14</v>
      </c>
      <c r="R50" s="145">
        <v>202</v>
      </c>
      <c r="S50" s="127">
        <f t="shared" si="0"/>
        <v>68</v>
      </c>
      <c r="T50" s="127">
        <f t="shared" si="1"/>
        <v>1455</v>
      </c>
      <c r="U50" s="84">
        <f t="shared" si="2"/>
        <v>50</v>
      </c>
      <c r="V50" s="84">
        <f t="shared" si="3"/>
        <v>949</v>
      </c>
    </row>
    <row r="51" spans="2:20" s="19" customFormat="1" ht="36.75" customHeight="1" thickBot="1">
      <c r="B51" s="45" t="s">
        <v>43</v>
      </c>
      <c r="C51" s="111">
        <f aca="true" t="shared" si="4" ref="C51:R51">SUM(C8:C50)</f>
        <v>10828</v>
      </c>
      <c r="D51" s="112">
        <f t="shared" si="4"/>
        <v>260763</v>
      </c>
      <c r="E51" s="75">
        <f t="shared" si="4"/>
        <v>9758.433333333334</v>
      </c>
      <c r="F51" s="74">
        <f t="shared" si="4"/>
        <v>262130.96833333332</v>
      </c>
      <c r="G51" s="113">
        <f t="shared" si="4"/>
        <v>7102</v>
      </c>
      <c r="H51" s="112">
        <f t="shared" si="4"/>
        <v>118683</v>
      </c>
      <c r="I51" s="75">
        <f t="shared" si="4"/>
        <v>6414.666666666667</v>
      </c>
      <c r="J51" s="76">
        <f t="shared" si="4"/>
        <v>112647.49583333333</v>
      </c>
      <c r="K51" s="113">
        <f t="shared" si="4"/>
        <v>1550</v>
      </c>
      <c r="L51" s="112">
        <f t="shared" si="4"/>
        <v>31155</v>
      </c>
      <c r="M51" s="75">
        <f t="shared" si="4"/>
        <v>999.4833333333333</v>
      </c>
      <c r="N51" s="76">
        <f t="shared" si="4"/>
        <v>18850.2125</v>
      </c>
      <c r="O51" s="114">
        <f t="shared" si="4"/>
        <v>12696</v>
      </c>
      <c r="P51" s="112">
        <f t="shared" si="4"/>
        <v>201004</v>
      </c>
      <c r="Q51" s="75">
        <f t="shared" si="4"/>
        <v>12624.35</v>
      </c>
      <c r="R51" s="74">
        <f t="shared" si="4"/>
        <v>204304.07416666666</v>
      </c>
      <c r="S51" s="128">
        <f>SUM(S8:S50)</f>
        <v>32176</v>
      </c>
      <c r="T51" s="128">
        <f>SUM(T8:T50)</f>
        <v>611605</v>
      </c>
    </row>
    <row r="52" spans="2:6" ht="23.25" customHeight="1">
      <c r="B52" s="2"/>
      <c r="C52" s="5"/>
      <c r="D52" s="5"/>
      <c r="E52" s="5"/>
      <c r="F52" s="5"/>
    </row>
  </sheetData>
  <sheetProtection selectLockedCells="1" selectUnlockedCells="1"/>
  <mergeCells count="16">
    <mergeCell ref="O3:R3"/>
    <mergeCell ref="O6:P6"/>
    <mergeCell ref="L3:N3"/>
    <mergeCell ref="Q6:R6"/>
    <mergeCell ref="K6:L6"/>
    <mergeCell ref="G5:J5"/>
    <mergeCell ref="O5:R5"/>
    <mergeCell ref="I6:J6"/>
    <mergeCell ref="B4:B7"/>
    <mergeCell ref="E6:F6"/>
    <mergeCell ref="C6:D6"/>
    <mergeCell ref="G6:H6"/>
    <mergeCell ref="C5:F5"/>
    <mergeCell ref="K5:N5"/>
    <mergeCell ref="C4:R4"/>
    <mergeCell ref="M6:N6"/>
  </mergeCells>
  <printOptions horizont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3"/>
  <sheetViews>
    <sheetView view="pageBreakPreview" zoomScale="70" zoomScaleNormal="75" zoomScaleSheetLayoutView="70" zoomScalePageLayoutView="60" workbookViewId="0" topLeftCell="E1">
      <selection activeCell="O1" sqref="O1:R16384"/>
    </sheetView>
  </sheetViews>
  <sheetFormatPr defaultColWidth="9.00390625" defaultRowHeight="13.5"/>
  <cols>
    <col min="1" max="1" width="66.875" style="9" customWidth="1"/>
    <col min="2" max="2" width="23.625" style="9" customWidth="1"/>
    <col min="3" max="3" width="12.00390625" style="9" bestFit="1" customWidth="1"/>
    <col min="4" max="4" width="15.75390625" style="9" bestFit="1" customWidth="1"/>
    <col min="5" max="5" width="12.00390625" style="9" bestFit="1" customWidth="1"/>
    <col min="6" max="6" width="15.75390625" style="9" bestFit="1" customWidth="1"/>
    <col min="7" max="7" width="12.00390625" style="9" bestFit="1" customWidth="1"/>
    <col min="8" max="8" width="15.75390625" style="9" bestFit="1" customWidth="1"/>
    <col min="9" max="9" width="12.125" style="9" bestFit="1" customWidth="1"/>
    <col min="10" max="10" width="15.875" style="9" bestFit="1" customWidth="1"/>
    <col min="11" max="11" width="12.125" style="9" bestFit="1" customWidth="1"/>
    <col min="12" max="12" width="15.875" style="9" bestFit="1" customWidth="1"/>
    <col min="13" max="13" width="12.125" style="9" bestFit="1" customWidth="1"/>
    <col min="14" max="14" width="15.75390625" style="9" customWidth="1"/>
    <col min="15" max="16" width="15.75390625" style="9" hidden="1" customWidth="1"/>
    <col min="17" max="17" width="11.25390625" style="9" hidden="1" customWidth="1"/>
    <col min="18" max="18" width="9.75390625" style="9" hidden="1" customWidth="1"/>
    <col min="19" max="21" width="9.00390625" style="9" customWidth="1"/>
    <col min="22" max="22" width="70.50390625" style="9" customWidth="1"/>
    <col min="23" max="16384" width="9.00390625" style="9" customWidth="1"/>
  </cols>
  <sheetData>
    <row r="1" ht="36" customHeight="1">
      <c r="B1" s="27" t="s">
        <v>73</v>
      </c>
    </row>
    <row r="2" ht="32.25" customHeight="1">
      <c r="B2" s="28" t="s">
        <v>68</v>
      </c>
    </row>
    <row r="3" spans="2:16" s="2" customFormat="1" ht="25.5" customHeight="1" thickBot="1">
      <c r="B3" s="11"/>
      <c r="C3" s="11"/>
      <c r="D3" s="11"/>
      <c r="E3" s="11"/>
      <c r="F3" s="11"/>
      <c r="J3" s="11"/>
      <c r="L3" s="170"/>
      <c r="M3" s="193"/>
      <c r="N3" s="193"/>
      <c r="O3" s="117"/>
      <c r="P3" s="117"/>
    </row>
    <row r="4" spans="2:16" s="2" customFormat="1" ht="31.5" customHeight="1" thickBot="1">
      <c r="B4" s="174" t="s">
        <v>42</v>
      </c>
      <c r="C4" s="183" t="s">
        <v>61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51"/>
      <c r="P4" s="151"/>
    </row>
    <row r="5" spans="2:16" s="2" customFormat="1" ht="33.75" customHeight="1" thickBot="1">
      <c r="B5" s="175"/>
      <c r="C5" s="178" t="s">
        <v>49</v>
      </c>
      <c r="D5" s="179"/>
      <c r="E5" s="180"/>
      <c r="F5" s="180"/>
      <c r="G5" s="189" t="s">
        <v>50</v>
      </c>
      <c r="H5" s="190"/>
      <c r="I5" s="191"/>
      <c r="J5" s="194"/>
      <c r="K5" s="179" t="s">
        <v>54</v>
      </c>
      <c r="L5" s="179"/>
      <c r="M5" s="180"/>
      <c r="N5" s="195"/>
      <c r="O5" s="151"/>
      <c r="P5" s="151"/>
    </row>
    <row r="6" spans="2:16" s="2" customFormat="1" ht="62.25" customHeight="1">
      <c r="B6" s="176"/>
      <c r="C6" s="162" t="s">
        <v>74</v>
      </c>
      <c r="D6" s="163"/>
      <c r="E6" s="164" t="s">
        <v>75</v>
      </c>
      <c r="F6" s="165"/>
      <c r="G6" s="162" t="s">
        <v>74</v>
      </c>
      <c r="H6" s="163"/>
      <c r="I6" s="164" t="s">
        <v>75</v>
      </c>
      <c r="J6" s="165"/>
      <c r="K6" s="162" t="s">
        <v>74</v>
      </c>
      <c r="L6" s="163"/>
      <c r="M6" s="164" t="s">
        <v>75</v>
      </c>
      <c r="N6" s="171"/>
      <c r="O6" s="125"/>
      <c r="P6" s="125"/>
    </row>
    <row r="7" spans="2:16" s="2" customFormat="1" ht="42" customHeight="1" thickBot="1">
      <c r="B7" s="177"/>
      <c r="C7" s="77" t="s">
        <v>57</v>
      </c>
      <c r="D7" s="78" t="s">
        <v>45</v>
      </c>
      <c r="E7" s="72" t="s">
        <v>57</v>
      </c>
      <c r="F7" s="73" t="s">
        <v>45</v>
      </c>
      <c r="G7" s="79" t="s">
        <v>57</v>
      </c>
      <c r="H7" s="78" t="s">
        <v>45</v>
      </c>
      <c r="I7" s="72" t="s">
        <v>57</v>
      </c>
      <c r="J7" s="82" t="s">
        <v>45</v>
      </c>
      <c r="K7" s="80" t="s">
        <v>57</v>
      </c>
      <c r="L7" s="78" t="s">
        <v>45</v>
      </c>
      <c r="M7" s="72" t="s">
        <v>57</v>
      </c>
      <c r="N7" s="83" t="s">
        <v>45</v>
      </c>
      <c r="O7" s="126"/>
      <c r="P7" s="126"/>
    </row>
    <row r="8" spans="2:18" ht="24.75" customHeight="1">
      <c r="B8" s="6" t="s">
        <v>109</v>
      </c>
      <c r="C8" s="98">
        <v>2007</v>
      </c>
      <c r="D8" s="99">
        <v>265493</v>
      </c>
      <c r="E8" s="133">
        <v>1774</v>
      </c>
      <c r="F8" s="134">
        <v>245712</v>
      </c>
      <c r="G8" s="104">
        <v>27</v>
      </c>
      <c r="H8" s="99">
        <v>4068</v>
      </c>
      <c r="I8" s="133">
        <v>55</v>
      </c>
      <c r="J8" s="134">
        <v>7631</v>
      </c>
      <c r="K8" s="119">
        <v>16</v>
      </c>
      <c r="L8" s="99">
        <v>1627</v>
      </c>
      <c r="M8" s="147">
        <v>39</v>
      </c>
      <c r="N8" s="148">
        <v>4164</v>
      </c>
      <c r="O8" s="152">
        <f>SUM(C8,G8,K8)</f>
        <v>2050</v>
      </c>
      <c r="P8" s="152">
        <f>SUM(D8,H8,L8)</f>
        <v>271188</v>
      </c>
      <c r="Q8" s="85">
        <f>SUM(E8,I8,M8)</f>
        <v>1868</v>
      </c>
      <c r="R8" s="85">
        <f>SUM(F8,J8,N8)</f>
        <v>257507</v>
      </c>
    </row>
    <row r="9" spans="2:18" ht="24.75" customHeight="1">
      <c r="B9" s="7" t="s">
        <v>102</v>
      </c>
      <c r="C9" s="98">
        <v>6</v>
      </c>
      <c r="D9" s="99">
        <v>2265</v>
      </c>
      <c r="E9" s="133">
        <v>4</v>
      </c>
      <c r="F9" s="134">
        <v>2304</v>
      </c>
      <c r="G9" s="104">
        <v>0</v>
      </c>
      <c r="H9" s="99">
        <v>0</v>
      </c>
      <c r="I9" s="133">
        <v>0</v>
      </c>
      <c r="J9" s="134">
        <v>0</v>
      </c>
      <c r="K9" s="104">
        <v>0</v>
      </c>
      <c r="L9" s="99">
        <v>0</v>
      </c>
      <c r="M9" s="133">
        <v>0</v>
      </c>
      <c r="N9" s="143">
        <v>0</v>
      </c>
      <c r="O9" s="152">
        <f aca="true" t="shared" si="0" ref="O9:O50">SUM(C9,G9,K9)</f>
        <v>6</v>
      </c>
      <c r="P9" s="152">
        <f aca="true" t="shared" si="1" ref="P9:P50">SUM(D9,H9,L9)</f>
        <v>2265</v>
      </c>
      <c r="Q9" s="85">
        <f aca="true" t="shared" si="2" ref="Q9:Q50">SUM(E9,I9,M9)</f>
        <v>4</v>
      </c>
      <c r="R9" s="85">
        <f aca="true" t="shared" si="3" ref="R9:R50">SUM(F9,J9,N9)</f>
        <v>2304</v>
      </c>
    </row>
    <row r="10" spans="2:18" ht="24.75" customHeight="1">
      <c r="B10" s="7" t="s">
        <v>112</v>
      </c>
      <c r="C10" s="98">
        <v>1</v>
      </c>
      <c r="D10" s="99">
        <v>120</v>
      </c>
      <c r="E10" s="133">
        <v>1</v>
      </c>
      <c r="F10" s="134">
        <v>1</v>
      </c>
      <c r="G10" s="104">
        <v>0</v>
      </c>
      <c r="H10" s="99">
        <v>0</v>
      </c>
      <c r="I10" s="133">
        <v>0</v>
      </c>
      <c r="J10" s="134">
        <v>0</v>
      </c>
      <c r="K10" s="104">
        <v>0</v>
      </c>
      <c r="L10" s="99">
        <v>0</v>
      </c>
      <c r="M10" s="133">
        <v>0</v>
      </c>
      <c r="N10" s="143">
        <v>0</v>
      </c>
      <c r="O10" s="152">
        <f t="shared" si="0"/>
        <v>1</v>
      </c>
      <c r="P10" s="152">
        <f t="shared" si="1"/>
        <v>120</v>
      </c>
      <c r="Q10" s="85">
        <f t="shared" si="2"/>
        <v>1</v>
      </c>
      <c r="R10" s="85">
        <f t="shared" si="3"/>
        <v>1</v>
      </c>
    </row>
    <row r="11" spans="2:18" ht="24.75" customHeight="1">
      <c r="B11" s="7" t="s">
        <v>111</v>
      </c>
      <c r="C11" s="98">
        <v>1</v>
      </c>
      <c r="D11" s="99">
        <v>30</v>
      </c>
      <c r="E11" s="133">
        <v>0</v>
      </c>
      <c r="F11" s="134">
        <v>0</v>
      </c>
      <c r="G11" s="104">
        <v>0</v>
      </c>
      <c r="H11" s="99">
        <v>0</v>
      </c>
      <c r="I11" s="133">
        <v>0</v>
      </c>
      <c r="J11" s="139">
        <v>0</v>
      </c>
      <c r="K11" s="108">
        <v>0</v>
      </c>
      <c r="L11" s="99">
        <v>0</v>
      </c>
      <c r="M11" s="133">
        <v>0</v>
      </c>
      <c r="N11" s="143">
        <v>0</v>
      </c>
      <c r="O11" s="152">
        <f t="shared" si="0"/>
        <v>1</v>
      </c>
      <c r="P11" s="152">
        <f t="shared" si="1"/>
        <v>30</v>
      </c>
      <c r="Q11" s="85">
        <f t="shared" si="2"/>
        <v>0</v>
      </c>
      <c r="R11" s="85">
        <f t="shared" si="3"/>
        <v>0</v>
      </c>
    </row>
    <row r="12" spans="2:18" ht="24.75" customHeight="1">
      <c r="B12" s="7" t="s">
        <v>113</v>
      </c>
      <c r="C12" s="100">
        <v>14</v>
      </c>
      <c r="D12" s="101">
        <v>5056</v>
      </c>
      <c r="E12" s="133">
        <v>11</v>
      </c>
      <c r="F12" s="134">
        <v>4743</v>
      </c>
      <c r="G12" s="105">
        <v>4</v>
      </c>
      <c r="H12" s="101">
        <v>2087</v>
      </c>
      <c r="I12" s="133">
        <v>3</v>
      </c>
      <c r="J12" s="139">
        <v>2521</v>
      </c>
      <c r="K12" s="109">
        <v>1</v>
      </c>
      <c r="L12" s="101">
        <v>340</v>
      </c>
      <c r="M12" s="133">
        <v>0</v>
      </c>
      <c r="N12" s="143">
        <v>0</v>
      </c>
      <c r="O12" s="152">
        <f t="shared" si="0"/>
        <v>19</v>
      </c>
      <c r="P12" s="152">
        <f t="shared" si="1"/>
        <v>7483</v>
      </c>
      <c r="Q12" s="85">
        <f t="shared" si="2"/>
        <v>14</v>
      </c>
      <c r="R12" s="85">
        <f t="shared" si="3"/>
        <v>7264</v>
      </c>
    </row>
    <row r="13" spans="2:18" ht="24.75" customHeight="1">
      <c r="B13" s="7" t="s">
        <v>97</v>
      </c>
      <c r="C13" s="98">
        <v>43</v>
      </c>
      <c r="D13" s="99">
        <v>14534</v>
      </c>
      <c r="E13" s="133">
        <v>49</v>
      </c>
      <c r="F13" s="134">
        <v>15223</v>
      </c>
      <c r="G13" s="104">
        <v>10</v>
      </c>
      <c r="H13" s="99">
        <v>6475</v>
      </c>
      <c r="I13" s="133">
        <v>12</v>
      </c>
      <c r="J13" s="139">
        <v>6047</v>
      </c>
      <c r="K13" s="108">
        <v>0</v>
      </c>
      <c r="L13" s="99">
        <v>0</v>
      </c>
      <c r="M13" s="133">
        <v>1</v>
      </c>
      <c r="N13" s="143">
        <v>18</v>
      </c>
      <c r="O13" s="152">
        <f t="shared" si="0"/>
        <v>53</v>
      </c>
      <c r="P13" s="152">
        <f t="shared" si="1"/>
        <v>21009</v>
      </c>
      <c r="Q13" s="85">
        <f t="shared" si="2"/>
        <v>62</v>
      </c>
      <c r="R13" s="85">
        <f t="shared" si="3"/>
        <v>21288</v>
      </c>
    </row>
    <row r="14" spans="2:18" ht="24.75" customHeight="1">
      <c r="B14" s="7" t="s">
        <v>100</v>
      </c>
      <c r="C14" s="98">
        <v>25</v>
      </c>
      <c r="D14" s="99">
        <v>4050</v>
      </c>
      <c r="E14" s="133">
        <v>16</v>
      </c>
      <c r="F14" s="134">
        <v>2824</v>
      </c>
      <c r="G14" s="104">
        <v>5</v>
      </c>
      <c r="H14" s="99">
        <v>500</v>
      </c>
      <c r="I14" s="133">
        <v>2</v>
      </c>
      <c r="J14" s="139">
        <v>91</v>
      </c>
      <c r="K14" s="108">
        <v>1</v>
      </c>
      <c r="L14" s="99">
        <v>100</v>
      </c>
      <c r="M14" s="133">
        <v>0</v>
      </c>
      <c r="N14" s="143">
        <v>0</v>
      </c>
      <c r="O14" s="152">
        <f t="shared" si="0"/>
        <v>31</v>
      </c>
      <c r="P14" s="152">
        <f t="shared" si="1"/>
        <v>4650</v>
      </c>
      <c r="Q14" s="85">
        <f t="shared" si="2"/>
        <v>18</v>
      </c>
      <c r="R14" s="85">
        <f t="shared" si="3"/>
        <v>2915</v>
      </c>
    </row>
    <row r="15" spans="2:18" ht="24.75" customHeight="1">
      <c r="B15" s="7" t="s">
        <v>104</v>
      </c>
      <c r="C15" s="98">
        <v>19</v>
      </c>
      <c r="D15" s="99">
        <v>6518</v>
      </c>
      <c r="E15" s="133">
        <v>20</v>
      </c>
      <c r="F15" s="134">
        <v>6958</v>
      </c>
      <c r="G15" s="104">
        <v>3</v>
      </c>
      <c r="H15" s="99">
        <v>300</v>
      </c>
      <c r="I15" s="133">
        <v>3</v>
      </c>
      <c r="J15" s="139">
        <v>1118</v>
      </c>
      <c r="K15" s="108">
        <v>0</v>
      </c>
      <c r="L15" s="99">
        <v>0</v>
      </c>
      <c r="M15" s="133">
        <v>1</v>
      </c>
      <c r="N15" s="143">
        <v>61</v>
      </c>
      <c r="O15" s="152">
        <f t="shared" si="0"/>
        <v>22</v>
      </c>
      <c r="P15" s="152">
        <f t="shared" si="1"/>
        <v>6818</v>
      </c>
      <c r="Q15" s="85">
        <f t="shared" si="2"/>
        <v>24</v>
      </c>
      <c r="R15" s="85">
        <f t="shared" si="3"/>
        <v>8137</v>
      </c>
    </row>
    <row r="16" spans="2:18" ht="24.75" customHeight="1">
      <c r="B16" s="7" t="s">
        <v>90</v>
      </c>
      <c r="C16" s="98">
        <v>6</v>
      </c>
      <c r="D16" s="99">
        <v>1636</v>
      </c>
      <c r="E16" s="133">
        <v>4</v>
      </c>
      <c r="F16" s="134">
        <v>1621</v>
      </c>
      <c r="G16" s="104">
        <v>0</v>
      </c>
      <c r="H16" s="99">
        <v>0</v>
      </c>
      <c r="I16" s="133">
        <v>0</v>
      </c>
      <c r="J16" s="139">
        <v>0</v>
      </c>
      <c r="K16" s="108">
        <v>0</v>
      </c>
      <c r="L16" s="99">
        <v>0</v>
      </c>
      <c r="M16" s="133">
        <v>0</v>
      </c>
      <c r="N16" s="143">
        <v>0</v>
      </c>
      <c r="O16" s="152">
        <f t="shared" si="0"/>
        <v>6</v>
      </c>
      <c r="P16" s="152">
        <f t="shared" si="1"/>
        <v>1636</v>
      </c>
      <c r="Q16" s="85">
        <f t="shared" si="2"/>
        <v>4</v>
      </c>
      <c r="R16" s="85">
        <f t="shared" si="3"/>
        <v>1621</v>
      </c>
    </row>
    <row r="17" spans="2:18" ht="24.75" customHeight="1">
      <c r="B17" s="7" t="s">
        <v>93</v>
      </c>
      <c r="C17" s="98">
        <v>3</v>
      </c>
      <c r="D17" s="99">
        <v>300</v>
      </c>
      <c r="E17" s="133">
        <v>1</v>
      </c>
      <c r="F17" s="134">
        <v>400</v>
      </c>
      <c r="G17" s="104">
        <v>0</v>
      </c>
      <c r="H17" s="99">
        <v>0</v>
      </c>
      <c r="I17" s="133">
        <v>0</v>
      </c>
      <c r="J17" s="139">
        <v>0</v>
      </c>
      <c r="K17" s="108">
        <v>0</v>
      </c>
      <c r="L17" s="99">
        <v>0</v>
      </c>
      <c r="M17" s="133">
        <v>0</v>
      </c>
      <c r="N17" s="143">
        <v>0</v>
      </c>
      <c r="O17" s="152">
        <f t="shared" si="0"/>
        <v>3</v>
      </c>
      <c r="P17" s="152">
        <f t="shared" si="1"/>
        <v>300</v>
      </c>
      <c r="Q17" s="85">
        <f t="shared" si="2"/>
        <v>1</v>
      </c>
      <c r="R17" s="85">
        <f t="shared" si="3"/>
        <v>400</v>
      </c>
    </row>
    <row r="18" spans="2:18" ht="24.75" customHeight="1">
      <c r="B18" s="7" t="s">
        <v>117</v>
      </c>
      <c r="C18" s="100">
        <v>27</v>
      </c>
      <c r="D18" s="101">
        <v>8862</v>
      </c>
      <c r="E18" s="133">
        <v>16</v>
      </c>
      <c r="F18" s="134">
        <v>4686.33</v>
      </c>
      <c r="G18" s="105">
        <v>3</v>
      </c>
      <c r="H18" s="101">
        <v>465</v>
      </c>
      <c r="I18" s="133">
        <v>0</v>
      </c>
      <c r="J18" s="139">
        <v>0</v>
      </c>
      <c r="K18" s="109">
        <v>1</v>
      </c>
      <c r="L18" s="101">
        <v>155</v>
      </c>
      <c r="M18" s="133">
        <v>0</v>
      </c>
      <c r="N18" s="143">
        <v>0</v>
      </c>
      <c r="O18" s="152">
        <f t="shared" si="0"/>
        <v>31</v>
      </c>
      <c r="P18" s="152">
        <f t="shared" si="1"/>
        <v>9482</v>
      </c>
      <c r="Q18" s="85">
        <f t="shared" si="2"/>
        <v>16</v>
      </c>
      <c r="R18" s="85">
        <f t="shared" si="3"/>
        <v>4686.33</v>
      </c>
    </row>
    <row r="19" spans="2:18" ht="24.75" customHeight="1">
      <c r="B19" s="7" t="s">
        <v>84</v>
      </c>
      <c r="C19" s="98">
        <v>23</v>
      </c>
      <c r="D19" s="99">
        <v>6878</v>
      </c>
      <c r="E19" s="133">
        <v>22</v>
      </c>
      <c r="F19" s="134">
        <v>7641</v>
      </c>
      <c r="G19" s="104">
        <v>1</v>
      </c>
      <c r="H19" s="99">
        <v>45</v>
      </c>
      <c r="I19" s="133">
        <v>2</v>
      </c>
      <c r="J19" s="139">
        <v>56</v>
      </c>
      <c r="K19" s="108">
        <v>0</v>
      </c>
      <c r="L19" s="99">
        <v>0</v>
      </c>
      <c r="M19" s="133">
        <v>0</v>
      </c>
      <c r="N19" s="143">
        <v>0</v>
      </c>
      <c r="O19" s="152">
        <f t="shared" si="0"/>
        <v>24</v>
      </c>
      <c r="P19" s="152">
        <f t="shared" si="1"/>
        <v>6923</v>
      </c>
      <c r="Q19" s="85">
        <f t="shared" si="2"/>
        <v>24</v>
      </c>
      <c r="R19" s="85">
        <f t="shared" si="3"/>
        <v>7697</v>
      </c>
    </row>
    <row r="20" spans="2:18" ht="24.75" customHeight="1">
      <c r="B20" s="7" t="s">
        <v>118</v>
      </c>
      <c r="C20" s="98">
        <v>50</v>
      </c>
      <c r="D20" s="99">
        <v>6205</v>
      </c>
      <c r="E20" s="133">
        <v>37</v>
      </c>
      <c r="F20" s="134">
        <v>3747</v>
      </c>
      <c r="G20" s="104">
        <v>9</v>
      </c>
      <c r="H20" s="99">
        <v>1117</v>
      </c>
      <c r="I20" s="133">
        <v>4</v>
      </c>
      <c r="J20" s="139">
        <v>626</v>
      </c>
      <c r="K20" s="108">
        <v>2</v>
      </c>
      <c r="L20" s="99">
        <v>248</v>
      </c>
      <c r="M20" s="133">
        <v>1</v>
      </c>
      <c r="N20" s="143">
        <v>13</v>
      </c>
      <c r="O20" s="152">
        <f t="shared" si="0"/>
        <v>61</v>
      </c>
      <c r="P20" s="152">
        <f t="shared" si="1"/>
        <v>7570</v>
      </c>
      <c r="Q20" s="85">
        <f t="shared" si="2"/>
        <v>42</v>
      </c>
      <c r="R20" s="85">
        <f t="shared" si="3"/>
        <v>4386</v>
      </c>
    </row>
    <row r="21" spans="2:18" ht="24.75" customHeight="1">
      <c r="B21" s="7" t="s">
        <v>103</v>
      </c>
      <c r="C21" s="100">
        <v>41</v>
      </c>
      <c r="D21" s="101">
        <v>4633</v>
      </c>
      <c r="E21" s="133">
        <v>28</v>
      </c>
      <c r="F21" s="134">
        <v>3747</v>
      </c>
      <c r="G21" s="105">
        <v>1</v>
      </c>
      <c r="H21" s="101">
        <v>230</v>
      </c>
      <c r="I21" s="133">
        <v>0</v>
      </c>
      <c r="J21" s="139">
        <v>0</v>
      </c>
      <c r="K21" s="109">
        <v>1</v>
      </c>
      <c r="L21" s="101">
        <v>120</v>
      </c>
      <c r="M21" s="133">
        <v>1</v>
      </c>
      <c r="N21" s="143">
        <v>163</v>
      </c>
      <c r="O21" s="152">
        <f t="shared" si="0"/>
        <v>43</v>
      </c>
      <c r="P21" s="152">
        <f t="shared" si="1"/>
        <v>4983</v>
      </c>
      <c r="Q21" s="85">
        <f t="shared" si="2"/>
        <v>29</v>
      </c>
      <c r="R21" s="85">
        <f t="shared" si="3"/>
        <v>3910</v>
      </c>
    </row>
    <row r="22" spans="2:18" ht="24.75" customHeight="1">
      <c r="B22" s="7" t="s">
        <v>78</v>
      </c>
      <c r="C22" s="98">
        <v>12</v>
      </c>
      <c r="D22" s="99">
        <v>1281</v>
      </c>
      <c r="E22" s="133">
        <v>16</v>
      </c>
      <c r="F22" s="134">
        <v>1785</v>
      </c>
      <c r="G22" s="104">
        <v>1</v>
      </c>
      <c r="H22" s="99">
        <v>11</v>
      </c>
      <c r="I22" s="133">
        <v>0</v>
      </c>
      <c r="J22" s="139">
        <v>0</v>
      </c>
      <c r="K22" s="108">
        <v>0</v>
      </c>
      <c r="L22" s="99">
        <v>0</v>
      </c>
      <c r="M22" s="133">
        <v>0</v>
      </c>
      <c r="N22" s="143">
        <v>0</v>
      </c>
      <c r="O22" s="152">
        <f t="shared" si="0"/>
        <v>13</v>
      </c>
      <c r="P22" s="152">
        <f t="shared" si="1"/>
        <v>1292</v>
      </c>
      <c r="Q22" s="85">
        <f t="shared" si="2"/>
        <v>16</v>
      </c>
      <c r="R22" s="85">
        <f t="shared" si="3"/>
        <v>1785</v>
      </c>
    </row>
    <row r="23" spans="2:18" ht="24.75" customHeight="1">
      <c r="B23" s="7" t="s">
        <v>110</v>
      </c>
      <c r="C23" s="98">
        <v>15</v>
      </c>
      <c r="D23" s="99">
        <v>1920</v>
      </c>
      <c r="E23" s="133">
        <v>11</v>
      </c>
      <c r="F23" s="134">
        <v>2123</v>
      </c>
      <c r="G23" s="104">
        <v>0</v>
      </c>
      <c r="H23" s="99">
        <v>0</v>
      </c>
      <c r="I23" s="133">
        <v>0</v>
      </c>
      <c r="J23" s="139">
        <v>0</v>
      </c>
      <c r="K23" s="108">
        <v>0</v>
      </c>
      <c r="L23" s="99">
        <v>0</v>
      </c>
      <c r="M23" s="133">
        <v>0</v>
      </c>
      <c r="N23" s="143">
        <v>0</v>
      </c>
      <c r="O23" s="152">
        <f t="shared" si="0"/>
        <v>15</v>
      </c>
      <c r="P23" s="152">
        <f t="shared" si="1"/>
        <v>1920</v>
      </c>
      <c r="Q23" s="85">
        <f t="shared" si="2"/>
        <v>11</v>
      </c>
      <c r="R23" s="85">
        <f t="shared" si="3"/>
        <v>2123</v>
      </c>
    </row>
    <row r="24" spans="2:18" ht="24.75" customHeight="1">
      <c r="B24" s="7" t="s">
        <v>107</v>
      </c>
      <c r="C24" s="98">
        <v>13</v>
      </c>
      <c r="D24" s="99">
        <v>1328</v>
      </c>
      <c r="E24" s="133">
        <v>6</v>
      </c>
      <c r="F24" s="134">
        <v>1472</v>
      </c>
      <c r="G24" s="104">
        <v>2</v>
      </c>
      <c r="H24" s="99">
        <v>46</v>
      </c>
      <c r="I24" s="133">
        <v>0</v>
      </c>
      <c r="J24" s="139">
        <v>0</v>
      </c>
      <c r="K24" s="108">
        <v>1</v>
      </c>
      <c r="L24" s="99">
        <v>23</v>
      </c>
      <c r="M24" s="133">
        <v>0</v>
      </c>
      <c r="N24" s="143">
        <v>0</v>
      </c>
      <c r="O24" s="152">
        <f t="shared" si="0"/>
        <v>16</v>
      </c>
      <c r="P24" s="152">
        <f t="shared" si="1"/>
        <v>1397</v>
      </c>
      <c r="Q24" s="85">
        <f t="shared" si="2"/>
        <v>6</v>
      </c>
      <c r="R24" s="85">
        <f t="shared" si="3"/>
        <v>1472</v>
      </c>
    </row>
    <row r="25" spans="2:18" ht="24.75" customHeight="1">
      <c r="B25" s="7" t="s">
        <v>106</v>
      </c>
      <c r="C25" s="98">
        <v>2</v>
      </c>
      <c r="D25" s="99">
        <v>139</v>
      </c>
      <c r="E25" s="133">
        <v>1</v>
      </c>
      <c r="F25" s="134">
        <v>166</v>
      </c>
      <c r="G25" s="104">
        <v>0</v>
      </c>
      <c r="H25" s="99">
        <v>0</v>
      </c>
      <c r="I25" s="133">
        <v>0</v>
      </c>
      <c r="J25" s="139">
        <v>0</v>
      </c>
      <c r="K25" s="108">
        <v>0</v>
      </c>
      <c r="L25" s="99">
        <v>0</v>
      </c>
      <c r="M25" s="133">
        <v>0</v>
      </c>
      <c r="N25" s="143">
        <v>0</v>
      </c>
      <c r="O25" s="152">
        <f t="shared" si="0"/>
        <v>2</v>
      </c>
      <c r="P25" s="152">
        <f t="shared" si="1"/>
        <v>139</v>
      </c>
      <c r="Q25" s="85">
        <f t="shared" si="2"/>
        <v>1</v>
      </c>
      <c r="R25" s="85">
        <f t="shared" si="3"/>
        <v>166</v>
      </c>
    </row>
    <row r="26" spans="2:18" ht="24.75" customHeight="1">
      <c r="B26" s="7" t="s">
        <v>83</v>
      </c>
      <c r="C26" s="100">
        <v>21</v>
      </c>
      <c r="D26" s="101">
        <v>5880</v>
      </c>
      <c r="E26" s="133">
        <v>15</v>
      </c>
      <c r="F26" s="134">
        <v>4432</v>
      </c>
      <c r="G26" s="105">
        <v>1</v>
      </c>
      <c r="H26" s="101">
        <v>280</v>
      </c>
      <c r="I26" s="133">
        <v>1</v>
      </c>
      <c r="J26" s="139">
        <v>611</v>
      </c>
      <c r="K26" s="109">
        <v>1</v>
      </c>
      <c r="L26" s="101">
        <v>280</v>
      </c>
      <c r="M26" s="133">
        <v>0</v>
      </c>
      <c r="N26" s="143">
        <v>0</v>
      </c>
      <c r="O26" s="152">
        <f t="shared" si="0"/>
        <v>23</v>
      </c>
      <c r="P26" s="152">
        <f t="shared" si="1"/>
        <v>6440</v>
      </c>
      <c r="Q26" s="85">
        <f t="shared" si="2"/>
        <v>16</v>
      </c>
      <c r="R26" s="85">
        <f t="shared" si="3"/>
        <v>5043</v>
      </c>
    </row>
    <row r="27" spans="2:18" ht="24.75" customHeight="1">
      <c r="B27" s="7" t="s">
        <v>80</v>
      </c>
      <c r="C27" s="100">
        <v>3</v>
      </c>
      <c r="D27" s="101">
        <v>408</v>
      </c>
      <c r="E27" s="133">
        <v>1</v>
      </c>
      <c r="F27" s="134">
        <v>149</v>
      </c>
      <c r="G27" s="105">
        <v>1</v>
      </c>
      <c r="H27" s="101">
        <v>180</v>
      </c>
      <c r="I27" s="133">
        <v>1</v>
      </c>
      <c r="J27" s="139">
        <v>5</v>
      </c>
      <c r="K27" s="109">
        <v>0</v>
      </c>
      <c r="L27" s="101">
        <v>0</v>
      </c>
      <c r="M27" s="133">
        <v>0</v>
      </c>
      <c r="N27" s="143">
        <v>0</v>
      </c>
      <c r="O27" s="152">
        <f t="shared" si="0"/>
        <v>4</v>
      </c>
      <c r="P27" s="152">
        <f t="shared" si="1"/>
        <v>588</v>
      </c>
      <c r="Q27" s="85">
        <f t="shared" si="2"/>
        <v>2</v>
      </c>
      <c r="R27" s="85">
        <f t="shared" si="3"/>
        <v>154</v>
      </c>
    </row>
    <row r="28" spans="2:18" ht="24.75" customHeight="1">
      <c r="B28" s="7" t="s">
        <v>94</v>
      </c>
      <c r="C28" s="100">
        <v>165</v>
      </c>
      <c r="D28" s="101">
        <v>29645</v>
      </c>
      <c r="E28" s="133">
        <v>126</v>
      </c>
      <c r="F28" s="134">
        <v>21907</v>
      </c>
      <c r="G28" s="105">
        <v>10</v>
      </c>
      <c r="H28" s="101">
        <v>1971</v>
      </c>
      <c r="I28" s="133">
        <v>7</v>
      </c>
      <c r="J28" s="139">
        <v>1457</v>
      </c>
      <c r="K28" s="109">
        <v>1</v>
      </c>
      <c r="L28" s="101">
        <v>75</v>
      </c>
      <c r="M28" s="133">
        <v>0</v>
      </c>
      <c r="N28" s="143">
        <v>0</v>
      </c>
      <c r="O28" s="152">
        <f t="shared" si="0"/>
        <v>176</v>
      </c>
      <c r="P28" s="152">
        <f t="shared" si="1"/>
        <v>31691</v>
      </c>
      <c r="Q28" s="85">
        <f t="shared" si="2"/>
        <v>133</v>
      </c>
      <c r="R28" s="85">
        <f t="shared" si="3"/>
        <v>23364</v>
      </c>
    </row>
    <row r="29" spans="2:18" ht="24.75" customHeight="1">
      <c r="B29" s="7" t="s">
        <v>89</v>
      </c>
      <c r="C29" s="98">
        <v>6</v>
      </c>
      <c r="D29" s="99">
        <v>670</v>
      </c>
      <c r="E29" s="133">
        <v>4</v>
      </c>
      <c r="F29" s="134">
        <v>549</v>
      </c>
      <c r="G29" s="104">
        <v>0</v>
      </c>
      <c r="H29" s="99">
        <v>0</v>
      </c>
      <c r="I29" s="133">
        <v>2</v>
      </c>
      <c r="J29" s="139">
        <v>96</v>
      </c>
      <c r="K29" s="108">
        <v>0</v>
      </c>
      <c r="L29" s="99">
        <v>0</v>
      </c>
      <c r="M29" s="133">
        <v>0</v>
      </c>
      <c r="N29" s="143">
        <v>0</v>
      </c>
      <c r="O29" s="152">
        <f t="shared" si="0"/>
        <v>6</v>
      </c>
      <c r="P29" s="152">
        <f t="shared" si="1"/>
        <v>670</v>
      </c>
      <c r="Q29" s="85">
        <f t="shared" si="2"/>
        <v>6</v>
      </c>
      <c r="R29" s="85">
        <f t="shared" si="3"/>
        <v>645</v>
      </c>
    </row>
    <row r="30" spans="2:18" ht="24.75" customHeight="1">
      <c r="B30" s="7" t="s">
        <v>85</v>
      </c>
      <c r="C30" s="98">
        <v>4</v>
      </c>
      <c r="D30" s="99">
        <v>397</v>
      </c>
      <c r="E30" s="133">
        <v>4</v>
      </c>
      <c r="F30" s="134">
        <v>429</v>
      </c>
      <c r="G30" s="104">
        <v>4</v>
      </c>
      <c r="H30" s="99">
        <v>520</v>
      </c>
      <c r="I30" s="133">
        <v>3</v>
      </c>
      <c r="J30" s="139">
        <v>490</v>
      </c>
      <c r="K30" s="108">
        <v>0</v>
      </c>
      <c r="L30" s="99">
        <v>0</v>
      </c>
      <c r="M30" s="133">
        <v>0</v>
      </c>
      <c r="N30" s="143">
        <v>0</v>
      </c>
      <c r="O30" s="152">
        <f t="shared" si="0"/>
        <v>8</v>
      </c>
      <c r="P30" s="152">
        <f t="shared" si="1"/>
        <v>917</v>
      </c>
      <c r="Q30" s="85">
        <f t="shared" si="2"/>
        <v>7</v>
      </c>
      <c r="R30" s="85">
        <f t="shared" si="3"/>
        <v>919</v>
      </c>
    </row>
    <row r="31" spans="2:18" ht="24.75" customHeight="1">
      <c r="B31" s="7" t="s">
        <v>95</v>
      </c>
      <c r="C31" s="98">
        <v>12</v>
      </c>
      <c r="D31" s="99">
        <v>1889</v>
      </c>
      <c r="E31" s="133">
        <v>16.6</v>
      </c>
      <c r="F31" s="134">
        <v>870.4</v>
      </c>
      <c r="G31" s="104">
        <v>0</v>
      </c>
      <c r="H31" s="99">
        <v>0</v>
      </c>
      <c r="I31" s="133">
        <v>0</v>
      </c>
      <c r="J31" s="139">
        <v>0</v>
      </c>
      <c r="K31" s="108">
        <v>0</v>
      </c>
      <c r="L31" s="99">
        <v>0</v>
      </c>
      <c r="M31" s="133">
        <v>0</v>
      </c>
      <c r="N31" s="143">
        <v>0</v>
      </c>
      <c r="O31" s="152">
        <f t="shared" si="0"/>
        <v>12</v>
      </c>
      <c r="P31" s="152">
        <f t="shared" si="1"/>
        <v>1889</v>
      </c>
      <c r="Q31" s="85">
        <f t="shared" si="2"/>
        <v>16.6</v>
      </c>
      <c r="R31" s="85">
        <f t="shared" si="3"/>
        <v>870.4</v>
      </c>
    </row>
    <row r="32" spans="2:18" ht="24.75" customHeight="1">
      <c r="B32" s="7" t="s">
        <v>96</v>
      </c>
      <c r="C32" s="98">
        <v>19</v>
      </c>
      <c r="D32" s="99">
        <v>1895</v>
      </c>
      <c r="E32" s="133">
        <v>18</v>
      </c>
      <c r="F32" s="134">
        <v>2403</v>
      </c>
      <c r="G32" s="104">
        <v>0</v>
      </c>
      <c r="H32" s="99">
        <v>0</v>
      </c>
      <c r="I32" s="133">
        <v>1</v>
      </c>
      <c r="J32" s="139">
        <v>44</v>
      </c>
      <c r="K32" s="108">
        <v>0</v>
      </c>
      <c r="L32" s="99">
        <v>0</v>
      </c>
      <c r="M32" s="133">
        <v>0</v>
      </c>
      <c r="N32" s="143">
        <v>0</v>
      </c>
      <c r="O32" s="152">
        <f t="shared" si="0"/>
        <v>19</v>
      </c>
      <c r="P32" s="152">
        <f t="shared" si="1"/>
        <v>1895</v>
      </c>
      <c r="Q32" s="85">
        <f t="shared" si="2"/>
        <v>19</v>
      </c>
      <c r="R32" s="85">
        <f t="shared" si="3"/>
        <v>2447</v>
      </c>
    </row>
    <row r="33" spans="2:18" ht="24.75" customHeight="1">
      <c r="B33" s="7" t="s">
        <v>86</v>
      </c>
      <c r="C33" s="100">
        <v>13</v>
      </c>
      <c r="D33" s="101">
        <v>1654</v>
      </c>
      <c r="E33" s="133">
        <f>(12+347)/12</f>
        <v>29.916666666666668</v>
      </c>
      <c r="F33" s="134">
        <f>(22914.5+145.5+810.5)/12</f>
        <v>1989.2083333333333</v>
      </c>
      <c r="G33" s="105">
        <v>0</v>
      </c>
      <c r="H33" s="106">
        <v>0</v>
      </c>
      <c r="I33" s="133">
        <v>0</v>
      </c>
      <c r="J33" s="139">
        <v>0</v>
      </c>
      <c r="K33" s="109">
        <v>0</v>
      </c>
      <c r="L33" s="106">
        <v>0</v>
      </c>
      <c r="M33" s="133">
        <v>0</v>
      </c>
      <c r="N33" s="143">
        <v>0</v>
      </c>
      <c r="O33" s="152">
        <f t="shared" si="0"/>
        <v>13</v>
      </c>
      <c r="P33" s="152">
        <f t="shared" si="1"/>
        <v>1654</v>
      </c>
      <c r="Q33" s="85">
        <f t="shared" si="2"/>
        <v>29.916666666666668</v>
      </c>
      <c r="R33" s="85">
        <f t="shared" si="3"/>
        <v>1989.2083333333333</v>
      </c>
    </row>
    <row r="34" spans="2:18" ht="24.75" customHeight="1">
      <c r="B34" s="7" t="s">
        <v>108</v>
      </c>
      <c r="C34" s="100">
        <v>11</v>
      </c>
      <c r="D34" s="101">
        <v>533</v>
      </c>
      <c r="E34" s="133">
        <v>3.91</v>
      </c>
      <c r="F34" s="134">
        <v>296.33</v>
      </c>
      <c r="G34" s="105">
        <v>1</v>
      </c>
      <c r="H34" s="101">
        <v>90</v>
      </c>
      <c r="I34" s="133">
        <v>1</v>
      </c>
      <c r="J34" s="139">
        <v>5.3</v>
      </c>
      <c r="K34" s="109">
        <v>0</v>
      </c>
      <c r="L34" s="101">
        <v>0</v>
      </c>
      <c r="M34" s="133">
        <v>0</v>
      </c>
      <c r="N34" s="143">
        <v>0</v>
      </c>
      <c r="O34" s="152">
        <f t="shared" si="0"/>
        <v>12</v>
      </c>
      <c r="P34" s="152">
        <f t="shared" si="1"/>
        <v>623</v>
      </c>
      <c r="Q34" s="85">
        <f t="shared" si="2"/>
        <v>4.91</v>
      </c>
      <c r="R34" s="85">
        <f t="shared" si="3"/>
        <v>301.63</v>
      </c>
    </row>
    <row r="35" spans="2:18" ht="24.75" customHeight="1">
      <c r="B35" s="7" t="s">
        <v>76</v>
      </c>
      <c r="C35" s="98">
        <v>3</v>
      </c>
      <c r="D35" s="99">
        <v>860</v>
      </c>
      <c r="E35" s="133">
        <v>3</v>
      </c>
      <c r="F35" s="134">
        <v>1056</v>
      </c>
      <c r="G35" s="104">
        <v>0</v>
      </c>
      <c r="H35" s="99">
        <v>0</v>
      </c>
      <c r="I35" s="133">
        <v>0</v>
      </c>
      <c r="J35" s="139">
        <v>0</v>
      </c>
      <c r="K35" s="108">
        <v>0</v>
      </c>
      <c r="L35" s="99">
        <v>0</v>
      </c>
      <c r="M35" s="133">
        <v>0</v>
      </c>
      <c r="N35" s="143">
        <v>0</v>
      </c>
      <c r="O35" s="152">
        <f t="shared" si="0"/>
        <v>3</v>
      </c>
      <c r="P35" s="152">
        <f t="shared" si="1"/>
        <v>860</v>
      </c>
      <c r="Q35" s="85">
        <f t="shared" si="2"/>
        <v>3</v>
      </c>
      <c r="R35" s="85">
        <f t="shared" si="3"/>
        <v>1056</v>
      </c>
    </row>
    <row r="36" spans="2:18" ht="24.75" customHeight="1">
      <c r="B36" s="7" t="s">
        <v>116</v>
      </c>
      <c r="C36" s="98">
        <v>5</v>
      </c>
      <c r="D36" s="99">
        <v>300</v>
      </c>
      <c r="E36" s="133">
        <v>0</v>
      </c>
      <c r="F36" s="134">
        <v>0</v>
      </c>
      <c r="G36" s="104">
        <v>0</v>
      </c>
      <c r="H36" s="99">
        <v>0</v>
      </c>
      <c r="I36" s="133">
        <v>2</v>
      </c>
      <c r="J36" s="139">
        <v>169</v>
      </c>
      <c r="K36" s="108">
        <v>0</v>
      </c>
      <c r="L36" s="99">
        <v>0</v>
      </c>
      <c r="M36" s="133">
        <v>0</v>
      </c>
      <c r="N36" s="143">
        <v>0</v>
      </c>
      <c r="O36" s="152">
        <f t="shared" si="0"/>
        <v>5</v>
      </c>
      <c r="P36" s="152">
        <f t="shared" si="1"/>
        <v>300</v>
      </c>
      <c r="Q36" s="85">
        <f t="shared" si="2"/>
        <v>2</v>
      </c>
      <c r="R36" s="85">
        <f t="shared" si="3"/>
        <v>169</v>
      </c>
    </row>
    <row r="37" spans="2:18" ht="24.75" customHeight="1">
      <c r="B37" s="7" t="s">
        <v>115</v>
      </c>
      <c r="C37" s="98">
        <v>0</v>
      </c>
      <c r="D37" s="99">
        <v>0</v>
      </c>
      <c r="E37" s="133">
        <v>0</v>
      </c>
      <c r="F37" s="134">
        <v>0</v>
      </c>
      <c r="G37" s="104">
        <v>0</v>
      </c>
      <c r="H37" s="99">
        <v>0</v>
      </c>
      <c r="I37" s="133">
        <v>0</v>
      </c>
      <c r="J37" s="139">
        <v>0</v>
      </c>
      <c r="K37" s="108">
        <v>0</v>
      </c>
      <c r="L37" s="99">
        <v>0</v>
      </c>
      <c r="M37" s="133">
        <v>0</v>
      </c>
      <c r="N37" s="143">
        <v>0</v>
      </c>
      <c r="O37" s="152">
        <f t="shared" si="0"/>
        <v>0</v>
      </c>
      <c r="P37" s="152">
        <f t="shared" si="1"/>
        <v>0</v>
      </c>
      <c r="Q37" s="85">
        <f t="shared" si="2"/>
        <v>0</v>
      </c>
      <c r="R37" s="85">
        <f t="shared" si="3"/>
        <v>0</v>
      </c>
    </row>
    <row r="38" spans="2:22" ht="24.75" customHeight="1">
      <c r="B38" s="7" t="s">
        <v>101</v>
      </c>
      <c r="C38" s="98">
        <v>240</v>
      </c>
      <c r="D38" s="99">
        <v>37215</v>
      </c>
      <c r="E38" s="133">
        <v>221</v>
      </c>
      <c r="F38" s="134">
        <v>34857</v>
      </c>
      <c r="G38" s="104">
        <v>17</v>
      </c>
      <c r="H38" s="99">
        <v>2015</v>
      </c>
      <c r="I38" s="133">
        <v>13</v>
      </c>
      <c r="J38" s="139">
        <v>1326</v>
      </c>
      <c r="K38" s="108">
        <v>3</v>
      </c>
      <c r="L38" s="99">
        <v>423</v>
      </c>
      <c r="M38" s="133">
        <v>3</v>
      </c>
      <c r="N38" s="143">
        <v>332</v>
      </c>
      <c r="O38" s="152">
        <f t="shared" si="0"/>
        <v>260</v>
      </c>
      <c r="P38" s="152">
        <f t="shared" si="1"/>
        <v>39653</v>
      </c>
      <c r="Q38" s="85">
        <f t="shared" si="2"/>
        <v>237</v>
      </c>
      <c r="R38" s="85">
        <f t="shared" si="3"/>
        <v>36515</v>
      </c>
      <c r="V38" s="153">
        <f>SUM(F38,J38,N38,R38)</f>
        <v>73030</v>
      </c>
    </row>
    <row r="39" spans="2:18" ht="24.75" customHeight="1">
      <c r="B39" s="7" t="s">
        <v>91</v>
      </c>
      <c r="C39" s="98">
        <v>11</v>
      </c>
      <c r="D39" s="99">
        <v>2408</v>
      </c>
      <c r="E39" s="133">
        <v>11</v>
      </c>
      <c r="F39" s="134">
        <v>3096</v>
      </c>
      <c r="G39" s="104">
        <v>1</v>
      </c>
      <c r="H39" s="99">
        <v>175</v>
      </c>
      <c r="I39" s="133">
        <v>0</v>
      </c>
      <c r="J39" s="139">
        <v>28</v>
      </c>
      <c r="K39" s="108">
        <v>1</v>
      </c>
      <c r="L39" s="99">
        <v>175</v>
      </c>
      <c r="M39" s="133">
        <v>0</v>
      </c>
      <c r="N39" s="143">
        <v>0</v>
      </c>
      <c r="O39" s="152">
        <f t="shared" si="0"/>
        <v>13</v>
      </c>
      <c r="P39" s="152">
        <f t="shared" si="1"/>
        <v>2758</v>
      </c>
      <c r="Q39" s="85">
        <f t="shared" si="2"/>
        <v>11</v>
      </c>
      <c r="R39" s="85">
        <f t="shared" si="3"/>
        <v>3124</v>
      </c>
    </row>
    <row r="40" spans="2:18" ht="24.75" customHeight="1">
      <c r="B40" s="7" t="s">
        <v>114</v>
      </c>
      <c r="C40" s="98">
        <v>16</v>
      </c>
      <c r="D40" s="99">
        <v>3808</v>
      </c>
      <c r="E40" s="133">
        <v>10</v>
      </c>
      <c r="F40" s="134">
        <v>2099</v>
      </c>
      <c r="G40" s="104">
        <v>1</v>
      </c>
      <c r="H40" s="99">
        <v>238</v>
      </c>
      <c r="I40" s="133">
        <v>0</v>
      </c>
      <c r="J40" s="139">
        <v>0</v>
      </c>
      <c r="K40" s="108">
        <v>1</v>
      </c>
      <c r="L40" s="99">
        <v>238</v>
      </c>
      <c r="M40" s="133">
        <v>0</v>
      </c>
      <c r="N40" s="143">
        <v>0</v>
      </c>
      <c r="O40" s="152">
        <f t="shared" si="0"/>
        <v>18</v>
      </c>
      <c r="P40" s="152">
        <f t="shared" si="1"/>
        <v>4284</v>
      </c>
      <c r="Q40" s="85">
        <f t="shared" si="2"/>
        <v>10</v>
      </c>
      <c r="R40" s="85">
        <f t="shared" si="3"/>
        <v>2099</v>
      </c>
    </row>
    <row r="41" spans="2:18" ht="24.75" customHeight="1">
      <c r="B41" s="7" t="s">
        <v>81</v>
      </c>
      <c r="C41" s="100">
        <v>5</v>
      </c>
      <c r="D41" s="101">
        <v>312</v>
      </c>
      <c r="E41" s="133">
        <v>5</v>
      </c>
      <c r="F41" s="134">
        <v>435</v>
      </c>
      <c r="G41" s="105">
        <v>1</v>
      </c>
      <c r="H41" s="101">
        <v>67</v>
      </c>
      <c r="I41" s="133">
        <v>0</v>
      </c>
      <c r="J41" s="139">
        <v>0</v>
      </c>
      <c r="K41" s="109">
        <v>1</v>
      </c>
      <c r="L41" s="101">
        <v>67</v>
      </c>
      <c r="M41" s="133">
        <v>0</v>
      </c>
      <c r="N41" s="143">
        <v>0</v>
      </c>
      <c r="O41" s="152">
        <f t="shared" si="0"/>
        <v>7</v>
      </c>
      <c r="P41" s="152">
        <f t="shared" si="1"/>
        <v>446</v>
      </c>
      <c r="Q41" s="85">
        <f t="shared" si="2"/>
        <v>5</v>
      </c>
      <c r="R41" s="85">
        <f t="shared" si="3"/>
        <v>435</v>
      </c>
    </row>
    <row r="42" spans="2:18" ht="24.75" customHeight="1">
      <c r="B42" s="7" t="s">
        <v>77</v>
      </c>
      <c r="C42" s="98">
        <v>3</v>
      </c>
      <c r="D42" s="99">
        <v>420</v>
      </c>
      <c r="E42" s="133">
        <v>1</v>
      </c>
      <c r="F42" s="134">
        <v>23</v>
      </c>
      <c r="G42" s="104">
        <v>0</v>
      </c>
      <c r="H42" s="99">
        <v>0</v>
      </c>
      <c r="I42" s="133">
        <v>0</v>
      </c>
      <c r="J42" s="139">
        <v>0</v>
      </c>
      <c r="K42" s="108">
        <v>0</v>
      </c>
      <c r="L42" s="99">
        <v>0</v>
      </c>
      <c r="M42" s="133">
        <v>0</v>
      </c>
      <c r="N42" s="143">
        <v>0</v>
      </c>
      <c r="O42" s="152">
        <f t="shared" si="0"/>
        <v>3</v>
      </c>
      <c r="P42" s="152">
        <f t="shared" si="1"/>
        <v>420</v>
      </c>
      <c r="Q42" s="85">
        <f t="shared" si="2"/>
        <v>1</v>
      </c>
      <c r="R42" s="85">
        <f t="shared" si="3"/>
        <v>23</v>
      </c>
    </row>
    <row r="43" spans="2:18" ht="24.75" customHeight="1">
      <c r="B43" s="7" t="s">
        <v>105</v>
      </c>
      <c r="C43" s="98">
        <v>46</v>
      </c>
      <c r="D43" s="99">
        <v>4751</v>
      </c>
      <c r="E43" s="133">
        <v>56</v>
      </c>
      <c r="F43" s="134">
        <v>4942</v>
      </c>
      <c r="G43" s="104">
        <v>1</v>
      </c>
      <c r="H43" s="99">
        <v>189</v>
      </c>
      <c r="I43" s="133">
        <v>2</v>
      </c>
      <c r="J43" s="139">
        <v>81</v>
      </c>
      <c r="K43" s="108">
        <v>1</v>
      </c>
      <c r="L43" s="99">
        <v>18</v>
      </c>
      <c r="M43" s="133">
        <v>3</v>
      </c>
      <c r="N43" s="143">
        <v>67</v>
      </c>
      <c r="O43" s="152">
        <f t="shared" si="0"/>
        <v>48</v>
      </c>
      <c r="P43" s="152">
        <f t="shared" si="1"/>
        <v>4958</v>
      </c>
      <c r="Q43" s="85">
        <f t="shared" si="2"/>
        <v>61</v>
      </c>
      <c r="R43" s="85">
        <f t="shared" si="3"/>
        <v>5090</v>
      </c>
    </row>
    <row r="44" spans="2:18" ht="24.75" customHeight="1">
      <c r="B44" s="7" t="s">
        <v>99</v>
      </c>
      <c r="C44" s="98">
        <v>12</v>
      </c>
      <c r="D44" s="99">
        <v>1321</v>
      </c>
      <c r="E44" s="133">
        <v>11</v>
      </c>
      <c r="F44" s="134">
        <v>1111</v>
      </c>
      <c r="G44" s="104">
        <v>0</v>
      </c>
      <c r="H44" s="99">
        <v>0</v>
      </c>
      <c r="I44" s="133">
        <v>0</v>
      </c>
      <c r="J44" s="139">
        <v>0</v>
      </c>
      <c r="K44" s="108">
        <v>0</v>
      </c>
      <c r="L44" s="99">
        <v>0</v>
      </c>
      <c r="M44" s="133">
        <v>0</v>
      </c>
      <c r="N44" s="143">
        <v>0</v>
      </c>
      <c r="O44" s="152">
        <f t="shared" si="0"/>
        <v>12</v>
      </c>
      <c r="P44" s="152">
        <f t="shared" si="1"/>
        <v>1321</v>
      </c>
      <c r="Q44" s="85">
        <f t="shared" si="2"/>
        <v>11</v>
      </c>
      <c r="R44" s="85">
        <f t="shared" si="3"/>
        <v>1111</v>
      </c>
    </row>
    <row r="45" spans="2:18" ht="24.75" customHeight="1">
      <c r="B45" s="7" t="s">
        <v>82</v>
      </c>
      <c r="C45" s="98">
        <v>10</v>
      </c>
      <c r="D45" s="99">
        <v>1890</v>
      </c>
      <c r="E45" s="133">
        <v>6</v>
      </c>
      <c r="F45" s="134">
        <v>1515</v>
      </c>
      <c r="G45" s="104">
        <v>0</v>
      </c>
      <c r="H45" s="99">
        <v>0</v>
      </c>
      <c r="I45" s="133">
        <v>1</v>
      </c>
      <c r="J45" s="139">
        <v>112</v>
      </c>
      <c r="K45" s="108">
        <v>0</v>
      </c>
      <c r="L45" s="99">
        <v>0</v>
      </c>
      <c r="M45" s="133">
        <v>0</v>
      </c>
      <c r="N45" s="143">
        <v>0</v>
      </c>
      <c r="O45" s="152">
        <f t="shared" si="0"/>
        <v>10</v>
      </c>
      <c r="P45" s="152">
        <f t="shared" si="1"/>
        <v>1890</v>
      </c>
      <c r="Q45" s="85">
        <f t="shared" si="2"/>
        <v>7</v>
      </c>
      <c r="R45" s="85">
        <f t="shared" si="3"/>
        <v>1627</v>
      </c>
    </row>
    <row r="46" spans="2:18" ht="24.75" customHeight="1">
      <c r="B46" s="7" t="s">
        <v>79</v>
      </c>
      <c r="C46" s="98">
        <v>9</v>
      </c>
      <c r="D46" s="99">
        <v>1227</v>
      </c>
      <c r="E46" s="133">
        <v>8</v>
      </c>
      <c r="F46" s="134">
        <v>1138</v>
      </c>
      <c r="G46" s="104">
        <v>1</v>
      </c>
      <c r="H46" s="99">
        <v>247</v>
      </c>
      <c r="I46" s="133">
        <v>1</v>
      </c>
      <c r="J46" s="139">
        <v>297</v>
      </c>
      <c r="K46" s="108">
        <v>0</v>
      </c>
      <c r="L46" s="99">
        <v>0</v>
      </c>
      <c r="M46" s="133">
        <v>0</v>
      </c>
      <c r="N46" s="143">
        <v>0</v>
      </c>
      <c r="O46" s="152">
        <f t="shared" si="0"/>
        <v>10</v>
      </c>
      <c r="P46" s="152">
        <f t="shared" si="1"/>
        <v>1474</v>
      </c>
      <c r="Q46" s="85">
        <f t="shared" si="2"/>
        <v>9</v>
      </c>
      <c r="R46" s="85">
        <f t="shared" si="3"/>
        <v>1435</v>
      </c>
    </row>
    <row r="47" spans="2:18" ht="24.75" customHeight="1">
      <c r="B47" s="7" t="s">
        <v>88</v>
      </c>
      <c r="C47" s="98">
        <v>1</v>
      </c>
      <c r="D47" s="99">
        <v>25</v>
      </c>
      <c r="E47" s="133">
        <v>1</v>
      </c>
      <c r="F47" s="134">
        <v>75</v>
      </c>
      <c r="G47" s="104">
        <v>0</v>
      </c>
      <c r="H47" s="99">
        <v>0</v>
      </c>
      <c r="I47" s="133">
        <v>0</v>
      </c>
      <c r="J47" s="139">
        <v>0</v>
      </c>
      <c r="K47" s="108">
        <v>0</v>
      </c>
      <c r="L47" s="99">
        <v>0</v>
      </c>
      <c r="M47" s="133">
        <v>0</v>
      </c>
      <c r="N47" s="143">
        <v>0</v>
      </c>
      <c r="O47" s="152">
        <f t="shared" si="0"/>
        <v>1</v>
      </c>
      <c r="P47" s="152">
        <f t="shared" si="1"/>
        <v>25</v>
      </c>
      <c r="Q47" s="85">
        <f t="shared" si="2"/>
        <v>1</v>
      </c>
      <c r="R47" s="85">
        <f t="shared" si="3"/>
        <v>75</v>
      </c>
    </row>
    <row r="48" spans="2:18" ht="24.75" customHeight="1">
      <c r="B48" s="7" t="s">
        <v>87</v>
      </c>
      <c r="C48" s="98">
        <v>11</v>
      </c>
      <c r="D48" s="99">
        <v>1210</v>
      </c>
      <c r="E48" s="133">
        <v>7</v>
      </c>
      <c r="F48" s="134">
        <v>913</v>
      </c>
      <c r="G48" s="104">
        <v>0</v>
      </c>
      <c r="H48" s="99">
        <v>0</v>
      </c>
      <c r="I48" s="133">
        <v>0</v>
      </c>
      <c r="J48" s="139">
        <v>0</v>
      </c>
      <c r="K48" s="108">
        <v>2</v>
      </c>
      <c r="L48" s="99">
        <v>110</v>
      </c>
      <c r="M48" s="133">
        <v>2</v>
      </c>
      <c r="N48" s="143">
        <v>99</v>
      </c>
      <c r="O48" s="152">
        <f t="shared" si="0"/>
        <v>13</v>
      </c>
      <c r="P48" s="152">
        <f t="shared" si="1"/>
        <v>1320</v>
      </c>
      <c r="Q48" s="85">
        <f t="shared" si="2"/>
        <v>9</v>
      </c>
      <c r="R48" s="85">
        <f t="shared" si="3"/>
        <v>1012</v>
      </c>
    </row>
    <row r="49" spans="2:18" ht="24.75" customHeight="1">
      <c r="B49" s="7" t="s">
        <v>92</v>
      </c>
      <c r="C49" s="100">
        <v>1</v>
      </c>
      <c r="D49" s="101">
        <v>219</v>
      </c>
      <c r="E49" s="133">
        <v>0</v>
      </c>
      <c r="F49" s="134">
        <v>0</v>
      </c>
      <c r="G49" s="105">
        <v>0</v>
      </c>
      <c r="H49" s="101">
        <v>0</v>
      </c>
      <c r="I49" s="133">
        <v>0</v>
      </c>
      <c r="J49" s="139">
        <v>0</v>
      </c>
      <c r="K49" s="109">
        <v>0</v>
      </c>
      <c r="L49" s="101">
        <v>0</v>
      </c>
      <c r="M49" s="133">
        <v>0</v>
      </c>
      <c r="N49" s="143">
        <v>0</v>
      </c>
      <c r="O49" s="152">
        <f t="shared" si="0"/>
        <v>1</v>
      </c>
      <c r="P49" s="152">
        <f t="shared" si="1"/>
        <v>219</v>
      </c>
      <c r="Q49" s="85">
        <f t="shared" si="2"/>
        <v>0</v>
      </c>
      <c r="R49" s="85">
        <f t="shared" si="3"/>
        <v>0</v>
      </c>
    </row>
    <row r="50" spans="2:18" ht="24.75" customHeight="1" thickBot="1">
      <c r="B50" s="8" t="s">
        <v>98</v>
      </c>
      <c r="C50" s="102">
        <v>0</v>
      </c>
      <c r="D50" s="103">
        <v>0</v>
      </c>
      <c r="E50" s="137">
        <v>1</v>
      </c>
      <c r="F50" s="138">
        <v>2</v>
      </c>
      <c r="G50" s="107">
        <v>0</v>
      </c>
      <c r="H50" s="103">
        <v>0</v>
      </c>
      <c r="I50" s="146">
        <v>0</v>
      </c>
      <c r="J50" s="142">
        <v>0</v>
      </c>
      <c r="K50" s="110">
        <v>0</v>
      </c>
      <c r="L50" s="103">
        <v>0</v>
      </c>
      <c r="M50" s="137">
        <v>0</v>
      </c>
      <c r="N50" s="145">
        <v>0</v>
      </c>
      <c r="O50" s="152">
        <f t="shared" si="0"/>
        <v>0</v>
      </c>
      <c r="P50" s="152">
        <f t="shared" si="1"/>
        <v>0</v>
      </c>
      <c r="Q50" s="85">
        <f t="shared" si="2"/>
        <v>1</v>
      </c>
      <c r="R50" s="85">
        <f t="shared" si="3"/>
        <v>2</v>
      </c>
    </row>
    <row r="51" spans="2:16" s="10" customFormat="1" ht="37.5" customHeight="1" thickBot="1">
      <c r="B51" s="81" t="s">
        <v>43</v>
      </c>
      <c r="C51" s="46">
        <f>SUM(C8:C50)</f>
        <v>2935</v>
      </c>
      <c r="D51" s="47">
        <f aca="true" t="shared" si="4" ref="D51:L51">SUM(D8:D50)</f>
        <v>430185</v>
      </c>
      <c r="E51" s="46">
        <f>SUM(E8:E50)</f>
        <v>2576.4266666666663</v>
      </c>
      <c r="F51" s="47">
        <f>SUM(F8:F50)</f>
        <v>389440.26833333337</v>
      </c>
      <c r="G51" s="49">
        <f t="shared" si="4"/>
        <v>105</v>
      </c>
      <c r="H51" s="47">
        <f t="shared" si="4"/>
        <v>21316</v>
      </c>
      <c r="I51" s="50">
        <f>SUM(I8:I50)</f>
        <v>116</v>
      </c>
      <c r="J51" s="48">
        <f>SUM(J8:J50)</f>
        <v>22811.3</v>
      </c>
      <c r="K51" s="51">
        <f t="shared" si="4"/>
        <v>34</v>
      </c>
      <c r="L51" s="47">
        <f t="shared" si="4"/>
        <v>3999</v>
      </c>
      <c r="M51" s="46">
        <f>SUM(M8:M50)</f>
        <v>51</v>
      </c>
      <c r="N51" s="67">
        <f>SUM(N8:N50)</f>
        <v>4917</v>
      </c>
      <c r="O51" s="152">
        <f>SUM(C51,G51,K51)</f>
        <v>3074</v>
      </c>
      <c r="P51" s="152">
        <f>SUM(D51,H51,L51)</f>
        <v>455500</v>
      </c>
    </row>
    <row r="52" ht="24" customHeight="1">
      <c r="B52" s="91"/>
    </row>
    <row r="53" ht="23.25" customHeight="1">
      <c r="B53" s="91"/>
    </row>
  </sheetData>
  <sheetProtection/>
  <mergeCells count="12">
    <mergeCell ref="C6:D6"/>
    <mergeCell ref="E6:F6"/>
    <mergeCell ref="G6:H6"/>
    <mergeCell ref="I6:J6"/>
    <mergeCell ref="K6:L6"/>
    <mergeCell ref="M6:N6"/>
    <mergeCell ref="L3:N3"/>
    <mergeCell ref="B4:B7"/>
    <mergeCell ref="C4:N4"/>
    <mergeCell ref="C5:F5"/>
    <mergeCell ref="G5:J5"/>
    <mergeCell ref="K5:N5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view="pageBreakPreview" zoomScale="80" zoomScaleNormal="75" zoomScaleSheetLayoutView="80" workbookViewId="0" topLeftCell="B36">
      <selection activeCell="K36" sqref="K1:N16384"/>
    </sheetView>
  </sheetViews>
  <sheetFormatPr defaultColWidth="9.00390625" defaultRowHeight="13.5"/>
  <cols>
    <col min="1" max="1" width="17.50390625" style="9" customWidth="1"/>
    <col min="2" max="2" width="23.625" style="9" customWidth="1"/>
    <col min="3" max="3" width="12.00390625" style="9" bestFit="1" customWidth="1"/>
    <col min="4" max="4" width="15.75390625" style="9" bestFit="1" customWidth="1"/>
    <col min="5" max="5" width="12.00390625" style="9" bestFit="1" customWidth="1"/>
    <col min="6" max="6" width="15.75390625" style="9" bestFit="1" customWidth="1"/>
    <col min="7" max="7" width="12.00390625" style="9" bestFit="1" customWidth="1"/>
    <col min="8" max="8" width="15.75390625" style="9" bestFit="1" customWidth="1"/>
    <col min="9" max="9" width="12.00390625" style="9" bestFit="1" customWidth="1"/>
    <col min="10" max="10" width="15.75390625" style="9" bestFit="1" customWidth="1"/>
    <col min="11" max="12" width="15.75390625" style="9" hidden="1" customWidth="1"/>
    <col min="13" max="13" width="11.125" style="9" hidden="1" customWidth="1"/>
    <col min="14" max="14" width="9.00390625" style="9" hidden="1" customWidth="1"/>
    <col min="15" max="15" width="9.00390625" style="9" customWidth="1"/>
    <col min="16" max="16384" width="9.00390625" style="9" customWidth="1"/>
  </cols>
  <sheetData>
    <row r="1" ht="36" customHeight="1">
      <c r="B1" s="27" t="s">
        <v>73</v>
      </c>
    </row>
    <row r="2" ht="32.25" customHeight="1">
      <c r="B2" s="28" t="s">
        <v>69</v>
      </c>
    </row>
    <row r="3" spans="2:12" s="2" customFormat="1" ht="25.5" customHeight="1" thickBot="1">
      <c r="B3" s="11"/>
      <c r="C3" s="11"/>
      <c r="D3" s="11"/>
      <c r="E3" s="11"/>
      <c r="F3" s="11"/>
      <c r="J3" s="11"/>
      <c r="K3" s="11"/>
      <c r="L3" s="11"/>
    </row>
    <row r="4" spans="2:12" s="2" customFormat="1" ht="31.5" customHeight="1" thickBot="1">
      <c r="B4" s="174" t="s">
        <v>42</v>
      </c>
      <c r="C4" s="183" t="s">
        <v>62</v>
      </c>
      <c r="D4" s="184"/>
      <c r="E4" s="184"/>
      <c r="F4" s="184"/>
      <c r="G4" s="184"/>
      <c r="H4" s="184"/>
      <c r="I4" s="184"/>
      <c r="J4" s="185"/>
      <c r="K4" s="124"/>
      <c r="L4" s="124"/>
    </row>
    <row r="5" spans="2:12" s="2" customFormat="1" ht="33.75" customHeight="1" thickBot="1">
      <c r="B5" s="175"/>
      <c r="C5" s="178" t="s">
        <v>49</v>
      </c>
      <c r="D5" s="179"/>
      <c r="E5" s="180"/>
      <c r="F5" s="180"/>
      <c r="G5" s="189" t="s">
        <v>51</v>
      </c>
      <c r="H5" s="190"/>
      <c r="I5" s="191"/>
      <c r="J5" s="192"/>
      <c r="K5" s="124"/>
      <c r="L5" s="124"/>
    </row>
    <row r="6" spans="2:12" s="2" customFormat="1" ht="60.75" customHeight="1">
      <c r="B6" s="176"/>
      <c r="C6" s="162" t="s">
        <v>74</v>
      </c>
      <c r="D6" s="163"/>
      <c r="E6" s="164" t="s">
        <v>75</v>
      </c>
      <c r="F6" s="165"/>
      <c r="G6" s="162" t="s">
        <v>74</v>
      </c>
      <c r="H6" s="163"/>
      <c r="I6" s="164" t="s">
        <v>75</v>
      </c>
      <c r="J6" s="171"/>
      <c r="K6" s="125"/>
      <c r="L6" s="125"/>
    </row>
    <row r="7" spans="2:12" s="2" customFormat="1" ht="42" customHeight="1" thickBot="1">
      <c r="B7" s="177"/>
      <c r="C7" s="77" t="s">
        <v>57</v>
      </c>
      <c r="D7" s="78" t="s">
        <v>45</v>
      </c>
      <c r="E7" s="72" t="s">
        <v>57</v>
      </c>
      <c r="F7" s="73" t="s">
        <v>45</v>
      </c>
      <c r="G7" s="79" t="s">
        <v>57</v>
      </c>
      <c r="H7" s="78" t="s">
        <v>45</v>
      </c>
      <c r="I7" s="72" t="s">
        <v>57</v>
      </c>
      <c r="J7" s="83" t="s">
        <v>45</v>
      </c>
      <c r="K7" s="126"/>
      <c r="L7" s="126"/>
    </row>
    <row r="8" spans="2:14" ht="24.75" customHeight="1">
      <c r="B8" s="6" t="s">
        <v>109</v>
      </c>
      <c r="C8" s="98">
        <v>1734</v>
      </c>
      <c r="D8" s="99">
        <v>42373</v>
      </c>
      <c r="E8" s="133">
        <v>1294</v>
      </c>
      <c r="F8" s="134">
        <v>31288</v>
      </c>
      <c r="G8" s="104">
        <v>18</v>
      </c>
      <c r="H8" s="99">
        <v>213</v>
      </c>
      <c r="I8" s="147">
        <v>10</v>
      </c>
      <c r="J8" s="148">
        <v>82</v>
      </c>
      <c r="K8" s="127">
        <f>SUM(C8,G8)</f>
        <v>1752</v>
      </c>
      <c r="L8" s="127">
        <f>SUM(D8,H8)</f>
        <v>42586</v>
      </c>
      <c r="M8" s="85">
        <f>SUM(E8,I8)</f>
        <v>1304</v>
      </c>
      <c r="N8" s="85">
        <f>SUM(F8,J8)</f>
        <v>31370</v>
      </c>
    </row>
    <row r="9" spans="2:14" ht="24.75" customHeight="1">
      <c r="B9" s="7" t="s">
        <v>102</v>
      </c>
      <c r="C9" s="98">
        <v>29</v>
      </c>
      <c r="D9" s="99">
        <v>690</v>
      </c>
      <c r="E9" s="133">
        <v>28</v>
      </c>
      <c r="F9" s="134">
        <v>594</v>
      </c>
      <c r="G9" s="104">
        <v>1</v>
      </c>
      <c r="H9" s="99">
        <v>5</v>
      </c>
      <c r="I9" s="133">
        <v>1</v>
      </c>
      <c r="J9" s="143">
        <v>8</v>
      </c>
      <c r="K9" s="127">
        <f aca="true" t="shared" si="0" ref="K9:K50">SUM(C9,G9)</f>
        <v>30</v>
      </c>
      <c r="L9" s="127">
        <f aca="true" t="shared" si="1" ref="L9:L50">SUM(D9,H9)</f>
        <v>695</v>
      </c>
      <c r="M9" s="85">
        <f aca="true" t="shared" si="2" ref="M9:M50">SUM(E9,I9)</f>
        <v>29</v>
      </c>
      <c r="N9" s="85">
        <f aca="true" t="shared" si="3" ref="N9:N50">SUM(F9,J9)</f>
        <v>602</v>
      </c>
    </row>
    <row r="10" spans="2:14" ht="24.75" customHeight="1">
      <c r="B10" s="7" t="s">
        <v>112</v>
      </c>
      <c r="C10" s="98">
        <v>3</v>
      </c>
      <c r="D10" s="99">
        <v>30</v>
      </c>
      <c r="E10" s="133">
        <v>1</v>
      </c>
      <c r="F10" s="134">
        <v>6</v>
      </c>
      <c r="G10" s="104">
        <v>0</v>
      </c>
      <c r="H10" s="99">
        <v>0</v>
      </c>
      <c r="I10" s="133">
        <v>0</v>
      </c>
      <c r="J10" s="143">
        <v>0</v>
      </c>
      <c r="K10" s="127">
        <f t="shared" si="0"/>
        <v>3</v>
      </c>
      <c r="L10" s="127">
        <f t="shared" si="1"/>
        <v>30</v>
      </c>
      <c r="M10" s="85">
        <f t="shared" si="2"/>
        <v>1</v>
      </c>
      <c r="N10" s="85">
        <f t="shared" si="3"/>
        <v>6</v>
      </c>
    </row>
    <row r="11" spans="2:14" ht="24.75" customHeight="1">
      <c r="B11" s="7" t="s">
        <v>111</v>
      </c>
      <c r="C11" s="98">
        <v>1</v>
      </c>
      <c r="D11" s="99">
        <v>30</v>
      </c>
      <c r="E11" s="133">
        <v>2</v>
      </c>
      <c r="F11" s="134">
        <f>367/12</f>
        <v>30.583333333333332</v>
      </c>
      <c r="G11" s="104">
        <v>0</v>
      </c>
      <c r="H11" s="99">
        <v>0</v>
      </c>
      <c r="I11" s="133">
        <v>0</v>
      </c>
      <c r="J11" s="143">
        <v>0</v>
      </c>
      <c r="K11" s="127">
        <f t="shared" si="0"/>
        <v>1</v>
      </c>
      <c r="L11" s="127">
        <f t="shared" si="1"/>
        <v>30</v>
      </c>
      <c r="M11" s="85">
        <f t="shared" si="2"/>
        <v>2</v>
      </c>
      <c r="N11" s="85">
        <f t="shared" si="3"/>
        <v>30.583333333333332</v>
      </c>
    </row>
    <row r="12" spans="2:14" ht="24.75" customHeight="1">
      <c r="B12" s="7" t="s">
        <v>113</v>
      </c>
      <c r="C12" s="100">
        <v>29</v>
      </c>
      <c r="D12" s="101">
        <v>831</v>
      </c>
      <c r="E12" s="133">
        <v>28</v>
      </c>
      <c r="F12" s="134">
        <v>685</v>
      </c>
      <c r="G12" s="105">
        <v>1</v>
      </c>
      <c r="H12" s="101">
        <v>29</v>
      </c>
      <c r="I12" s="133">
        <v>0</v>
      </c>
      <c r="J12" s="143">
        <v>0</v>
      </c>
      <c r="K12" s="127">
        <f t="shared" si="0"/>
        <v>30</v>
      </c>
      <c r="L12" s="127">
        <f t="shared" si="1"/>
        <v>860</v>
      </c>
      <c r="M12" s="85">
        <f t="shared" si="2"/>
        <v>28</v>
      </c>
      <c r="N12" s="85">
        <f t="shared" si="3"/>
        <v>685</v>
      </c>
    </row>
    <row r="13" spans="2:14" ht="24.75" customHeight="1">
      <c r="B13" s="7" t="s">
        <v>97</v>
      </c>
      <c r="C13" s="98">
        <v>153</v>
      </c>
      <c r="D13" s="99">
        <v>4780</v>
      </c>
      <c r="E13" s="133">
        <v>132</v>
      </c>
      <c r="F13" s="134">
        <v>3176</v>
      </c>
      <c r="G13" s="104">
        <v>3</v>
      </c>
      <c r="H13" s="99">
        <v>109</v>
      </c>
      <c r="I13" s="133">
        <v>3</v>
      </c>
      <c r="J13" s="143">
        <v>20</v>
      </c>
      <c r="K13" s="127">
        <f t="shared" si="0"/>
        <v>156</v>
      </c>
      <c r="L13" s="127">
        <f t="shared" si="1"/>
        <v>4889</v>
      </c>
      <c r="M13" s="85">
        <f t="shared" si="2"/>
        <v>135</v>
      </c>
      <c r="N13" s="85">
        <f t="shared" si="3"/>
        <v>3196</v>
      </c>
    </row>
    <row r="14" spans="2:14" ht="24.75" customHeight="1">
      <c r="B14" s="7" t="s">
        <v>100</v>
      </c>
      <c r="C14" s="98">
        <v>130</v>
      </c>
      <c r="D14" s="99">
        <v>2860</v>
      </c>
      <c r="E14" s="133">
        <v>95</v>
      </c>
      <c r="F14" s="134">
        <v>1825</v>
      </c>
      <c r="G14" s="104">
        <v>0</v>
      </c>
      <c r="H14" s="99">
        <v>0</v>
      </c>
      <c r="I14" s="133">
        <v>2</v>
      </c>
      <c r="J14" s="143">
        <v>12</v>
      </c>
      <c r="K14" s="127">
        <f t="shared" si="0"/>
        <v>130</v>
      </c>
      <c r="L14" s="127">
        <f t="shared" si="1"/>
        <v>2860</v>
      </c>
      <c r="M14" s="85">
        <f t="shared" si="2"/>
        <v>97</v>
      </c>
      <c r="N14" s="85">
        <f t="shared" si="3"/>
        <v>1837</v>
      </c>
    </row>
    <row r="15" spans="2:14" ht="24.75" customHeight="1">
      <c r="B15" s="7" t="s">
        <v>104</v>
      </c>
      <c r="C15" s="98">
        <v>60</v>
      </c>
      <c r="D15" s="99">
        <v>1552</v>
      </c>
      <c r="E15" s="133">
        <v>64</v>
      </c>
      <c r="F15" s="134">
        <v>1521</v>
      </c>
      <c r="G15" s="104">
        <v>0</v>
      </c>
      <c r="H15" s="99">
        <v>0</v>
      </c>
      <c r="I15" s="133">
        <v>1</v>
      </c>
      <c r="J15" s="143">
        <v>25</v>
      </c>
      <c r="K15" s="127">
        <f t="shared" si="0"/>
        <v>60</v>
      </c>
      <c r="L15" s="127">
        <f t="shared" si="1"/>
        <v>1552</v>
      </c>
      <c r="M15" s="85">
        <f t="shared" si="2"/>
        <v>65</v>
      </c>
      <c r="N15" s="85">
        <f t="shared" si="3"/>
        <v>1546</v>
      </c>
    </row>
    <row r="16" spans="2:14" ht="24.75" customHeight="1">
      <c r="B16" s="7" t="s">
        <v>90</v>
      </c>
      <c r="C16" s="98">
        <v>27</v>
      </c>
      <c r="D16" s="99">
        <v>240</v>
      </c>
      <c r="E16" s="133">
        <v>30</v>
      </c>
      <c r="F16" s="134">
        <v>396</v>
      </c>
      <c r="G16" s="104">
        <v>0</v>
      </c>
      <c r="H16" s="99">
        <v>0</v>
      </c>
      <c r="I16" s="133">
        <v>0</v>
      </c>
      <c r="J16" s="143">
        <v>0</v>
      </c>
      <c r="K16" s="127">
        <f t="shared" si="0"/>
        <v>27</v>
      </c>
      <c r="L16" s="127">
        <f t="shared" si="1"/>
        <v>240</v>
      </c>
      <c r="M16" s="85">
        <f t="shared" si="2"/>
        <v>30</v>
      </c>
      <c r="N16" s="85">
        <f t="shared" si="3"/>
        <v>396</v>
      </c>
    </row>
    <row r="17" spans="2:14" ht="24.75" customHeight="1">
      <c r="B17" s="7" t="s">
        <v>93</v>
      </c>
      <c r="C17" s="98">
        <v>8</v>
      </c>
      <c r="D17" s="99">
        <v>160</v>
      </c>
      <c r="E17" s="133">
        <v>5</v>
      </c>
      <c r="F17" s="134">
        <v>53</v>
      </c>
      <c r="G17" s="104">
        <v>0</v>
      </c>
      <c r="H17" s="99">
        <v>0</v>
      </c>
      <c r="I17" s="133">
        <v>0</v>
      </c>
      <c r="J17" s="143">
        <v>0</v>
      </c>
      <c r="K17" s="127">
        <f t="shared" si="0"/>
        <v>8</v>
      </c>
      <c r="L17" s="127">
        <f t="shared" si="1"/>
        <v>160</v>
      </c>
      <c r="M17" s="85">
        <f t="shared" si="2"/>
        <v>5</v>
      </c>
      <c r="N17" s="85">
        <f t="shared" si="3"/>
        <v>53</v>
      </c>
    </row>
    <row r="18" spans="2:14" ht="24.75" customHeight="1">
      <c r="B18" s="7" t="s">
        <v>117</v>
      </c>
      <c r="C18" s="100">
        <v>170</v>
      </c>
      <c r="D18" s="101">
        <v>2321</v>
      </c>
      <c r="E18" s="133">
        <v>125</v>
      </c>
      <c r="F18" s="134">
        <v>1527.95</v>
      </c>
      <c r="G18" s="105">
        <v>4</v>
      </c>
      <c r="H18" s="101">
        <v>32</v>
      </c>
      <c r="I18" s="133">
        <v>3</v>
      </c>
      <c r="J18" s="143">
        <v>17.58</v>
      </c>
      <c r="K18" s="127">
        <f t="shared" si="0"/>
        <v>174</v>
      </c>
      <c r="L18" s="127">
        <f t="shared" si="1"/>
        <v>2353</v>
      </c>
      <c r="M18" s="85">
        <f t="shared" si="2"/>
        <v>128</v>
      </c>
      <c r="N18" s="85">
        <f t="shared" si="3"/>
        <v>1545.53</v>
      </c>
    </row>
    <row r="19" spans="2:14" ht="24.75" customHeight="1">
      <c r="B19" s="7" t="s">
        <v>84</v>
      </c>
      <c r="C19" s="98">
        <v>130</v>
      </c>
      <c r="D19" s="99">
        <v>3524</v>
      </c>
      <c r="E19" s="133">
        <v>101</v>
      </c>
      <c r="F19" s="134">
        <v>2434</v>
      </c>
      <c r="G19" s="104">
        <v>0</v>
      </c>
      <c r="H19" s="99">
        <v>0</v>
      </c>
      <c r="I19" s="133">
        <v>0</v>
      </c>
      <c r="J19" s="143">
        <v>0</v>
      </c>
      <c r="K19" s="127">
        <f t="shared" si="0"/>
        <v>130</v>
      </c>
      <c r="L19" s="127">
        <f t="shared" si="1"/>
        <v>3524</v>
      </c>
      <c r="M19" s="85">
        <f t="shared" si="2"/>
        <v>101</v>
      </c>
      <c r="N19" s="85">
        <f t="shared" si="3"/>
        <v>2434</v>
      </c>
    </row>
    <row r="20" spans="2:14" ht="24.75" customHeight="1">
      <c r="B20" s="7" t="s">
        <v>118</v>
      </c>
      <c r="C20" s="98">
        <v>78</v>
      </c>
      <c r="D20" s="99">
        <v>2207</v>
      </c>
      <c r="E20" s="133">
        <v>66</v>
      </c>
      <c r="F20" s="134">
        <v>1498</v>
      </c>
      <c r="G20" s="104">
        <v>1</v>
      </c>
      <c r="H20" s="99">
        <v>11</v>
      </c>
      <c r="I20" s="133">
        <v>0</v>
      </c>
      <c r="J20" s="143">
        <v>0</v>
      </c>
      <c r="K20" s="127">
        <f t="shared" si="0"/>
        <v>79</v>
      </c>
      <c r="L20" s="127">
        <f t="shared" si="1"/>
        <v>2218</v>
      </c>
      <c r="M20" s="85">
        <f t="shared" si="2"/>
        <v>66</v>
      </c>
      <c r="N20" s="85">
        <f t="shared" si="3"/>
        <v>1498</v>
      </c>
    </row>
    <row r="21" spans="2:14" ht="24.75" customHeight="1">
      <c r="B21" s="7" t="s">
        <v>103</v>
      </c>
      <c r="C21" s="100">
        <v>69</v>
      </c>
      <c r="D21" s="101">
        <v>1932</v>
      </c>
      <c r="E21" s="133">
        <v>53</v>
      </c>
      <c r="F21" s="134">
        <v>1098</v>
      </c>
      <c r="G21" s="105">
        <v>1</v>
      </c>
      <c r="H21" s="101">
        <v>12</v>
      </c>
      <c r="I21" s="133">
        <v>1</v>
      </c>
      <c r="J21" s="143">
        <v>1</v>
      </c>
      <c r="K21" s="127">
        <f t="shared" si="0"/>
        <v>70</v>
      </c>
      <c r="L21" s="127">
        <f t="shared" si="1"/>
        <v>1944</v>
      </c>
      <c r="M21" s="85">
        <f t="shared" si="2"/>
        <v>54</v>
      </c>
      <c r="N21" s="85">
        <f t="shared" si="3"/>
        <v>1099</v>
      </c>
    </row>
    <row r="22" spans="2:14" ht="24.75" customHeight="1">
      <c r="B22" s="7" t="s">
        <v>78</v>
      </c>
      <c r="C22" s="98">
        <v>65</v>
      </c>
      <c r="D22" s="99">
        <v>1300</v>
      </c>
      <c r="E22" s="133">
        <v>69</v>
      </c>
      <c r="F22" s="134">
        <v>1139</v>
      </c>
      <c r="G22" s="104">
        <v>2</v>
      </c>
      <c r="H22" s="99">
        <v>40</v>
      </c>
      <c r="I22" s="133">
        <v>0</v>
      </c>
      <c r="J22" s="143">
        <v>0</v>
      </c>
      <c r="K22" s="127">
        <f t="shared" si="0"/>
        <v>67</v>
      </c>
      <c r="L22" s="127">
        <f t="shared" si="1"/>
        <v>1340</v>
      </c>
      <c r="M22" s="85">
        <f t="shared" si="2"/>
        <v>69</v>
      </c>
      <c r="N22" s="85">
        <f t="shared" si="3"/>
        <v>1139</v>
      </c>
    </row>
    <row r="23" spans="2:14" ht="24.75" customHeight="1">
      <c r="B23" s="7" t="s">
        <v>110</v>
      </c>
      <c r="C23" s="98">
        <v>58</v>
      </c>
      <c r="D23" s="99">
        <v>1276</v>
      </c>
      <c r="E23" s="133">
        <v>40</v>
      </c>
      <c r="F23" s="134">
        <v>912</v>
      </c>
      <c r="G23" s="104">
        <v>0</v>
      </c>
      <c r="H23" s="99">
        <v>0</v>
      </c>
      <c r="I23" s="133">
        <v>0</v>
      </c>
      <c r="J23" s="143">
        <v>0</v>
      </c>
      <c r="K23" s="127">
        <f t="shared" si="0"/>
        <v>58</v>
      </c>
      <c r="L23" s="127">
        <f t="shared" si="1"/>
        <v>1276</v>
      </c>
      <c r="M23" s="85">
        <f t="shared" si="2"/>
        <v>40</v>
      </c>
      <c r="N23" s="85">
        <f t="shared" si="3"/>
        <v>912</v>
      </c>
    </row>
    <row r="24" spans="2:14" ht="24.75" customHeight="1">
      <c r="B24" s="7" t="s">
        <v>107</v>
      </c>
      <c r="C24" s="98">
        <v>12</v>
      </c>
      <c r="D24" s="99">
        <v>241</v>
      </c>
      <c r="E24" s="133">
        <v>14</v>
      </c>
      <c r="F24" s="134">
        <v>253</v>
      </c>
      <c r="G24" s="104">
        <v>0</v>
      </c>
      <c r="H24" s="99">
        <v>0</v>
      </c>
      <c r="I24" s="133">
        <v>0</v>
      </c>
      <c r="J24" s="143">
        <v>0</v>
      </c>
      <c r="K24" s="127">
        <f t="shared" si="0"/>
        <v>12</v>
      </c>
      <c r="L24" s="127">
        <f t="shared" si="1"/>
        <v>241</v>
      </c>
      <c r="M24" s="85">
        <f t="shared" si="2"/>
        <v>14</v>
      </c>
      <c r="N24" s="85">
        <f t="shared" si="3"/>
        <v>253</v>
      </c>
    </row>
    <row r="25" spans="2:14" ht="24.75" customHeight="1">
      <c r="B25" s="7" t="s">
        <v>106</v>
      </c>
      <c r="C25" s="98">
        <v>38</v>
      </c>
      <c r="D25" s="99">
        <v>1053</v>
      </c>
      <c r="E25" s="133">
        <v>28</v>
      </c>
      <c r="F25" s="134">
        <v>684</v>
      </c>
      <c r="G25" s="104">
        <v>0</v>
      </c>
      <c r="H25" s="99">
        <v>0</v>
      </c>
      <c r="I25" s="133">
        <v>0</v>
      </c>
      <c r="J25" s="143">
        <v>0</v>
      </c>
      <c r="K25" s="127">
        <f t="shared" si="0"/>
        <v>38</v>
      </c>
      <c r="L25" s="127">
        <f t="shared" si="1"/>
        <v>1053</v>
      </c>
      <c r="M25" s="85">
        <f t="shared" si="2"/>
        <v>28</v>
      </c>
      <c r="N25" s="85">
        <f t="shared" si="3"/>
        <v>684</v>
      </c>
    </row>
    <row r="26" spans="2:14" ht="24.75" customHeight="1">
      <c r="B26" s="7" t="s">
        <v>83</v>
      </c>
      <c r="C26" s="100">
        <v>121</v>
      </c>
      <c r="D26" s="101">
        <v>3509</v>
      </c>
      <c r="E26" s="133">
        <v>91</v>
      </c>
      <c r="F26" s="134">
        <v>2236</v>
      </c>
      <c r="G26" s="105">
        <v>1</v>
      </c>
      <c r="H26" s="101">
        <v>15</v>
      </c>
      <c r="I26" s="133">
        <v>0</v>
      </c>
      <c r="J26" s="143">
        <v>0</v>
      </c>
      <c r="K26" s="127">
        <f t="shared" si="0"/>
        <v>122</v>
      </c>
      <c r="L26" s="127">
        <f t="shared" si="1"/>
        <v>3524</v>
      </c>
      <c r="M26" s="85">
        <f t="shared" si="2"/>
        <v>91</v>
      </c>
      <c r="N26" s="85">
        <f t="shared" si="3"/>
        <v>2236</v>
      </c>
    </row>
    <row r="27" spans="2:14" ht="24.75" customHeight="1">
      <c r="B27" s="7" t="s">
        <v>80</v>
      </c>
      <c r="C27" s="100">
        <v>14</v>
      </c>
      <c r="D27" s="101">
        <v>182</v>
      </c>
      <c r="E27" s="133">
        <v>18</v>
      </c>
      <c r="F27" s="134">
        <v>229</v>
      </c>
      <c r="G27" s="105">
        <v>1</v>
      </c>
      <c r="H27" s="101">
        <v>20</v>
      </c>
      <c r="I27" s="133">
        <v>1</v>
      </c>
      <c r="J27" s="143">
        <v>20</v>
      </c>
      <c r="K27" s="127">
        <f t="shared" si="0"/>
        <v>15</v>
      </c>
      <c r="L27" s="127">
        <f t="shared" si="1"/>
        <v>202</v>
      </c>
      <c r="M27" s="85">
        <f t="shared" si="2"/>
        <v>19</v>
      </c>
      <c r="N27" s="85">
        <f t="shared" si="3"/>
        <v>249</v>
      </c>
    </row>
    <row r="28" spans="2:14" ht="24.75" customHeight="1">
      <c r="B28" s="7" t="s">
        <v>94</v>
      </c>
      <c r="C28" s="100">
        <v>284</v>
      </c>
      <c r="D28" s="101">
        <v>9551</v>
      </c>
      <c r="E28" s="133">
        <v>216</v>
      </c>
      <c r="F28" s="134">
        <v>6193</v>
      </c>
      <c r="G28" s="105">
        <v>3</v>
      </c>
      <c r="H28" s="101">
        <v>52</v>
      </c>
      <c r="I28" s="133">
        <v>2</v>
      </c>
      <c r="J28" s="143">
        <v>34</v>
      </c>
      <c r="K28" s="127">
        <f t="shared" si="0"/>
        <v>287</v>
      </c>
      <c r="L28" s="127">
        <f t="shared" si="1"/>
        <v>9603</v>
      </c>
      <c r="M28" s="85">
        <f t="shared" si="2"/>
        <v>218</v>
      </c>
      <c r="N28" s="85">
        <f t="shared" si="3"/>
        <v>6227</v>
      </c>
    </row>
    <row r="29" spans="2:14" ht="24.75" customHeight="1">
      <c r="B29" s="7" t="s">
        <v>89</v>
      </c>
      <c r="C29" s="98">
        <v>43</v>
      </c>
      <c r="D29" s="99">
        <v>1322</v>
      </c>
      <c r="E29" s="133">
        <v>42</v>
      </c>
      <c r="F29" s="134">
        <v>822</v>
      </c>
      <c r="G29" s="104">
        <v>0</v>
      </c>
      <c r="H29" s="99">
        <v>0</v>
      </c>
      <c r="I29" s="133">
        <v>1</v>
      </c>
      <c r="J29" s="143">
        <v>64</v>
      </c>
      <c r="K29" s="127">
        <f t="shared" si="0"/>
        <v>43</v>
      </c>
      <c r="L29" s="127">
        <f t="shared" si="1"/>
        <v>1322</v>
      </c>
      <c r="M29" s="85">
        <f t="shared" si="2"/>
        <v>43</v>
      </c>
      <c r="N29" s="85">
        <f t="shared" si="3"/>
        <v>886</v>
      </c>
    </row>
    <row r="30" spans="2:14" ht="24.75" customHeight="1">
      <c r="B30" s="7" t="s">
        <v>85</v>
      </c>
      <c r="C30" s="98">
        <v>32</v>
      </c>
      <c r="D30" s="99">
        <v>896</v>
      </c>
      <c r="E30" s="133">
        <v>21</v>
      </c>
      <c r="F30" s="134">
        <v>530</v>
      </c>
      <c r="G30" s="104">
        <v>0</v>
      </c>
      <c r="H30" s="99">
        <v>0</v>
      </c>
      <c r="I30" s="133">
        <v>0</v>
      </c>
      <c r="J30" s="143">
        <v>0</v>
      </c>
      <c r="K30" s="127">
        <f t="shared" si="0"/>
        <v>32</v>
      </c>
      <c r="L30" s="127">
        <f t="shared" si="1"/>
        <v>896</v>
      </c>
      <c r="M30" s="85">
        <f t="shared" si="2"/>
        <v>21</v>
      </c>
      <c r="N30" s="85">
        <f t="shared" si="3"/>
        <v>530</v>
      </c>
    </row>
    <row r="31" spans="2:14" ht="24.75" customHeight="1">
      <c r="B31" s="7" t="s">
        <v>95</v>
      </c>
      <c r="C31" s="98">
        <v>19</v>
      </c>
      <c r="D31" s="99">
        <v>403</v>
      </c>
      <c r="E31" s="133">
        <v>14.9</v>
      </c>
      <c r="F31" s="134">
        <v>232.8</v>
      </c>
      <c r="G31" s="104">
        <v>2</v>
      </c>
      <c r="H31" s="99">
        <v>40</v>
      </c>
      <c r="I31" s="133">
        <v>0.6</v>
      </c>
      <c r="J31" s="143">
        <v>2.7</v>
      </c>
      <c r="K31" s="127">
        <f t="shared" si="0"/>
        <v>21</v>
      </c>
      <c r="L31" s="127">
        <f t="shared" si="1"/>
        <v>443</v>
      </c>
      <c r="M31" s="85">
        <f t="shared" si="2"/>
        <v>15.5</v>
      </c>
      <c r="N31" s="85">
        <f t="shared" si="3"/>
        <v>235.5</v>
      </c>
    </row>
    <row r="32" spans="2:14" ht="24.75" customHeight="1">
      <c r="B32" s="7" t="s">
        <v>96</v>
      </c>
      <c r="C32" s="98">
        <v>23</v>
      </c>
      <c r="D32" s="99">
        <v>577</v>
      </c>
      <c r="E32" s="133">
        <v>18</v>
      </c>
      <c r="F32" s="134">
        <v>247</v>
      </c>
      <c r="G32" s="104">
        <v>0</v>
      </c>
      <c r="H32" s="99">
        <v>0</v>
      </c>
      <c r="I32" s="133">
        <v>0</v>
      </c>
      <c r="J32" s="143">
        <v>0</v>
      </c>
      <c r="K32" s="127">
        <f t="shared" si="0"/>
        <v>23</v>
      </c>
      <c r="L32" s="127">
        <f t="shared" si="1"/>
        <v>577</v>
      </c>
      <c r="M32" s="85">
        <f t="shared" si="2"/>
        <v>18</v>
      </c>
      <c r="N32" s="85">
        <f t="shared" si="3"/>
        <v>247</v>
      </c>
    </row>
    <row r="33" spans="2:14" ht="24.75" customHeight="1">
      <c r="B33" s="7" t="s">
        <v>86</v>
      </c>
      <c r="C33" s="100">
        <v>39</v>
      </c>
      <c r="D33" s="101">
        <v>1365</v>
      </c>
      <c r="E33" s="133">
        <f>(433+3+9)/12</f>
        <v>37.083333333333336</v>
      </c>
      <c r="F33" s="134">
        <f>(11424+91.5+272.5)/12</f>
        <v>982.3333333333334</v>
      </c>
      <c r="G33" s="105">
        <v>0</v>
      </c>
      <c r="H33" s="101">
        <v>0</v>
      </c>
      <c r="I33" s="133">
        <v>0</v>
      </c>
      <c r="J33" s="143">
        <v>0</v>
      </c>
      <c r="K33" s="127">
        <f t="shared" si="0"/>
        <v>39</v>
      </c>
      <c r="L33" s="127">
        <f t="shared" si="1"/>
        <v>1365</v>
      </c>
      <c r="M33" s="85">
        <f t="shared" si="2"/>
        <v>37.083333333333336</v>
      </c>
      <c r="N33" s="85">
        <f t="shared" si="3"/>
        <v>982.3333333333334</v>
      </c>
    </row>
    <row r="34" spans="2:14" ht="24.75" customHeight="1">
      <c r="B34" s="7" t="s">
        <v>108</v>
      </c>
      <c r="C34" s="100">
        <v>16</v>
      </c>
      <c r="D34" s="101">
        <v>693</v>
      </c>
      <c r="E34" s="133">
        <v>22.58</v>
      </c>
      <c r="F34" s="134">
        <v>642.5</v>
      </c>
      <c r="G34" s="105">
        <v>1</v>
      </c>
      <c r="H34" s="101">
        <v>1</v>
      </c>
      <c r="I34" s="133">
        <v>0</v>
      </c>
      <c r="J34" s="143">
        <v>0</v>
      </c>
      <c r="K34" s="127">
        <f t="shared" si="0"/>
        <v>17</v>
      </c>
      <c r="L34" s="127">
        <f t="shared" si="1"/>
        <v>694</v>
      </c>
      <c r="M34" s="85">
        <f t="shared" si="2"/>
        <v>22.58</v>
      </c>
      <c r="N34" s="85">
        <f t="shared" si="3"/>
        <v>642.5</v>
      </c>
    </row>
    <row r="35" spans="2:14" ht="24.75" customHeight="1">
      <c r="B35" s="7" t="s">
        <v>76</v>
      </c>
      <c r="C35" s="98">
        <v>3</v>
      </c>
      <c r="D35" s="99">
        <v>70</v>
      </c>
      <c r="E35" s="133">
        <v>1</v>
      </c>
      <c r="F35" s="134">
        <v>36</v>
      </c>
      <c r="G35" s="104">
        <v>0</v>
      </c>
      <c r="H35" s="99">
        <v>0</v>
      </c>
      <c r="I35" s="133">
        <v>0</v>
      </c>
      <c r="J35" s="143">
        <v>0</v>
      </c>
      <c r="K35" s="127">
        <f t="shared" si="0"/>
        <v>3</v>
      </c>
      <c r="L35" s="127">
        <f t="shared" si="1"/>
        <v>70</v>
      </c>
      <c r="M35" s="85">
        <f t="shared" si="2"/>
        <v>1</v>
      </c>
      <c r="N35" s="85">
        <f t="shared" si="3"/>
        <v>36</v>
      </c>
    </row>
    <row r="36" spans="2:14" ht="24.75" customHeight="1">
      <c r="B36" s="7" t="s">
        <v>116</v>
      </c>
      <c r="C36" s="98">
        <v>3</v>
      </c>
      <c r="D36" s="99">
        <v>30</v>
      </c>
      <c r="E36" s="133">
        <v>1</v>
      </c>
      <c r="F36" s="134">
        <v>5</v>
      </c>
      <c r="G36" s="104">
        <v>0</v>
      </c>
      <c r="H36" s="99">
        <v>0</v>
      </c>
      <c r="I36" s="133">
        <v>0</v>
      </c>
      <c r="J36" s="143">
        <v>0</v>
      </c>
      <c r="K36" s="127">
        <f t="shared" si="0"/>
        <v>3</v>
      </c>
      <c r="L36" s="127">
        <f t="shared" si="1"/>
        <v>30</v>
      </c>
      <c r="M36" s="85">
        <f t="shared" si="2"/>
        <v>1</v>
      </c>
      <c r="N36" s="85">
        <f t="shared" si="3"/>
        <v>5</v>
      </c>
    </row>
    <row r="37" spans="2:14" ht="24.75" customHeight="1">
      <c r="B37" s="7" t="s">
        <v>115</v>
      </c>
      <c r="C37" s="98">
        <v>1</v>
      </c>
      <c r="D37" s="99">
        <v>42</v>
      </c>
      <c r="E37" s="133">
        <v>1</v>
      </c>
      <c r="F37" s="134">
        <v>4</v>
      </c>
      <c r="G37" s="104">
        <v>0</v>
      </c>
      <c r="H37" s="99">
        <v>0</v>
      </c>
      <c r="I37" s="133">
        <v>0</v>
      </c>
      <c r="J37" s="143">
        <v>0</v>
      </c>
      <c r="K37" s="127">
        <f t="shared" si="0"/>
        <v>1</v>
      </c>
      <c r="L37" s="127">
        <f t="shared" si="1"/>
        <v>42</v>
      </c>
      <c r="M37" s="85">
        <f t="shared" si="2"/>
        <v>1</v>
      </c>
      <c r="N37" s="85">
        <f t="shared" si="3"/>
        <v>4</v>
      </c>
    </row>
    <row r="38" spans="2:14" ht="24.75" customHeight="1">
      <c r="B38" s="7" t="s">
        <v>101</v>
      </c>
      <c r="C38" s="98">
        <v>330</v>
      </c>
      <c r="D38" s="99">
        <v>9345</v>
      </c>
      <c r="E38" s="133">
        <v>280</v>
      </c>
      <c r="F38" s="134">
        <v>6735</v>
      </c>
      <c r="G38" s="104">
        <v>1</v>
      </c>
      <c r="H38" s="99">
        <v>7</v>
      </c>
      <c r="I38" s="133">
        <v>1</v>
      </c>
      <c r="J38" s="143">
        <v>1</v>
      </c>
      <c r="K38" s="127">
        <f t="shared" si="0"/>
        <v>331</v>
      </c>
      <c r="L38" s="127">
        <f t="shared" si="1"/>
        <v>9352</v>
      </c>
      <c r="M38" s="85">
        <f t="shared" si="2"/>
        <v>281</v>
      </c>
      <c r="N38" s="85">
        <f t="shared" si="3"/>
        <v>6736</v>
      </c>
    </row>
    <row r="39" spans="2:14" ht="24.75" customHeight="1">
      <c r="B39" s="7" t="s">
        <v>91</v>
      </c>
      <c r="C39" s="98">
        <v>39</v>
      </c>
      <c r="D39" s="99">
        <v>651</v>
      </c>
      <c r="E39" s="133">
        <v>26</v>
      </c>
      <c r="F39" s="134">
        <v>433</v>
      </c>
      <c r="G39" s="104">
        <v>0</v>
      </c>
      <c r="H39" s="99">
        <v>0</v>
      </c>
      <c r="I39" s="133">
        <v>1</v>
      </c>
      <c r="J39" s="143">
        <v>18</v>
      </c>
      <c r="K39" s="127">
        <f t="shared" si="0"/>
        <v>39</v>
      </c>
      <c r="L39" s="127">
        <f t="shared" si="1"/>
        <v>651</v>
      </c>
      <c r="M39" s="85">
        <f t="shared" si="2"/>
        <v>27</v>
      </c>
      <c r="N39" s="85">
        <f t="shared" si="3"/>
        <v>451</v>
      </c>
    </row>
    <row r="40" spans="2:14" ht="24.75" customHeight="1">
      <c r="B40" s="7" t="s">
        <v>114</v>
      </c>
      <c r="C40" s="98">
        <v>46</v>
      </c>
      <c r="D40" s="99">
        <v>2024</v>
      </c>
      <c r="E40" s="133">
        <v>44</v>
      </c>
      <c r="F40" s="134">
        <v>1404</v>
      </c>
      <c r="G40" s="104">
        <v>0</v>
      </c>
      <c r="H40" s="99">
        <v>0</v>
      </c>
      <c r="I40" s="133">
        <v>0</v>
      </c>
      <c r="J40" s="143">
        <v>0</v>
      </c>
      <c r="K40" s="127">
        <f t="shared" si="0"/>
        <v>46</v>
      </c>
      <c r="L40" s="127">
        <f t="shared" si="1"/>
        <v>2024</v>
      </c>
      <c r="M40" s="85">
        <f t="shared" si="2"/>
        <v>44</v>
      </c>
      <c r="N40" s="85">
        <f t="shared" si="3"/>
        <v>1404</v>
      </c>
    </row>
    <row r="41" spans="2:14" ht="24.75" customHeight="1">
      <c r="B41" s="7" t="s">
        <v>81</v>
      </c>
      <c r="C41" s="100">
        <v>23</v>
      </c>
      <c r="D41" s="101">
        <v>605</v>
      </c>
      <c r="E41" s="133">
        <v>21</v>
      </c>
      <c r="F41" s="134">
        <v>511</v>
      </c>
      <c r="G41" s="104">
        <v>0</v>
      </c>
      <c r="H41" s="99">
        <v>0</v>
      </c>
      <c r="I41" s="133">
        <v>0</v>
      </c>
      <c r="J41" s="143">
        <v>0</v>
      </c>
      <c r="K41" s="127">
        <f t="shared" si="0"/>
        <v>23</v>
      </c>
      <c r="L41" s="127">
        <f t="shared" si="1"/>
        <v>605</v>
      </c>
      <c r="M41" s="85">
        <f t="shared" si="2"/>
        <v>21</v>
      </c>
      <c r="N41" s="85">
        <f t="shared" si="3"/>
        <v>511</v>
      </c>
    </row>
    <row r="42" spans="2:14" ht="24.75" customHeight="1">
      <c r="B42" s="7" t="s">
        <v>77</v>
      </c>
      <c r="C42" s="98">
        <v>8</v>
      </c>
      <c r="D42" s="99">
        <v>226</v>
      </c>
      <c r="E42" s="133">
        <v>7</v>
      </c>
      <c r="F42" s="134">
        <v>179</v>
      </c>
      <c r="G42" s="104">
        <v>0</v>
      </c>
      <c r="H42" s="99">
        <v>0</v>
      </c>
      <c r="I42" s="133">
        <v>0</v>
      </c>
      <c r="J42" s="143">
        <v>0</v>
      </c>
      <c r="K42" s="127">
        <f t="shared" si="0"/>
        <v>8</v>
      </c>
      <c r="L42" s="127">
        <f t="shared" si="1"/>
        <v>226</v>
      </c>
      <c r="M42" s="85">
        <f t="shared" si="2"/>
        <v>7</v>
      </c>
      <c r="N42" s="85">
        <f t="shared" si="3"/>
        <v>179</v>
      </c>
    </row>
    <row r="43" spans="2:14" ht="24.75" customHeight="1">
      <c r="B43" s="7" t="s">
        <v>105</v>
      </c>
      <c r="C43" s="98">
        <v>112</v>
      </c>
      <c r="D43" s="99">
        <v>3045</v>
      </c>
      <c r="E43" s="133">
        <v>113</v>
      </c>
      <c r="F43" s="134">
        <v>2206</v>
      </c>
      <c r="G43" s="104">
        <v>1</v>
      </c>
      <c r="H43" s="99">
        <v>18</v>
      </c>
      <c r="I43" s="133">
        <v>0</v>
      </c>
      <c r="J43" s="143">
        <v>0</v>
      </c>
      <c r="K43" s="127">
        <f t="shared" si="0"/>
        <v>113</v>
      </c>
      <c r="L43" s="127">
        <f t="shared" si="1"/>
        <v>3063</v>
      </c>
      <c r="M43" s="85">
        <f t="shared" si="2"/>
        <v>113</v>
      </c>
      <c r="N43" s="85">
        <f t="shared" si="3"/>
        <v>2206</v>
      </c>
    </row>
    <row r="44" spans="2:14" ht="24.75" customHeight="1">
      <c r="B44" s="7" t="s">
        <v>99</v>
      </c>
      <c r="C44" s="98">
        <v>32</v>
      </c>
      <c r="D44" s="99">
        <v>1286</v>
      </c>
      <c r="E44" s="133">
        <v>30</v>
      </c>
      <c r="F44" s="134">
        <v>951</v>
      </c>
      <c r="G44" s="104">
        <v>1</v>
      </c>
      <c r="H44" s="99">
        <v>30</v>
      </c>
      <c r="I44" s="133">
        <v>1</v>
      </c>
      <c r="J44" s="143">
        <v>20</v>
      </c>
      <c r="K44" s="127">
        <f t="shared" si="0"/>
        <v>33</v>
      </c>
      <c r="L44" s="127">
        <f t="shared" si="1"/>
        <v>1316</v>
      </c>
      <c r="M44" s="85">
        <f t="shared" si="2"/>
        <v>31</v>
      </c>
      <c r="N44" s="85">
        <f t="shared" si="3"/>
        <v>971</v>
      </c>
    </row>
    <row r="45" spans="2:14" ht="24.75" customHeight="1">
      <c r="B45" s="7" t="s">
        <v>82</v>
      </c>
      <c r="C45" s="98">
        <v>29</v>
      </c>
      <c r="D45" s="99">
        <v>529</v>
      </c>
      <c r="E45" s="133">
        <v>29</v>
      </c>
      <c r="F45" s="134">
        <v>397</v>
      </c>
      <c r="G45" s="104">
        <v>0</v>
      </c>
      <c r="H45" s="99">
        <v>0</v>
      </c>
      <c r="I45" s="133">
        <v>1</v>
      </c>
      <c r="J45" s="143">
        <v>8</v>
      </c>
      <c r="K45" s="127">
        <f t="shared" si="0"/>
        <v>29</v>
      </c>
      <c r="L45" s="127">
        <f t="shared" si="1"/>
        <v>529</v>
      </c>
      <c r="M45" s="85">
        <f t="shared" si="2"/>
        <v>30</v>
      </c>
      <c r="N45" s="85">
        <f t="shared" si="3"/>
        <v>405</v>
      </c>
    </row>
    <row r="46" spans="2:14" ht="24.75" customHeight="1">
      <c r="B46" s="7" t="s">
        <v>79</v>
      </c>
      <c r="C46" s="98">
        <v>23</v>
      </c>
      <c r="D46" s="99">
        <v>621</v>
      </c>
      <c r="E46" s="133">
        <v>17</v>
      </c>
      <c r="F46" s="134">
        <v>452</v>
      </c>
      <c r="G46" s="104">
        <v>0</v>
      </c>
      <c r="H46" s="99">
        <v>0</v>
      </c>
      <c r="I46" s="133">
        <v>0</v>
      </c>
      <c r="J46" s="143">
        <v>0</v>
      </c>
      <c r="K46" s="127">
        <f t="shared" si="0"/>
        <v>23</v>
      </c>
      <c r="L46" s="127">
        <f t="shared" si="1"/>
        <v>621</v>
      </c>
      <c r="M46" s="85">
        <f t="shared" si="2"/>
        <v>17</v>
      </c>
      <c r="N46" s="85">
        <f t="shared" si="3"/>
        <v>452</v>
      </c>
    </row>
    <row r="47" spans="2:14" ht="24.75" customHeight="1">
      <c r="B47" s="7" t="s">
        <v>88</v>
      </c>
      <c r="C47" s="98">
        <v>33</v>
      </c>
      <c r="D47" s="99">
        <v>863</v>
      </c>
      <c r="E47" s="133">
        <v>23</v>
      </c>
      <c r="F47" s="134">
        <v>633</v>
      </c>
      <c r="G47" s="104">
        <v>0</v>
      </c>
      <c r="H47" s="99">
        <v>0</v>
      </c>
      <c r="I47" s="133">
        <v>0</v>
      </c>
      <c r="J47" s="143">
        <v>0</v>
      </c>
      <c r="K47" s="127">
        <f t="shared" si="0"/>
        <v>33</v>
      </c>
      <c r="L47" s="127">
        <f t="shared" si="1"/>
        <v>863</v>
      </c>
      <c r="M47" s="85">
        <f t="shared" si="2"/>
        <v>23</v>
      </c>
      <c r="N47" s="85">
        <f t="shared" si="3"/>
        <v>633</v>
      </c>
    </row>
    <row r="48" spans="2:14" ht="24.75" customHeight="1">
      <c r="B48" s="7" t="s">
        <v>87</v>
      </c>
      <c r="C48" s="98">
        <v>18</v>
      </c>
      <c r="D48" s="99">
        <v>324</v>
      </c>
      <c r="E48" s="133">
        <v>9</v>
      </c>
      <c r="F48" s="134">
        <v>170</v>
      </c>
      <c r="G48" s="104">
        <v>0</v>
      </c>
      <c r="H48" s="99">
        <v>0</v>
      </c>
      <c r="I48" s="133">
        <v>0</v>
      </c>
      <c r="J48" s="143">
        <v>0</v>
      </c>
      <c r="K48" s="127">
        <f t="shared" si="0"/>
        <v>18</v>
      </c>
      <c r="L48" s="127">
        <f t="shared" si="1"/>
        <v>324</v>
      </c>
      <c r="M48" s="85">
        <f t="shared" si="2"/>
        <v>9</v>
      </c>
      <c r="N48" s="85">
        <f t="shared" si="3"/>
        <v>170</v>
      </c>
    </row>
    <row r="49" spans="2:14" ht="24.75" customHeight="1">
      <c r="B49" s="7" t="s">
        <v>92</v>
      </c>
      <c r="C49" s="100">
        <v>4</v>
      </c>
      <c r="D49" s="101">
        <v>190</v>
      </c>
      <c r="E49" s="133">
        <v>5</v>
      </c>
      <c r="F49" s="134">
        <v>107</v>
      </c>
      <c r="G49" s="105">
        <v>0</v>
      </c>
      <c r="H49" s="101">
        <v>0</v>
      </c>
      <c r="I49" s="133">
        <v>0</v>
      </c>
      <c r="J49" s="143">
        <v>0</v>
      </c>
      <c r="K49" s="127">
        <f t="shared" si="0"/>
        <v>4</v>
      </c>
      <c r="L49" s="127">
        <f t="shared" si="1"/>
        <v>190</v>
      </c>
      <c r="M49" s="85">
        <f t="shared" si="2"/>
        <v>5</v>
      </c>
      <c r="N49" s="85">
        <f t="shared" si="3"/>
        <v>107</v>
      </c>
    </row>
    <row r="50" spans="2:14" ht="24.75" customHeight="1" thickBot="1">
      <c r="B50" s="8" t="s">
        <v>98</v>
      </c>
      <c r="C50" s="102">
        <v>12</v>
      </c>
      <c r="D50" s="103">
        <v>287</v>
      </c>
      <c r="E50" s="137">
        <v>6</v>
      </c>
      <c r="F50" s="138">
        <v>191</v>
      </c>
      <c r="G50" s="131">
        <v>0</v>
      </c>
      <c r="H50" s="132">
        <v>0</v>
      </c>
      <c r="I50" s="146">
        <v>0</v>
      </c>
      <c r="J50" s="149">
        <v>0</v>
      </c>
      <c r="K50" s="127">
        <f t="shared" si="0"/>
        <v>12</v>
      </c>
      <c r="L50" s="127">
        <f t="shared" si="1"/>
        <v>287</v>
      </c>
      <c r="M50" s="85">
        <f t="shared" si="2"/>
        <v>6</v>
      </c>
      <c r="N50" s="85">
        <f t="shared" si="3"/>
        <v>191</v>
      </c>
    </row>
    <row r="51" spans="2:14" s="10" customFormat="1" ht="37.5" customHeight="1" thickBot="1">
      <c r="B51" s="81" t="s">
        <v>43</v>
      </c>
      <c r="C51" s="46">
        <f aca="true" t="shared" si="4" ref="C51:J51">SUM(C8:C50)</f>
        <v>4101</v>
      </c>
      <c r="D51" s="47">
        <f t="shared" si="4"/>
        <v>106036</v>
      </c>
      <c r="E51" s="46">
        <f t="shared" si="4"/>
        <v>3268.5633333333335</v>
      </c>
      <c r="F51" s="47">
        <f t="shared" si="4"/>
        <v>75649.16666666666</v>
      </c>
      <c r="G51" s="90">
        <f t="shared" si="4"/>
        <v>42</v>
      </c>
      <c r="H51" s="88">
        <f t="shared" si="4"/>
        <v>634</v>
      </c>
      <c r="I51" s="50">
        <f t="shared" si="4"/>
        <v>29.6</v>
      </c>
      <c r="J51" s="67">
        <f t="shared" si="4"/>
        <v>333.28</v>
      </c>
      <c r="K51" s="127">
        <f>SUM(C51,G51)</f>
        <v>4143</v>
      </c>
      <c r="L51" s="127">
        <f>SUM(D51,H51)</f>
        <v>106670</v>
      </c>
      <c r="M51" s="85">
        <f>SUM(E51,I51)</f>
        <v>3298.1633333333334</v>
      </c>
      <c r="N51" s="85">
        <f>SUM(F51,J51)</f>
        <v>75982.44666666666</v>
      </c>
    </row>
    <row r="52" ht="24" customHeight="1">
      <c r="B52" s="91"/>
    </row>
    <row r="53" ht="18.75">
      <c r="B53" s="91"/>
    </row>
  </sheetData>
  <sheetProtection/>
  <mergeCells count="8">
    <mergeCell ref="C4:J4"/>
    <mergeCell ref="B4:B7"/>
    <mergeCell ref="C5:F5"/>
    <mergeCell ref="G5:J5"/>
    <mergeCell ref="C6:D6"/>
    <mergeCell ref="E6:F6"/>
    <mergeCell ref="G6:H6"/>
    <mergeCell ref="I6:J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2"/>
  <sheetViews>
    <sheetView view="pageBreakPreview" zoomScale="80" zoomScaleNormal="75" zoomScaleSheetLayoutView="80" workbookViewId="0" topLeftCell="F36">
      <selection activeCell="O36" sqref="O1:R16384"/>
    </sheetView>
  </sheetViews>
  <sheetFormatPr defaultColWidth="9.00390625" defaultRowHeight="13.5"/>
  <cols>
    <col min="1" max="1" width="9.00390625" style="9" customWidth="1"/>
    <col min="2" max="2" width="23.625" style="9" customWidth="1"/>
    <col min="3" max="3" width="12.00390625" style="9" bestFit="1" customWidth="1"/>
    <col min="4" max="4" width="15.75390625" style="9" bestFit="1" customWidth="1"/>
    <col min="5" max="5" width="12.00390625" style="9" bestFit="1" customWidth="1"/>
    <col min="6" max="6" width="15.75390625" style="9" bestFit="1" customWidth="1"/>
    <col min="7" max="7" width="12.00390625" style="9" bestFit="1" customWidth="1"/>
    <col min="8" max="8" width="15.75390625" style="9" bestFit="1" customWidth="1"/>
    <col min="9" max="9" width="12.00390625" style="9" bestFit="1" customWidth="1"/>
    <col min="10" max="10" width="15.75390625" style="9" bestFit="1" customWidth="1"/>
    <col min="11" max="11" width="12.00390625" style="9" bestFit="1" customWidth="1"/>
    <col min="12" max="12" width="15.75390625" style="9" bestFit="1" customWidth="1"/>
    <col min="13" max="13" width="12.00390625" style="9" bestFit="1" customWidth="1"/>
    <col min="14" max="14" width="15.75390625" style="9" bestFit="1" customWidth="1"/>
    <col min="15" max="16" width="15.75390625" style="9" hidden="1" customWidth="1"/>
    <col min="17" max="17" width="11.125" style="9" hidden="1" customWidth="1"/>
    <col min="18" max="18" width="9.00390625" style="9" hidden="1" customWidth="1"/>
    <col min="19" max="16384" width="9.00390625" style="9" customWidth="1"/>
  </cols>
  <sheetData>
    <row r="1" ht="36" customHeight="1">
      <c r="B1" s="27" t="s">
        <v>73</v>
      </c>
    </row>
    <row r="2" ht="32.25" customHeight="1">
      <c r="B2" s="28" t="s">
        <v>70</v>
      </c>
    </row>
    <row r="3" spans="2:16" s="2" customFormat="1" ht="25.5" customHeight="1" thickBot="1">
      <c r="B3" s="11"/>
      <c r="C3" s="11"/>
      <c r="D3" s="11"/>
      <c r="E3" s="11"/>
      <c r="F3" s="11"/>
      <c r="J3" s="11"/>
      <c r="L3" s="170"/>
      <c r="M3" s="193"/>
      <c r="N3" s="193"/>
      <c r="O3" s="118"/>
      <c r="P3" s="118"/>
    </row>
    <row r="4" spans="2:16" s="2" customFormat="1" ht="31.5" customHeight="1" thickBot="1">
      <c r="B4" s="174" t="s">
        <v>42</v>
      </c>
      <c r="C4" s="183" t="s">
        <v>53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5"/>
      <c r="O4" s="124"/>
      <c r="P4" s="124"/>
    </row>
    <row r="5" spans="2:16" s="2" customFormat="1" ht="33.75" customHeight="1" thickBot="1">
      <c r="B5" s="175"/>
      <c r="C5" s="178" t="s">
        <v>50</v>
      </c>
      <c r="D5" s="179"/>
      <c r="E5" s="180"/>
      <c r="F5" s="180"/>
      <c r="G5" s="189" t="s">
        <v>51</v>
      </c>
      <c r="H5" s="190"/>
      <c r="I5" s="191"/>
      <c r="J5" s="194"/>
      <c r="K5" s="179" t="s">
        <v>54</v>
      </c>
      <c r="L5" s="179"/>
      <c r="M5" s="180"/>
      <c r="N5" s="195"/>
      <c r="O5" s="124"/>
      <c r="P5" s="124"/>
    </row>
    <row r="6" spans="2:16" s="2" customFormat="1" ht="62.25" customHeight="1">
      <c r="B6" s="176"/>
      <c r="C6" s="162" t="s">
        <v>74</v>
      </c>
      <c r="D6" s="163"/>
      <c r="E6" s="164" t="s">
        <v>75</v>
      </c>
      <c r="F6" s="165"/>
      <c r="G6" s="162" t="s">
        <v>74</v>
      </c>
      <c r="H6" s="163"/>
      <c r="I6" s="164" t="s">
        <v>75</v>
      </c>
      <c r="J6" s="165"/>
      <c r="K6" s="162" t="s">
        <v>74</v>
      </c>
      <c r="L6" s="163"/>
      <c r="M6" s="164" t="s">
        <v>75</v>
      </c>
      <c r="N6" s="171"/>
      <c r="O6" s="125"/>
      <c r="P6" s="125"/>
    </row>
    <row r="7" spans="2:16" s="2" customFormat="1" ht="42" customHeight="1" thickBot="1">
      <c r="B7" s="177"/>
      <c r="C7" s="77" t="s">
        <v>57</v>
      </c>
      <c r="D7" s="78" t="s">
        <v>45</v>
      </c>
      <c r="E7" s="72" t="s">
        <v>57</v>
      </c>
      <c r="F7" s="73" t="s">
        <v>45</v>
      </c>
      <c r="G7" s="79" t="s">
        <v>57</v>
      </c>
      <c r="H7" s="78" t="s">
        <v>45</v>
      </c>
      <c r="I7" s="72" t="s">
        <v>57</v>
      </c>
      <c r="J7" s="82" t="s">
        <v>45</v>
      </c>
      <c r="K7" s="80" t="s">
        <v>57</v>
      </c>
      <c r="L7" s="78" t="s">
        <v>45</v>
      </c>
      <c r="M7" s="72" t="s">
        <v>57</v>
      </c>
      <c r="N7" s="83" t="s">
        <v>45</v>
      </c>
      <c r="O7" s="126"/>
      <c r="P7" s="126"/>
    </row>
    <row r="8" spans="2:18" ht="24.75" customHeight="1">
      <c r="B8" s="6" t="s">
        <v>109</v>
      </c>
      <c r="C8" s="98">
        <v>430</v>
      </c>
      <c r="D8" s="99">
        <v>9660</v>
      </c>
      <c r="E8" s="133">
        <v>316</v>
      </c>
      <c r="F8" s="134">
        <v>6650</v>
      </c>
      <c r="G8" s="104">
        <v>49</v>
      </c>
      <c r="H8" s="99">
        <v>533</v>
      </c>
      <c r="I8" s="133">
        <v>30</v>
      </c>
      <c r="J8" s="139">
        <v>362</v>
      </c>
      <c r="K8" s="108">
        <v>1</v>
      </c>
      <c r="L8" s="99">
        <v>5</v>
      </c>
      <c r="M8" s="133">
        <v>7</v>
      </c>
      <c r="N8" s="143">
        <v>158</v>
      </c>
      <c r="O8" s="127">
        <f>SUM(C8,G8,K8)</f>
        <v>480</v>
      </c>
      <c r="P8" s="127">
        <f>SUM(D8,H8,L8)</f>
        <v>10198</v>
      </c>
      <c r="Q8" s="85">
        <f>SUM(E8,I8,M8)</f>
        <v>353</v>
      </c>
      <c r="R8" s="85">
        <f>SUM(F8,J8,N8)</f>
        <v>7170</v>
      </c>
    </row>
    <row r="9" spans="2:18" ht="24.75" customHeight="1">
      <c r="B9" s="7" t="s">
        <v>102</v>
      </c>
      <c r="C9" s="98">
        <v>0</v>
      </c>
      <c r="D9" s="99">
        <v>0</v>
      </c>
      <c r="E9" s="133">
        <v>0</v>
      </c>
      <c r="F9" s="134">
        <v>0</v>
      </c>
      <c r="G9" s="104">
        <v>0</v>
      </c>
      <c r="H9" s="99">
        <v>0</v>
      </c>
      <c r="I9" s="133">
        <v>0</v>
      </c>
      <c r="J9" s="139">
        <v>0</v>
      </c>
      <c r="K9" s="108">
        <f>SUM(C9,G9)</f>
        <v>0</v>
      </c>
      <c r="L9" s="99">
        <v>0</v>
      </c>
      <c r="M9" s="133">
        <v>0</v>
      </c>
      <c r="N9" s="143">
        <v>0</v>
      </c>
      <c r="O9" s="127">
        <f aca="true" t="shared" si="0" ref="O9:O50">SUM(C9,G9,K9)</f>
        <v>0</v>
      </c>
      <c r="P9" s="127">
        <f aca="true" t="shared" si="1" ref="P9:P50">SUM(D9,H9,L9)</f>
        <v>0</v>
      </c>
      <c r="Q9" s="85">
        <f aca="true" t="shared" si="2" ref="Q9:Q50">SUM(E9,I9,M9)</f>
        <v>0</v>
      </c>
      <c r="R9" s="85">
        <f aca="true" t="shared" si="3" ref="R9:R50">SUM(F9,J9,N9)</f>
        <v>0</v>
      </c>
    </row>
    <row r="10" spans="2:18" ht="24.75" customHeight="1">
      <c r="B10" s="7" t="s">
        <v>112</v>
      </c>
      <c r="C10" s="98">
        <v>1</v>
      </c>
      <c r="D10" s="99">
        <v>10</v>
      </c>
      <c r="E10" s="133">
        <v>0</v>
      </c>
      <c r="F10" s="134">
        <v>0</v>
      </c>
      <c r="G10" s="104">
        <v>1</v>
      </c>
      <c r="H10" s="99">
        <v>10</v>
      </c>
      <c r="I10" s="133">
        <v>0</v>
      </c>
      <c r="J10" s="139">
        <v>0</v>
      </c>
      <c r="K10" s="108">
        <v>0</v>
      </c>
      <c r="L10" s="99">
        <v>0</v>
      </c>
      <c r="M10" s="133">
        <v>0</v>
      </c>
      <c r="N10" s="143">
        <v>0</v>
      </c>
      <c r="O10" s="127">
        <f t="shared" si="0"/>
        <v>2</v>
      </c>
      <c r="P10" s="127">
        <f t="shared" si="1"/>
        <v>20</v>
      </c>
      <c r="Q10" s="85">
        <f t="shared" si="2"/>
        <v>0</v>
      </c>
      <c r="R10" s="85">
        <f t="shared" si="3"/>
        <v>0</v>
      </c>
    </row>
    <row r="11" spans="2:18" ht="24.75" customHeight="1">
      <c r="B11" s="7" t="s">
        <v>111</v>
      </c>
      <c r="C11" s="98">
        <v>0</v>
      </c>
      <c r="D11" s="99">
        <v>0</v>
      </c>
      <c r="E11" s="133">
        <v>0</v>
      </c>
      <c r="F11" s="134">
        <v>0</v>
      </c>
      <c r="G11" s="104">
        <v>0</v>
      </c>
      <c r="H11" s="99">
        <v>0</v>
      </c>
      <c r="I11" s="133">
        <v>0</v>
      </c>
      <c r="J11" s="139">
        <v>0</v>
      </c>
      <c r="K11" s="108">
        <v>0</v>
      </c>
      <c r="L11" s="99">
        <v>0</v>
      </c>
      <c r="M11" s="133">
        <v>0</v>
      </c>
      <c r="N11" s="143">
        <v>0</v>
      </c>
      <c r="O11" s="127">
        <f t="shared" si="0"/>
        <v>0</v>
      </c>
      <c r="P11" s="127">
        <f t="shared" si="1"/>
        <v>0</v>
      </c>
      <c r="Q11" s="85">
        <f t="shared" si="2"/>
        <v>0</v>
      </c>
      <c r="R11" s="85">
        <f t="shared" si="3"/>
        <v>0</v>
      </c>
    </row>
    <row r="12" spans="2:18" ht="24.75" customHeight="1">
      <c r="B12" s="7" t="s">
        <v>113</v>
      </c>
      <c r="C12" s="100">
        <v>2</v>
      </c>
      <c r="D12" s="101">
        <v>34</v>
      </c>
      <c r="E12" s="133">
        <v>3</v>
      </c>
      <c r="F12" s="134">
        <v>93</v>
      </c>
      <c r="G12" s="105">
        <v>1</v>
      </c>
      <c r="H12" s="101">
        <v>17</v>
      </c>
      <c r="I12" s="133">
        <v>0</v>
      </c>
      <c r="J12" s="139">
        <v>0</v>
      </c>
      <c r="K12" s="109">
        <v>1</v>
      </c>
      <c r="L12" s="101">
        <v>17</v>
      </c>
      <c r="M12" s="133">
        <v>0</v>
      </c>
      <c r="N12" s="143">
        <v>0</v>
      </c>
      <c r="O12" s="127">
        <f t="shared" si="0"/>
        <v>4</v>
      </c>
      <c r="P12" s="127">
        <f t="shared" si="1"/>
        <v>68</v>
      </c>
      <c r="Q12" s="85">
        <f t="shared" si="2"/>
        <v>3</v>
      </c>
      <c r="R12" s="85">
        <f t="shared" si="3"/>
        <v>93</v>
      </c>
    </row>
    <row r="13" spans="2:18" ht="24.75" customHeight="1">
      <c r="B13" s="7" t="s">
        <v>97</v>
      </c>
      <c r="C13" s="98">
        <v>14</v>
      </c>
      <c r="D13" s="99">
        <v>1222</v>
      </c>
      <c r="E13" s="133">
        <v>11</v>
      </c>
      <c r="F13" s="134">
        <v>949</v>
      </c>
      <c r="G13" s="104">
        <v>1</v>
      </c>
      <c r="H13" s="99">
        <v>17</v>
      </c>
      <c r="I13" s="133">
        <v>2</v>
      </c>
      <c r="J13" s="139">
        <v>17</v>
      </c>
      <c r="K13" s="108">
        <v>0</v>
      </c>
      <c r="L13" s="99">
        <v>0</v>
      </c>
      <c r="M13" s="133">
        <v>0</v>
      </c>
      <c r="N13" s="143">
        <v>0</v>
      </c>
      <c r="O13" s="127">
        <f t="shared" si="0"/>
        <v>15</v>
      </c>
      <c r="P13" s="127">
        <f t="shared" si="1"/>
        <v>1239</v>
      </c>
      <c r="Q13" s="85">
        <f t="shared" si="2"/>
        <v>13</v>
      </c>
      <c r="R13" s="85">
        <f t="shared" si="3"/>
        <v>966</v>
      </c>
    </row>
    <row r="14" spans="2:18" ht="24.75" customHeight="1">
      <c r="B14" s="7" t="s">
        <v>100</v>
      </c>
      <c r="C14" s="98">
        <v>240</v>
      </c>
      <c r="D14" s="99">
        <v>3230</v>
      </c>
      <c r="E14" s="133">
        <v>201</v>
      </c>
      <c r="F14" s="134">
        <v>3384</v>
      </c>
      <c r="G14" s="104">
        <v>10</v>
      </c>
      <c r="H14" s="99">
        <v>120</v>
      </c>
      <c r="I14" s="133">
        <v>11</v>
      </c>
      <c r="J14" s="139">
        <v>188</v>
      </c>
      <c r="K14" s="108">
        <v>10</v>
      </c>
      <c r="L14" s="99">
        <v>80</v>
      </c>
      <c r="M14" s="133">
        <v>3</v>
      </c>
      <c r="N14" s="143">
        <v>59</v>
      </c>
      <c r="O14" s="127">
        <f t="shared" si="0"/>
        <v>260</v>
      </c>
      <c r="P14" s="127">
        <f t="shared" si="1"/>
        <v>3430</v>
      </c>
      <c r="Q14" s="85">
        <f t="shared" si="2"/>
        <v>215</v>
      </c>
      <c r="R14" s="85">
        <f t="shared" si="3"/>
        <v>3631</v>
      </c>
    </row>
    <row r="15" spans="2:18" ht="24.75" customHeight="1">
      <c r="B15" s="7" t="s">
        <v>104</v>
      </c>
      <c r="C15" s="98">
        <v>2</v>
      </c>
      <c r="D15" s="99">
        <v>120</v>
      </c>
      <c r="E15" s="133">
        <v>2</v>
      </c>
      <c r="F15" s="134">
        <v>91</v>
      </c>
      <c r="G15" s="104">
        <v>0</v>
      </c>
      <c r="H15" s="99">
        <v>0</v>
      </c>
      <c r="I15" s="133">
        <v>0</v>
      </c>
      <c r="J15" s="139">
        <v>0</v>
      </c>
      <c r="K15" s="108">
        <v>0</v>
      </c>
      <c r="L15" s="99">
        <v>0</v>
      </c>
      <c r="M15" s="133">
        <v>0</v>
      </c>
      <c r="N15" s="143">
        <v>0</v>
      </c>
      <c r="O15" s="127">
        <f t="shared" si="0"/>
        <v>2</v>
      </c>
      <c r="P15" s="127">
        <f t="shared" si="1"/>
        <v>120</v>
      </c>
      <c r="Q15" s="85">
        <f t="shared" si="2"/>
        <v>2</v>
      </c>
      <c r="R15" s="85">
        <f t="shared" si="3"/>
        <v>91</v>
      </c>
    </row>
    <row r="16" spans="2:18" ht="24.75" customHeight="1">
      <c r="B16" s="7" t="s">
        <v>90</v>
      </c>
      <c r="C16" s="98">
        <v>0</v>
      </c>
      <c r="D16" s="99">
        <v>0</v>
      </c>
      <c r="E16" s="133">
        <v>7</v>
      </c>
      <c r="F16" s="134">
        <v>62</v>
      </c>
      <c r="G16" s="104">
        <v>0</v>
      </c>
      <c r="H16" s="99">
        <v>0</v>
      </c>
      <c r="I16" s="133">
        <v>0</v>
      </c>
      <c r="J16" s="139">
        <v>0</v>
      </c>
      <c r="K16" s="108">
        <v>0</v>
      </c>
      <c r="L16" s="99">
        <v>0</v>
      </c>
      <c r="M16" s="133">
        <v>0</v>
      </c>
      <c r="N16" s="143">
        <v>0</v>
      </c>
      <c r="O16" s="127">
        <f t="shared" si="0"/>
        <v>0</v>
      </c>
      <c r="P16" s="127">
        <f t="shared" si="1"/>
        <v>0</v>
      </c>
      <c r="Q16" s="85">
        <f t="shared" si="2"/>
        <v>7</v>
      </c>
      <c r="R16" s="85">
        <f t="shared" si="3"/>
        <v>62</v>
      </c>
    </row>
    <row r="17" spans="2:18" ht="24.75" customHeight="1">
      <c r="B17" s="7" t="s">
        <v>93</v>
      </c>
      <c r="C17" s="98">
        <v>1</v>
      </c>
      <c r="D17" s="99">
        <v>12</v>
      </c>
      <c r="E17" s="133">
        <v>1</v>
      </c>
      <c r="F17" s="134">
        <v>11</v>
      </c>
      <c r="G17" s="104">
        <v>0</v>
      </c>
      <c r="H17" s="99">
        <v>0</v>
      </c>
      <c r="I17" s="133">
        <v>0</v>
      </c>
      <c r="J17" s="139">
        <v>0</v>
      </c>
      <c r="K17" s="108">
        <v>0</v>
      </c>
      <c r="L17" s="99">
        <v>0</v>
      </c>
      <c r="M17" s="133">
        <v>0</v>
      </c>
      <c r="N17" s="143">
        <v>0</v>
      </c>
      <c r="O17" s="127">
        <f t="shared" si="0"/>
        <v>1</v>
      </c>
      <c r="P17" s="127">
        <f t="shared" si="1"/>
        <v>12</v>
      </c>
      <c r="Q17" s="85">
        <f t="shared" si="2"/>
        <v>1</v>
      </c>
      <c r="R17" s="85">
        <f t="shared" si="3"/>
        <v>11</v>
      </c>
    </row>
    <row r="18" spans="2:21" ht="24.75" customHeight="1">
      <c r="B18" s="7" t="s">
        <v>117</v>
      </c>
      <c r="C18" s="100">
        <v>14</v>
      </c>
      <c r="D18" s="101">
        <v>103</v>
      </c>
      <c r="E18" s="133">
        <v>8</v>
      </c>
      <c r="F18" s="134">
        <v>141.25</v>
      </c>
      <c r="G18" s="105">
        <v>10</v>
      </c>
      <c r="H18" s="101">
        <v>73</v>
      </c>
      <c r="I18" s="133">
        <v>2</v>
      </c>
      <c r="J18" s="139">
        <v>16.2</v>
      </c>
      <c r="K18" s="109">
        <v>4</v>
      </c>
      <c r="L18" s="101">
        <v>30</v>
      </c>
      <c r="M18" s="133">
        <v>0</v>
      </c>
      <c r="N18" s="143">
        <v>0</v>
      </c>
      <c r="O18" s="127">
        <f t="shared" si="0"/>
        <v>28</v>
      </c>
      <c r="P18" s="127">
        <f t="shared" si="1"/>
        <v>206</v>
      </c>
      <c r="Q18" s="85">
        <f t="shared" si="2"/>
        <v>10</v>
      </c>
      <c r="R18" s="85">
        <f t="shared" si="3"/>
        <v>157.45</v>
      </c>
      <c r="U18" s="9">
        <f>SUM(E18,I18,M18,Q18)</f>
        <v>20</v>
      </c>
    </row>
    <row r="19" spans="2:18" ht="24.75" customHeight="1">
      <c r="B19" s="7" t="s">
        <v>84</v>
      </c>
      <c r="C19" s="98">
        <v>5</v>
      </c>
      <c r="D19" s="99">
        <v>306</v>
      </c>
      <c r="E19" s="133">
        <v>3</v>
      </c>
      <c r="F19" s="134">
        <v>234</v>
      </c>
      <c r="G19" s="104">
        <v>0</v>
      </c>
      <c r="H19" s="99">
        <v>0</v>
      </c>
      <c r="I19" s="133">
        <v>0</v>
      </c>
      <c r="J19" s="139">
        <v>0</v>
      </c>
      <c r="K19" s="108">
        <v>0</v>
      </c>
      <c r="L19" s="99">
        <v>0</v>
      </c>
      <c r="M19" s="133">
        <v>0</v>
      </c>
      <c r="N19" s="143">
        <v>0</v>
      </c>
      <c r="O19" s="127">
        <f t="shared" si="0"/>
        <v>5</v>
      </c>
      <c r="P19" s="127">
        <f t="shared" si="1"/>
        <v>306</v>
      </c>
      <c r="Q19" s="85">
        <f t="shared" si="2"/>
        <v>3</v>
      </c>
      <c r="R19" s="85">
        <f t="shared" si="3"/>
        <v>234</v>
      </c>
    </row>
    <row r="20" spans="2:18" ht="24.75" customHeight="1">
      <c r="B20" s="7" t="s">
        <v>118</v>
      </c>
      <c r="C20" s="98">
        <v>17</v>
      </c>
      <c r="D20" s="99">
        <v>461</v>
      </c>
      <c r="E20" s="133">
        <v>19</v>
      </c>
      <c r="F20" s="134">
        <v>397</v>
      </c>
      <c r="G20" s="104">
        <v>3</v>
      </c>
      <c r="H20" s="99">
        <v>42</v>
      </c>
      <c r="I20" s="133">
        <v>1</v>
      </c>
      <c r="J20" s="139">
        <v>12</v>
      </c>
      <c r="K20" s="108">
        <v>2</v>
      </c>
      <c r="L20" s="99">
        <v>16</v>
      </c>
      <c r="M20" s="133">
        <v>1</v>
      </c>
      <c r="N20" s="143">
        <v>4</v>
      </c>
      <c r="O20" s="127">
        <f t="shared" si="0"/>
        <v>22</v>
      </c>
      <c r="P20" s="127">
        <f t="shared" si="1"/>
        <v>519</v>
      </c>
      <c r="Q20" s="85">
        <f t="shared" si="2"/>
        <v>21</v>
      </c>
      <c r="R20" s="85">
        <f t="shared" si="3"/>
        <v>413</v>
      </c>
    </row>
    <row r="21" spans="2:18" ht="24.75" customHeight="1">
      <c r="B21" s="7" t="s">
        <v>103</v>
      </c>
      <c r="C21" s="100">
        <v>45</v>
      </c>
      <c r="D21" s="101">
        <v>1350</v>
      </c>
      <c r="E21" s="133">
        <v>34</v>
      </c>
      <c r="F21" s="134">
        <v>793</v>
      </c>
      <c r="G21" s="105">
        <v>3</v>
      </c>
      <c r="H21" s="101">
        <v>36</v>
      </c>
      <c r="I21" s="133">
        <v>1</v>
      </c>
      <c r="J21" s="139">
        <v>2</v>
      </c>
      <c r="K21" s="109">
        <v>1</v>
      </c>
      <c r="L21" s="101">
        <v>30</v>
      </c>
      <c r="M21" s="133">
        <v>0</v>
      </c>
      <c r="N21" s="143">
        <v>0</v>
      </c>
      <c r="O21" s="127">
        <f t="shared" si="0"/>
        <v>49</v>
      </c>
      <c r="P21" s="127">
        <f t="shared" si="1"/>
        <v>1416</v>
      </c>
      <c r="Q21" s="85">
        <f t="shared" si="2"/>
        <v>35</v>
      </c>
      <c r="R21" s="85">
        <f t="shared" si="3"/>
        <v>795</v>
      </c>
    </row>
    <row r="22" spans="2:18" ht="24.75" customHeight="1">
      <c r="B22" s="7" t="s">
        <v>78</v>
      </c>
      <c r="C22" s="98">
        <v>13</v>
      </c>
      <c r="D22" s="99">
        <v>420</v>
      </c>
      <c r="E22" s="133">
        <v>22</v>
      </c>
      <c r="F22" s="134">
        <v>402</v>
      </c>
      <c r="G22" s="104">
        <v>3</v>
      </c>
      <c r="H22" s="99">
        <v>41</v>
      </c>
      <c r="I22" s="133">
        <v>0</v>
      </c>
      <c r="J22" s="139">
        <v>0</v>
      </c>
      <c r="K22" s="108">
        <v>1</v>
      </c>
      <c r="L22" s="99">
        <v>20</v>
      </c>
      <c r="M22" s="133">
        <v>0</v>
      </c>
      <c r="N22" s="143">
        <v>0</v>
      </c>
      <c r="O22" s="127">
        <f t="shared" si="0"/>
        <v>17</v>
      </c>
      <c r="P22" s="127">
        <f t="shared" si="1"/>
        <v>481</v>
      </c>
      <c r="Q22" s="85">
        <f t="shared" si="2"/>
        <v>22</v>
      </c>
      <c r="R22" s="85">
        <f t="shared" si="3"/>
        <v>402</v>
      </c>
    </row>
    <row r="23" spans="2:18" ht="24.75" customHeight="1">
      <c r="B23" s="7" t="s">
        <v>110</v>
      </c>
      <c r="C23" s="98">
        <v>2</v>
      </c>
      <c r="D23" s="99">
        <v>20</v>
      </c>
      <c r="E23" s="133">
        <v>2</v>
      </c>
      <c r="F23" s="134">
        <v>15</v>
      </c>
      <c r="G23" s="104">
        <v>1</v>
      </c>
      <c r="H23" s="99">
        <v>10</v>
      </c>
      <c r="I23" s="133">
        <v>0</v>
      </c>
      <c r="J23" s="139">
        <v>0</v>
      </c>
      <c r="K23" s="108">
        <v>0</v>
      </c>
      <c r="L23" s="99">
        <v>0</v>
      </c>
      <c r="M23" s="133">
        <v>0</v>
      </c>
      <c r="N23" s="143">
        <v>0</v>
      </c>
      <c r="O23" s="127">
        <f t="shared" si="0"/>
        <v>3</v>
      </c>
      <c r="P23" s="127">
        <f t="shared" si="1"/>
        <v>30</v>
      </c>
      <c r="Q23" s="85">
        <f t="shared" si="2"/>
        <v>2</v>
      </c>
      <c r="R23" s="85">
        <f t="shared" si="3"/>
        <v>15</v>
      </c>
    </row>
    <row r="24" spans="2:18" ht="24.75" customHeight="1">
      <c r="B24" s="7" t="s">
        <v>107</v>
      </c>
      <c r="C24" s="98">
        <v>1</v>
      </c>
      <c r="D24" s="99">
        <v>10</v>
      </c>
      <c r="E24" s="133">
        <v>1</v>
      </c>
      <c r="F24" s="134">
        <v>11</v>
      </c>
      <c r="G24" s="104">
        <v>1</v>
      </c>
      <c r="H24" s="99">
        <v>5</v>
      </c>
      <c r="I24" s="133">
        <v>1</v>
      </c>
      <c r="J24" s="139">
        <v>5</v>
      </c>
      <c r="K24" s="108">
        <v>0</v>
      </c>
      <c r="L24" s="99">
        <v>0</v>
      </c>
      <c r="M24" s="133">
        <v>0</v>
      </c>
      <c r="N24" s="143">
        <v>0</v>
      </c>
      <c r="O24" s="127">
        <f t="shared" si="0"/>
        <v>2</v>
      </c>
      <c r="P24" s="127">
        <f t="shared" si="1"/>
        <v>15</v>
      </c>
      <c r="Q24" s="85">
        <f t="shared" si="2"/>
        <v>2</v>
      </c>
      <c r="R24" s="85">
        <f t="shared" si="3"/>
        <v>16</v>
      </c>
    </row>
    <row r="25" spans="2:18" ht="24.75" customHeight="1">
      <c r="B25" s="7" t="s">
        <v>106</v>
      </c>
      <c r="C25" s="98">
        <v>6</v>
      </c>
      <c r="D25" s="99">
        <v>68</v>
      </c>
      <c r="E25" s="133">
        <v>1</v>
      </c>
      <c r="F25" s="134">
        <v>86</v>
      </c>
      <c r="G25" s="104">
        <v>0</v>
      </c>
      <c r="H25" s="99">
        <v>0</v>
      </c>
      <c r="I25" s="133">
        <v>0</v>
      </c>
      <c r="J25" s="139">
        <v>0</v>
      </c>
      <c r="K25" s="108">
        <v>0</v>
      </c>
      <c r="L25" s="99">
        <v>0</v>
      </c>
      <c r="M25" s="133">
        <v>0</v>
      </c>
      <c r="N25" s="143">
        <v>0</v>
      </c>
      <c r="O25" s="127">
        <f t="shared" si="0"/>
        <v>6</v>
      </c>
      <c r="P25" s="127">
        <f t="shared" si="1"/>
        <v>68</v>
      </c>
      <c r="Q25" s="85">
        <f t="shared" si="2"/>
        <v>1</v>
      </c>
      <c r="R25" s="85">
        <f t="shared" si="3"/>
        <v>86</v>
      </c>
    </row>
    <row r="26" spans="2:18" ht="24.75" customHeight="1">
      <c r="B26" s="7" t="s">
        <v>83</v>
      </c>
      <c r="C26" s="100">
        <v>13</v>
      </c>
      <c r="D26" s="101">
        <v>208</v>
      </c>
      <c r="E26" s="133">
        <v>16</v>
      </c>
      <c r="F26" s="134">
        <v>387</v>
      </c>
      <c r="G26" s="105">
        <v>5</v>
      </c>
      <c r="H26" s="101">
        <v>80</v>
      </c>
      <c r="I26" s="133">
        <v>1</v>
      </c>
      <c r="J26" s="139">
        <v>10</v>
      </c>
      <c r="K26" s="109">
        <v>1</v>
      </c>
      <c r="L26" s="101">
        <v>15</v>
      </c>
      <c r="M26" s="133">
        <v>0</v>
      </c>
      <c r="N26" s="143">
        <v>0</v>
      </c>
      <c r="O26" s="127">
        <f t="shared" si="0"/>
        <v>19</v>
      </c>
      <c r="P26" s="127">
        <f t="shared" si="1"/>
        <v>303</v>
      </c>
      <c r="Q26" s="85">
        <f t="shared" si="2"/>
        <v>17</v>
      </c>
      <c r="R26" s="85">
        <f t="shared" si="3"/>
        <v>397</v>
      </c>
    </row>
    <row r="27" spans="2:18" ht="24.75" customHeight="1">
      <c r="B27" s="7" t="s">
        <v>80</v>
      </c>
      <c r="C27" s="100">
        <v>21</v>
      </c>
      <c r="D27" s="101">
        <v>651</v>
      </c>
      <c r="E27" s="133">
        <v>20</v>
      </c>
      <c r="F27" s="134">
        <v>427</v>
      </c>
      <c r="G27" s="105">
        <v>4</v>
      </c>
      <c r="H27" s="101">
        <v>40</v>
      </c>
      <c r="I27" s="133">
        <v>4</v>
      </c>
      <c r="J27" s="139">
        <v>74</v>
      </c>
      <c r="K27" s="109">
        <v>0</v>
      </c>
      <c r="L27" s="101">
        <v>0</v>
      </c>
      <c r="M27" s="133">
        <v>0</v>
      </c>
      <c r="N27" s="143">
        <v>0</v>
      </c>
      <c r="O27" s="127">
        <f t="shared" si="0"/>
        <v>25</v>
      </c>
      <c r="P27" s="127">
        <f t="shared" si="1"/>
        <v>691</v>
      </c>
      <c r="Q27" s="85">
        <f t="shared" si="2"/>
        <v>24</v>
      </c>
      <c r="R27" s="85">
        <f t="shared" si="3"/>
        <v>501</v>
      </c>
    </row>
    <row r="28" spans="2:18" ht="24.75" customHeight="1">
      <c r="B28" s="7" t="s">
        <v>94</v>
      </c>
      <c r="C28" s="100">
        <v>64</v>
      </c>
      <c r="D28" s="101">
        <v>1690</v>
      </c>
      <c r="E28" s="133">
        <v>71</v>
      </c>
      <c r="F28" s="134">
        <v>1976</v>
      </c>
      <c r="G28" s="105">
        <v>1</v>
      </c>
      <c r="H28" s="101">
        <v>26</v>
      </c>
      <c r="I28" s="133">
        <v>9</v>
      </c>
      <c r="J28" s="139">
        <v>197</v>
      </c>
      <c r="K28" s="109">
        <v>19</v>
      </c>
      <c r="L28" s="101">
        <v>509</v>
      </c>
      <c r="M28" s="133">
        <v>0</v>
      </c>
      <c r="N28" s="143">
        <v>0</v>
      </c>
      <c r="O28" s="127">
        <f t="shared" si="0"/>
        <v>84</v>
      </c>
      <c r="P28" s="127">
        <f t="shared" si="1"/>
        <v>2225</v>
      </c>
      <c r="Q28" s="85">
        <f t="shared" si="2"/>
        <v>80</v>
      </c>
      <c r="R28" s="85">
        <f t="shared" si="3"/>
        <v>2173</v>
      </c>
    </row>
    <row r="29" spans="2:18" ht="24.75" customHeight="1">
      <c r="B29" s="7" t="s">
        <v>89</v>
      </c>
      <c r="C29" s="98">
        <v>13</v>
      </c>
      <c r="D29" s="99">
        <v>598</v>
      </c>
      <c r="E29" s="133">
        <v>12</v>
      </c>
      <c r="F29" s="134">
        <v>345</v>
      </c>
      <c r="G29" s="104">
        <v>0</v>
      </c>
      <c r="H29" s="99">
        <v>0</v>
      </c>
      <c r="I29" s="133">
        <v>1</v>
      </c>
      <c r="J29" s="139">
        <v>1</v>
      </c>
      <c r="K29" s="108">
        <v>0</v>
      </c>
      <c r="L29" s="99">
        <v>0</v>
      </c>
      <c r="M29" s="133">
        <v>0</v>
      </c>
      <c r="N29" s="143">
        <v>0</v>
      </c>
      <c r="O29" s="127">
        <f t="shared" si="0"/>
        <v>13</v>
      </c>
      <c r="P29" s="127">
        <f t="shared" si="1"/>
        <v>598</v>
      </c>
      <c r="Q29" s="85">
        <f t="shared" si="2"/>
        <v>13</v>
      </c>
      <c r="R29" s="85">
        <f t="shared" si="3"/>
        <v>346</v>
      </c>
    </row>
    <row r="30" spans="2:18" ht="24.75" customHeight="1">
      <c r="B30" s="7" t="s">
        <v>85</v>
      </c>
      <c r="C30" s="98">
        <v>15</v>
      </c>
      <c r="D30" s="99">
        <v>635</v>
      </c>
      <c r="E30" s="133">
        <v>16</v>
      </c>
      <c r="F30" s="134">
        <v>684</v>
      </c>
      <c r="G30" s="104">
        <v>0</v>
      </c>
      <c r="H30" s="99">
        <v>0</v>
      </c>
      <c r="I30" s="133">
        <v>3</v>
      </c>
      <c r="J30" s="139">
        <v>158</v>
      </c>
      <c r="K30" s="108">
        <v>0</v>
      </c>
      <c r="L30" s="99">
        <v>0</v>
      </c>
      <c r="M30" s="133">
        <v>0</v>
      </c>
      <c r="N30" s="143">
        <v>0</v>
      </c>
      <c r="O30" s="127">
        <f t="shared" si="0"/>
        <v>15</v>
      </c>
      <c r="P30" s="127">
        <f t="shared" si="1"/>
        <v>635</v>
      </c>
      <c r="Q30" s="85">
        <f t="shared" si="2"/>
        <v>19</v>
      </c>
      <c r="R30" s="85">
        <f t="shared" si="3"/>
        <v>842</v>
      </c>
    </row>
    <row r="31" spans="2:18" ht="24.75" customHeight="1">
      <c r="B31" s="7" t="s">
        <v>95</v>
      </c>
      <c r="C31" s="98">
        <v>4</v>
      </c>
      <c r="D31" s="99">
        <v>88</v>
      </c>
      <c r="E31" s="133">
        <v>4.8</v>
      </c>
      <c r="F31" s="134">
        <v>205</v>
      </c>
      <c r="G31" s="104">
        <v>0</v>
      </c>
      <c r="H31" s="99">
        <v>0</v>
      </c>
      <c r="I31" s="133">
        <v>1.4</v>
      </c>
      <c r="J31" s="139">
        <v>47.7</v>
      </c>
      <c r="K31" s="108">
        <v>0</v>
      </c>
      <c r="L31" s="99">
        <v>0</v>
      </c>
      <c r="M31" s="133">
        <v>0</v>
      </c>
      <c r="N31" s="143">
        <v>0</v>
      </c>
      <c r="O31" s="127">
        <f t="shared" si="0"/>
        <v>4</v>
      </c>
      <c r="P31" s="127">
        <f t="shared" si="1"/>
        <v>88</v>
      </c>
      <c r="Q31" s="85">
        <f t="shared" si="2"/>
        <v>6.199999999999999</v>
      </c>
      <c r="R31" s="85">
        <f t="shared" si="3"/>
        <v>252.7</v>
      </c>
    </row>
    <row r="32" spans="2:18" ht="24.75" customHeight="1">
      <c r="B32" s="7" t="s">
        <v>96</v>
      </c>
      <c r="C32" s="98">
        <v>2</v>
      </c>
      <c r="D32" s="99">
        <v>62</v>
      </c>
      <c r="E32" s="133">
        <v>6</v>
      </c>
      <c r="F32" s="134">
        <v>179</v>
      </c>
      <c r="G32" s="104">
        <v>1</v>
      </c>
      <c r="H32" s="99">
        <v>11</v>
      </c>
      <c r="I32" s="133">
        <v>2</v>
      </c>
      <c r="J32" s="139">
        <v>48</v>
      </c>
      <c r="K32" s="108">
        <v>0</v>
      </c>
      <c r="L32" s="99">
        <v>0</v>
      </c>
      <c r="M32" s="133">
        <v>0</v>
      </c>
      <c r="N32" s="143">
        <v>0</v>
      </c>
      <c r="O32" s="127">
        <f t="shared" si="0"/>
        <v>3</v>
      </c>
      <c r="P32" s="127">
        <f t="shared" si="1"/>
        <v>73</v>
      </c>
      <c r="Q32" s="85">
        <f t="shared" si="2"/>
        <v>8</v>
      </c>
      <c r="R32" s="85">
        <f t="shared" si="3"/>
        <v>227</v>
      </c>
    </row>
    <row r="33" spans="2:18" ht="24.75" customHeight="1">
      <c r="B33" s="7" t="s">
        <v>86</v>
      </c>
      <c r="C33" s="100">
        <v>16</v>
      </c>
      <c r="D33" s="101">
        <v>403</v>
      </c>
      <c r="E33" s="133">
        <f>(14+29+205)/12</f>
        <v>20.666666666666668</v>
      </c>
      <c r="F33" s="134">
        <f>(215.5+549.5+3590.5)/12</f>
        <v>362.9583333333333</v>
      </c>
      <c r="G33" s="105">
        <v>16</v>
      </c>
      <c r="H33" s="101">
        <v>245</v>
      </c>
      <c r="I33" s="133">
        <f>71/12</f>
        <v>5.916666666666667</v>
      </c>
      <c r="J33" s="139">
        <f>605/12</f>
        <v>50.416666666666664</v>
      </c>
      <c r="K33" s="109">
        <v>0</v>
      </c>
      <c r="L33" s="101">
        <v>0</v>
      </c>
      <c r="M33" s="133">
        <v>0</v>
      </c>
      <c r="N33" s="143">
        <v>0</v>
      </c>
      <c r="O33" s="127">
        <f t="shared" si="0"/>
        <v>32</v>
      </c>
      <c r="P33" s="127">
        <f t="shared" si="1"/>
        <v>648</v>
      </c>
      <c r="Q33" s="85">
        <f t="shared" si="2"/>
        <v>26.583333333333336</v>
      </c>
      <c r="R33" s="85">
        <f t="shared" si="3"/>
        <v>413.375</v>
      </c>
    </row>
    <row r="34" spans="2:18" ht="24.75" customHeight="1">
      <c r="B34" s="7" t="s">
        <v>108</v>
      </c>
      <c r="C34" s="100">
        <v>1</v>
      </c>
      <c r="D34" s="101">
        <v>15</v>
      </c>
      <c r="E34" s="133">
        <v>2.6</v>
      </c>
      <c r="F34" s="134">
        <v>69.75</v>
      </c>
      <c r="G34" s="105">
        <v>0</v>
      </c>
      <c r="H34" s="101">
        <v>0</v>
      </c>
      <c r="I34" s="133">
        <v>0</v>
      </c>
      <c r="J34" s="139">
        <v>0</v>
      </c>
      <c r="K34" s="109">
        <v>0</v>
      </c>
      <c r="L34" s="101">
        <v>0</v>
      </c>
      <c r="M34" s="133">
        <v>0</v>
      </c>
      <c r="N34" s="143">
        <v>0</v>
      </c>
      <c r="O34" s="127">
        <f t="shared" si="0"/>
        <v>1</v>
      </c>
      <c r="P34" s="127">
        <f t="shared" si="1"/>
        <v>15</v>
      </c>
      <c r="Q34" s="85">
        <f t="shared" si="2"/>
        <v>2.6</v>
      </c>
      <c r="R34" s="85">
        <f t="shared" si="3"/>
        <v>69.75</v>
      </c>
    </row>
    <row r="35" spans="2:18" ht="24.75" customHeight="1">
      <c r="B35" s="7" t="s">
        <v>76</v>
      </c>
      <c r="C35" s="98">
        <v>1</v>
      </c>
      <c r="D35" s="99">
        <v>50</v>
      </c>
      <c r="E35" s="133">
        <v>1</v>
      </c>
      <c r="F35" s="134">
        <v>2</v>
      </c>
      <c r="G35" s="104">
        <v>1</v>
      </c>
      <c r="H35" s="99">
        <v>20</v>
      </c>
      <c r="I35" s="133">
        <v>0</v>
      </c>
      <c r="J35" s="139">
        <v>0</v>
      </c>
      <c r="K35" s="108">
        <v>0</v>
      </c>
      <c r="L35" s="99">
        <v>0</v>
      </c>
      <c r="M35" s="133">
        <v>0</v>
      </c>
      <c r="N35" s="143">
        <v>0</v>
      </c>
      <c r="O35" s="127">
        <f t="shared" si="0"/>
        <v>2</v>
      </c>
      <c r="P35" s="127">
        <f t="shared" si="1"/>
        <v>70</v>
      </c>
      <c r="Q35" s="85">
        <f t="shared" si="2"/>
        <v>1</v>
      </c>
      <c r="R35" s="85">
        <f t="shared" si="3"/>
        <v>2</v>
      </c>
    </row>
    <row r="36" spans="2:18" ht="24.75" customHeight="1">
      <c r="B36" s="7" t="s">
        <v>116</v>
      </c>
      <c r="C36" s="98">
        <v>2</v>
      </c>
      <c r="D36" s="99">
        <v>30</v>
      </c>
      <c r="E36" s="133">
        <v>0</v>
      </c>
      <c r="F36" s="134">
        <v>0</v>
      </c>
      <c r="G36" s="104">
        <v>0</v>
      </c>
      <c r="H36" s="99">
        <v>0</v>
      </c>
      <c r="I36" s="133">
        <v>0</v>
      </c>
      <c r="J36" s="139">
        <v>0</v>
      </c>
      <c r="K36" s="108">
        <v>0</v>
      </c>
      <c r="L36" s="99">
        <v>0</v>
      </c>
      <c r="M36" s="133">
        <v>0</v>
      </c>
      <c r="N36" s="143">
        <v>0</v>
      </c>
      <c r="O36" s="127">
        <f t="shared" si="0"/>
        <v>2</v>
      </c>
      <c r="P36" s="127">
        <f t="shared" si="1"/>
        <v>30</v>
      </c>
      <c r="Q36" s="85">
        <f t="shared" si="2"/>
        <v>0</v>
      </c>
      <c r="R36" s="85">
        <f t="shared" si="3"/>
        <v>0</v>
      </c>
    </row>
    <row r="37" spans="2:18" ht="24.75" customHeight="1">
      <c r="B37" s="7" t="s">
        <v>115</v>
      </c>
      <c r="C37" s="98">
        <v>2</v>
      </c>
      <c r="D37" s="99">
        <v>48</v>
      </c>
      <c r="E37" s="133">
        <v>0</v>
      </c>
      <c r="F37" s="134">
        <v>0</v>
      </c>
      <c r="G37" s="104">
        <v>0</v>
      </c>
      <c r="H37" s="99">
        <v>0</v>
      </c>
      <c r="I37" s="133">
        <v>0</v>
      </c>
      <c r="J37" s="139">
        <v>0</v>
      </c>
      <c r="K37" s="108">
        <v>0</v>
      </c>
      <c r="L37" s="99">
        <v>0</v>
      </c>
      <c r="M37" s="133">
        <v>0</v>
      </c>
      <c r="N37" s="143">
        <v>0</v>
      </c>
      <c r="O37" s="127">
        <f t="shared" si="0"/>
        <v>2</v>
      </c>
      <c r="P37" s="127">
        <f t="shared" si="1"/>
        <v>48</v>
      </c>
      <c r="Q37" s="85">
        <f t="shared" si="2"/>
        <v>0</v>
      </c>
      <c r="R37" s="85">
        <f t="shared" si="3"/>
        <v>0</v>
      </c>
    </row>
    <row r="38" spans="2:18" ht="24.75" customHeight="1">
      <c r="B38" s="7" t="s">
        <v>101</v>
      </c>
      <c r="C38" s="98">
        <v>38</v>
      </c>
      <c r="D38" s="99">
        <v>1131</v>
      </c>
      <c r="E38" s="133">
        <v>63</v>
      </c>
      <c r="F38" s="134">
        <v>1537</v>
      </c>
      <c r="G38" s="104">
        <v>3</v>
      </c>
      <c r="H38" s="99">
        <v>48</v>
      </c>
      <c r="I38" s="133">
        <v>5</v>
      </c>
      <c r="J38" s="139">
        <v>229</v>
      </c>
      <c r="K38" s="108">
        <v>0</v>
      </c>
      <c r="L38" s="99">
        <v>0</v>
      </c>
      <c r="M38" s="133">
        <v>1</v>
      </c>
      <c r="N38" s="143">
        <v>16</v>
      </c>
      <c r="O38" s="127">
        <f t="shared" si="0"/>
        <v>41</v>
      </c>
      <c r="P38" s="127">
        <f t="shared" si="1"/>
        <v>1179</v>
      </c>
      <c r="Q38" s="85">
        <f t="shared" si="2"/>
        <v>69</v>
      </c>
      <c r="R38" s="85">
        <f t="shared" si="3"/>
        <v>1782</v>
      </c>
    </row>
    <row r="39" spans="2:18" ht="24.75" customHeight="1">
      <c r="B39" s="7" t="s">
        <v>91</v>
      </c>
      <c r="C39" s="98">
        <v>8</v>
      </c>
      <c r="D39" s="99">
        <v>92</v>
      </c>
      <c r="E39" s="133">
        <v>3</v>
      </c>
      <c r="F39" s="134">
        <v>88</v>
      </c>
      <c r="G39" s="104">
        <v>4</v>
      </c>
      <c r="H39" s="99">
        <v>24</v>
      </c>
      <c r="I39" s="133">
        <v>1</v>
      </c>
      <c r="J39" s="139">
        <v>3</v>
      </c>
      <c r="K39" s="108">
        <v>1</v>
      </c>
      <c r="L39" s="99">
        <v>40</v>
      </c>
      <c r="M39" s="133">
        <v>0</v>
      </c>
      <c r="N39" s="143">
        <v>0</v>
      </c>
      <c r="O39" s="127">
        <f t="shared" si="0"/>
        <v>13</v>
      </c>
      <c r="P39" s="127">
        <f t="shared" si="1"/>
        <v>156</v>
      </c>
      <c r="Q39" s="85">
        <f t="shared" si="2"/>
        <v>4</v>
      </c>
      <c r="R39" s="85">
        <f t="shared" si="3"/>
        <v>91</v>
      </c>
    </row>
    <row r="40" spans="2:18" ht="24.75" customHeight="1">
      <c r="B40" s="7" t="s">
        <v>114</v>
      </c>
      <c r="C40" s="98">
        <v>2</v>
      </c>
      <c r="D40" s="99">
        <v>74</v>
      </c>
      <c r="E40" s="133">
        <v>11</v>
      </c>
      <c r="F40" s="134">
        <v>366</v>
      </c>
      <c r="G40" s="104">
        <v>0</v>
      </c>
      <c r="H40" s="99">
        <v>0</v>
      </c>
      <c r="I40" s="133">
        <v>3</v>
      </c>
      <c r="J40" s="139">
        <v>62</v>
      </c>
      <c r="K40" s="108">
        <v>0</v>
      </c>
      <c r="L40" s="99">
        <v>0</v>
      </c>
      <c r="M40" s="133">
        <v>0</v>
      </c>
      <c r="N40" s="143">
        <v>0</v>
      </c>
      <c r="O40" s="127">
        <f t="shared" si="0"/>
        <v>2</v>
      </c>
      <c r="P40" s="127">
        <f t="shared" si="1"/>
        <v>74</v>
      </c>
      <c r="Q40" s="85">
        <f t="shared" si="2"/>
        <v>14</v>
      </c>
      <c r="R40" s="85">
        <f t="shared" si="3"/>
        <v>428</v>
      </c>
    </row>
    <row r="41" spans="2:18" ht="24.75" customHeight="1">
      <c r="B41" s="7" t="s">
        <v>81</v>
      </c>
      <c r="C41" s="100">
        <v>1</v>
      </c>
      <c r="D41" s="101">
        <v>22</v>
      </c>
      <c r="E41" s="133">
        <v>2</v>
      </c>
      <c r="F41" s="134">
        <v>8</v>
      </c>
      <c r="G41" s="105">
        <v>1</v>
      </c>
      <c r="H41" s="101">
        <v>20</v>
      </c>
      <c r="I41" s="133">
        <v>0</v>
      </c>
      <c r="J41" s="139">
        <v>0</v>
      </c>
      <c r="K41" s="109">
        <v>1</v>
      </c>
      <c r="L41" s="101">
        <v>22</v>
      </c>
      <c r="M41" s="133">
        <v>0</v>
      </c>
      <c r="N41" s="143">
        <v>0</v>
      </c>
      <c r="O41" s="127">
        <f t="shared" si="0"/>
        <v>3</v>
      </c>
      <c r="P41" s="127">
        <f t="shared" si="1"/>
        <v>64</v>
      </c>
      <c r="Q41" s="85">
        <f t="shared" si="2"/>
        <v>2</v>
      </c>
      <c r="R41" s="85">
        <f t="shared" si="3"/>
        <v>8</v>
      </c>
    </row>
    <row r="42" spans="2:18" ht="24.75" customHeight="1">
      <c r="B42" s="7" t="s">
        <v>77</v>
      </c>
      <c r="C42" s="98">
        <v>0</v>
      </c>
      <c r="D42" s="99">
        <v>0</v>
      </c>
      <c r="E42" s="133">
        <v>0</v>
      </c>
      <c r="F42" s="134">
        <v>0</v>
      </c>
      <c r="G42" s="104">
        <v>0</v>
      </c>
      <c r="H42" s="99">
        <v>0</v>
      </c>
      <c r="I42" s="133">
        <v>0</v>
      </c>
      <c r="J42" s="139">
        <v>0</v>
      </c>
      <c r="K42" s="108">
        <v>0</v>
      </c>
      <c r="L42" s="99">
        <v>0</v>
      </c>
      <c r="M42" s="133">
        <v>0</v>
      </c>
      <c r="N42" s="143">
        <v>0</v>
      </c>
      <c r="O42" s="127">
        <f t="shared" si="0"/>
        <v>0</v>
      </c>
      <c r="P42" s="127">
        <f t="shared" si="1"/>
        <v>0</v>
      </c>
      <c r="Q42" s="85">
        <f t="shared" si="2"/>
        <v>0</v>
      </c>
      <c r="R42" s="85">
        <f t="shared" si="3"/>
        <v>0</v>
      </c>
    </row>
    <row r="43" spans="2:18" ht="24.75" customHeight="1">
      <c r="B43" s="7" t="s">
        <v>105</v>
      </c>
      <c r="C43" s="98">
        <v>4</v>
      </c>
      <c r="D43" s="99">
        <v>113</v>
      </c>
      <c r="E43" s="133">
        <v>4</v>
      </c>
      <c r="F43" s="134">
        <v>68</v>
      </c>
      <c r="G43" s="104">
        <v>0</v>
      </c>
      <c r="H43" s="99">
        <v>0</v>
      </c>
      <c r="I43" s="133">
        <v>0</v>
      </c>
      <c r="J43" s="139">
        <v>0</v>
      </c>
      <c r="K43" s="108">
        <v>0</v>
      </c>
      <c r="L43" s="99">
        <v>0</v>
      </c>
      <c r="M43" s="133">
        <v>0</v>
      </c>
      <c r="N43" s="143">
        <v>0</v>
      </c>
      <c r="O43" s="127">
        <f t="shared" si="0"/>
        <v>4</v>
      </c>
      <c r="P43" s="127">
        <f t="shared" si="1"/>
        <v>113</v>
      </c>
      <c r="Q43" s="85">
        <f t="shared" si="2"/>
        <v>4</v>
      </c>
      <c r="R43" s="85">
        <f t="shared" si="3"/>
        <v>68</v>
      </c>
    </row>
    <row r="44" spans="2:18" ht="24.75" customHeight="1">
      <c r="B44" s="7" t="s">
        <v>99</v>
      </c>
      <c r="C44" s="98">
        <v>0</v>
      </c>
      <c r="D44" s="99">
        <v>0</v>
      </c>
      <c r="E44" s="133">
        <v>0</v>
      </c>
      <c r="F44" s="134">
        <v>0</v>
      </c>
      <c r="G44" s="104">
        <v>0</v>
      </c>
      <c r="H44" s="99">
        <v>0</v>
      </c>
      <c r="I44" s="133">
        <v>0</v>
      </c>
      <c r="J44" s="139">
        <v>0</v>
      </c>
      <c r="K44" s="108">
        <v>0</v>
      </c>
      <c r="L44" s="99">
        <v>0</v>
      </c>
      <c r="M44" s="133">
        <v>0</v>
      </c>
      <c r="N44" s="143">
        <v>0</v>
      </c>
      <c r="O44" s="127">
        <f t="shared" si="0"/>
        <v>0</v>
      </c>
      <c r="P44" s="127">
        <f t="shared" si="1"/>
        <v>0</v>
      </c>
      <c r="Q44" s="85">
        <f t="shared" si="2"/>
        <v>0</v>
      </c>
      <c r="R44" s="85">
        <f t="shared" si="3"/>
        <v>0</v>
      </c>
    </row>
    <row r="45" spans="2:18" ht="24.75" customHeight="1">
      <c r="B45" s="7" t="s">
        <v>82</v>
      </c>
      <c r="C45" s="98">
        <v>6</v>
      </c>
      <c r="D45" s="99">
        <v>330</v>
      </c>
      <c r="E45" s="133">
        <v>2</v>
      </c>
      <c r="F45" s="134">
        <v>69</v>
      </c>
      <c r="G45" s="104">
        <v>0</v>
      </c>
      <c r="H45" s="99">
        <v>0</v>
      </c>
      <c r="I45" s="133">
        <v>1</v>
      </c>
      <c r="J45" s="139">
        <v>1</v>
      </c>
      <c r="K45" s="108">
        <v>0</v>
      </c>
      <c r="L45" s="99">
        <v>0</v>
      </c>
      <c r="M45" s="133">
        <v>0</v>
      </c>
      <c r="N45" s="143">
        <v>0</v>
      </c>
      <c r="O45" s="127">
        <f t="shared" si="0"/>
        <v>6</v>
      </c>
      <c r="P45" s="127">
        <f t="shared" si="1"/>
        <v>330</v>
      </c>
      <c r="Q45" s="85">
        <f t="shared" si="2"/>
        <v>3</v>
      </c>
      <c r="R45" s="85">
        <f t="shared" si="3"/>
        <v>70</v>
      </c>
    </row>
    <row r="46" spans="2:18" ht="24.75" customHeight="1">
      <c r="B46" s="7" t="s">
        <v>79</v>
      </c>
      <c r="C46" s="98">
        <v>9</v>
      </c>
      <c r="D46" s="99">
        <v>458</v>
      </c>
      <c r="E46" s="133">
        <v>15</v>
      </c>
      <c r="F46" s="134">
        <v>553</v>
      </c>
      <c r="G46" s="104">
        <v>4</v>
      </c>
      <c r="H46" s="99">
        <v>99</v>
      </c>
      <c r="I46" s="133">
        <v>2</v>
      </c>
      <c r="J46" s="139">
        <v>41</v>
      </c>
      <c r="K46" s="108">
        <v>0</v>
      </c>
      <c r="L46" s="99">
        <v>0</v>
      </c>
      <c r="M46" s="133">
        <v>0</v>
      </c>
      <c r="N46" s="143">
        <v>0</v>
      </c>
      <c r="O46" s="127">
        <f t="shared" si="0"/>
        <v>13</v>
      </c>
      <c r="P46" s="127">
        <f t="shared" si="1"/>
        <v>557</v>
      </c>
      <c r="Q46" s="85">
        <f t="shared" si="2"/>
        <v>17</v>
      </c>
      <c r="R46" s="85">
        <f t="shared" si="3"/>
        <v>594</v>
      </c>
    </row>
    <row r="47" spans="2:18" ht="24.75" customHeight="1">
      <c r="B47" s="7" t="s">
        <v>88</v>
      </c>
      <c r="C47" s="98">
        <v>6</v>
      </c>
      <c r="D47" s="99">
        <v>267</v>
      </c>
      <c r="E47" s="133">
        <v>9</v>
      </c>
      <c r="F47" s="134">
        <v>397</v>
      </c>
      <c r="G47" s="104">
        <v>7</v>
      </c>
      <c r="H47" s="99">
        <v>637</v>
      </c>
      <c r="I47" s="133">
        <v>4</v>
      </c>
      <c r="J47" s="139">
        <v>195</v>
      </c>
      <c r="K47" s="108">
        <v>0</v>
      </c>
      <c r="L47" s="99">
        <v>0</v>
      </c>
      <c r="M47" s="133">
        <v>0</v>
      </c>
      <c r="N47" s="143">
        <v>0</v>
      </c>
      <c r="O47" s="127">
        <f t="shared" si="0"/>
        <v>13</v>
      </c>
      <c r="P47" s="127">
        <f t="shared" si="1"/>
        <v>904</v>
      </c>
      <c r="Q47" s="85">
        <f t="shared" si="2"/>
        <v>13</v>
      </c>
      <c r="R47" s="85">
        <f t="shared" si="3"/>
        <v>592</v>
      </c>
    </row>
    <row r="48" spans="2:18" ht="24.75" customHeight="1">
      <c r="B48" s="7" t="s">
        <v>87</v>
      </c>
      <c r="C48" s="98">
        <v>0</v>
      </c>
      <c r="D48" s="99">
        <v>0</v>
      </c>
      <c r="E48" s="133">
        <v>0</v>
      </c>
      <c r="F48" s="134">
        <v>0</v>
      </c>
      <c r="G48" s="104">
        <v>0</v>
      </c>
      <c r="H48" s="99">
        <v>0</v>
      </c>
      <c r="I48" s="133">
        <v>0</v>
      </c>
      <c r="J48" s="139">
        <v>0</v>
      </c>
      <c r="K48" s="108">
        <v>0</v>
      </c>
      <c r="L48" s="99">
        <v>0</v>
      </c>
      <c r="M48" s="133">
        <v>0</v>
      </c>
      <c r="N48" s="143">
        <v>0</v>
      </c>
      <c r="O48" s="127">
        <f t="shared" si="0"/>
        <v>0</v>
      </c>
      <c r="P48" s="127">
        <f t="shared" si="1"/>
        <v>0</v>
      </c>
      <c r="Q48" s="85">
        <f t="shared" si="2"/>
        <v>0</v>
      </c>
      <c r="R48" s="85">
        <f t="shared" si="3"/>
        <v>0</v>
      </c>
    </row>
    <row r="49" spans="2:18" ht="24.75" customHeight="1">
      <c r="B49" s="7" t="s">
        <v>92</v>
      </c>
      <c r="C49" s="100">
        <v>0</v>
      </c>
      <c r="D49" s="101">
        <v>0</v>
      </c>
      <c r="E49" s="133">
        <v>0</v>
      </c>
      <c r="F49" s="134">
        <v>0</v>
      </c>
      <c r="G49" s="105">
        <v>0</v>
      </c>
      <c r="H49" s="101">
        <v>0</v>
      </c>
      <c r="I49" s="133">
        <v>0</v>
      </c>
      <c r="J49" s="139">
        <v>0</v>
      </c>
      <c r="K49" s="109">
        <v>0</v>
      </c>
      <c r="L49" s="101">
        <v>0</v>
      </c>
      <c r="M49" s="133">
        <v>0</v>
      </c>
      <c r="N49" s="143">
        <v>0</v>
      </c>
      <c r="O49" s="127">
        <f t="shared" si="0"/>
        <v>0</v>
      </c>
      <c r="P49" s="127">
        <f t="shared" si="1"/>
        <v>0</v>
      </c>
      <c r="Q49" s="85">
        <f t="shared" si="2"/>
        <v>0</v>
      </c>
      <c r="R49" s="85">
        <f t="shared" si="3"/>
        <v>0</v>
      </c>
    </row>
    <row r="50" spans="2:18" ht="24.75" customHeight="1" thickBot="1">
      <c r="B50" s="8" t="s">
        <v>98</v>
      </c>
      <c r="C50" s="102">
        <v>0</v>
      </c>
      <c r="D50" s="103">
        <v>0</v>
      </c>
      <c r="E50" s="137">
        <v>3</v>
      </c>
      <c r="F50" s="138">
        <v>33</v>
      </c>
      <c r="G50" s="107">
        <v>16</v>
      </c>
      <c r="H50" s="103">
        <v>504</v>
      </c>
      <c r="I50" s="146">
        <v>1</v>
      </c>
      <c r="J50" s="142">
        <v>38</v>
      </c>
      <c r="K50" s="110">
        <v>0</v>
      </c>
      <c r="L50" s="103">
        <v>0</v>
      </c>
      <c r="M50" s="137">
        <v>0</v>
      </c>
      <c r="N50" s="145">
        <v>0</v>
      </c>
      <c r="O50" s="127">
        <f t="shared" si="0"/>
        <v>16</v>
      </c>
      <c r="P50" s="127">
        <f t="shared" si="1"/>
        <v>504</v>
      </c>
      <c r="Q50" s="85">
        <f t="shared" si="2"/>
        <v>4</v>
      </c>
      <c r="R50" s="85">
        <f t="shared" si="3"/>
        <v>71</v>
      </c>
    </row>
    <row r="51" spans="2:16" s="10" customFormat="1" ht="37.5" customHeight="1" thickBot="1">
      <c r="B51" s="81" t="s">
        <v>43</v>
      </c>
      <c r="C51" s="46">
        <f>SUM(C8:C50)</f>
        <v>1021</v>
      </c>
      <c r="D51" s="47">
        <f aca="true" t="shared" si="4" ref="D51:L51">SUM(D8:D50)</f>
        <v>23991</v>
      </c>
      <c r="E51" s="46">
        <f>SUM(E8:E50)</f>
        <v>913.0666666666666</v>
      </c>
      <c r="F51" s="47">
        <f>SUM(F8:F50)</f>
        <v>21075.958333333332</v>
      </c>
      <c r="G51" s="49">
        <f t="shared" si="4"/>
        <v>146</v>
      </c>
      <c r="H51" s="47">
        <f t="shared" si="4"/>
        <v>2658</v>
      </c>
      <c r="I51" s="50">
        <f>SUM(I8:I50)</f>
        <v>92.31666666666668</v>
      </c>
      <c r="J51" s="48">
        <f>SUM(J8:J50)</f>
        <v>1757.3166666666668</v>
      </c>
      <c r="K51" s="51">
        <f t="shared" si="4"/>
        <v>42</v>
      </c>
      <c r="L51" s="47">
        <f t="shared" si="4"/>
        <v>784</v>
      </c>
      <c r="M51" s="46">
        <f>SUM(M8:M50)</f>
        <v>12</v>
      </c>
      <c r="N51" s="67">
        <f>SUM(N8:N50)</f>
        <v>237</v>
      </c>
      <c r="O51" s="127">
        <f>SUM(C51,G51,K51)</f>
        <v>1209</v>
      </c>
      <c r="P51" s="127">
        <f>SUM(D51,H51,L51)</f>
        <v>27433</v>
      </c>
    </row>
    <row r="52" ht="24" customHeight="1">
      <c r="B52" s="2"/>
    </row>
  </sheetData>
  <sheetProtection/>
  <mergeCells count="12">
    <mergeCell ref="I6:J6"/>
    <mergeCell ref="K6:L6"/>
    <mergeCell ref="M6:N6"/>
    <mergeCell ref="L3:N3"/>
    <mergeCell ref="B4:B7"/>
    <mergeCell ref="C4:N4"/>
    <mergeCell ref="C5:F5"/>
    <mergeCell ref="G5:J5"/>
    <mergeCell ref="K5:N5"/>
    <mergeCell ref="C6:D6"/>
    <mergeCell ref="E6:F6"/>
    <mergeCell ref="G6:H6"/>
  </mergeCells>
  <printOptions horizontalCentered="1"/>
  <pageMargins left="0.1968503937007874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52"/>
  <sheetViews>
    <sheetView view="pageBreakPreview" zoomScale="80" zoomScaleNormal="75" zoomScaleSheetLayoutView="80" zoomScalePageLayoutView="0" workbookViewId="0" topLeftCell="A1">
      <pane xSplit="2" ySplit="7" topLeftCell="C23" activePane="bottomRight" state="frozen"/>
      <selection pane="topLeft" activeCell="L46" activeCellId="1" sqref="D46 L46"/>
      <selection pane="topRight" activeCell="L46" activeCellId="1" sqref="D46 L46"/>
      <selection pane="bottomLeft" activeCell="L46" activeCellId="1" sqref="D46 L46"/>
      <selection pane="bottomRight" activeCell="B3" sqref="B3"/>
    </sheetView>
  </sheetViews>
  <sheetFormatPr defaultColWidth="9.00390625" defaultRowHeight="13.5"/>
  <cols>
    <col min="1" max="1" width="50.875" style="12" customWidth="1"/>
    <col min="2" max="2" width="20.625" style="12" customWidth="1"/>
    <col min="3" max="3" width="12.00390625" style="12" bestFit="1" customWidth="1"/>
    <col min="4" max="4" width="15.75390625" style="12" bestFit="1" customWidth="1"/>
    <col min="5" max="5" width="12.00390625" style="12" bestFit="1" customWidth="1"/>
    <col min="6" max="6" width="15.75390625" style="12" bestFit="1" customWidth="1"/>
    <col min="7" max="7" width="12.00390625" style="12" bestFit="1" customWidth="1"/>
    <col min="8" max="8" width="15.75390625" style="12" bestFit="1" customWidth="1"/>
    <col min="9" max="9" width="12.00390625" style="12" bestFit="1" customWidth="1"/>
    <col min="10" max="10" width="15.75390625" style="12" bestFit="1" customWidth="1"/>
    <col min="11" max="11" width="12.00390625" style="12" bestFit="1" customWidth="1"/>
    <col min="12" max="12" width="15.75390625" style="12" bestFit="1" customWidth="1"/>
    <col min="13" max="13" width="12.00390625" style="12" bestFit="1" customWidth="1"/>
    <col min="14" max="14" width="15.75390625" style="12" bestFit="1" customWidth="1"/>
    <col min="15" max="15" width="12.00390625" style="12" bestFit="1" customWidth="1"/>
    <col min="16" max="16" width="15.75390625" style="12" bestFit="1" customWidth="1"/>
    <col min="17" max="17" width="12.00390625" style="12" bestFit="1" customWidth="1"/>
    <col min="18" max="18" width="15.75390625" style="12" bestFit="1" customWidth="1"/>
    <col min="19" max="20" width="15.75390625" style="12" hidden="1" customWidth="1"/>
    <col min="21" max="23" width="0" style="12" hidden="1" customWidth="1"/>
    <col min="24" max="24" width="44.125" style="12" customWidth="1"/>
    <col min="25" max="16384" width="9.00390625" style="12" customWidth="1"/>
  </cols>
  <sheetData>
    <row r="1" ht="33" customHeight="1">
      <c r="B1" s="27" t="s">
        <v>73</v>
      </c>
    </row>
    <row r="2" spans="2:6" ht="31.5" customHeight="1">
      <c r="B2" s="28" t="s">
        <v>71</v>
      </c>
      <c r="C2" s="2"/>
      <c r="D2" s="2"/>
      <c r="E2" s="2"/>
      <c r="F2" s="2"/>
    </row>
    <row r="3" spans="2:20" s="2" customFormat="1" ht="27.75" customHeight="1" thickBot="1">
      <c r="B3" s="11"/>
      <c r="C3" s="11"/>
      <c r="D3" s="11"/>
      <c r="E3" s="11"/>
      <c r="F3" s="11"/>
      <c r="J3" s="11"/>
      <c r="L3" s="170"/>
      <c r="M3" s="193"/>
      <c r="N3" s="193"/>
      <c r="O3" s="170"/>
      <c r="P3" s="170"/>
      <c r="Q3" s="170"/>
      <c r="R3" s="170"/>
      <c r="S3" s="117"/>
      <c r="T3" s="117"/>
    </row>
    <row r="4" spans="2:20" s="2" customFormat="1" ht="27.75" customHeight="1" thickBot="1">
      <c r="B4" s="174" t="s">
        <v>42</v>
      </c>
      <c r="C4" s="183" t="s">
        <v>55</v>
      </c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5"/>
      <c r="S4" s="124"/>
      <c r="T4" s="124"/>
    </row>
    <row r="5" spans="2:20" s="2" customFormat="1" ht="33" customHeight="1" thickBot="1">
      <c r="B5" s="175"/>
      <c r="C5" s="178" t="s">
        <v>49</v>
      </c>
      <c r="D5" s="179"/>
      <c r="E5" s="180"/>
      <c r="F5" s="196"/>
      <c r="G5" s="189" t="s">
        <v>50</v>
      </c>
      <c r="H5" s="190"/>
      <c r="I5" s="191"/>
      <c r="J5" s="194"/>
      <c r="K5" s="189" t="s">
        <v>51</v>
      </c>
      <c r="L5" s="190"/>
      <c r="M5" s="191"/>
      <c r="N5" s="194"/>
      <c r="O5" s="179" t="s">
        <v>54</v>
      </c>
      <c r="P5" s="179"/>
      <c r="Q5" s="180"/>
      <c r="R5" s="195"/>
      <c r="S5" s="124"/>
      <c r="T5" s="124"/>
    </row>
    <row r="6" spans="2:20" s="2" customFormat="1" ht="62.25" customHeight="1">
      <c r="B6" s="176"/>
      <c r="C6" s="162" t="s">
        <v>74</v>
      </c>
      <c r="D6" s="163"/>
      <c r="E6" s="164" t="s">
        <v>75</v>
      </c>
      <c r="F6" s="165"/>
      <c r="G6" s="187" t="s">
        <v>74</v>
      </c>
      <c r="H6" s="163"/>
      <c r="I6" s="164" t="s">
        <v>75</v>
      </c>
      <c r="J6" s="165"/>
      <c r="K6" s="187" t="s">
        <v>74</v>
      </c>
      <c r="L6" s="163"/>
      <c r="M6" s="164" t="s">
        <v>75</v>
      </c>
      <c r="N6" s="165"/>
      <c r="O6" s="162" t="s">
        <v>74</v>
      </c>
      <c r="P6" s="163"/>
      <c r="Q6" s="164" t="s">
        <v>75</v>
      </c>
      <c r="R6" s="165"/>
      <c r="S6" s="125"/>
      <c r="T6" s="125"/>
    </row>
    <row r="7" spans="2:20" s="2" customFormat="1" ht="42" customHeight="1" thickBot="1">
      <c r="B7" s="177"/>
      <c r="C7" s="77" t="s">
        <v>57</v>
      </c>
      <c r="D7" s="78" t="s">
        <v>45</v>
      </c>
      <c r="E7" s="72" t="s">
        <v>57</v>
      </c>
      <c r="F7" s="73" t="s">
        <v>45</v>
      </c>
      <c r="G7" s="79" t="s">
        <v>57</v>
      </c>
      <c r="H7" s="78" t="s">
        <v>45</v>
      </c>
      <c r="I7" s="72" t="s">
        <v>57</v>
      </c>
      <c r="J7" s="82" t="s">
        <v>45</v>
      </c>
      <c r="K7" s="79" t="s">
        <v>57</v>
      </c>
      <c r="L7" s="78" t="s">
        <v>45</v>
      </c>
      <c r="M7" s="72" t="s">
        <v>57</v>
      </c>
      <c r="N7" s="82" t="s">
        <v>45</v>
      </c>
      <c r="O7" s="80" t="s">
        <v>57</v>
      </c>
      <c r="P7" s="78" t="s">
        <v>45</v>
      </c>
      <c r="Q7" s="72" t="s">
        <v>57</v>
      </c>
      <c r="R7" s="83" t="s">
        <v>45</v>
      </c>
      <c r="S7" s="126"/>
      <c r="T7" s="126"/>
    </row>
    <row r="8" spans="2:22" ht="24.75" customHeight="1">
      <c r="B8" s="6" t="s">
        <v>109</v>
      </c>
      <c r="C8" s="98">
        <v>0</v>
      </c>
      <c r="D8" s="99">
        <v>0</v>
      </c>
      <c r="E8" s="133">
        <v>0</v>
      </c>
      <c r="F8" s="134">
        <v>0</v>
      </c>
      <c r="G8" s="104">
        <v>0</v>
      </c>
      <c r="H8" s="99">
        <v>0</v>
      </c>
      <c r="I8" s="133">
        <v>0</v>
      </c>
      <c r="J8" s="139">
        <v>0</v>
      </c>
      <c r="K8" s="104">
        <v>0</v>
      </c>
      <c r="L8" s="99">
        <v>0</v>
      </c>
      <c r="M8" s="133">
        <v>0</v>
      </c>
      <c r="N8" s="139">
        <v>0</v>
      </c>
      <c r="O8" s="108">
        <v>0</v>
      </c>
      <c r="P8" s="99">
        <v>0</v>
      </c>
      <c r="Q8" s="133">
        <v>0</v>
      </c>
      <c r="R8" s="143">
        <v>0</v>
      </c>
      <c r="S8" s="127">
        <f aca="true" t="shared" si="0" ref="S8:V10">SUM(C8,G8,K8,O8)</f>
        <v>0</v>
      </c>
      <c r="T8" s="127">
        <f t="shared" si="0"/>
        <v>0</v>
      </c>
      <c r="U8" s="84">
        <f t="shared" si="0"/>
        <v>0</v>
      </c>
      <c r="V8" s="84">
        <f t="shared" si="0"/>
        <v>0</v>
      </c>
    </row>
    <row r="9" spans="2:22" s="3" customFormat="1" ht="24.75" customHeight="1">
      <c r="B9" s="7" t="s">
        <v>102</v>
      </c>
      <c r="C9" s="98">
        <v>0</v>
      </c>
      <c r="D9" s="115">
        <v>0</v>
      </c>
      <c r="E9" s="133">
        <v>0</v>
      </c>
      <c r="F9" s="150">
        <v>0</v>
      </c>
      <c r="G9" s="104">
        <v>0</v>
      </c>
      <c r="H9" s="116">
        <v>0</v>
      </c>
      <c r="I9" s="133">
        <v>0</v>
      </c>
      <c r="J9" s="139">
        <v>0</v>
      </c>
      <c r="K9" s="104">
        <f>SUM(C9,G9)</f>
        <v>0</v>
      </c>
      <c r="L9" s="99">
        <v>0</v>
      </c>
      <c r="M9" s="133">
        <v>0</v>
      </c>
      <c r="N9" s="139">
        <v>0</v>
      </c>
      <c r="O9" s="108">
        <v>0</v>
      </c>
      <c r="P9" s="99">
        <v>0</v>
      </c>
      <c r="Q9" s="133">
        <v>0</v>
      </c>
      <c r="R9" s="143">
        <v>0</v>
      </c>
      <c r="S9" s="127">
        <f t="shared" si="0"/>
        <v>0</v>
      </c>
      <c r="T9" s="127">
        <f t="shared" si="0"/>
        <v>0</v>
      </c>
      <c r="U9" s="84">
        <f t="shared" si="0"/>
        <v>0</v>
      </c>
      <c r="V9" s="84">
        <f t="shared" si="0"/>
        <v>0</v>
      </c>
    </row>
    <row r="10" spans="2:22" s="3" customFormat="1" ht="24.75" customHeight="1">
      <c r="B10" s="7" t="s">
        <v>112</v>
      </c>
      <c r="C10" s="98">
        <v>0</v>
      </c>
      <c r="D10" s="99">
        <v>0</v>
      </c>
      <c r="E10" s="133">
        <v>0</v>
      </c>
      <c r="F10" s="134">
        <v>0</v>
      </c>
      <c r="G10" s="104">
        <v>0</v>
      </c>
      <c r="H10" s="99">
        <v>0</v>
      </c>
      <c r="I10" s="133">
        <v>0</v>
      </c>
      <c r="J10" s="139">
        <v>0</v>
      </c>
      <c r="K10" s="104">
        <v>0</v>
      </c>
      <c r="L10" s="99">
        <v>0</v>
      </c>
      <c r="M10" s="133">
        <v>0</v>
      </c>
      <c r="N10" s="139">
        <v>0</v>
      </c>
      <c r="O10" s="108">
        <v>0</v>
      </c>
      <c r="P10" s="99">
        <v>0</v>
      </c>
      <c r="Q10" s="133">
        <v>0</v>
      </c>
      <c r="R10" s="143">
        <v>0</v>
      </c>
      <c r="S10" s="127">
        <f t="shared" si="0"/>
        <v>0</v>
      </c>
      <c r="T10" s="127">
        <f t="shared" si="0"/>
        <v>0</v>
      </c>
      <c r="U10" s="84">
        <f t="shared" si="0"/>
        <v>0</v>
      </c>
      <c r="V10" s="84">
        <f t="shared" si="0"/>
        <v>0</v>
      </c>
    </row>
    <row r="11" spans="2:22" s="3" customFormat="1" ht="24.75" customHeight="1">
      <c r="B11" s="7" t="s">
        <v>111</v>
      </c>
      <c r="C11" s="98">
        <v>1</v>
      </c>
      <c r="D11" s="99">
        <v>30</v>
      </c>
      <c r="E11" s="133">
        <v>0</v>
      </c>
      <c r="F11" s="134">
        <v>0</v>
      </c>
      <c r="G11" s="104">
        <v>0</v>
      </c>
      <c r="H11" s="99">
        <v>0</v>
      </c>
      <c r="I11" s="133">
        <v>0</v>
      </c>
      <c r="J11" s="139">
        <v>0</v>
      </c>
      <c r="K11" s="104">
        <v>0</v>
      </c>
      <c r="L11" s="99">
        <v>0</v>
      </c>
      <c r="M11" s="133">
        <v>0</v>
      </c>
      <c r="N11" s="139">
        <v>0</v>
      </c>
      <c r="O11" s="108">
        <v>0</v>
      </c>
      <c r="P11" s="99">
        <v>0</v>
      </c>
      <c r="Q11" s="133">
        <v>0</v>
      </c>
      <c r="R11" s="143">
        <v>0</v>
      </c>
      <c r="S11" s="127">
        <f aca="true" t="shared" si="1" ref="S11:S51">SUM(C11,G11,K11,O11)</f>
        <v>1</v>
      </c>
      <c r="T11" s="127">
        <f aca="true" t="shared" si="2" ref="T11:T51">SUM(D11,H11,L11,P11)</f>
        <v>30</v>
      </c>
      <c r="U11" s="84">
        <f aca="true" t="shared" si="3" ref="U11:U50">SUM(E11,I11,M11,Q11)</f>
        <v>0</v>
      </c>
      <c r="V11" s="84">
        <f aca="true" t="shared" si="4" ref="V11:V50">SUM(F11,J11,N11,R11)</f>
        <v>0</v>
      </c>
    </row>
    <row r="12" spans="2:22" s="3" customFormat="1" ht="24.75" customHeight="1">
      <c r="B12" s="7" t="s">
        <v>113</v>
      </c>
      <c r="C12" s="100">
        <v>1</v>
      </c>
      <c r="D12" s="101">
        <v>75</v>
      </c>
      <c r="E12" s="135">
        <v>0</v>
      </c>
      <c r="F12" s="136">
        <v>0</v>
      </c>
      <c r="G12" s="105">
        <v>0</v>
      </c>
      <c r="H12" s="101">
        <v>0</v>
      </c>
      <c r="I12" s="135">
        <v>0</v>
      </c>
      <c r="J12" s="140">
        <v>0</v>
      </c>
      <c r="K12" s="105">
        <v>0</v>
      </c>
      <c r="L12" s="101">
        <v>0</v>
      </c>
      <c r="M12" s="135">
        <v>0</v>
      </c>
      <c r="N12" s="140">
        <v>0</v>
      </c>
      <c r="O12" s="109">
        <v>0</v>
      </c>
      <c r="P12" s="101">
        <v>0</v>
      </c>
      <c r="Q12" s="135">
        <v>0</v>
      </c>
      <c r="R12" s="144">
        <v>0</v>
      </c>
      <c r="S12" s="127">
        <f t="shared" si="1"/>
        <v>1</v>
      </c>
      <c r="T12" s="127">
        <f t="shared" si="2"/>
        <v>75</v>
      </c>
      <c r="U12" s="84">
        <f>SUM(E12,I12,M12,Q12)</f>
        <v>0</v>
      </c>
      <c r="V12" s="84">
        <f>SUM(F12,J12,N12,R12)</f>
        <v>0</v>
      </c>
    </row>
    <row r="13" spans="2:22" s="3" customFormat="1" ht="24.75" customHeight="1">
      <c r="B13" s="7" t="s">
        <v>97</v>
      </c>
      <c r="C13" s="98">
        <v>0</v>
      </c>
      <c r="D13" s="99">
        <v>0</v>
      </c>
      <c r="E13" s="133">
        <v>0</v>
      </c>
      <c r="F13" s="134">
        <v>0</v>
      </c>
      <c r="G13" s="104">
        <v>0</v>
      </c>
      <c r="H13" s="99">
        <v>0</v>
      </c>
      <c r="I13" s="133">
        <v>0</v>
      </c>
      <c r="J13" s="139">
        <v>0</v>
      </c>
      <c r="K13" s="104">
        <v>0</v>
      </c>
      <c r="L13" s="99">
        <v>0</v>
      </c>
      <c r="M13" s="133">
        <v>0</v>
      </c>
      <c r="N13" s="139">
        <v>0</v>
      </c>
      <c r="O13" s="108">
        <v>0</v>
      </c>
      <c r="P13" s="99">
        <v>0</v>
      </c>
      <c r="Q13" s="133">
        <v>0</v>
      </c>
      <c r="R13" s="143">
        <v>0</v>
      </c>
      <c r="S13" s="127">
        <f t="shared" si="1"/>
        <v>0</v>
      </c>
      <c r="T13" s="127">
        <f t="shared" si="2"/>
        <v>0</v>
      </c>
      <c r="U13" s="84">
        <f t="shared" si="3"/>
        <v>0</v>
      </c>
      <c r="V13" s="84">
        <f t="shared" si="4"/>
        <v>0</v>
      </c>
    </row>
    <row r="14" spans="2:22" s="3" customFormat="1" ht="24.75" customHeight="1">
      <c r="B14" s="7" t="s">
        <v>100</v>
      </c>
      <c r="C14" s="98">
        <v>1</v>
      </c>
      <c r="D14" s="99">
        <v>240</v>
      </c>
      <c r="E14" s="133">
        <v>0</v>
      </c>
      <c r="F14" s="134">
        <v>0</v>
      </c>
      <c r="G14" s="104">
        <v>0</v>
      </c>
      <c r="H14" s="99">
        <v>0</v>
      </c>
      <c r="I14" s="133">
        <v>0</v>
      </c>
      <c r="J14" s="139">
        <v>0</v>
      </c>
      <c r="K14" s="104">
        <v>0</v>
      </c>
      <c r="L14" s="99">
        <v>0</v>
      </c>
      <c r="M14" s="133">
        <v>0</v>
      </c>
      <c r="N14" s="139">
        <v>0</v>
      </c>
      <c r="O14" s="108">
        <v>0</v>
      </c>
      <c r="P14" s="99">
        <v>0</v>
      </c>
      <c r="Q14" s="133">
        <v>0</v>
      </c>
      <c r="R14" s="143">
        <v>0</v>
      </c>
      <c r="S14" s="127">
        <f t="shared" si="1"/>
        <v>1</v>
      </c>
      <c r="T14" s="127">
        <f t="shared" si="2"/>
        <v>240</v>
      </c>
      <c r="U14" s="84">
        <f t="shared" si="3"/>
        <v>0</v>
      </c>
      <c r="V14" s="84">
        <f t="shared" si="4"/>
        <v>0</v>
      </c>
    </row>
    <row r="15" spans="2:22" s="3" customFormat="1" ht="24.75" customHeight="1">
      <c r="B15" s="7" t="s">
        <v>104</v>
      </c>
      <c r="C15" s="98">
        <v>0</v>
      </c>
      <c r="D15" s="99">
        <v>0</v>
      </c>
      <c r="E15" s="133">
        <v>0</v>
      </c>
      <c r="F15" s="134">
        <v>0</v>
      </c>
      <c r="G15" s="104">
        <v>1</v>
      </c>
      <c r="H15" s="99">
        <v>75</v>
      </c>
      <c r="I15" s="133">
        <v>0</v>
      </c>
      <c r="J15" s="139">
        <v>0</v>
      </c>
      <c r="K15" s="104">
        <v>0</v>
      </c>
      <c r="L15" s="99">
        <v>0</v>
      </c>
      <c r="M15" s="133">
        <v>0</v>
      </c>
      <c r="N15" s="139">
        <v>0</v>
      </c>
      <c r="O15" s="108">
        <v>0</v>
      </c>
      <c r="P15" s="99">
        <v>0</v>
      </c>
      <c r="Q15" s="133">
        <v>0</v>
      </c>
      <c r="R15" s="143">
        <v>0</v>
      </c>
      <c r="S15" s="127">
        <f t="shared" si="1"/>
        <v>1</v>
      </c>
      <c r="T15" s="127">
        <f t="shared" si="2"/>
        <v>75</v>
      </c>
      <c r="U15" s="84">
        <f t="shared" si="3"/>
        <v>0</v>
      </c>
      <c r="V15" s="84">
        <f t="shared" si="4"/>
        <v>0</v>
      </c>
    </row>
    <row r="16" spans="2:22" s="3" customFormat="1" ht="24.75" customHeight="1">
      <c r="B16" s="7" t="s">
        <v>90</v>
      </c>
      <c r="C16" s="98">
        <v>0</v>
      </c>
      <c r="D16" s="99">
        <v>0</v>
      </c>
      <c r="E16" s="133">
        <v>0</v>
      </c>
      <c r="F16" s="134">
        <v>0</v>
      </c>
      <c r="G16" s="104">
        <v>0</v>
      </c>
      <c r="H16" s="99">
        <v>0</v>
      </c>
      <c r="I16" s="133">
        <v>0</v>
      </c>
      <c r="J16" s="139">
        <v>0</v>
      </c>
      <c r="K16" s="104">
        <v>0</v>
      </c>
      <c r="L16" s="99">
        <v>0</v>
      </c>
      <c r="M16" s="133">
        <v>0</v>
      </c>
      <c r="N16" s="139">
        <v>0</v>
      </c>
      <c r="O16" s="108">
        <v>0</v>
      </c>
      <c r="P16" s="99">
        <v>0</v>
      </c>
      <c r="Q16" s="133">
        <v>0</v>
      </c>
      <c r="R16" s="143">
        <v>0</v>
      </c>
      <c r="S16" s="127">
        <f t="shared" si="1"/>
        <v>0</v>
      </c>
      <c r="T16" s="127">
        <f t="shared" si="2"/>
        <v>0</v>
      </c>
      <c r="U16" s="84">
        <f t="shared" si="3"/>
        <v>0</v>
      </c>
      <c r="V16" s="84">
        <f t="shared" si="4"/>
        <v>0</v>
      </c>
    </row>
    <row r="17" spans="2:22" s="3" customFormat="1" ht="24.75" customHeight="1">
      <c r="B17" s="7" t="s">
        <v>93</v>
      </c>
      <c r="C17" s="98">
        <v>0</v>
      </c>
      <c r="D17" s="99">
        <v>0</v>
      </c>
      <c r="E17" s="133">
        <v>0</v>
      </c>
      <c r="F17" s="134">
        <v>0</v>
      </c>
      <c r="G17" s="104">
        <v>0</v>
      </c>
      <c r="H17" s="99">
        <v>0</v>
      </c>
      <c r="I17" s="133">
        <v>0</v>
      </c>
      <c r="J17" s="139">
        <v>0</v>
      </c>
      <c r="K17" s="104">
        <v>0</v>
      </c>
      <c r="L17" s="99">
        <v>0</v>
      </c>
      <c r="M17" s="133">
        <v>0</v>
      </c>
      <c r="N17" s="139">
        <v>0</v>
      </c>
      <c r="O17" s="108">
        <v>0</v>
      </c>
      <c r="P17" s="99">
        <v>0</v>
      </c>
      <c r="Q17" s="133">
        <v>0</v>
      </c>
      <c r="R17" s="143">
        <v>0</v>
      </c>
      <c r="S17" s="127">
        <f t="shared" si="1"/>
        <v>0</v>
      </c>
      <c r="T17" s="127">
        <f t="shared" si="2"/>
        <v>0</v>
      </c>
      <c r="U17" s="84">
        <f t="shared" si="3"/>
        <v>0</v>
      </c>
      <c r="V17" s="84">
        <f t="shared" si="4"/>
        <v>0</v>
      </c>
    </row>
    <row r="18" spans="2:22" s="3" customFormat="1" ht="24.75" customHeight="1">
      <c r="B18" s="7" t="s">
        <v>117</v>
      </c>
      <c r="C18" s="100">
        <v>0</v>
      </c>
      <c r="D18" s="101">
        <v>0</v>
      </c>
      <c r="E18" s="135">
        <v>0</v>
      </c>
      <c r="F18" s="136">
        <v>0</v>
      </c>
      <c r="G18" s="105">
        <v>0</v>
      </c>
      <c r="H18" s="101">
        <v>0</v>
      </c>
      <c r="I18" s="135">
        <v>0</v>
      </c>
      <c r="J18" s="140">
        <v>0</v>
      </c>
      <c r="K18" s="105">
        <v>0</v>
      </c>
      <c r="L18" s="101">
        <v>0</v>
      </c>
      <c r="M18" s="135">
        <v>0</v>
      </c>
      <c r="N18" s="140">
        <v>0</v>
      </c>
      <c r="O18" s="109">
        <v>0</v>
      </c>
      <c r="P18" s="101">
        <v>0</v>
      </c>
      <c r="Q18" s="135">
        <v>0</v>
      </c>
      <c r="R18" s="144">
        <v>0</v>
      </c>
      <c r="S18" s="127">
        <f>SUM(C18,G18,K18,O18)</f>
        <v>0</v>
      </c>
      <c r="T18" s="127">
        <f>SUM(D18,H18,L18,P18)</f>
        <v>0</v>
      </c>
      <c r="U18" s="84">
        <f>SUM(E18,I18,M18,Q18)</f>
        <v>0</v>
      </c>
      <c r="V18" s="84">
        <f>SUM(F18,J18,N18,R18)</f>
        <v>0</v>
      </c>
    </row>
    <row r="19" spans="2:22" s="3" customFormat="1" ht="24.75" customHeight="1">
      <c r="B19" s="7" t="s">
        <v>84</v>
      </c>
      <c r="C19" s="98">
        <v>0</v>
      </c>
      <c r="D19" s="99">
        <v>0</v>
      </c>
      <c r="E19" s="133">
        <v>0</v>
      </c>
      <c r="F19" s="134">
        <v>0</v>
      </c>
      <c r="G19" s="104">
        <v>0</v>
      </c>
      <c r="H19" s="99">
        <v>0</v>
      </c>
      <c r="I19" s="133">
        <v>0</v>
      </c>
      <c r="J19" s="139">
        <v>0</v>
      </c>
      <c r="K19" s="104">
        <v>0</v>
      </c>
      <c r="L19" s="99">
        <v>0</v>
      </c>
      <c r="M19" s="133">
        <v>0</v>
      </c>
      <c r="N19" s="139">
        <v>0</v>
      </c>
      <c r="O19" s="108">
        <v>0</v>
      </c>
      <c r="P19" s="99">
        <v>0</v>
      </c>
      <c r="Q19" s="133">
        <v>0</v>
      </c>
      <c r="R19" s="143">
        <v>0</v>
      </c>
      <c r="S19" s="127">
        <f t="shared" si="1"/>
        <v>0</v>
      </c>
      <c r="T19" s="127">
        <f t="shared" si="2"/>
        <v>0</v>
      </c>
      <c r="U19" s="84">
        <f t="shared" si="3"/>
        <v>0</v>
      </c>
      <c r="V19" s="84">
        <f t="shared" si="4"/>
        <v>0</v>
      </c>
    </row>
    <row r="20" spans="2:22" s="3" customFormat="1" ht="24.75" customHeight="1">
      <c r="B20" s="7" t="s">
        <v>118</v>
      </c>
      <c r="C20" s="98">
        <v>4</v>
      </c>
      <c r="D20" s="99">
        <v>895</v>
      </c>
      <c r="E20" s="133">
        <v>4</v>
      </c>
      <c r="F20" s="134">
        <v>798</v>
      </c>
      <c r="G20" s="104">
        <v>3</v>
      </c>
      <c r="H20" s="99">
        <v>725</v>
      </c>
      <c r="I20" s="133">
        <v>2</v>
      </c>
      <c r="J20" s="139">
        <v>514</v>
      </c>
      <c r="K20" s="104">
        <v>0</v>
      </c>
      <c r="L20" s="99">
        <v>0</v>
      </c>
      <c r="M20" s="133">
        <v>0</v>
      </c>
      <c r="N20" s="139">
        <v>0</v>
      </c>
      <c r="O20" s="108">
        <v>0</v>
      </c>
      <c r="P20" s="99">
        <v>0</v>
      </c>
      <c r="Q20" s="133">
        <v>0</v>
      </c>
      <c r="R20" s="143">
        <v>0</v>
      </c>
      <c r="S20" s="127">
        <f t="shared" si="1"/>
        <v>7</v>
      </c>
      <c r="T20" s="127">
        <f t="shared" si="2"/>
        <v>1620</v>
      </c>
      <c r="U20" s="84">
        <f t="shared" si="3"/>
        <v>6</v>
      </c>
      <c r="V20" s="84">
        <f t="shared" si="4"/>
        <v>1312</v>
      </c>
    </row>
    <row r="21" spans="2:22" s="3" customFormat="1" ht="24.75" customHeight="1">
      <c r="B21" s="7" t="s">
        <v>103</v>
      </c>
      <c r="C21" s="100">
        <v>0</v>
      </c>
      <c r="D21" s="101">
        <v>0</v>
      </c>
      <c r="E21" s="135">
        <v>0</v>
      </c>
      <c r="F21" s="136">
        <v>0</v>
      </c>
      <c r="G21" s="105">
        <v>0</v>
      </c>
      <c r="H21" s="101">
        <v>0</v>
      </c>
      <c r="I21" s="135">
        <v>0</v>
      </c>
      <c r="J21" s="140">
        <v>0</v>
      </c>
      <c r="K21" s="105">
        <v>0</v>
      </c>
      <c r="L21" s="101">
        <v>0</v>
      </c>
      <c r="M21" s="135">
        <v>0</v>
      </c>
      <c r="N21" s="140">
        <v>0</v>
      </c>
      <c r="O21" s="109">
        <v>0</v>
      </c>
      <c r="P21" s="101">
        <v>0</v>
      </c>
      <c r="Q21" s="135">
        <v>0</v>
      </c>
      <c r="R21" s="144">
        <v>0</v>
      </c>
      <c r="S21" s="127">
        <f t="shared" si="1"/>
        <v>0</v>
      </c>
      <c r="T21" s="127">
        <f t="shared" si="2"/>
        <v>0</v>
      </c>
      <c r="U21" s="84">
        <f>SUM(E21,I21,M21,Q21)</f>
        <v>0</v>
      </c>
      <c r="V21" s="84">
        <f>SUM(F21,J21,N21,R21)</f>
        <v>0</v>
      </c>
    </row>
    <row r="22" spans="2:22" s="3" customFormat="1" ht="24.75" customHeight="1">
      <c r="B22" s="7" t="s">
        <v>78</v>
      </c>
      <c r="C22" s="98">
        <v>0</v>
      </c>
      <c r="D22" s="99">
        <v>0</v>
      </c>
      <c r="E22" s="133">
        <v>0</v>
      </c>
      <c r="F22" s="134">
        <v>0</v>
      </c>
      <c r="G22" s="104">
        <v>0</v>
      </c>
      <c r="H22" s="99">
        <v>0</v>
      </c>
      <c r="I22" s="133">
        <v>0</v>
      </c>
      <c r="J22" s="139">
        <v>0</v>
      </c>
      <c r="K22" s="104">
        <v>0</v>
      </c>
      <c r="L22" s="99">
        <v>0</v>
      </c>
      <c r="M22" s="133">
        <v>0</v>
      </c>
      <c r="N22" s="139">
        <v>0</v>
      </c>
      <c r="O22" s="108">
        <v>0</v>
      </c>
      <c r="P22" s="99">
        <v>0</v>
      </c>
      <c r="Q22" s="133">
        <v>0</v>
      </c>
      <c r="R22" s="143">
        <v>0</v>
      </c>
      <c r="S22" s="127">
        <f t="shared" si="1"/>
        <v>0</v>
      </c>
      <c r="T22" s="127">
        <f t="shared" si="2"/>
        <v>0</v>
      </c>
      <c r="U22" s="84">
        <f t="shared" si="3"/>
        <v>0</v>
      </c>
      <c r="V22" s="84">
        <f t="shared" si="4"/>
        <v>0</v>
      </c>
    </row>
    <row r="23" spans="2:22" s="3" customFormat="1" ht="24.75" customHeight="1">
      <c r="B23" s="7" t="s">
        <v>110</v>
      </c>
      <c r="C23" s="98">
        <v>0</v>
      </c>
      <c r="D23" s="99">
        <v>0</v>
      </c>
      <c r="E23" s="133">
        <v>0</v>
      </c>
      <c r="F23" s="134">
        <v>0</v>
      </c>
      <c r="G23" s="104">
        <v>0</v>
      </c>
      <c r="H23" s="99">
        <v>0</v>
      </c>
      <c r="I23" s="133">
        <v>0</v>
      </c>
      <c r="J23" s="139">
        <v>0</v>
      </c>
      <c r="K23" s="104">
        <v>0</v>
      </c>
      <c r="L23" s="99">
        <v>0</v>
      </c>
      <c r="M23" s="133">
        <v>0</v>
      </c>
      <c r="N23" s="139">
        <v>0</v>
      </c>
      <c r="O23" s="108">
        <v>0</v>
      </c>
      <c r="P23" s="99">
        <v>0</v>
      </c>
      <c r="Q23" s="133">
        <v>0</v>
      </c>
      <c r="R23" s="143">
        <v>0</v>
      </c>
      <c r="S23" s="127">
        <f t="shared" si="1"/>
        <v>0</v>
      </c>
      <c r="T23" s="127">
        <f t="shared" si="2"/>
        <v>0</v>
      </c>
      <c r="U23" s="84">
        <f t="shared" si="3"/>
        <v>0</v>
      </c>
      <c r="V23" s="84">
        <f t="shared" si="4"/>
        <v>0</v>
      </c>
    </row>
    <row r="24" spans="2:22" s="3" customFormat="1" ht="24.75" customHeight="1">
      <c r="B24" s="7" t="s">
        <v>107</v>
      </c>
      <c r="C24" s="98">
        <v>1</v>
      </c>
      <c r="D24" s="99">
        <v>15</v>
      </c>
      <c r="E24" s="133">
        <v>0</v>
      </c>
      <c r="F24" s="134">
        <v>0</v>
      </c>
      <c r="G24" s="104">
        <v>0</v>
      </c>
      <c r="H24" s="99">
        <v>0</v>
      </c>
      <c r="I24" s="133">
        <v>0</v>
      </c>
      <c r="J24" s="139">
        <v>0</v>
      </c>
      <c r="K24" s="104">
        <v>0</v>
      </c>
      <c r="L24" s="99">
        <v>0</v>
      </c>
      <c r="M24" s="133">
        <v>0</v>
      </c>
      <c r="N24" s="139">
        <v>0</v>
      </c>
      <c r="O24" s="108">
        <v>0</v>
      </c>
      <c r="P24" s="99">
        <v>0</v>
      </c>
      <c r="Q24" s="133">
        <v>0</v>
      </c>
      <c r="R24" s="143">
        <v>0</v>
      </c>
      <c r="S24" s="127">
        <f t="shared" si="1"/>
        <v>1</v>
      </c>
      <c r="T24" s="127">
        <f t="shared" si="2"/>
        <v>15</v>
      </c>
      <c r="U24" s="84">
        <f t="shared" si="3"/>
        <v>0</v>
      </c>
      <c r="V24" s="84">
        <f t="shared" si="4"/>
        <v>0</v>
      </c>
    </row>
    <row r="25" spans="2:22" s="3" customFormat="1" ht="24.75" customHeight="1">
      <c r="B25" s="7" t="s">
        <v>106</v>
      </c>
      <c r="C25" s="98">
        <v>0</v>
      </c>
      <c r="D25" s="99">
        <v>0</v>
      </c>
      <c r="E25" s="133">
        <v>0</v>
      </c>
      <c r="F25" s="134">
        <v>0</v>
      </c>
      <c r="G25" s="104">
        <v>0</v>
      </c>
      <c r="H25" s="99">
        <v>0</v>
      </c>
      <c r="I25" s="133">
        <v>0</v>
      </c>
      <c r="J25" s="139">
        <v>0</v>
      </c>
      <c r="K25" s="104">
        <v>0</v>
      </c>
      <c r="L25" s="99">
        <v>0</v>
      </c>
      <c r="M25" s="133">
        <v>0</v>
      </c>
      <c r="N25" s="139">
        <v>0</v>
      </c>
      <c r="O25" s="108">
        <v>0</v>
      </c>
      <c r="P25" s="99">
        <v>0</v>
      </c>
      <c r="Q25" s="133">
        <v>0</v>
      </c>
      <c r="R25" s="143">
        <v>0</v>
      </c>
      <c r="S25" s="127">
        <f t="shared" si="1"/>
        <v>0</v>
      </c>
      <c r="T25" s="127">
        <f t="shared" si="2"/>
        <v>0</v>
      </c>
      <c r="U25" s="84">
        <f t="shared" si="3"/>
        <v>0</v>
      </c>
      <c r="V25" s="84">
        <f t="shared" si="4"/>
        <v>0</v>
      </c>
    </row>
    <row r="26" spans="2:22" s="3" customFormat="1" ht="24.75" customHeight="1">
      <c r="B26" s="7" t="s">
        <v>83</v>
      </c>
      <c r="C26" s="100">
        <v>0</v>
      </c>
      <c r="D26" s="101">
        <v>0</v>
      </c>
      <c r="E26" s="135">
        <v>0</v>
      </c>
      <c r="F26" s="136">
        <v>0</v>
      </c>
      <c r="G26" s="105">
        <v>0</v>
      </c>
      <c r="H26" s="101">
        <v>0</v>
      </c>
      <c r="I26" s="135">
        <v>0</v>
      </c>
      <c r="J26" s="140">
        <v>0</v>
      </c>
      <c r="K26" s="105">
        <v>0</v>
      </c>
      <c r="L26" s="101">
        <v>0</v>
      </c>
      <c r="M26" s="135">
        <v>0</v>
      </c>
      <c r="N26" s="140">
        <v>0</v>
      </c>
      <c r="O26" s="109">
        <v>0</v>
      </c>
      <c r="P26" s="101">
        <v>0</v>
      </c>
      <c r="Q26" s="135">
        <v>0</v>
      </c>
      <c r="R26" s="144">
        <v>0</v>
      </c>
      <c r="S26" s="127">
        <f t="shared" si="1"/>
        <v>0</v>
      </c>
      <c r="T26" s="127">
        <f t="shared" si="2"/>
        <v>0</v>
      </c>
      <c r="U26" s="84">
        <f t="shared" si="3"/>
        <v>0</v>
      </c>
      <c r="V26" s="84">
        <f t="shared" si="4"/>
        <v>0</v>
      </c>
    </row>
    <row r="27" spans="2:22" s="3" customFormat="1" ht="24.75" customHeight="1">
      <c r="B27" s="7" t="s">
        <v>80</v>
      </c>
      <c r="C27" s="100">
        <v>0</v>
      </c>
      <c r="D27" s="101">
        <v>0</v>
      </c>
      <c r="E27" s="135">
        <v>0</v>
      </c>
      <c r="F27" s="136">
        <v>0</v>
      </c>
      <c r="G27" s="105">
        <v>0</v>
      </c>
      <c r="H27" s="101">
        <v>0</v>
      </c>
      <c r="I27" s="135">
        <v>0</v>
      </c>
      <c r="J27" s="140">
        <v>0</v>
      </c>
      <c r="K27" s="105">
        <v>0</v>
      </c>
      <c r="L27" s="101">
        <v>0</v>
      </c>
      <c r="M27" s="135">
        <v>0</v>
      </c>
      <c r="N27" s="140">
        <v>0</v>
      </c>
      <c r="O27" s="109">
        <v>0</v>
      </c>
      <c r="P27" s="101">
        <v>0</v>
      </c>
      <c r="Q27" s="135">
        <v>0</v>
      </c>
      <c r="R27" s="144">
        <v>0</v>
      </c>
      <c r="S27" s="127">
        <f t="shared" si="1"/>
        <v>0</v>
      </c>
      <c r="T27" s="127">
        <f t="shared" si="2"/>
        <v>0</v>
      </c>
      <c r="U27" s="84">
        <f t="shared" si="3"/>
        <v>0</v>
      </c>
      <c r="V27" s="84">
        <f t="shared" si="4"/>
        <v>0</v>
      </c>
    </row>
    <row r="28" spans="2:22" s="3" customFormat="1" ht="24.75" customHeight="1">
      <c r="B28" s="7" t="s">
        <v>94</v>
      </c>
      <c r="C28" s="100">
        <v>0</v>
      </c>
      <c r="D28" s="101">
        <v>0</v>
      </c>
      <c r="E28" s="135">
        <v>0</v>
      </c>
      <c r="F28" s="136">
        <v>0</v>
      </c>
      <c r="G28" s="105">
        <v>0</v>
      </c>
      <c r="H28" s="101">
        <v>0</v>
      </c>
      <c r="I28" s="135">
        <v>0</v>
      </c>
      <c r="J28" s="140">
        <v>0</v>
      </c>
      <c r="K28" s="105">
        <v>0</v>
      </c>
      <c r="L28" s="101">
        <v>0</v>
      </c>
      <c r="M28" s="135">
        <v>0</v>
      </c>
      <c r="N28" s="140">
        <v>0</v>
      </c>
      <c r="O28" s="109">
        <v>0</v>
      </c>
      <c r="P28" s="101">
        <v>0</v>
      </c>
      <c r="Q28" s="135">
        <v>0</v>
      </c>
      <c r="R28" s="144">
        <v>0</v>
      </c>
      <c r="S28" s="127">
        <f t="shared" si="1"/>
        <v>0</v>
      </c>
      <c r="T28" s="127">
        <f t="shared" si="2"/>
        <v>0</v>
      </c>
      <c r="U28" s="84">
        <f t="shared" si="3"/>
        <v>0</v>
      </c>
      <c r="V28" s="84">
        <f t="shared" si="4"/>
        <v>0</v>
      </c>
    </row>
    <row r="29" spans="2:22" s="3" customFormat="1" ht="24.75" customHeight="1">
      <c r="B29" s="7" t="s">
        <v>89</v>
      </c>
      <c r="C29" s="98">
        <v>0</v>
      </c>
      <c r="D29" s="99">
        <v>0</v>
      </c>
      <c r="E29" s="133">
        <v>0</v>
      </c>
      <c r="F29" s="134">
        <v>0</v>
      </c>
      <c r="G29" s="104">
        <v>0</v>
      </c>
      <c r="H29" s="99">
        <v>0</v>
      </c>
      <c r="I29" s="133">
        <v>0</v>
      </c>
      <c r="J29" s="139">
        <v>0</v>
      </c>
      <c r="K29" s="104">
        <v>0</v>
      </c>
      <c r="L29" s="99">
        <v>0</v>
      </c>
      <c r="M29" s="133">
        <v>0</v>
      </c>
      <c r="N29" s="139">
        <v>0</v>
      </c>
      <c r="O29" s="108">
        <v>0</v>
      </c>
      <c r="P29" s="99">
        <v>0</v>
      </c>
      <c r="Q29" s="133">
        <v>0</v>
      </c>
      <c r="R29" s="143">
        <v>0</v>
      </c>
      <c r="S29" s="127">
        <f t="shared" si="1"/>
        <v>0</v>
      </c>
      <c r="T29" s="127">
        <f t="shared" si="2"/>
        <v>0</v>
      </c>
      <c r="U29" s="84">
        <f t="shared" si="3"/>
        <v>0</v>
      </c>
      <c r="V29" s="84">
        <f t="shared" si="4"/>
        <v>0</v>
      </c>
    </row>
    <row r="30" spans="2:22" s="3" customFormat="1" ht="24.75" customHeight="1">
      <c r="B30" s="7" t="s">
        <v>85</v>
      </c>
      <c r="C30" s="98">
        <v>0</v>
      </c>
      <c r="D30" s="99">
        <v>0</v>
      </c>
      <c r="E30" s="133">
        <v>0</v>
      </c>
      <c r="F30" s="134">
        <v>0</v>
      </c>
      <c r="G30" s="104">
        <v>0</v>
      </c>
      <c r="H30" s="99">
        <v>0</v>
      </c>
      <c r="I30" s="133">
        <v>0</v>
      </c>
      <c r="J30" s="139">
        <v>0</v>
      </c>
      <c r="K30" s="104">
        <v>0</v>
      </c>
      <c r="L30" s="99">
        <v>0</v>
      </c>
      <c r="M30" s="133">
        <v>0</v>
      </c>
      <c r="N30" s="139">
        <v>0</v>
      </c>
      <c r="O30" s="108">
        <v>0</v>
      </c>
      <c r="P30" s="99">
        <v>0</v>
      </c>
      <c r="Q30" s="133">
        <v>0</v>
      </c>
      <c r="R30" s="143">
        <v>0</v>
      </c>
      <c r="S30" s="127">
        <f t="shared" si="1"/>
        <v>0</v>
      </c>
      <c r="T30" s="127">
        <f t="shared" si="2"/>
        <v>0</v>
      </c>
      <c r="U30" s="84">
        <f t="shared" si="3"/>
        <v>0</v>
      </c>
      <c r="V30" s="84">
        <f t="shared" si="4"/>
        <v>0</v>
      </c>
    </row>
    <row r="31" spans="2:22" s="3" customFormat="1" ht="24.75" customHeight="1">
      <c r="B31" s="7" t="s">
        <v>95</v>
      </c>
      <c r="C31" s="98">
        <v>0</v>
      </c>
      <c r="D31" s="99">
        <v>0</v>
      </c>
      <c r="E31" s="133">
        <v>0</v>
      </c>
      <c r="F31" s="134">
        <v>0</v>
      </c>
      <c r="G31" s="104">
        <v>0</v>
      </c>
      <c r="H31" s="99">
        <v>0</v>
      </c>
      <c r="I31" s="133">
        <v>0</v>
      </c>
      <c r="J31" s="139">
        <v>0</v>
      </c>
      <c r="K31" s="104">
        <v>0</v>
      </c>
      <c r="L31" s="99">
        <v>0</v>
      </c>
      <c r="M31" s="133">
        <v>0</v>
      </c>
      <c r="N31" s="139">
        <v>0</v>
      </c>
      <c r="O31" s="108">
        <v>0</v>
      </c>
      <c r="P31" s="99">
        <v>0</v>
      </c>
      <c r="Q31" s="133">
        <v>0</v>
      </c>
      <c r="R31" s="143">
        <v>0</v>
      </c>
      <c r="S31" s="127">
        <f t="shared" si="1"/>
        <v>0</v>
      </c>
      <c r="T31" s="127">
        <f t="shared" si="2"/>
        <v>0</v>
      </c>
      <c r="U31" s="84">
        <f t="shared" si="3"/>
        <v>0</v>
      </c>
      <c r="V31" s="84">
        <f t="shared" si="4"/>
        <v>0</v>
      </c>
    </row>
    <row r="32" spans="2:22" s="3" customFormat="1" ht="24.75" customHeight="1">
      <c r="B32" s="7" t="s">
        <v>96</v>
      </c>
      <c r="C32" s="98">
        <v>0</v>
      </c>
      <c r="D32" s="99">
        <v>0</v>
      </c>
      <c r="E32" s="133">
        <v>0</v>
      </c>
      <c r="F32" s="134">
        <v>0</v>
      </c>
      <c r="G32" s="104">
        <v>0</v>
      </c>
      <c r="H32" s="99">
        <v>0</v>
      </c>
      <c r="I32" s="133">
        <v>0</v>
      </c>
      <c r="J32" s="139">
        <v>0</v>
      </c>
      <c r="K32" s="104">
        <v>0</v>
      </c>
      <c r="L32" s="99">
        <v>0</v>
      </c>
      <c r="M32" s="133">
        <v>0</v>
      </c>
      <c r="N32" s="139">
        <v>0</v>
      </c>
      <c r="O32" s="108">
        <v>0</v>
      </c>
      <c r="P32" s="99">
        <v>0</v>
      </c>
      <c r="Q32" s="133">
        <v>0</v>
      </c>
      <c r="R32" s="143">
        <v>0</v>
      </c>
      <c r="S32" s="127">
        <f t="shared" si="1"/>
        <v>0</v>
      </c>
      <c r="T32" s="127">
        <f t="shared" si="2"/>
        <v>0</v>
      </c>
      <c r="U32" s="84">
        <f t="shared" si="3"/>
        <v>0</v>
      </c>
      <c r="V32" s="84">
        <f t="shared" si="4"/>
        <v>0</v>
      </c>
    </row>
    <row r="33" spans="2:22" s="3" customFormat="1" ht="24.75" customHeight="1">
      <c r="B33" s="7" t="s">
        <v>86</v>
      </c>
      <c r="C33" s="100">
        <v>0</v>
      </c>
      <c r="D33" s="101">
        <v>0</v>
      </c>
      <c r="E33" s="135">
        <v>0</v>
      </c>
      <c r="F33" s="136">
        <v>0</v>
      </c>
      <c r="G33" s="105">
        <v>0</v>
      </c>
      <c r="H33" s="106">
        <v>0</v>
      </c>
      <c r="I33" s="135">
        <v>0</v>
      </c>
      <c r="J33" s="140">
        <v>0</v>
      </c>
      <c r="K33" s="105">
        <v>0</v>
      </c>
      <c r="L33" s="106">
        <v>0</v>
      </c>
      <c r="M33" s="135">
        <v>0</v>
      </c>
      <c r="N33" s="140">
        <v>0</v>
      </c>
      <c r="O33" s="109">
        <v>0</v>
      </c>
      <c r="P33" s="106">
        <v>0</v>
      </c>
      <c r="Q33" s="135">
        <v>0</v>
      </c>
      <c r="R33" s="144">
        <v>0</v>
      </c>
      <c r="S33" s="127">
        <f t="shared" si="1"/>
        <v>0</v>
      </c>
      <c r="T33" s="127">
        <f t="shared" si="2"/>
        <v>0</v>
      </c>
      <c r="U33" s="84">
        <f t="shared" si="3"/>
        <v>0</v>
      </c>
      <c r="V33" s="84">
        <f t="shared" si="4"/>
        <v>0</v>
      </c>
    </row>
    <row r="34" spans="2:22" s="3" customFormat="1" ht="24.75" customHeight="1">
      <c r="B34" s="7" t="s">
        <v>108</v>
      </c>
      <c r="C34" s="100">
        <v>0</v>
      </c>
      <c r="D34" s="101">
        <v>0</v>
      </c>
      <c r="E34" s="135">
        <v>0</v>
      </c>
      <c r="F34" s="136">
        <v>0</v>
      </c>
      <c r="G34" s="105">
        <v>0</v>
      </c>
      <c r="H34" s="101">
        <v>0</v>
      </c>
      <c r="I34" s="135">
        <v>0</v>
      </c>
      <c r="J34" s="140">
        <v>0</v>
      </c>
      <c r="K34" s="105">
        <v>0</v>
      </c>
      <c r="L34" s="101">
        <v>0</v>
      </c>
      <c r="M34" s="135">
        <v>0</v>
      </c>
      <c r="N34" s="140">
        <v>0</v>
      </c>
      <c r="O34" s="109">
        <v>0</v>
      </c>
      <c r="P34" s="101">
        <v>0</v>
      </c>
      <c r="Q34" s="135">
        <v>0</v>
      </c>
      <c r="R34" s="144">
        <v>0</v>
      </c>
      <c r="S34" s="127">
        <f t="shared" si="1"/>
        <v>0</v>
      </c>
      <c r="T34" s="127">
        <f t="shared" si="2"/>
        <v>0</v>
      </c>
      <c r="U34" s="84">
        <f t="shared" si="3"/>
        <v>0</v>
      </c>
      <c r="V34" s="84">
        <f t="shared" si="4"/>
        <v>0</v>
      </c>
    </row>
    <row r="35" spans="2:22" s="3" customFormat="1" ht="24.75" customHeight="1">
      <c r="B35" s="7" t="s">
        <v>76</v>
      </c>
      <c r="C35" s="98">
        <v>0</v>
      </c>
      <c r="D35" s="99">
        <v>0</v>
      </c>
      <c r="E35" s="133">
        <v>0</v>
      </c>
      <c r="F35" s="134">
        <v>0</v>
      </c>
      <c r="G35" s="104">
        <v>0</v>
      </c>
      <c r="H35" s="99">
        <v>0</v>
      </c>
      <c r="I35" s="133">
        <v>0</v>
      </c>
      <c r="J35" s="139">
        <v>0</v>
      </c>
      <c r="K35" s="104">
        <v>0</v>
      </c>
      <c r="L35" s="99">
        <v>0</v>
      </c>
      <c r="M35" s="133">
        <v>0</v>
      </c>
      <c r="N35" s="139">
        <v>0</v>
      </c>
      <c r="O35" s="108">
        <v>0</v>
      </c>
      <c r="P35" s="99">
        <v>0</v>
      </c>
      <c r="Q35" s="133">
        <v>0</v>
      </c>
      <c r="R35" s="143">
        <v>0</v>
      </c>
      <c r="S35" s="127">
        <f t="shared" si="1"/>
        <v>0</v>
      </c>
      <c r="T35" s="127">
        <f t="shared" si="2"/>
        <v>0</v>
      </c>
      <c r="U35" s="84">
        <f t="shared" si="3"/>
        <v>0</v>
      </c>
      <c r="V35" s="84">
        <f t="shared" si="4"/>
        <v>0</v>
      </c>
    </row>
    <row r="36" spans="2:22" s="3" customFormat="1" ht="24.75" customHeight="1">
      <c r="B36" s="7" t="s">
        <v>116</v>
      </c>
      <c r="C36" s="98">
        <v>0</v>
      </c>
      <c r="D36" s="99">
        <v>0</v>
      </c>
      <c r="E36" s="133">
        <v>0</v>
      </c>
      <c r="F36" s="134">
        <v>0</v>
      </c>
      <c r="G36" s="104">
        <v>0</v>
      </c>
      <c r="H36" s="99">
        <v>0</v>
      </c>
      <c r="I36" s="133">
        <v>0</v>
      </c>
      <c r="J36" s="139">
        <v>0</v>
      </c>
      <c r="K36" s="104">
        <v>0</v>
      </c>
      <c r="L36" s="99">
        <v>0</v>
      </c>
      <c r="M36" s="133">
        <v>0</v>
      </c>
      <c r="N36" s="139">
        <v>0</v>
      </c>
      <c r="O36" s="108">
        <v>0</v>
      </c>
      <c r="P36" s="99">
        <v>0</v>
      </c>
      <c r="Q36" s="133">
        <v>0</v>
      </c>
      <c r="R36" s="143">
        <v>0</v>
      </c>
      <c r="S36" s="127">
        <f t="shared" si="1"/>
        <v>0</v>
      </c>
      <c r="T36" s="127">
        <f t="shared" si="2"/>
        <v>0</v>
      </c>
      <c r="U36" s="84">
        <f t="shared" si="3"/>
        <v>0</v>
      </c>
      <c r="V36" s="84">
        <f t="shared" si="4"/>
        <v>0</v>
      </c>
    </row>
    <row r="37" spans="2:22" s="3" customFormat="1" ht="24.75" customHeight="1">
      <c r="B37" s="7" t="s">
        <v>115</v>
      </c>
      <c r="C37" s="98">
        <v>0</v>
      </c>
      <c r="D37" s="99">
        <v>0</v>
      </c>
      <c r="E37" s="133">
        <v>0</v>
      </c>
      <c r="F37" s="134">
        <v>0</v>
      </c>
      <c r="G37" s="104">
        <v>0</v>
      </c>
      <c r="H37" s="99">
        <v>0</v>
      </c>
      <c r="I37" s="133">
        <v>0</v>
      </c>
      <c r="J37" s="139">
        <v>0</v>
      </c>
      <c r="K37" s="104">
        <v>0</v>
      </c>
      <c r="L37" s="99">
        <v>0</v>
      </c>
      <c r="M37" s="133">
        <v>0</v>
      </c>
      <c r="N37" s="139">
        <v>0</v>
      </c>
      <c r="O37" s="108">
        <v>0</v>
      </c>
      <c r="P37" s="99">
        <v>0</v>
      </c>
      <c r="Q37" s="133">
        <v>0</v>
      </c>
      <c r="R37" s="143">
        <v>0</v>
      </c>
      <c r="S37" s="127">
        <f t="shared" si="1"/>
        <v>0</v>
      </c>
      <c r="T37" s="127">
        <f t="shared" si="2"/>
        <v>0</v>
      </c>
      <c r="U37" s="84">
        <f t="shared" si="3"/>
        <v>0</v>
      </c>
      <c r="V37" s="84">
        <f t="shared" si="4"/>
        <v>0</v>
      </c>
    </row>
    <row r="38" spans="2:22" s="3" customFormat="1" ht="24.75" customHeight="1">
      <c r="B38" s="7" t="s">
        <v>101</v>
      </c>
      <c r="C38" s="98">
        <v>0</v>
      </c>
      <c r="D38" s="99">
        <v>0</v>
      </c>
      <c r="E38" s="133">
        <v>0</v>
      </c>
      <c r="F38" s="134">
        <v>0</v>
      </c>
      <c r="G38" s="104">
        <v>0</v>
      </c>
      <c r="H38" s="99">
        <v>0</v>
      </c>
      <c r="I38" s="133">
        <v>0</v>
      </c>
      <c r="J38" s="139">
        <v>0</v>
      </c>
      <c r="K38" s="104">
        <v>0</v>
      </c>
      <c r="L38" s="99">
        <v>0</v>
      </c>
      <c r="M38" s="133">
        <v>0</v>
      </c>
      <c r="N38" s="139">
        <v>0</v>
      </c>
      <c r="O38" s="108">
        <v>0</v>
      </c>
      <c r="P38" s="99">
        <v>0</v>
      </c>
      <c r="Q38" s="133">
        <v>0</v>
      </c>
      <c r="R38" s="143">
        <v>0</v>
      </c>
      <c r="S38" s="127">
        <f t="shared" si="1"/>
        <v>0</v>
      </c>
      <c r="T38" s="127">
        <f t="shared" si="2"/>
        <v>0</v>
      </c>
      <c r="U38" s="84">
        <f>SUM(E38,I38,M38,Q38)</f>
        <v>0</v>
      </c>
      <c r="V38" s="84">
        <f>SUM(F38,J38,N38,R38)</f>
        <v>0</v>
      </c>
    </row>
    <row r="39" spans="2:22" s="3" customFormat="1" ht="24.75" customHeight="1">
      <c r="B39" s="7" t="s">
        <v>91</v>
      </c>
      <c r="C39" s="98">
        <v>0</v>
      </c>
      <c r="D39" s="99">
        <v>0</v>
      </c>
      <c r="E39" s="133">
        <v>0</v>
      </c>
      <c r="F39" s="134">
        <v>0</v>
      </c>
      <c r="G39" s="104">
        <v>0</v>
      </c>
      <c r="H39" s="99">
        <v>0</v>
      </c>
      <c r="I39" s="133">
        <v>0</v>
      </c>
      <c r="J39" s="139">
        <v>0</v>
      </c>
      <c r="K39" s="104">
        <v>0</v>
      </c>
      <c r="L39" s="99">
        <v>0</v>
      </c>
      <c r="M39" s="133">
        <v>0</v>
      </c>
      <c r="N39" s="139">
        <v>0</v>
      </c>
      <c r="O39" s="108">
        <v>0</v>
      </c>
      <c r="P39" s="99">
        <v>0</v>
      </c>
      <c r="Q39" s="133">
        <v>0</v>
      </c>
      <c r="R39" s="143">
        <v>0</v>
      </c>
      <c r="S39" s="127">
        <f t="shared" si="1"/>
        <v>0</v>
      </c>
      <c r="T39" s="127">
        <f t="shared" si="2"/>
        <v>0</v>
      </c>
      <c r="U39" s="84">
        <f>SUM(E39,I39,M39,Q39)</f>
        <v>0</v>
      </c>
      <c r="V39" s="84">
        <f>SUM(F39,J39,N39,R39)</f>
        <v>0</v>
      </c>
    </row>
    <row r="40" spans="2:22" s="3" customFormat="1" ht="24.75" customHeight="1">
      <c r="B40" s="7" t="s">
        <v>114</v>
      </c>
      <c r="C40" s="98">
        <v>1</v>
      </c>
      <c r="D40" s="99">
        <v>238</v>
      </c>
      <c r="E40" s="133">
        <v>0</v>
      </c>
      <c r="F40" s="134">
        <v>0</v>
      </c>
      <c r="G40" s="104">
        <v>1</v>
      </c>
      <c r="H40" s="99">
        <v>238</v>
      </c>
      <c r="I40" s="133">
        <v>0</v>
      </c>
      <c r="J40" s="139">
        <v>0</v>
      </c>
      <c r="K40" s="104">
        <v>1</v>
      </c>
      <c r="L40" s="99">
        <v>238</v>
      </c>
      <c r="M40" s="133">
        <v>0</v>
      </c>
      <c r="N40" s="139">
        <v>0</v>
      </c>
      <c r="O40" s="108">
        <v>1</v>
      </c>
      <c r="P40" s="99">
        <v>238</v>
      </c>
      <c r="Q40" s="133">
        <v>0</v>
      </c>
      <c r="R40" s="143">
        <v>0</v>
      </c>
      <c r="S40" s="127">
        <f t="shared" si="1"/>
        <v>4</v>
      </c>
      <c r="T40" s="127">
        <f t="shared" si="2"/>
        <v>952</v>
      </c>
      <c r="U40" s="84">
        <f t="shared" si="3"/>
        <v>0</v>
      </c>
      <c r="V40" s="84">
        <f t="shared" si="4"/>
        <v>0</v>
      </c>
    </row>
    <row r="41" spans="2:22" s="3" customFormat="1" ht="24.75" customHeight="1">
      <c r="B41" s="7" t="s">
        <v>81</v>
      </c>
      <c r="C41" s="100">
        <v>0</v>
      </c>
      <c r="D41" s="101">
        <v>0</v>
      </c>
      <c r="E41" s="135">
        <v>0</v>
      </c>
      <c r="F41" s="136">
        <v>0</v>
      </c>
      <c r="G41" s="105">
        <v>0</v>
      </c>
      <c r="H41" s="101">
        <v>0</v>
      </c>
      <c r="I41" s="135">
        <v>0</v>
      </c>
      <c r="J41" s="140">
        <v>0</v>
      </c>
      <c r="K41" s="105">
        <v>0</v>
      </c>
      <c r="L41" s="101">
        <v>0</v>
      </c>
      <c r="M41" s="135">
        <v>0</v>
      </c>
      <c r="N41" s="140">
        <v>0</v>
      </c>
      <c r="O41" s="109">
        <v>0</v>
      </c>
      <c r="P41" s="101">
        <v>0</v>
      </c>
      <c r="Q41" s="135">
        <v>0</v>
      </c>
      <c r="R41" s="144">
        <v>0</v>
      </c>
      <c r="S41" s="127">
        <f t="shared" si="1"/>
        <v>0</v>
      </c>
      <c r="T41" s="127">
        <f t="shared" si="2"/>
        <v>0</v>
      </c>
      <c r="U41" s="84">
        <f>SUM(E41,I41,M41,Q41)</f>
        <v>0</v>
      </c>
      <c r="V41" s="84">
        <f>SUM(F41,J41,N41,R41)</f>
        <v>0</v>
      </c>
    </row>
    <row r="42" spans="2:22" s="3" customFormat="1" ht="24.75" customHeight="1">
      <c r="B42" s="7" t="s">
        <v>77</v>
      </c>
      <c r="C42" s="98">
        <v>0</v>
      </c>
      <c r="D42" s="99">
        <v>0</v>
      </c>
      <c r="E42" s="133">
        <v>0</v>
      </c>
      <c r="F42" s="134">
        <v>0</v>
      </c>
      <c r="G42" s="104">
        <v>0</v>
      </c>
      <c r="H42" s="99">
        <v>0</v>
      </c>
      <c r="I42" s="133">
        <v>0</v>
      </c>
      <c r="J42" s="139">
        <v>0</v>
      </c>
      <c r="K42" s="104">
        <v>0</v>
      </c>
      <c r="L42" s="99">
        <v>0</v>
      </c>
      <c r="M42" s="133">
        <v>0</v>
      </c>
      <c r="N42" s="139">
        <v>0</v>
      </c>
      <c r="O42" s="108">
        <v>0</v>
      </c>
      <c r="P42" s="99">
        <v>0</v>
      </c>
      <c r="Q42" s="133">
        <v>0</v>
      </c>
      <c r="R42" s="143">
        <v>0</v>
      </c>
      <c r="S42" s="127">
        <f t="shared" si="1"/>
        <v>0</v>
      </c>
      <c r="T42" s="127">
        <f t="shared" si="2"/>
        <v>0</v>
      </c>
      <c r="U42" s="84">
        <f t="shared" si="3"/>
        <v>0</v>
      </c>
      <c r="V42" s="84">
        <f t="shared" si="4"/>
        <v>0</v>
      </c>
    </row>
    <row r="43" spans="2:22" s="3" customFormat="1" ht="24.75" customHeight="1">
      <c r="B43" s="7" t="s">
        <v>105</v>
      </c>
      <c r="C43" s="98">
        <v>0</v>
      </c>
      <c r="D43" s="99">
        <v>0</v>
      </c>
      <c r="E43" s="133">
        <v>0</v>
      </c>
      <c r="F43" s="134">
        <v>0</v>
      </c>
      <c r="G43" s="104">
        <v>0</v>
      </c>
      <c r="H43" s="99">
        <v>0</v>
      </c>
      <c r="I43" s="141">
        <v>0</v>
      </c>
      <c r="J43" s="139">
        <v>0</v>
      </c>
      <c r="K43" s="104">
        <v>0</v>
      </c>
      <c r="L43" s="99">
        <v>0</v>
      </c>
      <c r="M43" s="133">
        <v>0</v>
      </c>
      <c r="N43" s="139">
        <v>0</v>
      </c>
      <c r="O43" s="108">
        <v>0</v>
      </c>
      <c r="P43" s="99">
        <v>0</v>
      </c>
      <c r="Q43" s="133">
        <v>0</v>
      </c>
      <c r="R43" s="143">
        <v>0</v>
      </c>
      <c r="S43" s="127">
        <f t="shared" si="1"/>
        <v>0</v>
      </c>
      <c r="T43" s="127">
        <f t="shared" si="2"/>
        <v>0</v>
      </c>
      <c r="U43" s="84">
        <f t="shared" si="3"/>
        <v>0</v>
      </c>
      <c r="V43" s="84">
        <f t="shared" si="4"/>
        <v>0</v>
      </c>
    </row>
    <row r="44" spans="2:22" s="3" customFormat="1" ht="24.75" customHeight="1">
      <c r="B44" s="7" t="s">
        <v>99</v>
      </c>
      <c r="C44" s="98">
        <v>0</v>
      </c>
      <c r="D44" s="99">
        <v>0</v>
      </c>
      <c r="E44" s="133">
        <v>0</v>
      </c>
      <c r="F44" s="134">
        <v>0</v>
      </c>
      <c r="G44" s="104">
        <v>0</v>
      </c>
      <c r="H44" s="99">
        <v>0</v>
      </c>
      <c r="I44" s="133">
        <v>0</v>
      </c>
      <c r="J44" s="139">
        <v>0</v>
      </c>
      <c r="K44" s="104">
        <v>0</v>
      </c>
      <c r="L44" s="99">
        <v>0</v>
      </c>
      <c r="M44" s="133">
        <v>0</v>
      </c>
      <c r="N44" s="139">
        <v>0</v>
      </c>
      <c r="O44" s="108">
        <v>0</v>
      </c>
      <c r="P44" s="99">
        <v>0</v>
      </c>
      <c r="Q44" s="133">
        <v>0</v>
      </c>
      <c r="R44" s="143">
        <v>0</v>
      </c>
      <c r="S44" s="127">
        <f t="shared" si="1"/>
        <v>0</v>
      </c>
      <c r="T44" s="127">
        <f t="shared" si="2"/>
        <v>0</v>
      </c>
      <c r="U44" s="84">
        <f t="shared" si="3"/>
        <v>0</v>
      </c>
      <c r="V44" s="84">
        <f t="shared" si="4"/>
        <v>0</v>
      </c>
    </row>
    <row r="45" spans="2:22" s="3" customFormat="1" ht="24.75" customHeight="1">
      <c r="B45" s="7" t="s">
        <v>82</v>
      </c>
      <c r="C45" s="98">
        <v>0</v>
      </c>
      <c r="D45" s="99">
        <v>0</v>
      </c>
      <c r="E45" s="133">
        <v>0</v>
      </c>
      <c r="F45" s="134">
        <v>0</v>
      </c>
      <c r="G45" s="104">
        <v>0</v>
      </c>
      <c r="H45" s="99">
        <v>0</v>
      </c>
      <c r="I45" s="133">
        <v>0</v>
      </c>
      <c r="J45" s="139">
        <v>0</v>
      </c>
      <c r="K45" s="104">
        <v>0</v>
      </c>
      <c r="L45" s="99">
        <v>0</v>
      </c>
      <c r="M45" s="133">
        <v>0</v>
      </c>
      <c r="N45" s="139">
        <v>0</v>
      </c>
      <c r="O45" s="108">
        <v>0</v>
      </c>
      <c r="P45" s="99">
        <v>0</v>
      </c>
      <c r="Q45" s="133">
        <v>0</v>
      </c>
      <c r="R45" s="143">
        <v>0</v>
      </c>
      <c r="S45" s="127">
        <f t="shared" si="1"/>
        <v>0</v>
      </c>
      <c r="T45" s="127">
        <f t="shared" si="2"/>
        <v>0</v>
      </c>
      <c r="U45" s="84">
        <f t="shared" si="3"/>
        <v>0</v>
      </c>
      <c r="V45" s="84">
        <f t="shared" si="4"/>
        <v>0</v>
      </c>
    </row>
    <row r="46" spans="2:22" s="3" customFormat="1" ht="24.75" customHeight="1">
      <c r="B46" s="7" t="s">
        <v>79</v>
      </c>
      <c r="C46" s="98">
        <v>0</v>
      </c>
      <c r="D46" s="99">
        <v>0</v>
      </c>
      <c r="E46" s="133">
        <v>0</v>
      </c>
      <c r="F46" s="134">
        <v>0</v>
      </c>
      <c r="G46" s="104">
        <v>0</v>
      </c>
      <c r="H46" s="99">
        <v>0</v>
      </c>
      <c r="I46" s="133">
        <v>0</v>
      </c>
      <c r="J46" s="139">
        <v>0</v>
      </c>
      <c r="K46" s="104">
        <v>0</v>
      </c>
      <c r="L46" s="99">
        <v>0</v>
      </c>
      <c r="M46" s="133">
        <v>0</v>
      </c>
      <c r="N46" s="139">
        <v>0</v>
      </c>
      <c r="O46" s="108">
        <v>0</v>
      </c>
      <c r="P46" s="99">
        <v>0</v>
      </c>
      <c r="Q46" s="133">
        <v>0</v>
      </c>
      <c r="R46" s="143">
        <v>0</v>
      </c>
      <c r="S46" s="127">
        <f t="shared" si="1"/>
        <v>0</v>
      </c>
      <c r="T46" s="127">
        <f t="shared" si="2"/>
        <v>0</v>
      </c>
      <c r="U46" s="84">
        <f t="shared" si="3"/>
        <v>0</v>
      </c>
      <c r="V46" s="84">
        <f t="shared" si="4"/>
        <v>0</v>
      </c>
    </row>
    <row r="47" spans="2:22" s="3" customFormat="1" ht="24.75" customHeight="1">
      <c r="B47" s="7" t="s">
        <v>88</v>
      </c>
      <c r="C47" s="98">
        <v>0</v>
      </c>
      <c r="D47" s="99">
        <v>0</v>
      </c>
      <c r="E47" s="133">
        <v>0</v>
      </c>
      <c r="F47" s="134">
        <v>0</v>
      </c>
      <c r="G47" s="104">
        <v>0</v>
      </c>
      <c r="H47" s="99">
        <v>0</v>
      </c>
      <c r="I47" s="133">
        <v>0</v>
      </c>
      <c r="J47" s="139">
        <v>0</v>
      </c>
      <c r="K47" s="104">
        <v>0</v>
      </c>
      <c r="L47" s="99">
        <v>0</v>
      </c>
      <c r="M47" s="133">
        <v>0</v>
      </c>
      <c r="N47" s="139">
        <v>0</v>
      </c>
      <c r="O47" s="108">
        <v>0</v>
      </c>
      <c r="P47" s="99">
        <v>0</v>
      </c>
      <c r="Q47" s="133">
        <v>0</v>
      </c>
      <c r="R47" s="143">
        <v>0</v>
      </c>
      <c r="S47" s="127">
        <f t="shared" si="1"/>
        <v>0</v>
      </c>
      <c r="T47" s="127">
        <f t="shared" si="2"/>
        <v>0</v>
      </c>
      <c r="U47" s="84">
        <f t="shared" si="3"/>
        <v>0</v>
      </c>
      <c r="V47" s="84">
        <f t="shared" si="4"/>
        <v>0</v>
      </c>
    </row>
    <row r="48" spans="2:22" s="3" customFormat="1" ht="24.75" customHeight="1">
      <c r="B48" s="7" t="s">
        <v>87</v>
      </c>
      <c r="C48" s="98">
        <v>0</v>
      </c>
      <c r="D48" s="99">
        <v>0</v>
      </c>
      <c r="E48" s="133">
        <v>0</v>
      </c>
      <c r="F48" s="134">
        <v>0</v>
      </c>
      <c r="G48" s="104">
        <v>0</v>
      </c>
      <c r="H48" s="99">
        <v>0</v>
      </c>
      <c r="I48" s="133">
        <v>0</v>
      </c>
      <c r="J48" s="139">
        <v>0</v>
      </c>
      <c r="K48" s="104">
        <v>0</v>
      </c>
      <c r="L48" s="99">
        <v>0</v>
      </c>
      <c r="M48" s="133">
        <v>0</v>
      </c>
      <c r="N48" s="139">
        <v>0</v>
      </c>
      <c r="O48" s="108">
        <v>0</v>
      </c>
      <c r="P48" s="99">
        <v>0</v>
      </c>
      <c r="Q48" s="133">
        <v>0</v>
      </c>
      <c r="R48" s="143">
        <v>0</v>
      </c>
      <c r="S48" s="127">
        <f t="shared" si="1"/>
        <v>0</v>
      </c>
      <c r="T48" s="127">
        <f t="shared" si="2"/>
        <v>0</v>
      </c>
      <c r="U48" s="84">
        <f t="shared" si="3"/>
        <v>0</v>
      </c>
      <c r="V48" s="84">
        <f t="shared" si="4"/>
        <v>0</v>
      </c>
    </row>
    <row r="49" spans="2:22" s="3" customFormat="1" ht="24.75" customHeight="1">
      <c r="B49" s="7" t="s">
        <v>92</v>
      </c>
      <c r="C49" s="100">
        <v>0</v>
      </c>
      <c r="D49" s="101">
        <v>0</v>
      </c>
      <c r="E49" s="135">
        <v>0</v>
      </c>
      <c r="F49" s="136">
        <v>0</v>
      </c>
      <c r="G49" s="105">
        <v>0</v>
      </c>
      <c r="H49" s="101">
        <v>0</v>
      </c>
      <c r="I49" s="135">
        <v>0</v>
      </c>
      <c r="J49" s="140">
        <v>0</v>
      </c>
      <c r="K49" s="105">
        <v>0</v>
      </c>
      <c r="L49" s="101">
        <v>0</v>
      </c>
      <c r="M49" s="135">
        <v>0</v>
      </c>
      <c r="N49" s="140">
        <v>0</v>
      </c>
      <c r="O49" s="109">
        <v>0</v>
      </c>
      <c r="P49" s="101">
        <v>0</v>
      </c>
      <c r="Q49" s="135">
        <v>0</v>
      </c>
      <c r="R49" s="144">
        <v>0</v>
      </c>
      <c r="S49" s="127">
        <f t="shared" si="1"/>
        <v>0</v>
      </c>
      <c r="T49" s="127">
        <f t="shared" si="2"/>
        <v>0</v>
      </c>
      <c r="U49" s="84">
        <f t="shared" si="3"/>
        <v>0</v>
      </c>
      <c r="V49" s="84">
        <f t="shared" si="4"/>
        <v>0</v>
      </c>
    </row>
    <row r="50" spans="2:22" s="3" customFormat="1" ht="24.75" customHeight="1" thickBot="1">
      <c r="B50" s="8" t="s">
        <v>98</v>
      </c>
      <c r="C50" s="102">
        <v>0</v>
      </c>
      <c r="D50" s="103">
        <v>0</v>
      </c>
      <c r="E50" s="137">
        <v>0</v>
      </c>
      <c r="F50" s="138">
        <v>0</v>
      </c>
      <c r="G50" s="107">
        <v>0</v>
      </c>
      <c r="H50" s="103">
        <v>0</v>
      </c>
      <c r="I50" s="137">
        <v>0</v>
      </c>
      <c r="J50" s="142">
        <v>0</v>
      </c>
      <c r="K50" s="107">
        <v>0</v>
      </c>
      <c r="L50" s="103">
        <v>0</v>
      </c>
      <c r="M50" s="137">
        <v>0</v>
      </c>
      <c r="N50" s="142">
        <v>0</v>
      </c>
      <c r="O50" s="110">
        <v>0</v>
      </c>
      <c r="P50" s="103">
        <v>0</v>
      </c>
      <c r="Q50" s="137">
        <v>0</v>
      </c>
      <c r="R50" s="145">
        <v>0</v>
      </c>
      <c r="S50" s="127">
        <f t="shared" si="1"/>
        <v>0</v>
      </c>
      <c r="T50" s="127">
        <f t="shared" si="2"/>
        <v>0</v>
      </c>
      <c r="U50" s="84">
        <f t="shared" si="3"/>
        <v>0</v>
      </c>
      <c r="V50" s="84">
        <f t="shared" si="4"/>
        <v>0</v>
      </c>
    </row>
    <row r="51" spans="2:20" s="4" customFormat="1" ht="36.75" customHeight="1" thickBot="1">
      <c r="B51" s="81" t="s">
        <v>43</v>
      </c>
      <c r="C51" s="46">
        <f aca="true" t="shared" si="5" ref="C51:P51">SUM(C8:C50)</f>
        <v>9</v>
      </c>
      <c r="D51" s="67">
        <f t="shared" si="5"/>
        <v>1493</v>
      </c>
      <c r="E51" s="47">
        <f>SUM(E8:E50)</f>
        <v>4</v>
      </c>
      <c r="F51" s="47">
        <f>SUM(F8:F50)</f>
        <v>798</v>
      </c>
      <c r="G51" s="49">
        <f t="shared" si="5"/>
        <v>5</v>
      </c>
      <c r="H51" s="67">
        <f t="shared" si="5"/>
        <v>1038</v>
      </c>
      <c r="I51" s="47">
        <f>SUM(I8:I50)</f>
        <v>2</v>
      </c>
      <c r="J51" s="48">
        <f>SUM(J8:J50)</f>
        <v>514</v>
      </c>
      <c r="K51" s="49">
        <f t="shared" si="5"/>
        <v>1</v>
      </c>
      <c r="L51" s="67">
        <f t="shared" si="5"/>
        <v>238</v>
      </c>
      <c r="M51" s="47">
        <f>SUM(M8:M50)</f>
        <v>0</v>
      </c>
      <c r="N51" s="48">
        <f>SUM(N8:N50)</f>
        <v>0</v>
      </c>
      <c r="O51" s="51">
        <f t="shared" si="5"/>
        <v>1</v>
      </c>
      <c r="P51" s="67">
        <f t="shared" si="5"/>
        <v>238</v>
      </c>
      <c r="Q51" s="47">
        <f>SUM(Q8:Q50)</f>
        <v>0</v>
      </c>
      <c r="R51" s="67">
        <f>SUM(R8:R50)</f>
        <v>0</v>
      </c>
      <c r="S51" s="127">
        <f t="shared" si="1"/>
        <v>16</v>
      </c>
      <c r="T51" s="127">
        <f t="shared" si="2"/>
        <v>3007</v>
      </c>
    </row>
    <row r="52" spans="2:6" ht="23.25" customHeight="1">
      <c r="B52" s="2"/>
      <c r="C52" s="5"/>
      <c r="D52" s="5"/>
      <c r="E52" s="5"/>
      <c r="F52" s="5"/>
    </row>
  </sheetData>
  <sheetProtection selectLockedCells="1" selectUnlockedCells="1"/>
  <mergeCells count="16">
    <mergeCell ref="C6:D6"/>
    <mergeCell ref="K6:L6"/>
    <mergeCell ref="Q6:R6"/>
    <mergeCell ref="O6:P6"/>
    <mergeCell ref="B4:B7"/>
    <mergeCell ref="C4:R4"/>
    <mergeCell ref="C5:F5"/>
    <mergeCell ref="G5:J5"/>
    <mergeCell ref="K5:N5"/>
    <mergeCell ref="O5:R5"/>
    <mergeCell ref="M6:N6"/>
    <mergeCell ref="E6:F6"/>
    <mergeCell ref="L3:N3"/>
    <mergeCell ref="G6:H6"/>
    <mergeCell ref="O3:R3"/>
    <mergeCell ref="I6:J6"/>
  </mergeCells>
  <printOptions horizontalCentered="1"/>
  <pageMargins left="0.1968503937007874" right="0.5118110236220472" top="0.7480314960629921" bottom="0.7480314960629921" header="0.31496062992125984" footer="0.31496062992125984"/>
  <pageSetup fitToHeight="1" fitToWidth="1" horizontalDpi="600" verticalDpi="600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2022-02-14T07:42:36Z</dcterms:created>
  <dcterms:modified xsi:type="dcterms:W3CDTF">2022-02-14T07:42:43Z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