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9420" activeTab="0"/>
  </bookViews>
  <sheets>
    <sheet name="1-3" sheetId="1" r:id="rId1"/>
  </sheets>
  <definedNames>
    <definedName name="_xlnm.Print_Area" localSheetId="0">'1-3'!$A$1:$S$32</definedName>
  </definedNames>
  <calcPr fullCalcOnLoad="1"/>
</workbook>
</file>

<file path=xl/sharedStrings.xml><?xml version="1.0" encoding="utf-8"?>
<sst xmlns="http://schemas.openxmlformats.org/spreadsheetml/2006/main" count="57" uniqueCount="43">
  <si>
    <t>構成比</t>
  </si>
  <si>
    <t>合　　　　　　計　</t>
  </si>
  <si>
    <t>１－３　製造品出荷額等の推移</t>
  </si>
  <si>
    <t>＜従業者４人以上＞</t>
  </si>
  <si>
    <t>（単位：百万円）</t>
  </si>
  <si>
    <t xml:space="preserve"> 食料品製造業</t>
  </si>
  <si>
    <t xml:space="preserve"> 飲料・たばこ・飼料製造業</t>
  </si>
  <si>
    <t xml:space="preserve"> 繊維工業</t>
  </si>
  <si>
    <t xml:space="preserve"> 木材・木製品製造業</t>
  </si>
  <si>
    <t xml:space="preserve"> 家具・装備品製造業</t>
  </si>
  <si>
    <t xml:space="preserve"> パルプ・紙・紙加工品製造業</t>
  </si>
  <si>
    <t xml:space="preserve"> 化学工業</t>
  </si>
  <si>
    <t xml:space="preserve"> 石油製品・石炭製品製造業</t>
  </si>
  <si>
    <t xml:space="preserve"> プラスチック製品製造業</t>
  </si>
  <si>
    <t xml:space="preserve"> ゴム製品製造業</t>
  </si>
  <si>
    <t xml:space="preserve"> なめし革・同製品・毛皮製造業</t>
  </si>
  <si>
    <t xml:space="preserve"> 窯業・土石製品製造業</t>
  </si>
  <si>
    <t xml:space="preserve"> 鉄鋼業</t>
  </si>
  <si>
    <t xml:space="preserve"> 非鉄金属製造業</t>
  </si>
  <si>
    <t xml:space="preserve"> 金属製品製造業</t>
  </si>
  <si>
    <t xml:space="preserve"> 電気機械器具製造業</t>
  </si>
  <si>
    <t xml:space="preserve"> 輸送用機械器具製造業</t>
  </si>
  <si>
    <t xml:space="preserve"> その他の製造業</t>
  </si>
  <si>
    <t xml:space="preserve"> 情報通信機械器具製造業</t>
  </si>
  <si>
    <t xml:space="preserve"> 電子部品・デバイス製造業</t>
  </si>
  <si>
    <t xml:space="preserve"> 印刷・同関連業</t>
  </si>
  <si>
    <t>出典：工業統計表（大阪の工業）</t>
  </si>
  <si>
    <t>－</t>
  </si>
  <si>
    <t>構成比</t>
  </si>
  <si>
    <t xml:space="preserve"> はん用機械器具製造業</t>
  </si>
  <si>
    <t xml:space="preserve"> 生産用機械器具製造業</t>
  </si>
  <si>
    <t xml:space="preserve"> 業務用機械器具製造業</t>
  </si>
  <si>
    <r>
      <t>　　　</t>
    </r>
    <r>
      <rPr>
        <sz val="9"/>
        <rFont val="ＭＳ Ｐゴシック"/>
        <family val="3"/>
      </rPr>
      <t>平成23年は「平成24年経済ｾﾝｻｽ-活動調査 産業別集計(製造業)」</t>
    </r>
    <r>
      <rPr>
        <sz val="9"/>
        <color indexed="10"/>
        <rFont val="ＭＳ Ｐゴシック"/>
        <family val="3"/>
      </rPr>
      <t>、</t>
    </r>
    <r>
      <rPr>
        <sz val="9"/>
        <rFont val="ＭＳ Ｐゴシック"/>
        <family val="3"/>
      </rPr>
      <t>平成27年の数値は「平成28年経済ｾﾝｻｽ-活動調査　産業別集計（製造業）」より</t>
    </r>
  </si>
  <si>
    <t>－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</si>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</sst>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\ ###\ ##0"/>
    <numFmt numFmtId="178" formatCode="#0.0"/>
    <numFmt numFmtId="179" formatCode="#\ ##0"/>
    <numFmt numFmtId="180" formatCode="##0"/>
    <numFmt numFmtId="181" formatCode="0.0;[Red]0.0"/>
    <numFmt numFmtId="182" formatCode="0.0"/>
    <numFmt numFmtId="183" formatCode="###\ ##0"/>
    <numFmt numFmtId="184" formatCode="0.0_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\ ###\ ###\ ##0"/>
    <numFmt numFmtId="191" formatCode="###\ ###\ ##0"/>
    <numFmt numFmtId="192" formatCode="###\ ##0.0\ "/>
    <numFmt numFmtId="193" formatCode="#,##0.0_);\(#,##0.0\)"/>
    <numFmt numFmtId="194" formatCode="_ * #,##0;_ * \-#,##0;_ * &quot;-&quot;;_ @\ "/>
    <numFmt numFmtId="195" formatCode="00"/>
    <numFmt numFmtId="196" formatCode="###,###,##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#0.0"/>
    <numFmt numFmtId="203" formatCode="#0"/>
    <numFmt numFmtId="204" formatCode="0_);[Red]\(0\)"/>
    <numFmt numFmtId="205" formatCode="0.00_ "/>
    <numFmt numFmtId="206" formatCode="#,##0.0;[Red]\-#,##0.0"/>
    <numFmt numFmtId="207" formatCode="###,###,###,###,###,###"/>
  </numFmts>
  <fonts count="4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61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61" applyNumberFormat="1" applyFont="1" applyFill="1" applyBorder="1" applyAlignment="1">
      <alignment vertical="center"/>
      <protection/>
    </xf>
    <xf numFmtId="177" fontId="9" fillId="0" borderId="11" xfId="61" applyNumberFormat="1" applyFont="1" applyBorder="1" applyAlignment="1">
      <alignment horizontal="center"/>
      <protection/>
    </xf>
    <xf numFmtId="0" fontId="0" fillId="33" borderId="10" xfId="61" applyNumberFormat="1" applyFont="1" applyFill="1" applyBorder="1" applyAlignment="1">
      <alignment vertical="center"/>
      <protection/>
    </xf>
    <xf numFmtId="0" fontId="0" fillId="33" borderId="10" xfId="61" applyNumberFormat="1" applyFont="1" applyFill="1" applyBorder="1" applyAlignment="1">
      <alignment horizontal="center" vertical="center"/>
      <protection/>
    </xf>
    <xf numFmtId="0" fontId="9" fillId="33" borderId="12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0" fillId="33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9" fillId="33" borderId="0" xfId="61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3" xfId="61" applyNumberFormat="1" applyFont="1" applyBorder="1" applyAlignment="1">
      <alignment horizontal="right" vertical="center"/>
      <protection/>
    </xf>
    <xf numFmtId="181" fontId="0" fillId="0" borderId="11" xfId="61" applyNumberFormat="1" applyFont="1" applyBorder="1" applyAlignment="1">
      <alignment vertical="center"/>
      <protection/>
    </xf>
    <xf numFmtId="196" fontId="0" fillId="0" borderId="13" xfId="61" applyNumberFormat="1" applyFont="1" applyBorder="1" applyAlignment="1">
      <alignment horizontal="right" vertical="center"/>
      <protection/>
    </xf>
    <xf numFmtId="196" fontId="0" fillId="0" borderId="13" xfId="61" applyNumberFormat="1" applyFont="1" applyBorder="1" applyAlignment="1">
      <alignment vertical="center"/>
      <protection/>
    </xf>
    <xf numFmtId="196" fontId="0" fillId="0" borderId="13" xfId="61" applyNumberFormat="1" applyFont="1" applyBorder="1" applyAlignment="1">
      <alignment horizontal="right"/>
      <protection/>
    </xf>
    <xf numFmtId="196" fontId="0" fillId="0" borderId="13" xfId="61" applyNumberFormat="1" applyFont="1" applyFill="1" applyBorder="1" applyAlignment="1">
      <alignment horizontal="right" vertical="center"/>
      <protection/>
    </xf>
    <xf numFmtId="178" fontId="0" fillId="0" borderId="14" xfId="61" applyNumberFormat="1" applyFont="1" applyBorder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177" fontId="9" fillId="0" borderId="11" xfId="61" applyNumberFormat="1" applyFont="1" applyFill="1" applyBorder="1" applyAlignment="1">
      <alignment horizontal="center"/>
      <protection/>
    </xf>
    <xf numFmtId="3" fontId="0" fillId="0" borderId="13" xfId="61" applyNumberFormat="1" applyFont="1" applyFill="1" applyBorder="1" applyAlignment="1">
      <alignment horizontal="right" vertical="center"/>
      <protection/>
    </xf>
    <xf numFmtId="181" fontId="0" fillId="0" borderId="11" xfId="61" applyNumberFormat="1" applyFont="1" applyFill="1" applyBorder="1" applyAlignment="1">
      <alignment vertical="center"/>
      <protection/>
    </xf>
    <xf numFmtId="196" fontId="0" fillId="0" borderId="13" xfId="61" applyNumberFormat="1" applyFont="1" applyFill="1" applyBorder="1" applyAlignment="1">
      <alignment horizontal="right" vertical="center"/>
      <protection/>
    </xf>
    <xf numFmtId="196" fontId="0" fillId="0" borderId="13" xfId="61" applyNumberFormat="1" applyFont="1" applyFill="1" applyBorder="1" applyAlignment="1">
      <alignment vertical="center"/>
      <protection/>
    </xf>
    <xf numFmtId="196" fontId="0" fillId="0" borderId="13" xfId="61" applyNumberFormat="1" applyFont="1" applyFill="1" applyBorder="1" applyAlignment="1">
      <alignment horizontal="right"/>
      <protection/>
    </xf>
    <xf numFmtId="178" fontId="0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/>
    </xf>
    <xf numFmtId="38" fontId="0" fillId="0" borderId="14" xfId="49" applyFont="1" applyFill="1" applyBorder="1" applyAlignment="1">
      <alignment horizontal="right" vertical="center"/>
    </xf>
    <xf numFmtId="38" fontId="0" fillId="0" borderId="10" xfId="49" applyFont="1" applyBorder="1" applyAlignment="1">
      <alignment/>
    </xf>
    <xf numFmtId="0" fontId="0" fillId="33" borderId="10" xfId="61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206" fontId="0" fillId="0" borderId="10" xfId="49" applyNumberFormat="1" applyFont="1" applyFill="1" applyBorder="1" applyAlignment="1">
      <alignment/>
    </xf>
    <xf numFmtId="178" fontId="0" fillId="0" borderId="10" xfId="61" applyNumberFormat="1" applyFont="1" applyFill="1" applyBorder="1" applyAlignment="1">
      <alignment horizontal="center" vertical="center"/>
      <protection/>
    </xf>
    <xf numFmtId="0" fontId="0" fillId="0" borderId="15" xfId="61" applyNumberFormat="1" applyFont="1" applyBorder="1" applyAlignment="1" quotePrefix="1">
      <alignment horizontal="center" vertical="center"/>
      <protection/>
    </xf>
    <xf numFmtId="0" fontId="0" fillId="0" borderId="15" xfId="61" applyNumberFormat="1" applyFont="1" applyFill="1" applyBorder="1" applyAlignment="1" quotePrefix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80" zoomScaleNormal="75" zoomScaleSheetLayoutView="80" zoomScalePageLayoutView="0" workbookViewId="0" topLeftCell="A1">
      <selection activeCell="A1" sqref="A1:I1"/>
    </sheetView>
  </sheetViews>
  <sheetFormatPr defaultColWidth="9.00390625" defaultRowHeight="13.5"/>
  <cols>
    <col min="1" max="1" width="30.75390625" style="0" customWidth="1"/>
    <col min="2" max="2" width="10.25390625" style="0" bestFit="1" customWidth="1"/>
    <col min="3" max="3" width="6.50390625" style="0" bestFit="1" customWidth="1"/>
    <col min="4" max="4" width="10.25390625" style="0" bestFit="1" customWidth="1"/>
    <col min="5" max="5" width="6.50390625" style="0" bestFit="1" customWidth="1"/>
    <col min="6" max="6" width="10.25390625" style="0" bestFit="1" customWidth="1"/>
    <col min="7" max="7" width="6.50390625" style="0" bestFit="1" customWidth="1"/>
    <col min="8" max="8" width="10.25390625" style="0" bestFit="1" customWidth="1"/>
    <col min="9" max="9" width="6.50390625" style="0" bestFit="1" customWidth="1"/>
    <col min="10" max="10" width="10.25390625" style="0" bestFit="1" customWidth="1"/>
    <col min="11" max="11" width="6.50390625" style="0" bestFit="1" customWidth="1"/>
    <col min="12" max="12" width="10.25390625" style="0" bestFit="1" customWidth="1"/>
    <col min="13" max="13" width="7.50390625" style="0" bestFit="1" customWidth="1"/>
    <col min="14" max="14" width="10.25390625" style="0" bestFit="1" customWidth="1"/>
    <col min="15" max="15" width="7.50390625" style="0" bestFit="1" customWidth="1"/>
    <col min="16" max="16" width="10.25390625" style="0" bestFit="1" customWidth="1"/>
    <col min="17" max="17" width="7.50390625" style="0" customWidth="1"/>
    <col min="18" max="18" width="10.25390625" style="0" bestFit="1" customWidth="1"/>
  </cols>
  <sheetData>
    <row r="1" spans="1:10" ht="15.75" customHeight="1">
      <c r="A1" s="44" t="s">
        <v>2</v>
      </c>
      <c r="B1" s="44"/>
      <c r="C1" s="44"/>
      <c r="D1" s="44"/>
      <c r="E1" s="44"/>
      <c r="F1" s="44"/>
      <c r="G1" s="44"/>
      <c r="H1" s="45"/>
      <c r="I1" s="45"/>
      <c r="J1" s="13"/>
    </row>
    <row r="2" spans="1:19" ht="13.5">
      <c r="A2" s="3" t="s">
        <v>3</v>
      </c>
      <c r="F2" s="1"/>
      <c r="G2" s="1"/>
      <c r="H2" s="1"/>
      <c r="J2" s="1"/>
      <c r="O2" s="1"/>
      <c r="Q2" s="1"/>
      <c r="S2" s="1" t="s">
        <v>4</v>
      </c>
    </row>
    <row r="3" spans="1:19" ht="18" customHeight="1">
      <c r="A3" s="4"/>
      <c r="B3" s="40" t="s">
        <v>34</v>
      </c>
      <c r="C3" s="5" t="s">
        <v>0</v>
      </c>
      <c r="D3" s="41" t="s">
        <v>35</v>
      </c>
      <c r="E3" s="23" t="s">
        <v>0</v>
      </c>
      <c r="F3" s="42" t="s">
        <v>36</v>
      </c>
      <c r="G3" s="31" t="s">
        <v>0</v>
      </c>
      <c r="H3" s="42" t="s">
        <v>37</v>
      </c>
      <c r="I3" s="31" t="s">
        <v>0</v>
      </c>
      <c r="J3" s="42" t="s">
        <v>38</v>
      </c>
      <c r="K3" s="31" t="s">
        <v>0</v>
      </c>
      <c r="L3" s="43" t="s">
        <v>39</v>
      </c>
      <c r="M3" s="36" t="s">
        <v>28</v>
      </c>
      <c r="N3" s="43" t="s">
        <v>40</v>
      </c>
      <c r="O3" s="36" t="s">
        <v>28</v>
      </c>
      <c r="P3" s="43" t="s">
        <v>41</v>
      </c>
      <c r="Q3" s="36" t="s">
        <v>28</v>
      </c>
      <c r="R3" s="43" t="s">
        <v>42</v>
      </c>
      <c r="S3" s="36" t="s">
        <v>28</v>
      </c>
    </row>
    <row r="4" spans="1:19" ht="13.5">
      <c r="A4" s="6" t="s">
        <v>5</v>
      </c>
      <c r="B4" s="15">
        <v>1053263</v>
      </c>
      <c r="C4" s="16">
        <f aca="true" t="shared" si="0" ref="C4:C27">B4/B$28*100</f>
        <v>6.7030850930318815</v>
      </c>
      <c r="D4" s="24">
        <v>1148962</v>
      </c>
      <c r="E4" s="25">
        <f aca="true" t="shared" si="1" ref="E4:E27">D4/D$28*100</f>
        <v>6.966568460470844</v>
      </c>
      <c r="F4" s="34">
        <f>112757337/100</f>
        <v>1127573.37</v>
      </c>
      <c r="G4" s="32">
        <v>7.037331355063396</v>
      </c>
      <c r="H4" s="34">
        <v>1127450</v>
      </c>
      <c r="I4" s="32">
        <v>7</v>
      </c>
      <c r="J4" s="34">
        <v>1179651</v>
      </c>
      <c r="K4" s="32">
        <v>7.1</v>
      </c>
      <c r="L4" s="37">
        <v>1289978</v>
      </c>
      <c r="M4" s="38">
        <v>7.7</v>
      </c>
      <c r="N4" s="37">
        <v>1265001</v>
      </c>
      <c r="O4" s="38">
        <v>8</v>
      </c>
      <c r="P4" s="37">
        <v>1261469</v>
      </c>
      <c r="Q4" s="38">
        <v>7.422276349626793</v>
      </c>
      <c r="R4" s="37">
        <v>1302809</v>
      </c>
      <c r="S4" s="38">
        <v>7.41855677188653</v>
      </c>
    </row>
    <row r="5" spans="1:19" ht="13.5">
      <c r="A5" s="6" t="s">
        <v>6</v>
      </c>
      <c r="B5" s="15">
        <v>185770</v>
      </c>
      <c r="C5" s="16">
        <f t="shared" si="0"/>
        <v>1.1822613323856745</v>
      </c>
      <c r="D5" s="24">
        <v>223004</v>
      </c>
      <c r="E5" s="25">
        <f t="shared" si="1"/>
        <v>1.3521531895387664</v>
      </c>
      <c r="F5" s="34">
        <f>21385886/100</f>
        <v>213858.86</v>
      </c>
      <c r="G5" s="32">
        <v>1.3347208271122197</v>
      </c>
      <c r="H5" s="34">
        <v>227312</v>
      </c>
      <c r="I5" s="32">
        <v>1.4</v>
      </c>
      <c r="J5" s="34">
        <v>240195</v>
      </c>
      <c r="K5" s="32">
        <v>1.5</v>
      </c>
      <c r="L5" s="37">
        <v>261603</v>
      </c>
      <c r="M5" s="38">
        <v>1.6</v>
      </c>
      <c r="N5" s="37">
        <v>268065</v>
      </c>
      <c r="O5" s="38">
        <v>1.7</v>
      </c>
      <c r="P5" s="37">
        <v>249311</v>
      </c>
      <c r="Q5" s="38">
        <v>1.4669081262383856</v>
      </c>
      <c r="R5" s="37">
        <v>251172</v>
      </c>
      <c r="S5" s="38">
        <v>1.430241230822722</v>
      </c>
    </row>
    <row r="6" spans="1:19" ht="13.5">
      <c r="A6" s="6" t="s">
        <v>7</v>
      </c>
      <c r="B6" s="15">
        <v>310329</v>
      </c>
      <c r="C6" s="16">
        <f t="shared" si="0"/>
        <v>1.9749689240346342</v>
      </c>
      <c r="D6" s="24">
        <v>328964</v>
      </c>
      <c r="E6" s="25">
        <f t="shared" si="1"/>
        <v>1.9946266517346358</v>
      </c>
      <c r="F6" s="34">
        <f>30536832/100</f>
        <v>305368.32</v>
      </c>
      <c r="G6" s="32">
        <v>1.9058432119401973</v>
      </c>
      <c r="H6" s="34">
        <v>306484</v>
      </c>
      <c r="I6" s="32">
        <v>1.9</v>
      </c>
      <c r="J6" s="34">
        <v>306117</v>
      </c>
      <c r="K6" s="32">
        <v>1.9</v>
      </c>
      <c r="L6" s="37">
        <v>288392</v>
      </c>
      <c r="M6" s="38">
        <v>1.7</v>
      </c>
      <c r="N6" s="37">
        <v>294172</v>
      </c>
      <c r="O6" s="38">
        <v>1.9</v>
      </c>
      <c r="P6" s="37">
        <v>275987</v>
      </c>
      <c r="Q6" s="38">
        <v>1.6238607743362456</v>
      </c>
      <c r="R6" s="37">
        <v>278205</v>
      </c>
      <c r="S6" s="38">
        <v>1.5841758978385048</v>
      </c>
    </row>
    <row r="7" spans="1:19" ht="13.5">
      <c r="A7" s="6" t="s">
        <v>8</v>
      </c>
      <c r="B7" s="15">
        <v>97186</v>
      </c>
      <c r="C7" s="16">
        <f t="shared" si="0"/>
        <v>0.618502717603672</v>
      </c>
      <c r="D7" s="24">
        <v>116432</v>
      </c>
      <c r="E7" s="25">
        <f t="shared" si="1"/>
        <v>0.7059689519666806</v>
      </c>
      <c r="F7" s="34">
        <f>10625833/100</f>
        <v>106258.33</v>
      </c>
      <c r="G7" s="32">
        <v>0.663171991589047</v>
      </c>
      <c r="H7" s="34">
        <v>117337</v>
      </c>
      <c r="I7" s="32">
        <v>0.7</v>
      </c>
      <c r="J7" s="34">
        <v>106242</v>
      </c>
      <c r="K7" s="32">
        <v>0.6</v>
      </c>
      <c r="L7" s="37">
        <v>124920</v>
      </c>
      <c r="M7" s="38">
        <v>0.7</v>
      </c>
      <c r="N7" s="37">
        <v>104951</v>
      </c>
      <c r="O7" s="38">
        <v>0.7</v>
      </c>
      <c r="P7" s="37">
        <v>109276</v>
      </c>
      <c r="Q7" s="38">
        <v>0.6429614728284901</v>
      </c>
      <c r="R7" s="37">
        <v>98241</v>
      </c>
      <c r="S7" s="38">
        <v>0.559413148859229</v>
      </c>
    </row>
    <row r="8" spans="1:19" ht="13.5">
      <c r="A8" s="6" t="s">
        <v>9</v>
      </c>
      <c r="B8" s="15">
        <v>168378</v>
      </c>
      <c r="C8" s="16">
        <f t="shared" si="0"/>
        <v>1.0715766734372347</v>
      </c>
      <c r="D8" s="24">
        <v>192426</v>
      </c>
      <c r="E8" s="25">
        <f t="shared" si="1"/>
        <v>1.166747814614028</v>
      </c>
      <c r="F8" s="34">
        <f>14506730/100</f>
        <v>145067.3</v>
      </c>
      <c r="G8" s="32">
        <v>0.9053837967851157</v>
      </c>
      <c r="H8" s="34">
        <v>147840</v>
      </c>
      <c r="I8" s="32">
        <v>0.9</v>
      </c>
      <c r="J8" s="34">
        <v>158592</v>
      </c>
      <c r="K8" s="32">
        <v>1</v>
      </c>
      <c r="L8" s="37">
        <v>180364</v>
      </c>
      <c r="M8" s="38">
        <v>1.1</v>
      </c>
      <c r="N8" s="37">
        <v>175561</v>
      </c>
      <c r="O8" s="38">
        <v>1.1</v>
      </c>
      <c r="P8" s="37">
        <v>181803</v>
      </c>
      <c r="Q8" s="38">
        <v>1.0697007593498302</v>
      </c>
      <c r="R8" s="37">
        <v>173945</v>
      </c>
      <c r="S8" s="38">
        <v>0.9904915097106585</v>
      </c>
    </row>
    <row r="9" spans="1:19" ht="13.5">
      <c r="A9" s="6" t="s">
        <v>10</v>
      </c>
      <c r="B9" s="15">
        <v>343342</v>
      </c>
      <c r="C9" s="16">
        <f t="shared" si="0"/>
        <v>2.185067397232934</v>
      </c>
      <c r="D9" s="24">
        <v>355144</v>
      </c>
      <c r="E9" s="25">
        <f t="shared" si="1"/>
        <v>2.1533653761616636</v>
      </c>
      <c r="F9" s="34">
        <f>34567936/100</f>
        <v>345679.36</v>
      </c>
      <c r="G9" s="32">
        <v>2.1574296304339353</v>
      </c>
      <c r="H9" s="34">
        <v>329455</v>
      </c>
      <c r="I9" s="32">
        <v>2.1</v>
      </c>
      <c r="J9" s="34">
        <v>336792</v>
      </c>
      <c r="K9" s="32">
        <v>2</v>
      </c>
      <c r="L9" s="37">
        <v>356614</v>
      </c>
      <c r="M9" s="38">
        <v>2.1</v>
      </c>
      <c r="N9" s="37">
        <v>332090</v>
      </c>
      <c r="O9" s="38">
        <v>2.1</v>
      </c>
      <c r="P9" s="37">
        <v>341695</v>
      </c>
      <c r="Q9" s="38">
        <v>2.0104799999149434</v>
      </c>
      <c r="R9" s="37">
        <v>343519</v>
      </c>
      <c r="S9" s="38">
        <v>1.956090255842055</v>
      </c>
    </row>
    <row r="10" spans="1:19" ht="13.5">
      <c r="A10" s="6" t="s">
        <v>25</v>
      </c>
      <c r="B10" s="15">
        <v>512237</v>
      </c>
      <c r="C10" s="16">
        <f t="shared" si="0"/>
        <v>3.2599343172591952</v>
      </c>
      <c r="D10" s="24">
        <v>498448</v>
      </c>
      <c r="E10" s="25">
        <f t="shared" si="1"/>
        <v>3.022268896608218</v>
      </c>
      <c r="F10" s="34">
        <f>47019142/100</f>
        <v>470191.42</v>
      </c>
      <c r="G10" s="32">
        <v>2.9345255137124977</v>
      </c>
      <c r="H10" s="34">
        <v>468988</v>
      </c>
      <c r="I10" s="32">
        <v>2.9</v>
      </c>
      <c r="J10" s="34">
        <v>459105</v>
      </c>
      <c r="K10" s="32">
        <v>2.8</v>
      </c>
      <c r="L10" s="37">
        <v>476043</v>
      </c>
      <c r="M10" s="38">
        <v>2.9</v>
      </c>
      <c r="N10" s="37">
        <v>482068</v>
      </c>
      <c r="O10" s="38">
        <v>3</v>
      </c>
      <c r="P10" s="37">
        <v>464291</v>
      </c>
      <c r="Q10" s="38">
        <v>2.7318124172705662</v>
      </c>
      <c r="R10" s="37">
        <v>443766</v>
      </c>
      <c r="S10" s="38">
        <v>2.5269278344375037</v>
      </c>
    </row>
    <row r="11" spans="1:19" ht="13.5">
      <c r="A11" s="6" t="s">
        <v>11</v>
      </c>
      <c r="B11" s="15">
        <v>2059167</v>
      </c>
      <c r="C11" s="16">
        <f t="shared" si="0"/>
        <v>13.104772143104979</v>
      </c>
      <c r="D11" s="24">
        <v>2048056</v>
      </c>
      <c r="E11" s="25">
        <f t="shared" si="1"/>
        <v>12.418097669790711</v>
      </c>
      <c r="F11" s="34">
        <f>197810357/100</f>
        <v>1978103.57</v>
      </c>
      <c r="G11" s="32">
        <v>12.345600425738894</v>
      </c>
      <c r="H11" s="34">
        <v>1987514</v>
      </c>
      <c r="I11" s="32">
        <v>12.4</v>
      </c>
      <c r="J11" s="34">
        <v>1906070</v>
      </c>
      <c r="K11" s="32">
        <v>11.5</v>
      </c>
      <c r="L11" s="37">
        <v>1982918</v>
      </c>
      <c r="M11" s="38">
        <v>11.9</v>
      </c>
      <c r="N11" s="37">
        <v>1985298</v>
      </c>
      <c r="O11" s="38">
        <v>12.5</v>
      </c>
      <c r="P11" s="37">
        <v>1941431</v>
      </c>
      <c r="Q11" s="38">
        <v>11.423062201965523</v>
      </c>
      <c r="R11" s="37">
        <v>1884433</v>
      </c>
      <c r="S11" s="38">
        <v>10.730486937490225</v>
      </c>
    </row>
    <row r="12" spans="1:19" ht="13.5">
      <c r="A12" s="6" t="s">
        <v>12</v>
      </c>
      <c r="B12" s="17">
        <v>1311840</v>
      </c>
      <c r="C12" s="16">
        <f t="shared" si="0"/>
        <v>8.348698424270998</v>
      </c>
      <c r="D12" s="26">
        <v>1460098</v>
      </c>
      <c r="E12" s="25">
        <f t="shared" si="1"/>
        <v>8.853097557618579</v>
      </c>
      <c r="F12" s="34">
        <f>169177156/100</f>
        <v>1691771.56</v>
      </c>
      <c r="G12" s="32">
        <v>10.558565288565227</v>
      </c>
      <c r="H12" s="34">
        <v>1660105</v>
      </c>
      <c r="I12" s="32">
        <v>10.4</v>
      </c>
      <c r="J12" s="34">
        <v>1773955</v>
      </c>
      <c r="K12" s="32">
        <v>10.7</v>
      </c>
      <c r="L12" s="37">
        <v>1470722</v>
      </c>
      <c r="M12" s="38">
        <v>8.8</v>
      </c>
      <c r="N12" s="37">
        <v>1261721</v>
      </c>
      <c r="O12" s="38">
        <v>8</v>
      </c>
      <c r="P12" s="37">
        <v>1444174</v>
      </c>
      <c r="Q12" s="38">
        <v>8.497283270916718</v>
      </c>
      <c r="R12" s="37">
        <v>1521876</v>
      </c>
      <c r="S12" s="38">
        <v>8.665987538613788</v>
      </c>
    </row>
    <row r="13" spans="1:19" ht="13.5">
      <c r="A13" s="6" t="s">
        <v>13</v>
      </c>
      <c r="B13" s="17">
        <v>657076</v>
      </c>
      <c r="C13" s="16">
        <f t="shared" si="0"/>
        <v>4.1817061271392015</v>
      </c>
      <c r="D13" s="26">
        <v>717831</v>
      </c>
      <c r="E13" s="25">
        <f t="shared" si="1"/>
        <v>4.352466665171038</v>
      </c>
      <c r="F13" s="34">
        <f>67791266/100</f>
        <v>677912.66</v>
      </c>
      <c r="G13" s="32">
        <v>4.230940659952293</v>
      </c>
      <c r="H13" s="34">
        <v>686366</v>
      </c>
      <c r="I13" s="32">
        <v>4.3</v>
      </c>
      <c r="J13" s="34">
        <v>702234</v>
      </c>
      <c r="K13" s="32">
        <v>4.2</v>
      </c>
      <c r="L13" s="37">
        <v>749331</v>
      </c>
      <c r="M13" s="38">
        <v>4.5</v>
      </c>
      <c r="N13" s="37">
        <v>706335</v>
      </c>
      <c r="O13" s="38">
        <v>4.5</v>
      </c>
      <c r="P13" s="37">
        <v>768338</v>
      </c>
      <c r="Q13" s="38">
        <v>4.520774483329868</v>
      </c>
      <c r="R13" s="37">
        <v>778645</v>
      </c>
      <c r="S13" s="38">
        <v>4.433819130686767</v>
      </c>
    </row>
    <row r="14" spans="1:19" ht="13.5">
      <c r="A14" s="6" t="s">
        <v>14</v>
      </c>
      <c r="B14" s="17">
        <v>135061</v>
      </c>
      <c r="C14" s="16">
        <f t="shared" si="0"/>
        <v>0.8595435097881335</v>
      </c>
      <c r="D14" s="26">
        <v>126703</v>
      </c>
      <c r="E14" s="25">
        <f t="shared" si="1"/>
        <v>0.76824570668746</v>
      </c>
      <c r="F14" s="34">
        <f>13228042/100</f>
        <v>132280.42</v>
      </c>
      <c r="G14" s="32">
        <v>0.8255792235736775</v>
      </c>
      <c r="H14" s="34">
        <v>131451</v>
      </c>
      <c r="I14" s="32">
        <v>0.8</v>
      </c>
      <c r="J14" s="34">
        <v>127438</v>
      </c>
      <c r="K14" s="32">
        <v>0.8</v>
      </c>
      <c r="L14" s="37">
        <v>136091</v>
      </c>
      <c r="M14" s="38">
        <v>0.8</v>
      </c>
      <c r="N14" s="37">
        <v>137160</v>
      </c>
      <c r="O14" s="38">
        <v>0.9</v>
      </c>
      <c r="P14" s="37">
        <v>143366</v>
      </c>
      <c r="Q14" s="38">
        <v>0.8435435964851786</v>
      </c>
      <c r="R14" s="37">
        <v>136135</v>
      </c>
      <c r="S14" s="38">
        <v>0.7751905778719763</v>
      </c>
    </row>
    <row r="15" spans="1:19" ht="13.5">
      <c r="A15" s="6" t="s">
        <v>15</v>
      </c>
      <c r="B15" s="17">
        <v>25921</v>
      </c>
      <c r="C15" s="16">
        <f t="shared" si="0"/>
        <v>0.16496418149738423</v>
      </c>
      <c r="D15" s="26">
        <v>31471</v>
      </c>
      <c r="E15" s="25">
        <f t="shared" si="1"/>
        <v>0.19081995402761617</v>
      </c>
      <c r="F15" s="34">
        <f>2505721/100</f>
        <v>25057.21</v>
      </c>
      <c r="G15" s="32">
        <v>0.15638529101073756</v>
      </c>
      <c r="H15" s="34">
        <v>23667</v>
      </c>
      <c r="I15" s="32">
        <v>0.1</v>
      </c>
      <c r="J15" s="34">
        <v>25710</v>
      </c>
      <c r="K15" s="32">
        <v>0.2</v>
      </c>
      <c r="L15" s="37">
        <v>22849</v>
      </c>
      <c r="M15" s="38">
        <v>0.1</v>
      </c>
      <c r="N15" s="37">
        <v>22304</v>
      </c>
      <c r="O15" s="38">
        <v>0.1</v>
      </c>
      <c r="P15" s="37">
        <v>24401</v>
      </c>
      <c r="Q15" s="38">
        <v>0.14357021372844553</v>
      </c>
      <c r="R15" s="37">
        <v>21944</v>
      </c>
      <c r="S15" s="38">
        <v>0.12495392439453847</v>
      </c>
    </row>
    <row r="16" spans="1:19" ht="13.5">
      <c r="A16" s="6" t="s">
        <v>16</v>
      </c>
      <c r="B16" s="17">
        <v>299902</v>
      </c>
      <c r="C16" s="16">
        <f t="shared" si="0"/>
        <v>1.9086103143948354</v>
      </c>
      <c r="D16" s="26">
        <v>291898</v>
      </c>
      <c r="E16" s="25">
        <f t="shared" si="1"/>
        <v>1.769882207135239</v>
      </c>
      <c r="F16" s="34">
        <f>22562443/100</f>
        <v>225624.43</v>
      </c>
      <c r="G16" s="32">
        <v>1.4081512724154759</v>
      </c>
      <c r="H16" s="34">
        <v>243293</v>
      </c>
      <c r="I16" s="32">
        <v>1.5</v>
      </c>
      <c r="J16" s="34">
        <v>226176</v>
      </c>
      <c r="K16" s="32">
        <v>1.4</v>
      </c>
      <c r="L16" s="37">
        <v>225564</v>
      </c>
      <c r="M16" s="38">
        <v>1.4</v>
      </c>
      <c r="N16" s="37">
        <v>224549</v>
      </c>
      <c r="O16" s="38">
        <v>1.4</v>
      </c>
      <c r="P16" s="37">
        <v>237304</v>
      </c>
      <c r="Q16" s="38">
        <v>1.3962592471493855</v>
      </c>
      <c r="R16" s="37">
        <v>235815</v>
      </c>
      <c r="S16" s="38">
        <v>1.342797166248301</v>
      </c>
    </row>
    <row r="17" spans="1:19" ht="13.5">
      <c r="A17" s="6" t="s">
        <v>17</v>
      </c>
      <c r="B17" s="17">
        <v>1352441</v>
      </c>
      <c r="C17" s="16">
        <f t="shared" si="0"/>
        <v>8.607087789379415</v>
      </c>
      <c r="D17" s="26">
        <v>1369817</v>
      </c>
      <c r="E17" s="25">
        <f t="shared" si="1"/>
        <v>8.30569149268365</v>
      </c>
      <c r="F17" s="34">
        <f>132307736/100</f>
        <v>1323077.36</v>
      </c>
      <c r="G17" s="32">
        <v>8.257497062654556</v>
      </c>
      <c r="H17" s="34">
        <v>1333967</v>
      </c>
      <c r="I17" s="32">
        <v>8.3</v>
      </c>
      <c r="J17" s="34">
        <v>1483598</v>
      </c>
      <c r="K17" s="32">
        <v>9</v>
      </c>
      <c r="L17" s="37">
        <v>1345888</v>
      </c>
      <c r="M17" s="38">
        <v>8.1</v>
      </c>
      <c r="N17" s="37">
        <v>1198200</v>
      </c>
      <c r="O17" s="38">
        <v>7.6</v>
      </c>
      <c r="P17" s="37">
        <v>1370750</v>
      </c>
      <c r="Q17" s="38">
        <v>8.065271478003284</v>
      </c>
      <c r="R17" s="37">
        <v>1518352</v>
      </c>
      <c r="S17" s="38">
        <v>8.645919479750273</v>
      </c>
    </row>
    <row r="18" spans="1:19" ht="13.5">
      <c r="A18" s="6" t="s">
        <v>18</v>
      </c>
      <c r="B18" s="18">
        <v>668477</v>
      </c>
      <c r="C18" s="16">
        <f t="shared" si="0"/>
        <v>4.254263383157552</v>
      </c>
      <c r="D18" s="27">
        <v>746900</v>
      </c>
      <c r="E18" s="25">
        <f t="shared" si="1"/>
        <v>4.528722432182851</v>
      </c>
      <c r="F18" s="34">
        <f>65648135/100</f>
        <v>656481.35</v>
      </c>
      <c r="G18" s="32">
        <v>4.097185080177397</v>
      </c>
      <c r="H18" s="34">
        <v>692031</v>
      </c>
      <c r="I18" s="32">
        <v>4.3</v>
      </c>
      <c r="J18" s="34">
        <v>759125</v>
      </c>
      <c r="K18" s="32">
        <v>4.6</v>
      </c>
      <c r="L18" s="37">
        <v>757115</v>
      </c>
      <c r="M18" s="38">
        <v>4.5</v>
      </c>
      <c r="N18" s="37">
        <v>717552</v>
      </c>
      <c r="O18" s="38">
        <v>4.5</v>
      </c>
      <c r="P18" s="37">
        <v>774777</v>
      </c>
      <c r="Q18" s="38">
        <v>4.558660098309492</v>
      </c>
      <c r="R18" s="37">
        <v>829243</v>
      </c>
      <c r="S18" s="38">
        <v>4.721938886817358</v>
      </c>
    </row>
    <row r="19" spans="1:19" ht="13.5">
      <c r="A19" s="6" t="s">
        <v>19</v>
      </c>
      <c r="B19" s="17">
        <v>1286409</v>
      </c>
      <c r="C19" s="16">
        <f t="shared" si="0"/>
        <v>8.186852658302863</v>
      </c>
      <c r="D19" s="26">
        <v>1300499</v>
      </c>
      <c r="E19" s="25">
        <f t="shared" si="1"/>
        <v>7.885391611101039</v>
      </c>
      <c r="F19" s="34">
        <f>134663826/100</f>
        <v>1346638.26</v>
      </c>
      <c r="G19" s="32">
        <v>8.404543689273199</v>
      </c>
      <c r="H19" s="34">
        <v>1354280</v>
      </c>
      <c r="I19" s="32">
        <v>8.5</v>
      </c>
      <c r="J19" s="34">
        <v>1398109</v>
      </c>
      <c r="K19" s="32">
        <v>8.5</v>
      </c>
      <c r="L19" s="37">
        <v>1455537</v>
      </c>
      <c r="M19" s="38">
        <v>8.7</v>
      </c>
      <c r="N19" s="37">
        <v>1413680</v>
      </c>
      <c r="O19" s="38">
        <v>8.9</v>
      </c>
      <c r="P19" s="37">
        <v>1512864</v>
      </c>
      <c r="Q19" s="38">
        <v>8.901446156950847</v>
      </c>
      <c r="R19" s="37">
        <v>1623099</v>
      </c>
      <c r="S19" s="38">
        <v>9.242379031151929</v>
      </c>
    </row>
    <row r="20" spans="1:19" ht="13.5">
      <c r="A20" s="35" t="s">
        <v>29</v>
      </c>
      <c r="B20" s="19">
        <v>747177</v>
      </c>
      <c r="C20" s="16">
        <f t="shared" si="0"/>
        <v>4.755119101835232</v>
      </c>
      <c r="D20" s="28">
        <v>909374</v>
      </c>
      <c r="E20" s="25">
        <f t="shared" si="1"/>
        <v>5.513860534266767</v>
      </c>
      <c r="F20" s="34">
        <f>88101347/100</f>
        <v>881013.47</v>
      </c>
      <c r="G20" s="32">
        <v>5.498519104494463</v>
      </c>
      <c r="H20" s="34">
        <v>871446</v>
      </c>
      <c r="I20" s="32">
        <v>5.4</v>
      </c>
      <c r="J20" s="34">
        <v>838294</v>
      </c>
      <c r="K20" s="32">
        <v>5.1</v>
      </c>
      <c r="L20" s="37">
        <v>781720</v>
      </c>
      <c r="M20" s="38">
        <v>4.7</v>
      </c>
      <c r="N20" s="37">
        <v>813876</v>
      </c>
      <c r="O20" s="38">
        <v>5.1</v>
      </c>
      <c r="P20" s="37">
        <v>843751</v>
      </c>
      <c r="Q20" s="38">
        <v>4.964493346847417</v>
      </c>
      <c r="R20" s="37">
        <v>890828</v>
      </c>
      <c r="S20" s="38">
        <v>5.0726204783572095</v>
      </c>
    </row>
    <row r="21" spans="1:19" ht="13.5">
      <c r="A21" s="35" t="s">
        <v>30</v>
      </c>
      <c r="B21" s="19">
        <v>1145328</v>
      </c>
      <c r="C21" s="16">
        <f t="shared" si="0"/>
        <v>7.288997186298217</v>
      </c>
      <c r="D21" s="28">
        <v>1204018</v>
      </c>
      <c r="E21" s="25">
        <f t="shared" si="1"/>
        <v>7.300392723727316</v>
      </c>
      <c r="F21" s="34">
        <f>133185988/100</f>
        <v>1331859.88</v>
      </c>
      <c r="G21" s="32">
        <v>8.31230990678236</v>
      </c>
      <c r="H21" s="34">
        <v>1304234</v>
      </c>
      <c r="I21" s="32">
        <v>8.1</v>
      </c>
      <c r="J21" s="34">
        <v>1380924</v>
      </c>
      <c r="K21" s="32">
        <v>8.4</v>
      </c>
      <c r="L21" s="37">
        <v>1509719</v>
      </c>
      <c r="M21" s="38">
        <v>9</v>
      </c>
      <c r="N21" s="37">
        <v>1371608</v>
      </c>
      <c r="O21" s="38">
        <v>8.7</v>
      </c>
      <c r="P21" s="37">
        <v>1491463</v>
      </c>
      <c r="Q21" s="38">
        <v>8.775526630674008</v>
      </c>
      <c r="R21" s="37">
        <v>1598345</v>
      </c>
      <c r="S21" s="38">
        <v>9.101421110968706</v>
      </c>
    </row>
    <row r="22" spans="1:19" ht="13.5">
      <c r="A22" s="35" t="s">
        <v>31</v>
      </c>
      <c r="B22" s="19">
        <v>163695</v>
      </c>
      <c r="C22" s="16">
        <f t="shared" si="0"/>
        <v>1.041773530736249</v>
      </c>
      <c r="D22" s="28">
        <v>154997</v>
      </c>
      <c r="E22" s="25">
        <f t="shared" si="1"/>
        <v>0.9398023708944242</v>
      </c>
      <c r="F22" s="34">
        <f>14325205/100</f>
        <v>143252.05</v>
      </c>
      <c r="G22" s="32">
        <v>0.8940545865694836</v>
      </c>
      <c r="H22" s="34">
        <v>141362</v>
      </c>
      <c r="I22" s="32">
        <v>0.9</v>
      </c>
      <c r="J22" s="34">
        <v>137060</v>
      </c>
      <c r="K22" s="32">
        <v>0.8</v>
      </c>
      <c r="L22" s="37">
        <v>178757</v>
      </c>
      <c r="M22" s="38">
        <v>1.1</v>
      </c>
      <c r="N22" s="37">
        <v>182859</v>
      </c>
      <c r="O22" s="38">
        <v>1.2</v>
      </c>
      <c r="P22" s="37">
        <v>186226</v>
      </c>
      <c r="Q22" s="38">
        <v>1.0957222052757583</v>
      </c>
      <c r="R22" s="37">
        <v>191866</v>
      </c>
      <c r="S22" s="38">
        <v>1.092537638856568</v>
      </c>
    </row>
    <row r="23" spans="1:19" ht="13.5">
      <c r="A23" s="6" t="s">
        <v>20</v>
      </c>
      <c r="B23" s="20">
        <v>881481</v>
      </c>
      <c r="C23" s="16">
        <f t="shared" si="0"/>
        <v>5.609844977836339</v>
      </c>
      <c r="D23" s="26">
        <v>870424</v>
      </c>
      <c r="E23" s="25">
        <f t="shared" si="1"/>
        <v>5.277692722332744</v>
      </c>
      <c r="F23" s="34">
        <f>89669818/100</f>
        <v>896698.18</v>
      </c>
      <c r="G23" s="32">
        <v>5.5964094098304935</v>
      </c>
      <c r="H23" s="34">
        <v>974330</v>
      </c>
      <c r="I23" s="32">
        <v>6.1</v>
      </c>
      <c r="J23" s="34">
        <v>1021302</v>
      </c>
      <c r="K23" s="32">
        <v>6.2</v>
      </c>
      <c r="L23" s="37">
        <v>1045768</v>
      </c>
      <c r="M23" s="38">
        <v>6.3</v>
      </c>
      <c r="N23" s="37">
        <v>998611</v>
      </c>
      <c r="O23" s="38">
        <v>6.3</v>
      </c>
      <c r="P23" s="37">
        <v>1061634</v>
      </c>
      <c r="Q23" s="38">
        <v>6.246481476468562</v>
      </c>
      <c r="R23" s="37">
        <v>1100648</v>
      </c>
      <c r="S23" s="38">
        <v>6.267395004669094</v>
      </c>
    </row>
    <row r="24" spans="1:19" ht="13.5">
      <c r="A24" s="6" t="s">
        <v>23</v>
      </c>
      <c r="B24" s="17">
        <v>723226</v>
      </c>
      <c r="C24" s="16">
        <f t="shared" si="0"/>
        <v>4.602692223588102</v>
      </c>
      <c r="D24" s="26">
        <v>568028</v>
      </c>
      <c r="E24" s="25">
        <f t="shared" si="1"/>
        <v>3.4441573781067896</v>
      </c>
      <c r="F24" s="34">
        <f>19619004/100</f>
        <v>196190.04</v>
      </c>
      <c r="G24" s="32">
        <v>1.2244474344433496</v>
      </c>
      <c r="H24" s="34">
        <v>165817</v>
      </c>
      <c r="I24" s="32">
        <v>1</v>
      </c>
      <c r="J24" s="34">
        <v>156922</v>
      </c>
      <c r="K24" s="32">
        <v>0.9</v>
      </c>
      <c r="L24" s="37">
        <v>163761</v>
      </c>
      <c r="M24" s="38">
        <v>1</v>
      </c>
      <c r="N24" s="37">
        <v>157362</v>
      </c>
      <c r="O24" s="38">
        <v>1</v>
      </c>
      <c r="P24" s="37">
        <v>148445</v>
      </c>
      <c r="Q24" s="38">
        <v>0.8734244276557953</v>
      </c>
      <c r="R24" s="37">
        <v>163833</v>
      </c>
      <c r="S24" s="38">
        <v>0.9329105161169632</v>
      </c>
    </row>
    <row r="25" spans="1:19" ht="13.5">
      <c r="A25" s="6" t="s">
        <v>24</v>
      </c>
      <c r="B25" s="17">
        <v>638414</v>
      </c>
      <c r="C25" s="16">
        <f t="shared" si="0"/>
        <v>4.062939044268009</v>
      </c>
      <c r="D25" s="26">
        <v>912956</v>
      </c>
      <c r="E25" s="25">
        <f t="shared" si="1"/>
        <v>5.535579484262857</v>
      </c>
      <c r="F25" s="34">
        <f>49352749/100</f>
        <v>493527.49</v>
      </c>
      <c r="G25" s="32">
        <v>3.0801689471991844</v>
      </c>
      <c r="H25" s="34">
        <v>476356</v>
      </c>
      <c r="I25" s="32">
        <v>3</v>
      </c>
      <c r="J25" s="34">
        <v>422255</v>
      </c>
      <c r="K25" s="32">
        <v>2.6</v>
      </c>
      <c r="L25" s="37">
        <v>413261</v>
      </c>
      <c r="M25" s="38">
        <v>2.5</v>
      </c>
      <c r="N25" s="37">
        <v>336567</v>
      </c>
      <c r="O25" s="38">
        <v>2.1</v>
      </c>
      <c r="P25" s="37">
        <v>540619</v>
      </c>
      <c r="Q25" s="38">
        <v>3.1809165803367048</v>
      </c>
      <c r="R25" s="37">
        <v>470498</v>
      </c>
      <c r="S25" s="38">
        <v>2.6791469863525386</v>
      </c>
    </row>
    <row r="26" spans="1:19" ht="13.5">
      <c r="A26" s="6" t="s">
        <v>21</v>
      </c>
      <c r="B26" s="17">
        <v>760282</v>
      </c>
      <c r="C26" s="16">
        <f t="shared" si="0"/>
        <v>4.838520806959387</v>
      </c>
      <c r="D26" s="26">
        <v>695624</v>
      </c>
      <c r="E26" s="25">
        <f t="shared" si="1"/>
        <v>4.217817663897127</v>
      </c>
      <c r="F26" s="34">
        <f>111374208/100</f>
        <v>1113742.08</v>
      </c>
      <c r="G26" s="32">
        <v>6.951008483853715</v>
      </c>
      <c r="H26" s="34">
        <v>1059617</v>
      </c>
      <c r="I26" s="32">
        <v>6.6</v>
      </c>
      <c r="J26" s="34">
        <v>1169959</v>
      </c>
      <c r="K26" s="32">
        <v>7.1</v>
      </c>
      <c r="L26" s="37">
        <v>1277635</v>
      </c>
      <c r="M26" s="38">
        <v>7.7</v>
      </c>
      <c r="N26" s="37">
        <v>1180079</v>
      </c>
      <c r="O26" s="38">
        <v>7.5</v>
      </c>
      <c r="P26" s="37">
        <v>1431725</v>
      </c>
      <c r="Q26" s="38">
        <v>8.424039443167851</v>
      </c>
      <c r="R26" s="37">
        <v>1506770</v>
      </c>
      <c r="S26" s="38">
        <v>8.579965847714197</v>
      </c>
    </row>
    <row r="27" spans="1:19" ht="13.5">
      <c r="A27" s="6" t="s">
        <v>22</v>
      </c>
      <c r="B27" s="17">
        <v>186706</v>
      </c>
      <c r="C27" s="16">
        <f t="shared" si="0"/>
        <v>1.1882181424578764</v>
      </c>
      <c r="D27" s="26">
        <v>220436</v>
      </c>
      <c r="E27" s="25">
        <f t="shared" si="1"/>
        <v>1.3365824850189572</v>
      </c>
      <c r="F27" s="34">
        <f>19551394/100</f>
        <v>195513.94</v>
      </c>
      <c r="G27" s="32">
        <v>1.2202278068290877</v>
      </c>
      <c r="H27" s="34">
        <v>193757</v>
      </c>
      <c r="I27" s="32">
        <v>1.2</v>
      </c>
      <c r="J27" s="34">
        <v>213341</v>
      </c>
      <c r="K27" s="32">
        <v>1.3</v>
      </c>
      <c r="L27" s="37">
        <v>191349</v>
      </c>
      <c r="M27" s="38">
        <v>1.1</v>
      </c>
      <c r="N27" s="37">
        <v>189981</v>
      </c>
      <c r="O27" s="38">
        <v>1.2</v>
      </c>
      <c r="P27" s="37">
        <v>190611</v>
      </c>
      <c r="Q27" s="38">
        <v>1.12152524316991</v>
      </c>
      <c r="R27" s="37">
        <v>197502</v>
      </c>
      <c r="S27" s="38">
        <v>1.1246330945423664</v>
      </c>
    </row>
    <row r="28" spans="1:19" ht="18" customHeight="1">
      <c r="A28" s="7" t="s">
        <v>1</v>
      </c>
      <c r="B28" s="18">
        <f>SUM(B4:B27)</f>
        <v>15713108</v>
      </c>
      <c r="C28" s="21" t="s">
        <v>27</v>
      </c>
      <c r="D28" s="27">
        <v>16492510</v>
      </c>
      <c r="E28" s="29" t="s">
        <v>27</v>
      </c>
      <c r="F28" s="33">
        <f>1602274091/100</f>
        <v>16022740.91</v>
      </c>
      <c r="G28" s="29" t="s">
        <v>27</v>
      </c>
      <c r="H28" s="33">
        <v>16024460</v>
      </c>
      <c r="I28" s="29" t="s">
        <v>27</v>
      </c>
      <c r="J28" s="33">
        <v>16529165</v>
      </c>
      <c r="K28" s="29" t="s">
        <v>27</v>
      </c>
      <c r="L28" s="37">
        <v>16685899</v>
      </c>
      <c r="M28" s="39" t="s">
        <v>27</v>
      </c>
      <c r="N28" s="37">
        <v>15819650</v>
      </c>
      <c r="O28" s="39" t="s">
        <v>33</v>
      </c>
      <c r="P28" s="37">
        <v>16995712</v>
      </c>
      <c r="Q28" s="39" t="s">
        <v>33</v>
      </c>
      <c r="R28" s="37">
        <f>SUM(R4:R27)</f>
        <v>17561489</v>
      </c>
      <c r="S28" s="39" t="s">
        <v>33</v>
      </c>
    </row>
    <row r="29" spans="1:11" ht="13.5">
      <c r="A29" s="8"/>
      <c r="B29" s="9"/>
      <c r="C29" s="9"/>
      <c r="D29" s="9"/>
      <c r="E29" s="9"/>
      <c r="F29" s="9"/>
      <c r="G29" s="9"/>
      <c r="H29" s="14"/>
      <c r="I29" s="9"/>
      <c r="J29" s="14"/>
      <c r="K29" s="9"/>
    </row>
    <row r="30" spans="1:11" ht="13.5">
      <c r="A30" s="10"/>
      <c r="B30" s="11"/>
      <c r="C30" s="11"/>
      <c r="D30" s="11"/>
      <c r="E30" s="11"/>
      <c r="F30" s="11"/>
      <c r="G30" s="11"/>
      <c r="H30" s="22"/>
      <c r="I30" s="11"/>
      <c r="J30" s="22"/>
      <c r="K30" s="11"/>
    </row>
    <row r="31" spans="1:11" ht="13.5">
      <c r="A31" s="12" t="s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0" ht="13.5">
      <c r="A32" s="30" t="s">
        <v>32</v>
      </c>
      <c r="D32" s="30"/>
      <c r="E32" s="30"/>
      <c r="F32" s="30"/>
      <c r="G32" s="30"/>
      <c r="H32" s="30"/>
      <c r="I32" s="30"/>
      <c r="J32" s="30"/>
    </row>
    <row r="34" ht="13.5">
      <c r="A34" s="2"/>
    </row>
  </sheetData>
  <sheetProtection/>
  <mergeCells count="1">
    <mergeCell ref="A1:I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2018-11-14T01:33:55Z</dcterms:created>
  <dcterms:modified xsi:type="dcterms:W3CDTF">2020-12-07T07:21:04Z</dcterms:modified>
  <cp:category/>
  <cp:version/>
  <cp:contentType/>
  <cp:contentStatus/>
</cp:coreProperties>
</file>