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12" windowWidth="7656" windowHeight="8328" tabRatio="603" activeTab="0"/>
  </bookViews>
  <sheets>
    <sheet name="Sheet1" sheetId="1" r:id="rId1"/>
  </sheets>
  <definedNames>
    <definedName name="_xlfn.SUMIFS" hidden="1">#NAME?</definedName>
    <definedName name="_xlnm.Print_Area" localSheetId="0">'Sheet1'!$A$1:$AB$140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<sst xmlns="http://schemas.openxmlformats.org/spreadsheetml/2006/main" count="432" uniqueCount="236">
  <si>
    <t>所属党派</t>
  </si>
  <si>
    <t>その他の収入</t>
  </si>
  <si>
    <t>候補者氏名</t>
  </si>
  <si>
    <t>自由民主党</t>
  </si>
  <si>
    <t>（○は当選者）</t>
  </si>
  <si>
    <t>寄附</t>
  </si>
  <si>
    <t>計</t>
  </si>
  <si>
    <t>報告書受理日</t>
  </si>
  <si>
    <t>１回目</t>
  </si>
  <si>
    <t>２回目</t>
  </si>
  <si>
    <t>３回目</t>
  </si>
  <si>
    <t>人件費</t>
  </si>
  <si>
    <t>選挙事務所費</t>
  </si>
  <si>
    <t>集合会場費</t>
  </si>
  <si>
    <t>通信費</t>
  </si>
  <si>
    <t>交通費</t>
  </si>
  <si>
    <t>印刷費</t>
  </si>
  <si>
    <t>広告費</t>
  </si>
  <si>
    <t>文具費</t>
  </si>
  <si>
    <t>食糧費</t>
  </si>
  <si>
    <t>休泊費</t>
  </si>
  <si>
    <t>雑費</t>
  </si>
  <si>
    <t>家　　屋　　費</t>
  </si>
  <si>
    <t>収　入　の　部</t>
  </si>
  <si>
    <t>支　　　出　　　の　　　部</t>
  </si>
  <si>
    <t>選挙区名</t>
  </si>
  <si>
    <t>（構成比）</t>
  </si>
  <si>
    <t>選挙運動に関する支出金額の制限額</t>
  </si>
  <si>
    <t>○</t>
  </si>
  <si>
    <t>全選挙区計</t>
  </si>
  <si>
    <t>大阪市北区</t>
  </si>
  <si>
    <t>笹川　理</t>
  </si>
  <si>
    <t>大阪維新の会</t>
  </si>
  <si>
    <t>○</t>
  </si>
  <si>
    <t>豊中市</t>
  </si>
  <si>
    <t>池田市</t>
  </si>
  <si>
    <t>大橋　一功</t>
  </si>
  <si>
    <t>高槻市及び三島郡</t>
  </si>
  <si>
    <t>西田　薫</t>
  </si>
  <si>
    <t>枚方市</t>
  </si>
  <si>
    <t>茨木市</t>
  </si>
  <si>
    <t>八尾市</t>
  </si>
  <si>
    <t>寝屋川市</t>
  </si>
  <si>
    <t>河内長野市</t>
  </si>
  <si>
    <t>西野　修平</t>
  </si>
  <si>
    <t>松原市</t>
  </si>
  <si>
    <t>和泉市</t>
  </si>
  <si>
    <t>杉本　太平</t>
  </si>
  <si>
    <t>箕面市及び豊能郡</t>
  </si>
  <si>
    <t>羽曳野市</t>
  </si>
  <si>
    <t>門真市</t>
  </si>
  <si>
    <t>摂津市</t>
  </si>
  <si>
    <t>東大阪市</t>
  </si>
  <si>
    <t>交野市</t>
  </si>
  <si>
    <t>４回目</t>
  </si>
  <si>
    <t>岸和田市</t>
  </si>
  <si>
    <t>泉大津市、高石市及び泉北郡</t>
  </si>
  <si>
    <t>泉佐野市及び泉南郡熊取町</t>
  </si>
  <si>
    <t>大東市及び四條畷市</t>
  </si>
  <si>
    <t>柏原市及び藤井寺市</t>
  </si>
  <si>
    <t>泉南市、阪南市並びに泉南郡</t>
  </si>
  <si>
    <t>田尻町及び岬町</t>
  </si>
  <si>
    <t>大阪市都島区</t>
  </si>
  <si>
    <t>大阪市福島区及び此花区</t>
  </si>
  <si>
    <t>大阪市中央区</t>
  </si>
  <si>
    <t>大阪市西区</t>
  </si>
  <si>
    <t>大阪市港区</t>
  </si>
  <si>
    <t>大阪市大正区及び西成区</t>
  </si>
  <si>
    <t>大阪市天王寺区及び浪速区</t>
  </si>
  <si>
    <t>大阪市西淀川区</t>
  </si>
  <si>
    <t>大阪市淀川区</t>
  </si>
  <si>
    <t>大阪市東淀川区</t>
  </si>
  <si>
    <t>大阪市東成区</t>
  </si>
  <si>
    <t>大阪市生野区</t>
  </si>
  <si>
    <t>大阪市旭区</t>
  </si>
  <si>
    <t>大阪市城東区</t>
  </si>
  <si>
    <t>大阪市鶴見区</t>
  </si>
  <si>
    <t>大阪市阿倍野区</t>
  </si>
  <si>
    <t>大阪市住之江区</t>
  </si>
  <si>
    <t>大阪市住吉区</t>
  </si>
  <si>
    <t>大阪市東住吉区</t>
  </si>
  <si>
    <t>大阪市平野区</t>
  </si>
  <si>
    <t>貝塚市</t>
  </si>
  <si>
    <t>堺市堺区</t>
  </si>
  <si>
    <t>堺市中区</t>
  </si>
  <si>
    <t>堺市東区及び美原区</t>
  </si>
  <si>
    <t>堺市西区</t>
  </si>
  <si>
    <t>堺市南区</t>
  </si>
  <si>
    <t>堺市北区</t>
  </si>
  <si>
    <t>ビラの作成</t>
  </si>
  <si>
    <t>ポスターの作成</t>
  </si>
  <si>
    <t>公費負担相当額</t>
  </si>
  <si>
    <t>○</t>
  </si>
  <si>
    <t>くや　まさのり</t>
  </si>
  <si>
    <t>魚森　ゴータロー</t>
  </si>
  <si>
    <t>花谷　みつよし</t>
  </si>
  <si>
    <t>すぎうら　美香</t>
  </si>
  <si>
    <t>自由民主党</t>
  </si>
  <si>
    <t>橋本　ゆうと</t>
  </si>
  <si>
    <t>大阪維新の会</t>
  </si>
  <si>
    <t>さかがみ　敏也</t>
  </si>
  <si>
    <t>山中　良介</t>
  </si>
  <si>
    <t>工藤　ゆうき</t>
  </si>
  <si>
    <t>横倉　やすゆき</t>
  </si>
  <si>
    <t>しずかわ　俊博</t>
  </si>
  <si>
    <t>川おか　栄一</t>
  </si>
  <si>
    <t>公明党</t>
  </si>
  <si>
    <t>みた　勝久</t>
  </si>
  <si>
    <t>金城　かつのり</t>
  </si>
  <si>
    <t>林　よう子</t>
  </si>
  <si>
    <t>和田　けんじ</t>
  </si>
  <si>
    <t>中川　セイタ</t>
  </si>
  <si>
    <t>かじき　一彦</t>
  </si>
  <si>
    <t>前島　かずき</t>
  </si>
  <si>
    <t>無所属</t>
  </si>
  <si>
    <t>山下　まさひこ</t>
  </si>
  <si>
    <t>よこみち　淳子</t>
  </si>
  <si>
    <t>たかはし　いちろう</t>
  </si>
  <si>
    <t>徳永　しんいち</t>
  </si>
  <si>
    <t>森田　あやね</t>
  </si>
  <si>
    <t>かくたに　庄一</t>
  </si>
  <si>
    <t>竹沢　のりゆき</t>
  </si>
  <si>
    <t>くすのき　好美</t>
  </si>
  <si>
    <t>冨田　ただやす</t>
  </si>
  <si>
    <t>紀田　かおる</t>
  </si>
  <si>
    <t>しかた　松男</t>
  </si>
  <si>
    <t>山川　よしやす</t>
  </si>
  <si>
    <t>高山　じゅんざぶろう</t>
  </si>
  <si>
    <t>徳村　さとる</t>
  </si>
  <si>
    <t>おきた　浩之</t>
  </si>
  <si>
    <t>堀内　たかお</t>
  </si>
  <si>
    <t>さわむら　けいこ</t>
  </si>
  <si>
    <t>立憲民主党</t>
  </si>
  <si>
    <t>永井　公大</t>
  </si>
  <si>
    <t>河崎　大樹</t>
  </si>
  <si>
    <t>タガヤ　俊史</t>
  </si>
  <si>
    <t>江川　しげる</t>
  </si>
  <si>
    <t>日本共産党</t>
  </si>
  <si>
    <t>とみた　武彦</t>
  </si>
  <si>
    <t>いわき　均</t>
  </si>
  <si>
    <t>藤村　まさたか</t>
  </si>
  <si>
    <t>山本　陽子</t>
  </si>
  <si>
    <t>中川　あきひと</t>
  </si>
  <si>
    <t>西村　ひかる</t>
  </si>
  <si>
    <t>奥村　ユキエ</t>
  </si>
  <si>
    <t>西 けいじ</t>
  </si>
  <si>
    <t>中野　としこ</t>
  </si>
  <si>
    <t>山根　あきこ</t>
  </si>
  <si>
    <t>沢田　ひろし</t>
  </si>
  <si>
    <t>日本共産党</t>
  </si>
  <si>
    <t>三橋　弘幸</t>
  </si>
  <si>
    <t>井上　みつよし</t>
  </si>
  <si>
    <t>西林　克敏</t>
  </si>
  <si>
    <t>いらはら　勉</t>
  </si>
  <si>
    <t>ヌイ　和幸</t>
  </si>
  <si>
    <t>（単位：円）</t>
  </si>
  <si>
    <t>今口　千代子</t>
  </si>
  <si>
    <t>かきみ　大志朗</t>
  </si>
  <si>
    <t>前田　将臣</t>
  </si>
  <si>
    <t>うえだ　まさひろ</t>
  </si>
  <si>
    <t>木下　まさひさ</t>
  </si>
  <si>
    <t>中井　もとき</t>
  </si>
  <si>
    <t>松下　三吾</t>
  </si>
  <si>
    <t>やえがし　善幸</t>
  </si>
  <si>
    <t>浦本　ともえ</t>
  </si>
  <si>
    <t>大竹　いずみ</t>
  </si>
  <si>
    <t>永谷　よしひろ</t>
  </si>
  <si>
    <t>原田　こうじ</t>
  </si>
  <si>
    <t>石川　たえ</t>
  </si>
  <si>
    <t>おくたに　正実</t>
  </si>
  <si>
    <t>杉江　ゆうすけ</t>
  </si>
  <si>
    <t>なかむら　よしこ</t>
  </si>
  <si>
    <t>すえおか　友行</t>
  </si>
  <si>
    <t>杉本　てつや</t>
  </si>
  <si>
    <t>市来　ハヤト</t>
  </si>
  <si>
    <t>ののうえ　愛</t>
  </si>
  <si>
    <t>吉田　ただのり</t>
  </si>
  <si>
    <t>牛尾　ジロー</t>
  </si>
  <si>
    <t>守口市</t>
  </si>
  <si>
    <t>酒井　みちよ</t>
  </si>
  <si>
    <t>岩本　ゆうすけ</t>
  </si>
  <si>
    <t>大橋　あきお</t>
  </si>
  <si>
    <t>岡沢　龍一</t>
  </si>
  <si>
    <t>田代　ミチル</t>
  </si>
  <si>
    <t>山田　けんた</t>
  </si>
  <si>
    <t>うらべ　走馬</t>
  </si>
  <si>
    <t>大野　ちかこ</t>
  </si>
  <si>
    <t>ながさき　由美子</t>
  </si>
  <si>
    <t>社会民主党</t>
  </si>
  <si>
    <t>中野　つよし</t>
  </si>
  <si>
    <t>梅田　ただし</t>
  </si>
  <si>
    <t>小松　ひさし</t>
  </si>
  <si>
    <t>ほり川　裕子</t>
  </si>
  <si>
    <t>前田　ようすけ</t>
  </si>
  <si>
    <t>松浪　たけひさ</t>
  </si>
  <si>
    <t>すずき　憲</t>
  </si>
  <si>
    <t>須田　あきら</t>
  </si>
  <si>
    <t>上田　けんじ</t>
  </si>
  <si>
    <t>谷口　まさあき</t>
  </si>
  <si>
    <t>ひご　洋一朗</t>
  </si>
  <si>
    <t>はしがみ　和美</t>
  </si>
  <si>
    <t>やまさき　ひろし</t>
  </si>
  <si>
    <t>山本　しんご</t>
  </si>
  <si>
    <t>うつみ　久子</t>
  </si>
  <si>
    <t>橋本　かずまさ</t>
  </si>
  <si>
    <t>森　かずとみ</t>
  </si>
  <si>
    <t>原田　りょう</t>
  </si>
  <si>
    <t>堀江　ゆう</t>
  </si>
  <si>
    <t>吉村　さだのり</t>
  </si>
  <si>
    <t>中谷　やすのり</t>
  </si>
  <si>
    <t>にしもと　宗一</t>
  </si>
  <si>
    <t>亀井　あつし</t>
  </si>
  <si>
    <t>泰江　まさき</t>
  </si>
  <si>
    <t>オカモト　タカユキ</t>
  </si>
  <si>
    <t>中川　よしひこ</t>
  </si>
  <si>
    <t>うち海　公仁</t>
  </si>
  <si>
    <t>上妻　敬二</t>
  </si>
  <si>
    <t>西野　こういち</t>
  </si>
  <si>
    <t>広野　みずほ</t>
  </si>
  <si>
    <t>山下　ひろあき</t>
  </si>
  <si>
    <t>由井　せいた</t>
  </si>
  <si>
    <t>土井　達也</t>
  </si>
  <si>
    <t>松本　直高</t>
  </si>
  <si>
    <t>みよし　かおる</t>
  </si>
  <si>
    <t>吹田市</t>
  </si>
  <si>
    <t>平均（公費負担請求額は、供託物が没収となった者を除く。）</t>
  </si>
  <si>
    <t>※1 候補者名は、通称を記載している。</t>
  </si>
  <si>
    <t>※2 平均金額は、小数点以下を切り上げている。</t>
  </si>
  <si>
    <t>※3 構成比は、小数点以下第二位を四捨五入しているため、合計しても必ずしも100とはならない。</t>
  </si>
  <si>
    <t>しげはら　英仁</t>
  </si>
  <si>
    <t>自由民主党</t>
  </si>
  <si>
    <t>令和５年４月９日執行大阪府議会議員選挙に係る収支の状況</t>
  </si>
  <si>
    <t>富田林市、大阪狭山市及び</t>
  </si>
  <si>
    <t>南河内郡</t>
  </si>
  <si>
    <t>でき　成元</t>
  </si>
  <si>
    <t>【別紙２】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</si>
</sst>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#,##0&quot;円&quot;"/>
    <numFmt numFmtId="178" formatCode="0_ "/>
    <numFmt numFmtId="179" formatCode="0_);[Red]\(0\)"/>
    <numFmt numFmtId="180" formatCode="#,##0_);[Red]\(#,##0\)"/>
    <numFmt numFmtId="181" formatCode="#,###&quot;円&quot;"/>
    <numFmt numFmtId="182" formatCode="\(#,###\)"/>
    <numFmt numFmtId="183" formatCode="m/d;@"/>
    <numFmt numFmtId="184" formatCode="#,###&quot;人&quot;"/>
    <numFmt numFmtId="185" formatCode="0.0%"/>
    <numFmt numFmtId="186" formatCode="m&quot;月&quot;d&quot;日&quot;;@"/>
    <numFmt numFmtId="187" formatCode="#,##0;&quot;△ &quot;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&quot;人&quot;"/>
    <numFmt numFmtId="193" formatCode="mmm\-yyyy"/>
    <numFmt numFmtId="194" formatCode="[$-411]ge\.m\.d;@"/>
    <numFmt numFmtId="195" formatCode="[$-F800]dddd\,\ mmmm\ dd\,\ yyyy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 diagonalDown="1">
      <left style="thin"/>
      <right style="thin"/>
      <top style="medium"/>
      <bottom style="dotted"/>
      <diagonal style="thin"/>
    </border>
    <border>
      <left style="thin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 diagonalDown="1">
      <left style="thin"/>
      <right style="thin"/>
      <top style="dotted"/>
      <bottom style="thin"/>
      <diagonal style="thin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61" applyFo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0" xfId="61" applyFont="1" applyFill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2" fillId="0" borderId="0" xfId="61" applyNumberFormat="1" applyFont="1" applyBorder="1" applyAlignment="1">
      <alignment/>
      <protection/>
    </xf>
    <xf numFmtId="0" fontId="2" fillId="0" borderId="10" xfId="61" applyFont="1" applyBorder="1" applyAlignment="1">
      <alignment horizontal="right"/>
      <protection/>
    </xf>
    <xf numFmtId="0" fontId="0" fillId="0" borderId="0" xfId="61" applyFont="1" applyBorder="1">
      <alignment vertical="center"/>
      <protection/>
    </xf>
    <xf numFmtId="0" fontId="3" fillId="0" borderId="0" xfId="61" applyFont="1">
      <alignment vertical="center"/>
      <protection/>
    </xf>
    <xf numFmtId="181" fontId="9" fillId="0" borderId="12" xfId="49" applyNumberFormat="1" applyFont="1" applyFill="1" applyBorder="1" applyAlignment="1">
      <alignment horizontal="left" vertical="center" shrinkToFit="1"/>
    </xf>
    <xf numFmtId="181" fontId="9" fillId="0" borderId="13" xfId="49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/>
    </xf>
    <xf numFmtId="38" fontId="9" fillId="0" borderId="14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38" fontId="9" fillId="0" borderId="15" xfId="49" applyFont="1" applyFill="1" applyBorder="1" applyAlignment="1">
      <alignment vertical="center"/>
    </xf>
    <xf numFmtId="38" fontId="9" fillId="0" borderId="16" xfId="49" applyFont="1" applyFill="1" applyBorder="1" applyAlignment="1">
      <alignment vertical="center"/>
    </xf>
    <xf numFmtId="194" fontId="9" fillId="0" borderId="15" xfId="0" applyNumberFormat="1" applyFont="1" applyFill="1" applyBorder="1" applyAlignment="1">
      <alignment horizontal="center" vertical="center"/>
    </xf>
    <xf numFmtId="194" fontId="9" fillId="0" borderId="13" xfId="61" applyNumberFormat="1" applyFont="1" applyFill="1" applyBorder="1" applyAlignment="1">
      <alignment horizontal="center" vertical="center"/>
      <protection/>
    </xf>
    <xf numFmtId="194" fontId="9" fillId="0" borderId="17" xfId="61" applyNumberFormat="1" applyFont="1" applyFill="1" applyBorder="1" applyAlignment="1">
      <alignment horizontal="center" vertical="center"/>
      <protection/>
    </xf>
    <xf numFmtId="181" fontId="9" fillId="0" borderId="18" xfId="49" applyNumberFormat="1" applyFont="1" applyFill="1" applyBorder="1" applyAlignment="1">
      <alignment horizontal="left" vertical="center" shrinkToFit="1"/>
    </xf>
    <xf numFmtId="181" fontId="9" fillId="0" borderId="16" xfId="49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vertical="center"/>
    </xf>
    <xf numFmtId="38" fontId="9" fillId="0" borderId="20" xfId="49" applyFont="1" applyFill="1" applyBorder="1" applyAlignment="1">
      <alignment vertical="center"/>
    </xf>
    <xf numFmtId="194" fontId="9" fillId="0" borderId="20" xfId="0" applyNumberFormat="1" applyFont="1" applyFill="1" applyBorder="1" applyAlignment="1">
      <alignment horizontal="center" vertical="center"/>
    </xf>
    <xf numFmtId="194" fontId="9" fillId="0" borderId="16" xfId="61" applyNumberFormat="1" applyFont="1" applyFill="1" applyBorder="1" applyAlignment="1">
      <alignment horizontal="center" vertical="center"/>
      <protection/>
    </xf>
    <xf numFmtId="194" fontId="9" fillId="0" borderId="21" xfId="61" applyNumberFormat="1" applyFont="1" applyFill="1" applyBorder="1" applyAlignment="1">
      <alignment horizontal="center" vertical="center"/>
      <protection/>
    </xf>
    <xf numFmtId="181" fontId="9" fillId="0" borderId="22" xfId="49" applyNumberFormat="1" applyFont="1" applyFill="1" applyBorder="1" applyAlignment="1">
      <alignment horizontal="left" vertical="center" shrinkToFit="1"/>
    </xf>
    <xf numFmtId="38" fontId="9" fillId="0" borderId="13" xfId="49" applyFont="1" applyFill="1" applyBorder="1" applyAlignment="1">
      <alignment/>
    </xf>
    <xf numFmtId="0" fontId="9" fillId="0" borderId="22" xfId="0" applyFont="1" applyFill="1" applyBorder="1" applyAlignment="1">
      <alignment horizontal="left" vertical="center" shrinkToFit="1"/>
    </xf>
    <xf numFmtId="194" fontId="9" fillId="0" borderId="15" xfId="61" applyNumberFormat="1" applyFont="1" applyFill="1" applyBorder="1" applyAlignment="1">
      <alignment horizontal="center" vertical="center"/>
      <protection/>
    </xf>
    <xf numFmtId="38" fontId="9" fillId="0" borderId="13" xfId="49" applyFont="1" applyFill="1" applyBorder="1" applyAlignment="1">
      <alignment horizontal="right" vertical="center"/>
    </xf>
    <xf numFmtId="38" fontId="9" fillId="0" borderId="0" xfId="49" applyFont="1" applyFill="1" applyAlignment="1">
      <alignment horizontal="right"/>
    </xf>
    <xf numFmtId="38" fontId="9" fillId="0" borderId="13" xfId="49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left" vertical="center" shrinkToFit="1"/>
    </xf>
    <xf numFmtId="49" fontId="9" fillId="0" borderId="12" xfId="0" applyNumberFormat="1" applyFont="1" applyFill="1" applyBorder="1" applyAlignment="1">
      <alignment horizontal="left" vertical="center" shrinkToFit="1"/>
    </xf>
    <xf numFmtId="38" fontId="9" fillId="0" borderId="0" xfId="49" applyFont="1" applyFill="1" applyBorder="1" applyAlignment="1">
      <alignment vertical="center"/>
    </xf>
    <xf numFmtId="194" fontId="9" fillId="0" borderId="13" xfId="0" applyNumberFormat="1" applyFont="1" applyFill="1" applyBorder="1" applyAlignment="1">
      <alignment horizontal="center" vertical="center"/>
    </xf>
    <xf numFmtId="38" fontId="9" fillId="0" borderId="23" xfId="49" applyFont="1" applyFill="1" applyBorder="1" applyAlignment="1">
      <alignment vertical="center"/>
    </xf>
    <xf numFmtId="38" fontId="9" fillId="0" borderId="24" xfId="49" applyFont="1" applyFill="1" applyBorder="1" applyAlignment="1">
      <alignment vertical="center"/>
    </xf>
    <xf numFmtId="38" fontId="9" fillId="0" borderId="25" xfId="49" applyFont="1" applyFill="1" applyBorder="1" applyAlignment="1">
      <alignment vertical="center"/>
    </xf>
    <xf numFmtId="194" fontId="9" fillId="0" borderId="25" xfId="0" applyNumberFormat="1" applyFont="1" applyFill="1" applyBorder="1" applyAlignment="1">
      <alignment horizontal="center" vertical="center"/>
    </xf>
    <xf numFmtId="194" fontId="9" fillId="0" borderId="24" xfId="0" applyNumberFormat="1" applyFont="1" applyFill="1" applyBorder="1" applyAlignment="1">
      <alignment horizontal="center" vertical="center"/>
    </xf>
    <xf numFmtId="194" fontId="9" fillId="0" borderId="24" xfId="61" applyNumberFormat="1" applyFont="1" applyFill="1" applyBorder="1" applyAlignment="1">
      <alignment horizontal="center" vertical="center"/>
      <protection/>
    </xf>
    <xf numFmtId="194" fontId="9" fillId="0" borderId="26" xfId="61" applyNumberFormat="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194" fontId="9" fillId="0" borderId="27" xfId="61" applyNumberFormat="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left" vertical="center"/>
      <protection/>
    </xf>
    <xf numFmtId="49" fontId="9" fillId="0" borderId="16" xfId="61" applyNumberFormat="1" applyFont="1" applyFill="1" applyBorder="1" applyAlignment="1">
      <alignment horizontal="center" vertical="center"/>
      <protection/>
    </xf>
    <xf numFmtId="49" fontId="9" fillId="0" borderId="16" xfId="61" applyNumberFormat="1" applyFont="1" applyFill="1" applyBorder="1" applyAlignment="1">
      <alignment vertical="center"/>
      <protection/>
    </xf>
    <xf numFmtId="38" fontId="9" fillId="0" borderId="16" xfId="49" applyFont="1" applyFill="1" applyBorder="1" applyAlignment="1">
      <alignment/>
    </xf>
    <xf numFmtId="194" fontId="9" fillId="0" borderId="16" xfId="49" applyNumberFormat="1" applyFont="1" applyFill="1" applyBorder="1" applyAlignment="1">
      <alignment horizontal="center" vertical="center"/>
    </xf>
    <xf numFmtId="194" fontId="9" fillId="0" borderId="16" xfId="49" applyNumberFormat="1" applyFont="1" applyFill="1" applyBorder="1" applyAlignment="1">
      <alignment vertical="center"/>
    </xf>
    <xf numFmtId="194" fontId="9" fillId="0" borderId="21" xfId="49" applyNumberFormat="1" applyFont="1" applyFill="1" applyBorder="1" applyAlignment="1">
      <alignment vertical="center"/>
    </xf>
    <xf numFmtId="0" fontId="9" fillId="0" borderId="18" xfId="61" applyFont="1" applyFill="1" applyBorder="1">
      <alignment vertical="center"/>
      <protection/>
    </xf>
    <xf numFmtId="0" fontId="9" fillId="0" borderId="12" xfId="61" applyFont="1" applyFill="1" applyBorder="1">
      <alignment vertical="center"/>
      <protection/>
    </xf>
    <xf numFmtId="49" fontId="9" fillId="0" borderId="13" xfId="61" applyNumberFormat="1" applyFont="1" applyFill="1" applyBorder="1" applyAlignment="1">
      <alignment vertical="center"/>
      <protection/>
    </xf>
    <xf numFmtId="194" fontId="9" fillId="0" borderId="13" xfId="49" applyNumberFormat="1" applyFont="1" applyFill="1" applyBorder="1" applyAlignment="1">
      <alignment horizontal="center" vertical="center"/>
    </xf>
    <xf numFmtId="194" fontId="9" fillId="0" borderId="13" xfId="49" applyNumberFormat="1" applyFont="1" applyFill="1" applyBorder="1" applyAlignment="1">
      <alignment vertical="center"/>
    </xf>
    <xf numFmtId="194" fontId="9" fillId="0" borderId="17" xfId="49" applyNumberFormat="1" applyFont="1" applyFill="1" applyBorder="1" applyAlignment="1">
      <alignment vertical="center"/>
    </xf>
    <xf numFmtId="0" fontId="9" fillId="0" borderId="22" xfId="61" applyFont="1" applyFill="1" applyBorder="1">
      <alignment vertical="center"/>
      <protection/>
    </xf>
    <xf numFmtId="0" fontId="9" fillId="0" borderId="11" xfId="61" applyFont="1" applyFill="1" applyBorder="1">
      <alignment vertical="center"/>
      <protection/>
    </xf>
    <xf numFmtId="194" fontId="9" fillId="0" borderId="20" xfId="0" applyNumberFormat="1" applyFont="1" applyFill="1" applyBorder="1" applyAlignment="1">
      <alignment horizontal="center" vertical="center" shrinkToFit="1"/>
    </xf>
    <xf numFmtId="194" fontId="9" fillId="0" borderId="28" xfId="0" applyNumberFormat="1" applyFont="1" applyFill="1" applyBorder="1" applyAlignment="1">
      <alignment horizontal="center" vertical="center"/>
    </xf>
    <xf numFmtId="0" fontId="9" fillId="0" borderId="22" xfId="61" applyFont="1" applyFill="1" applyBorder="1" applyAlignment="1">
      <alignment horizontal="left" vertical="center"/>
      <protection/>
    </xf>
    <xf numFmtId="49" fontId="9" fillId="0" borderId="12" xfId="61" applyNumberFormat="1" applyFont="1" applyFill="1" applyBorder="1" applyAlignment="1">
      <alignment horizontal="left" vertical="center"/>
      <protection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8" xfId="61" applyFont="1" applyFill="1" applyBorder="1" applyAlignment="1">
      <alignment horizontal="left" vertical="center"/>
      <protection/>
    </xf>
    <xf numFmtId="49" fontId="9" fillId="0" borderId="22" xfId="61" applyNumberFormat="1" applyFont="1" applyFill="1" applyBorder="1" applyAlignment="1">
      <alignment horizontal="left" vertical="center" shrinkToFit="1"/>
      <protection/>
    </xf>
    <xf numFmtId="49" fontId="9" fillId="0" borderId="12" xfId="61" applyNumberFormat="1" applyFont="1" applyFill="1" applyBorder="1" applyAlignment="1">
      <alignment horizontal="left" vertical="center" shrinkToFit="1"/>
      <protection/>
    </xf>
    <xf numFmtId="194" fontId="9" fillId="0" borderId="15" xfId="49" applyNumberFormat="1" applyFont="1" applyFill="1" applyBorder="1" applyAlignment="1">
      <alignment horizontal="center" vertical="center"/>
    </xf>
    <xf numFmtId="0" fontId="9" fillId="0" borderId="22" xfId="61" applyFont="1" applyFill="1" applyBorder="1" applyAlignment="1">
      <alignment horizontal="left" vertical="center" shrinkToFit="1"/>
      <protection/>
    </xf>
    <xf numFmtId="0" fontId="9" fillId="0" borderId="22" xfId="61" applyFont="1" applyFill="1" applyBorder="1" applyAlignment="1">
      <alignment horizontal="left" vertical="center" wrapText="1"/>
      <protection/>
    </xf>
    <xf numFmtId="49" fontId="9" fillId="0" borderId="13" xfId="61" applyNumberFormat="1" applyFont="1" applyFill="1" applyBorder="1" applyAlignment="1">
      <alignment horizontal="center" vertical="center"/>
      <protection/>
    </xf>
    <xf numFmtId="194" fontId="9" fillId="0" borderId="29" xfId="0" applyNumberFormat="1" applyFont="1" applyFill="1" applyBorder="1" applyAlignment="1">
      <alignment horizontal="center" vertical="center"/>
    </xf>
    <xf numFmtId="194" fontId="9" fillId="0" borderId="20" xfId="49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0" xfId="61" applyFont="1" applyFill="1" applyBorder="1" applyAlignment="1">
      <alignment horizontal="left" vertical="center"/>
      <protection/>
    </xf>
    <xf numFmtId="0" fontId="9" fillId="0" borderId="12" xfId="61" applyFont="1" applyFill="1" applyBorder="1" applyAlignment="1">
      <alignment horizontal="left" vertical="center" wrapText="1"/>
      <protection/>
    </xf>
    <xf numFmtId="49" fontId="9" fillId="0" borderId="22" xfId="61" applyNumberFormat="1" applyFont="1" applyFill="1" applyBorder="1" applyAlignment="1">
      <alignment horizontal="left" vertical="center"/>
      <protection/>
    </xf>
    <xf numFmtId="49" fontId="9" fillId="0" borderId="18" xfId="61" applyNumberFormat="1" applyFont="1" applyFill="1" applyBorder="1" applyAlignment="1">
      <alignment horizontal="left" vertical="center"/>
      <protection/>
    </xf>
    <xf numFmtId="38" fontId="9" fillId="0" borderId="31" xfId="49" applyFont="1" applyFill="1" applyBorder="1" applyAlignment="1">
      <alignment horizontal="center" vertical="center"/>
    </xf>
    <xf numFmtId="49" fontId="9" fillId="0" borderId="24" xfId="61" applyNumberFormat="1" applyFont="1" applyFill="1" applyBorder="1" applyAlignment="1">
      <alignment horizontal="center" vertical="center"/>
      <protection/>
    </xf>
    <xf numFmtId="49" fontId="9" fillId="0" borderId="24" xfId="61" applyNumberFormat="1" applyFont="1" applyFill="1" applyBorder="1" applyAlignment="1">
      <alignment vertical="center"/>
      <protection/>
    </xf>
    <xf numFmtId="0" fontId="9" fillId="0" borderId="24" xfId="0" applyFont="1" applyFill="1" applyBorder="1" applyAlignment="1">
      <alignment horizontal="center" vertical="center"/>
    </xf>
    <xf numFmtId="194" fontId="9" fillId="0" borderId="32" xfId="0" applyNumberFormat="1" applyFont="1" applyFill="1" applyBorder="1" applyAlignment="1">
      <alignment horizontal="center" vertical="center"/>
    </xf>
    <xf numFmtId="194" fontId="9" fillId="0" borderId="24" xfId="49" applyNumberFormat="1" applyFont="1" applyFill="1" applyBorder="1" applyAlignment="1">
      <alignment horizontal="center" vertical="center"/>
    </xf>
    <xf numFmtId="194" fontId="9" fillId="0" borderId="33" xfId="49" applyNumberFormat="1" applyFont="1" applyFill="1" applyBorder="1" applyAlignment="1">
      <alignment horizontal="center" vertical="center"/>
    </xf>
    <xf numFmtId="0" fontId="9" fillId="0" borderId="34" xfId="61" applyFont="1" applyFill="1" applyBorder="1" applyAlignment="1">
      <alignment horizontal="center" vertical="center"/>
      <protection/>
    </xf>
    <xf numFmtId="192" fontId="9" fillId="0" borderId="35" xfId="49" applyNumberFormat="1" applyFont="1" applyFill="1" applyBorder="1" applyAlignment="1">
      <alignment horizontal="center" vertical="center"/>
    </xf>
    <xf numFmtId="38" fontId="9" fillId="0" borderId="36" xfId="61" applyNumberFormat="1" applyFont="1" applyFill="1" applyBorder="1">
      <alignment vertical="center"/>
      <protection/>
    </xf>
    <xf numFmtId="38" fontId="9" fillId="0" borderId="37" xfId="49" applyFont="1" applyFill="1" applyBorder="1" applyAlignment="1">
      <alignment horizontal="right" vertical="center"/>
    </xf>
    <xf numFmtId="38" fontId="9" fillId="0" borderId="38" xfId="49" applyFont="1" applyFill="1" applyBorder="1" applyAlignment="1">
      <alignment horizontal="center" vertical="center"/>
    </xf>
    <xf numFmtId="192" fontId="9" fillId="0" borderId="37" xfId="49" applyNumberFormat="1" applyFont="1" applyFill="1" applyBorder="1" applyAlignment="1">
      <alignment horizontal="center" vertical="center"/>
    </xf>
    <xf numFmtId="0" fontId="9" fillId="0" borderId="39" xfId="61" applyFont="1" applyFill="1" applyBorder="1" applyAlignment="1">
      <alignment horizontal="right" vertical="center"/>
      <protection/>
    </xf>
    <xf numFmtId="184" fontId="9" fillId="0" borderId="40" xfId="49" applyNumberFormat="1" applyFont="1" applyFill="1" applyBorder="1" applyAlignment="1">
      <alignment horizontal="center" vertical="center"/>
    </xf>
    <xf numFmtId="38" fontId="9" fillId="0" borderId="41" xfId="61" applyNumberFormat="1" applyFont="1" applyFill="1" applyBorder="1">
      <alignment vertical="center"/>
      <protection/>
    </xf>
    <xf numFmtId="185" fontId="9" fillId="0" borderId="40" xfId="42" applyNumberFormat="1" applyFont="1" applyFill="1" applyBorder="1" applyAlignment="1">
      <alignment horizontal="right" vertical="center"/>
    </xf>
    <xf numFmtId="185" fontId="9" fillId="0" borderId="41" xfId="42" applyNumberFormat="1" applyFont="1" applyFill="1" applyBorder="1" applyAlignment="1">
      <alignment horizontal="center" vertical="center"/>
    </xf>
    <xf numFmtId="184" fontId="9" fillId="0" borderId="16" xfId="49" applyNumberFormat="1" applyFont="1" applyFill="1" applyBorder="1" applyAlignment="1">
      <alignment horizontal="center" vertical="center"/>
    </xf>
    <xf numFmtId="184" fontId="9" fillId="0" borderId="20" xfId="49" applyNumberFormat="1" applyFont="1" applyFill="1" applyBorder="1" applyAlignment="1">
      <alignment horizontal="center" vertical="center"/>
    </xf>
    <xf numFmtId="0" fontId="9" fillId="0" borderId="42" xfId="61" applyFont="1" applyBorder="1" applyAlignment="1">
      <alignment vertical="center" wrapText="1"/>
      <protection/>
    </xf>
    <xf numFmtId="0" fontId="9" fillId="0" borderId="33" xfId="61" applyFont="1" applyBorder="1" applyAlignment="1">
      <alignment horizontal="center" vertical="center"/>
      <protection/>
    </xf>
    <xf numFmtId="0" fontId="9" fillId="0" borderId="33" xfId="61" applyFont="1" applyBorder="1" applyAlignment="1">
      <alignment vertical="center"/>
      <protection/>
    </xf>
    <xf numFmtId="38" fontId="9" fillId="0" borderId="33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0" fontId="10" fillId="0" borderId="10" xfId="61" applyFont="1" applyBorder="1" applyAlignment="1">
      <alignment vertical="center"/>
      <protection/>
    </xf>
    <xf numFmtId="181" fontId="9" fillId="0" borderId="22" xfId="49" applyNumberFormat="1" applyFont="1" applyFill="1" applyBorder="1" applyAlignment="1">
      <alignment vertical="center" wrapText="1" shrinkToFit="1"/>
    </xf>
    <xf numFmtId="181" fontId="9" fillId="0" borderId="18" xfId="49" applyNumberFormat="1" applyFont="1" applyFill="1" applyBorder="1" applyAlignment="1">
      <alignment vertical="center" wrapText="1" shrinkToFit="1"/>
    </xf>
    <xf numFmtId="49" fontId="9" fillId="0" borderId="18" xfId="0" applyNumberFormat="1" applyFont="1" applyFill="1" applyBorder="1" applyAlignment="1">
      <alignment horizontal="left" vertical="center" shrinkToFit="1"/>
    </xf>
    <xf numFmtId="38" fontId="9" fillId="0" borderId="45" xfId="49" applyFont="1" applyFill="1" applyBorder="1" applyAlignment="1">
      <alignment horizontal="right" vertical="center"/>
    </xf>
    <xf numFmtId="38" fontId="9" fillId="0" borderId="16" xfId="49" applyFont="1" applyFill="1" applyBorder="1" applyAlignment="1">
      <alignment horizontal="right" vertical="center"/>
    </xf>
    <xf numFmtId="38" fontId="9" fillId="0" borderId="23" xfId="49" applyFont="1" applyFill="1" applyBorder="1" applyAlignment="1">
      <alignment horizontal="right" vertical="center"/>
    </xf>
    <xf numFmtId="38" fontId="9" fillId="0" borderId="19" xfId="49" applyFont="1" applyFill="1" applyBorder="1" applyAlignment="1">
      <alignment horizontal="right" vertical="center"/>
    </xf>
    <xf numFmtId="38" fontId="9" fillId="0" borderId="31" xfId="49" applyFont="1" applyFill="1" applyBorder="1" applyAlignment="1">
      <alignment vertical="center"/>
    </xf>
    <xf numFmtId="38" fontId="9" fillId="0" borderId="13" xfId="49" applyFont="1" applyBorder="1" applyAlignment="1" applyProtection="1">
      <alignment/>
      <protection locked="0"/>
    </xf>
    <xf numFmtId="38" fontId="9" fillId="0" borderId="0" xfId="49" applyFont="1" applyAlignment="1" applyProtection="1">
      <alignment/>
      <protection locked="0"/>
    </xf>
    <xf numFmtId="38" fontId="9" fillId="0" borderId="15" xfId="49" applyFont="1" applyBorder="1" applyAlignment="1" applyProtection="1">
      <alignment/>
      <protection locked="0"/>
    </xf>
    <xf numFmtId="38" fontId="9" fillId="0" borderId="16" xfId="49" applyFont="1" applyBorder="1" applyAlignment="1" applyProtection="1">
      <alignment/>
      <protection locked="0"/>
    </xf>
    <xf numFmtId="38" fontId="9" fillId="0" borderId="31" xfId="49" applyFont="1" applyFill="1" applyBorder="1" applyAlignment="1">
      <alignment horizontal="right" vertical="center"/>
    </xf>
    <xf numFmtId="38" fontId="9" fillId="0" borderId="24" xfId="49" applyFont="1" applyFill="1" applyBorder="1" applyAlignment="1">
      <alignment horizontal="right" vertical="center"/>
    </xf>
    <xf numFmtId="38" fontId="9" fillId="0" borderId="24" xfId="49" applyFont="1" applyBorder="1" applyAlignment="1" applyProtection="1">
      <alignment/>
      <protection locked="0"/>
    </xf>
    <xf numFmtId="38" fontId="9" fillId="0" borderId="33" xfId="49" applyFont="1" applyBorder="1" applyAlignment="1" applyProtection="1">
      <alignment/>
      <protection locked="0"/>
    </xf>
    <xf numFmtId="0" fontId="9" fillId="0" borderId="0" xfId="61" applyFont="1">
      <alignment vertical="center"/>
      <protection/>
    </xf>
    <xf numFmtId="49" fontId="11" fillId="0" borderId="34" xfId="61" applyNumberFormat="1" applyFont="1" applyBorder="1" applyAlignment="1">
      <alignment horizontal="center" vertical="center"/>
      <protection/>
    </xf>
    <xf numFmtId="0" fontId="11" fillId="0" borderId="46" xfId="61" applyFont="1" applyBorder="1" applyAlignment="1">
      <alignment horizontal="center" vertical="center"/>
      <protection/>
    </xf>
    <xf numFmtId="49" fontId="13" fillId="0" borderId="12" xfId="61" applyNumberFormat="1" applyFont="1" applyBorder="1" applyAlignment="1">
      <alignment horizontal="center" vertical="center"/>
      <protection/>
    </xf>
    <xf numFmtId="0" fontId="11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47" xfId="61" applyFont="1" applyBorder="1" applyAlignment="1">
      <alignment horizontal="center" vertical="center"/>
      <protection/>
    </xf>
    <xf numFmtId="49" fontId="12" fillId="0" borderId="48" xfId="61" applyNumberFormat="1" applyFont="1" applyBorder="1" applyAlignment="1">
      <alignment horizontal="center" vertical="center"/>
      <protection/>
    </xf>
    <xf numFmtId="49" fontId="12" fillId="0" borderId="49" xfId="61" applyNumberFormat="1" applyFont="1" applyBorder="1" applyAlignment="1">
      <alignment vertical="center"/>
      <protection/>
    </xf>
    <xf numFmtId="0" fontId="11" fillId="0" borderId="50" xfId="61" applyFont="1" applyBorder="1">
      <alignment vertical="center"/>
      <protection/>
    </xf>
    <xf numFmtId="0" fontId="12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/>
    </xf>
    <xf numFmtId="49" fontId="9" fillId="0" borderId="22" xfId="0" applyNumberFormat="1" applyFont="1" applyFill="1" applyBorder="1" applyAlignment="1">
      <alignment vertical="center" wrapText="1" shrinkToFit="1"/>
    </xf>
    <xf numFmtId="49" fontId="9" fillId="0" borderId="18" xfId="0" applyNumberFormat="1" applyFont="1" applyFill="1" applyBorder="1" applyAlignment="1">
      <alignment vertical="center" wrapText="1" shrinkToFit="1"/>
    </xf>
    <xf numFmtId="0" fontId="11" fillId="0" borderId="52" xfId="61" applyFont="1" applyBorder="1" applyAlignment="1">
      <alignment horizontal="center" vertical="center"/>
      <protection/>
    </xf>
    <xf numFmtId="0" fontId="11" fillId="0" borderId="46" xfId="61" applyFont="1" applyBorder="1" applyAlignment="1">
      <alignment horizontal="center" vertical="center"/>
      <protection/>
    </xf>
    <xf numFmtId="0" fontId="12" fillId="0" borderId="26" xfId="61" applyFont="1" applyBorder="1" applyAlignment="1">
      <alignment horizontal="center" vertical="center"/>
      <protection/>
    </xf>
    <xf numFmtId="0" fontId="12" fillId="0" borderId="53" xfId="61" applyFont="1" applyBorder="1" applyAlignment="1">
      <alignment horizontal="center" vertical="center"/>
      <protection/>
    </xf>
    <xf numFmtId="0" fontId="11" fillId="0" borderId="24" xfId="61" applyFont="1" applyFill="1" applyBorder="1" applyAlignment="1">
      <alignment horizontal="center" vertical="center" wrapText="1"/>
      <protection/>
    </xf>
    <xf numFmtId="0" fontId="11" fillId="0" borderId="51" xfId="61" applyFont="1" applyFill="1" applyBorder="1" applyAlignment="1">
      <alignment horizontal="center" vertical="center" wrapText="1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55" xfId="61" applyFont="1" applyBorder="1" applyAlignment="1">
      <alignment horizontal="center" vertical="center"/>
      <protection/>
    </xf>
    <xf numFmtId="0" fontId="10" fillId="0" borderId="56" xfId="61" applyFont="1" applyBorder="1" applyAlignment="1">
      <alignment horizontal="center" vertical="center"/>
      <protection/>
    </xf>
    <xf numFmtId="0" fontId="10" fillId="0" borderId="47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45" xfId="61" applyFont="1" applyBorder="1" applyAlignment="1">
      <alignment horizontal="center" vertical="center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51" xfId="61" applyFont="1" applyBorder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11" fillId="0" borderId="52" xfId="61" applyFont="1" applyFill="1" applyBorder="1" applyAlignment="1">
      <alignment horizontal="center" vertical="center" wrapText="1"/>
      <protection/>
    </xf>
    <xf numFmtId="0" fontId="11" fillId="0" borderId="46" xfId="61" applyFont="1" applyFill="1" applyBorder="1" applyAlignment="1">
      <alignment horizontal="center" vertical="center" wrapText="1"/>
      <protection/>
    </xf>
    <xf numFmtId="0" fontId="11" fillId="0" borderId="57" xfId="61" applyFont="1" applyFill="1" applyBorder="1" applyAlignment="1">
      <alignment horizontal="center" vertical="center" wrapText="1"/>
      <protection/>
    </xf>
    <xf numFmtId="0" fontId="11" fillId="0" borderId="57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58" xfId="61" applyFont="1" applyBorder="1" applyAlignment="1">
      <alignment horizontal="center" vertical="center"/>
      <protection/>
    </xf>
    <xf numFmtId="0" fontId="12" fillId="0" borderId="37" xfId="61" applyFont="1" applyFill="1" applyBorder="1" applyAlignment="1">
      <alignment horizontal="left" vertical="center" wrapText="1"/>
      <protection/>
    </xf>
    <xf numFmtId="0" fontId="12" fillId="0" borderId="31" xfId="61" applyFont="1" applyFill="1" applyBorder="1" applyAlignment="1">
      <alignment horizontal="left" vertical="center" wrapText="1"/>
      <protection/>
    </xf>
    <xf numFmtId="0" fontId="12" fillId="0" borderId="51" xfId="61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審査要領別添①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0"/>
  <sheetViews>
    <sheetView tabSelected="1" view="pageBreakPreview" zoomScale="85" zoomScaleSheetLayoutView="85" zoomScalePageLayoutView="0" workbookViewId="0" topLeftCell="A1">
      <pane xSplit="4" ySplit="5" topLeftCell="M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9" sqref="R9"/>
    </sheetView>
  </sheetViews>
  <sheetFormatPr defaultColWidth="9.00390625" defaultRowHeight="13.5"/>
  <cols>
    <col min="1" max="1" width="25.875" style="1" customWidth="1"/>
    <col min="2" max="2" width="5.50390625" style="5" customWidth="1"/>
    <col min="3" max="3" width="20.00390625" style="1" bestFit="1" customWidth="1"/>
    <col min="4" max="4" width="12.25390625" style="1" bestFit="1" customWidth="1"/>
    <col min="5" max="5" width="11.625" style="1" customWidth="1"/>
    <col min="6" max="6" width="12.25390625" style="1" customWidth="1"/>
    <col min="7" max="7" width="14.625" style="1" customWidth="1"/>
    <col min="8" max="8" width="11.625" style="1" customWidth="1"/>
    <col min="9" max="9" width="12.125" style="1" customWidth="1"/>
    <col min="10" max="10" width="10.625" style="1" customWidth="1"/>
    <col min="11" max="11" width="12.125" style="1" customWidth="1"/>
    <col min="12" max="13" width="10.625" style="1" customWidth="1"/>
    <col min="14" max="15" width="11.875" style="1" bestFit="1" customWidth="1"/>
    <col min="16" max="19" width="10.625" style="1" customWidth="1"/>
    <col min="20" max="23" width="11.625" style="1" customWidth="1"/>
    <col min="24" max="24" width="13.00390625" style="7" customWidth="1"/>
    <col min="25" max="26" width="8.50390625" style="5" bestFit="1" customWidth="1"/>
    <col min="27" max="27" width="8.00390625" style="5" customWidth="1"/>
    <col min="28" max="28" width="8.00390625" style="1" customWidth="1"/>
    <col min="29" max="16384" width="9.00390625" style="1" customWidth="1"/>
  </cols>
  <sheetData>
    <row r="1" spans="27:28" ht="21">
      <c r="AA1" s="169" t="s">
        <v>235</v>
      </c>
      <c r="AB1" s="169"/>
    </row>
    <row r="2" spans="1:28" ht="29.25" customHeight="1" thickBot="1">
      <c r="A2" s="116" t="s">
        <v>231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6"/>
      <c r="Y2" s="10"/>
      <c r="Z2" s="10"/>
      <c r="AA2" s="10"/>
      <c r="AB2" s="11" t="s">
        <v>155</v>
      </c>
    </row>
    <row r="3" spans="1:29" ht="19.5" customHeight="1">
      <c r="A3" s="134"/>
      <c r="B3" s="161" t="s">
        <v>2</v>
      </c>
      <c r="C3" s="162"/>
      <c r="D3" s="163"/>
      <c r="E3" s="155" t="s">
        <v>23</v>
      </c>
      <c r="F3" s="156"/>
      <c r="G3" s="173"/>
      <c r="H3" s="155" t="s">
        <v>24</v>
      </c>
      <c r="I3" s="156"/>
      <c r="J3" s="156"/>
      <c r="K3" s="156"/>
      <c r="L3" s="156"/>
      <c r="M3" s="156"/>
      <c r="N3" s="156"/>
      <c r="O3" s="156"/>
      <c r="P3" s="156"/>
      <c r="Q3" s="156"/>
      <c r="R3" s="135"/>
      <c r="S3" s="135"/>
      <c r="T3" s="135"/>
      <c r="U3" s="170" t="s">
        <v>91</v>
      </c>
      <c r="V3" s="171"/>
      <c r="W3" s="172"/>
      <c r="X3" s="178" t="s">
        <v>27</v>
      </c>
      <c r="Y3" s="155" t="s">
        <v>7</v>
      </c>
      <c r="Z3" s="156"/>
      <c r="AA3" s="156"/>
      <c r="AB3" s="177"/>
      <c r="AC3" s="9"/>
    </row>
    <row r="4" spans="1:28" ht="19.5" customHeight="1">
      <c r="A4" s="136" t="s">
        <v>25</v>
      </c>
      <c r="B4" s="164"/>
      <c r="C4" s="165"/>
      <c r="D4" s="166"/>
      <c r="E4" s="137" t="s">
        <v>5</v>
      </c>
      <c r="F4" s="138" t="s">
        <v>1</v>
      </c>
      <c r="G4" s="139" t="s">
        <v>6</v>
      </c>
      <c r="H4" s="140" t="s">
        <v>11</v>
      </c>
      <c r="I4" s="174" t="s">
        <v>22</v>
      </c>
      <c r="J4" s="175"/>
      <c r="K4" s="176"/>
      <c r="L4" s="140" t="s">
        <v>14</v>
      </c>
      <c r="M4" s="141" t="s">
        <v>15</v>
      </c>
      <c r="N4" s="140" t="s">
        <v>16</v>
      </c>
      <c r="O4" s="140" t="s">
        <v>17</v>
      </c>
      <c r="P4" s="140" t="s">
        <v>18</v>
      </c>
      <c r="Q4" s="140" t="s">
        <v>19</v>
      </c>
      <c r="R4" s="140" t="s">
        <v>20</v>
      </c>
      <c r="S4" s="142" t="s">
        <v>21</v>
      </c>
      <c r="T4" s="143" t="s">
        <v>6</v>
      </c>
      <c r="U4" s="159" t="s">
        <v>89</v>
      </c>
      <c r="V4" s="159" t="s">
        <v>90</v>
      </c>
      <c r="W4" s="159" t="s">
        <v>6</v>
      </c>
      <c r="X4" s="179"/>
      <c r="Y4" s="167" t="s">
        <v>8</v>
      </c>
      <c r="Z4" s="167" t="s">
        <v>9</v>
      </c>
      <c r="AA4" s="167" t="s">
        <v>10</v>
      </c>
      <c r="AB4" s="157" t="s">
        <v>54</v>
      </c>
    </row>
    <row r="5" spans="1:29" ht="19.5" customHeight="1" thickBot="1">
      <c r="A5" s="144"/>
      <c r="B5" s="145" t="s">
        <v>4</v>
      </c>
      <c r="C5" s="146"/>
      <c r="D5" s="147" t="s">
        <v>0</v>
      </c>
      <c r="E5" s="148"/>
      <c r="F5" s="148"/>
      <c r="G5" s="148"/>
      <c r="H5" s="149"/>
      <c r="I5" s="150" t="s">
        <v>12</v>
      </c>
      <c r="J5" s="151" t="s">
        <v>13</v>
      </c>
      <c r="K5" s="148" t="s">
        <v>6</v>
      </c>
      <c r="L5" s="148"/>
      <c r="M5" s="148"/>
      <c r="N5" s="148"/>
      <c r="O5" s="148"/>
      <c r="P5" s="148"/>
      <c r="Q5" s="148"/>
      <c r="R5" s="148"/>
      <c r="S5" s="148"/>
      <c r="T5" s="152"/>
      <c r="U5" s="160"/>
      <c r="V5" s="160"/>
      <c r="W5" s="160"/>
      <c r="X5" s="180"/>
      <c r="Y5" s="168"/>
      <c r="Z5" s="168"/>
      <c r="AA5" s="168"/>
      <c r="AB5" s="158"/>
      <c r="AC5" s="12"/>
    </row>
    <row r="6" spans="1:29" s="4" customFormat="1" ht="13.5" customHeight="1">
      <c r="A6" s="14" t="s">
        <v>30</v>
      </c>
      <c r="B6" s="15" t="s">
        <v>92</v>
      </c>
      <c r="C6" s="16" t="s">
        <v>93</v>
      </c>
      <c r="D6" s="17" t="s">
        <v>32</v>
      </c>
      <c r="E6" s="29">
        <v>270000</v>
      </c>
      <c r="F6" s="21">
        <v>1850000</v>
      </c>
      <c r="G6" s="21">
        <f>SUM(E6:F6)</f>
        <v>2120000</v>
      </c>
      <c r="H6" s="21">
        <v>105000</v>
      </c>
      <c r="I6" s="21">
        <v>0</v>
      </c>
      <c r="J6" s="21">
        <v>0</v>
      </c>
      <c r="K6" s="21">
        <f>SUM(I6:J6)</f>
        <v>0</v>
      </c>
      <c r="L6" s="21">
        <v>0</v>
      </c>
      <c r="M6" s="21">
        <v>28200</v>
      </c>
      <c r="N6" s="21">
        <v>873520</v>
      </c>
      <c r="O6" s="21">
        <v>522152</v>
      </c>
      <c r="P6" s="21">
        <v>3500</v>
      </c>
      <c r="Q6" s="21">
        <v>131484</v>
      </c>
      <c r="R6" s="21">
        <v>0</v>
      </c>
      <c r="S6" s="21">
        <v>21045</v>
      </c>
      <c r="T6" s="30">
        <f>SUM(H6:S6)-K6</f>
        <v>1684901</v>
      </c>
      <c r="U6" s="19">
        <v>123680</v>
      </c>
      <c r="V6" s="19">
        <v>749840</v>
      </c>
      <c r="W6" s="19">
        <f>SUM(U6:V6)</f>
        <v>873520</v>
      </c>
      <c r="X6" s="120">
        <v>13471300</v>
      </c>
      <c r="Y6" s="31">
        <v>45040</v>
      </c>
      <c r="Z6" s="31"/>
      <c r="AA6" s="32"/>
      <c r="AB6" s="33"/>
      <c r="AC6" s="8"/>
    </row>
    <row r="7" spans="1:29" s="4" customFormat="1" ht="13.5" customHeight="1">
      <c r="A7" s="14"/>
      <c r="B7" s="26"/>
      <c r="C7" s="27" t="s">
        <v>229</v>
      </c>
      <c r="D7" s="28" t="s">
        <v>230</v>
      </c>
      <c r="E7" s="18">
        <v>1370000</v>
      </c>
      <c r="F7" s="19">
        <v>1300000</v>
      </c>
      <c r="G7" s="19">
        <f>SUM(E7:F7)</f>
        <v>2670000</v>
      </c>
      <c r="H7" s="19">
        <v>540000</v>
      </c>
      <c r="I7" s="19">
        <v>73150</v>
      </c>
      <c r="J7" s="19">
        <v>0</v>
      </c>
      <c r="K7" s="19">
        <f>SUM(I7:J7)</f>
        <v>73150</v>
      </c>
      <c r="L7" s="19">
        <v>307168</v>
      </c>
      <c r="M7" s="19">
        <v>184351</v>
      </c>
      <c r="N7" s="19">
        <v>895880</v>
      </c>
      <c r="O7" s="19">
        <v>1034586</v>
      </c>
      <c r="P7" s="19">
        <v>2974</v>
      </c>
      <c r="Q7" s="19">
        <v>69275</v>
      </c>
      <c r="R7" s="19">
        <v>0</v>
      </c>
      <c r="S7" s="19">
        <v>88488</v>
      </c>
      <c r="T7" s="20">
        <f>SUM(H7:S7)-K7</f>
        <v>3195872</v>
      </c>
      <c r="U7" s="21">
        <v>123680</v>
      </c>
      <c r="V7" s="21">
        <v>534600</v>
      </c>
      <c r="W7" s="21">
        <f>SUM(U7:V7)</f>
        <v>658280</v>
      </c>
      <c r="X7" s="121"/>
      <c r="Y7" s="22">
        <v>45034</v>
      </c>
      <c r="Z7" s="23"/>
      <c r="AA7" s="23"/>
      <c r="AB7" s="24"/>
      <c r="AC7" s="8"/>
    </row>
    <row r="8" spans="1:29" s="4" customFormat="1" ht="13.5" customHeight="1">
      <c r="A8" s="34" t="s">
        <v>62</v>
      </c>
      <c r="B8" s="15" t="s">
        <v>92</v>
      </c>
      <c r="C8" s="16" t="s">
        <v>94</v>
      </c>
      <c r="D8" s="17" t="s">
        <v>32</v>
      </c>
      <c r="E8" s="18">
        <v>2420917</v>
      </c>
      <c r="F8" s="19">
        <v>0</v>
      </c>
      <c r="G8" s="19">
        <f aca="true" t="shared" si="0" ref="G8:G43">SUM(E8:F8)</f>
        <v>2420917</v>
      </c>
      <c r="H8" s="19">
        <v>70600</v>
      </c>
      <c r="I8" s="19">
        <v>72600</v>
      </c>
      <c r="J8" s="19">
        <v>0</v>
      </c>
      <c r="K8" s="19">
        <f aca="true" t="shared" si="1" ref="K8:K28">SUM(I8:J8)</f>
        <v>72600</v>
      </c>
      <c r="L8" s="19">
        <v>1512</v>
      </c>
      <c r="M8" s="19">
        <v>7260</v>
      </c>
      <c r="N8" s="19">
        <v>816200</v>
      </c>
      <c r="O8" s="19">
        <v>419313</v>
      </c>
      <c r="P8" s="19">
        <v>0</v>
      </c>
      <c r="Q8" s="19">
        <v>99441</v>
      </c>
      <c r="R8" s="19">
        <v>0</v>
      </c>
      <c r="S8" s="19">
        <f>54591+3746</f>
        <v>58337</v>
      </c>
      <c r="T8" s="20">
        <f aca="true" t="shared" si="2" ref="T8:T28">SUM(H8:S8)-K8</f>
        <v>1545263</v>
      </c>
      <c r="U8" s="19">
        <v>123200</v>
      </c>
      <c r="V8" s="19">
        <v>660000</v>
      </c>
      <c r="W8" s="19">
        <f aca="true" t="shared" si="3" ref="W8:W34">SUM(U8:V8)</f>
        <v>783200</v>
      </c>
      <c r="X8" s="120">
        <v>11210200</v>
      </c>
      <c r="Y8" s="22">
        <v>45039</v>
      </c>
      <c r="Z8" s="22">
        <v>45048</v>
      </c>
      <c r="AA8" s="23"/>
      <c r="AB8" s="24"/>
      <c r="AC8" s="8"/>
    </row>
    <row r="9" spans="1:29" s="4" customFormat="1" ht="13.5" customHeight="1">
      <c r="A9" s="25"/>
      <c r="B9" s="15"/>
      <c r="C9" s="16" t="s">
        <v>95</v>
      </c>
      <c r="D9" s="17" t="s">
        <v>3</v>
      </c>
      <c r="E9" s="18">
        <v>2152329</v>
      </c>
      <c r="F9" s="19">
        <v>0</v>
      </c>
      <c r="G9" s="19">
        <f t="shared" si="0"/>
        <v>2152329</v>
      </c>
      <c r="H9" s="19">
        <v>238000</v>
      </c>
      <c r="I9" s="19">
        <v>0</v>
      </c>
      <c r="J9" s="19">
        <v>0</v>
      </c>
      <c r="K9" s="19">
        <f t="shared" si="1"/>
        <v>0</v>
      </c>
      <c r="L9" s="19">
        <v>55000</v>
      </c>
      <c r="M9" s="19">
        <v>0</v>
      </c>
      <c r="N9" s="19">
        <v>963800</v>
      </c>
      <c r="O9" s="19">
        <v>824621</v>
      </c>
      <c r="P9" s="19">
        <v>0</v>
      </c>
      <c r="Q9" s="19">
        <v>18398</v>
      </c>
      <c r="R9" s="19">
        <v>0</v>
      </c>
      <c r="S9" s="19">
        <v>52510</v>
      </c>
      <c r="T9" s="20">
        <f t="shared" si="2"/>
        <v>2152329</v>
      </c>
      <c r="U9" s="19">
        <v>123680</v>
      </c>
      <c r="V9" s="19">
        <v>588600</v>
      </c>
      <c r="W9" s="19">
        <f t="shared" si="3"/>
        <v>712280</v>
      </c>
      <c r="X9" s="120"/>
      <c r="Y9" s="22">
        <v>45035</v>
      </c>
      <c r="Z9" s="23"/>
      <c r="AA9" s="23"/>
      <c r="AB9" s="24"/>
      <c r="AC9" s="8"/>
    </row>
    <row r="10" spans="1:29" s="4" customFormat="1" ht="13.5" customHeight="1">
      <c r="A10" s="117" t="s">
        <v>63</v>
      </c>
      <c r="B10" s="15"/>
      <c r="C10" s="16" t="s">
        <v>96</v>
      </c>
      <c r="D10" s="17" t="s">
        <v>97</v>
      </c>
      <c r="E10" s="18">
        <v>1190000</v>
      </c>
      <c r="F10" s="19">
        <v>700000</v>
      </c>
      <c r="G10" s="19">
        <f t="shared" si="0"/>
        <v>1890000</v>
      </c>
      <c r="H10" s="19">
        <v>220000</v>
      </c>
      <c r="I10" s="19">
        <v>263090</v>
      </c>
      <c r="J10" s="19">
        <v>8000</v>
      </c>
      <c r="K10" s="19">
        <f t="shared" si="1"/>
        <v>271090</v>
      </c>
      <c r="L10" s="19">
        <v>4800</v>
      </c>
      <c r="M10" s="19">
        <v>8060</v>
      </c>
      <c r="N10" s="19">
        <v>691280</v>
      </c>
      <c r="O10" s="19">
        <v>470015</v>
      </c>
      <c r="P10" s="19">
        <v>13809</v>
      </c>
      <c r="Q10" s="19">
        <v>38512</v>
      </c>
      <c r="R10" s="19">
        <v>0</v>
      </c>
      <c r="S10" s="19">
        <v>0</v>
      </c>
      <c r="T10" s="20">
        <f t="shared" si="2"/>
        <v>1717566</v>
      </c>
      <c r="U10" s="19">
        <v>123680</v>
      </c>
      <c r="V10" s="19">
        <v>567600</v>
      </c>
      <c r="W10" s="19">
        <f t="shared" si="3"/>
        <v>691280</v>
      </c>
      <c r="X10" s="122">
        <v>13904100</v>
      </c>
      <c r="Y10" s="22">
        <v>45038</v>
      </c>
      <c r="Z10" s="23"/>
      <c r="AA10" s="23"/>
      <c r="AB10" s="24"/>
      <c r="AC10" s="8"/>
    </row>
    <row r="11" spans="1:28" s="4" customFormat="1" ht="13.5" customHeight="1">
      <c r="A11" s="118"/>
      <c r="B11" s="15" t="s">
        <v>92</v>
      </c>
      <c r="C11" s="16" t="s">
        <v>98</v>
      </c>
      <c r="D11" s="17" t="s">
        <v>99</v>
      </c>
      <c r="E11" s="18">
        <v>650000</v>
      </c>
      <c r="F11" s="19">
        <v>2632321</v>
      </c>
      <c r="G11" s="19">
        <f t="shared" si="0"/>
        <v>3282321</v>
      </c>
      <c r="H11" s="19">
        <v>695000</v>
      </c>
      <c r="I11" s="19">
        <v>178000</v>
      </c>
      <c r="J11" s="19">
        <v>0</v>
      </c>
      <c r="K11" s="19">
        <f t="shared" si="1"/>
        <v>178000</v>
      </c>
      <c r="L11" s="19">
        <v>0</v>
      </c>
      <c r="M11" s="19">
        <v>323046</v>
      </c>
      <c r="N11" s="19">
        <v>1072520</v>
      </c>
      <c r="O11" s="19">
        <v>710200</v>
      </c>
      <c r="P11" s="19">
        <v>0</v>
      </c>
      <c r="Q11" s="19">
        <v>21870</v>
      </c>
      <c r="R11" s="19">
        <v>283685</v>
      </c>
      <c r="S11" s="19">
        <v>0</v>
      </c>
      <c r="T11" s="20">
        <f t="shared" si="2"/>
        <v>3284321</v>
      </c>
      <c r="U11" s="19">
        <v>123200</v>
      </c>
      <c r="V11" s="19">
        <v>784320</v>
      </c>
      <c r="W11" s="19">
        <f t="shared" si="3"/>
        <v>907520</v>
      </c>
      <c r="X11" s="120"/>
      <c r="Y11" s="22">
        <v>45040</v>
      </c>
      <c r="Z11" s="23"/>
      <c r="AA11" s="23"/>
      <c r="AB11" s="24"/>
    </row>
    <row r="12" spans="1:28" s="4" customFormat="1" ht="12.75">
      <c r="A12" s="34" t="s">
        <v>64</v>
      </c>
      <c r="B12" s="15" t="s">
        <v>28</v>
      </c>
      <c r="C12" s="16" t="s">
        <v>100</v>
      </c>
      <c r="D12" s="17" t="s">
        <v>99</v>
      </c>
      <c r="E12" s="18">
        <v>500000</v>
      </c>
      <c r="F12" s="19">
        <v>500000</v>
      </c>
      <c r="G12" s="19">
        <f t="shared" si="0"/>
        <v>1000000</v>
      </c>
      <c r="H12" s="19">
        <v>105000</v>
      </c>
      <c r="I12" s="19">
        <v>0</v>
      </c>
      <c r="J12" s="19">
        <v>0</v>
      </c>
      <c r="K12" s="19">
        <f t="shared" si="1"/>
        <v>0</v>
      </c>
      <c r="L12" s="35">
        <v>0</v>
      </c>
      <c r="M12" s="35">
        <v>1800</v>
      </c>
      <c r="N12" s="35">
        <v>505323</v>
      </c>
      <c r="O12" s="35">
        <v>51100</v>
      </c>
      <c r="P12" s="35">
        <v>4540</v>
      </c>
      <c r="Q12" s="35">
        <v>52936</v>
      </c>
      <c r="R12" s="35">
        <v>0</v>
      </c>
      <c r="S12" s="35">
        <v>8765</v>
      </c>
      <c r="T12" s="20">
        <f t="shared" si="2"/>
        <v>729464</v>
      </c>
      <c r="U12" s="19">
        <v>101120</v>
      </c>
      <c r="V12" s="19">
        <v>404203</v>
      </c>
      <c r="W12" s="19">
        <f t="shared" si="3"/>
        <v>505323</v>
      </c>
      <c r="X12" s="122">
        <v>11479900</v>
      </c>
      <c r="Y12" s="22">
        <v>45036</v>
      </c>
      <c r="Z12" s="22"/>
      <c r="AA12" s="23"/>
      <c r="AB12" s="24"/>
    </row>
    <row r="13" spans="1:28" s="4" customFormat="1" ht="13.5" customHeight="1">
      <c r="A13" s="14"/>
      <c r="B13" s="15"/>
      <c r="C13" s="16" t="s">
        <v>101</v>
      </c>
      <c r="D13" s="17" t="s">
        <v>97</v>
      </c>
      <c r="E13" s="18">
        <v>1185000</v>
      </c>
      <c r="F13" s="19">
        <v>0</v>
      </c>
      <c r="G13" s="19">
        <f t="shared" si="0"/>
        <v>1185000</v>
      </c>
      <c r="H13" s="19">
        <v>210000</v>
      </c>
      <c r="I13" s="19">
        <v>57100</v>
      </c>
      <c r="J13" s="19">
        <v>0</v>
      </c>
      <c r="K13" s="19">
        <f t="shared" si="1"/>
        <v>57100</v>
      </c>
      <c r="L13" s="19">
        <v>0</v>
      </c>
      <c r="M13" s="19">
        <v>14460</v>
      </c>
      <c r="N13" s="19">
        <v>919710</v>
      </c>
      <c r="O13" s="19">
        <v>33440</v>
      </c>
      <c r="P13" s="19">
        <v>589</v>
      </c>
      <c r="Q13" s="19">
        <v>83141</v>
      </c>
      <c r="R13" s="19">
        <v>0</v>
      </c>
      <c r="S13" s="19">
        <v>103658</v>
      </c>
      <c r="T13" s="20">
        <f t="shared" si="2"/>
        <v>1422098</v>
      </c>
      <c r="U13" s="19">
        <v>123200</v>
      </c>
      <c r="V13" s="19">
        <v>736560</v>
      </c>
      <c r="W13" s="19">
        <f t="shared" si="3"/>
        <v>859760</v>
      </c>
      <c r="X13" s="120"/>
      <c r="Y13" s="22">
        <v>45039</v>
      </c>
      <c r="Z13" s="23"/>
      <c r="AA13" s="23"/>
      <c r="AB13" s="24"/>
    </row>
    <row r="14" spans="1:28" s="4" customFormat="1" ht="13.5" customHeight="1">
      <c r="A14" s="36" t="s">
        <v>65</v>
      </c>
      <c r="B14" s="15"/>
      <c r="C14" s="16" t="s">
        <v>102</v>
      </c>
      <c r="D14" s="17" t="s">
        <v>97</v>
      </c>
      <c r="E14" s="18">
        <v>1007200</v>
      </c>
      <c r="F14" s="19">
        <v>1250000</v>
      </c>
      <c r="G14" s="19">
        <f>SUM(E14:F14)</f>
        <v>2257200</v>
      </c>
      <c r="H14" s="19">
        <v>0</v>
      </c>
      <c r="I14" s="19">
        <v>50000</v>
      </c>
      <c r="J14" s="19">
        <v>0</v>
      </c>
      <c r="K14" s="19">
        <f t="shared" si="1"/>
        <v>50000</v>
      </c>
      <c r="L14" s="19">
        <v>0</v>
      </c>
      <c r="M14" s="19">
        <v>1500</v>
      </c>
      <c r="N14" s="19">
        <v>916032</v>
      </c>
      <c r="O14" s="19">
        <v>118326</v>
      </c>
      <c r="P14" s="19">
        <v>18930</v>
      </c>
      <c r="Q14" s="19">
        <v>23637</v>
      </c>
      <c r="R14" s="19">
        <v>0</v>
      </c>
      <c r="S14" s="19">
        <v>14730</v>
      </c>
      <c r="T14" s="20">
        <f>SUM(H14:S14)-K14</f>
        <v>1143155</v>
      </c>
      <c r="U14" s="19">
        <v>123200</v>
      </c>
      <c r="V14" s="19">
        <v>743052</v>
      </c>
      <c r="W14" s="19">
        <f t="shared" si="3"/>
        <v>866252</v>
      </c>
      <c r="X14" s="122">
        <v>11144700</v>
      </c>
      <c r="Y14" s="22">
        <v>45037</v>
      </c>
      <c r="Z14" s="23"/>
      <c r="AA14" s="23"/>
      <c r="AB14" s="24"/>
    </row>
    <row r="15" spans="1:28" s="4" customFormat="1" ht="13.5" customHeight="1">
      <c r="A15" s="14"/>
      <c r="B15" s="15" t="s">
        <v>28</v>
      </c>
      <c r="C15" s="16" t="s">
        <v>103</v>
      </c>
      <c r="D15" s="17" t="s">
        <v>99</v>
      </c>
      <c r="E15" s="18">
        <v>1010000</v>
      </c>
      <c r="F15" s="19">
        <f>585000+6678</f>
        <v>591678</v>
      </c>
      <c r="G15" s="19">
        <f>SUM(E15:F15)</f>
        <v>1601678</v>
      </c>
      <c r="H15" s="19">
        <v>540000</v>
      </c>
      <c r="I15" s="19">
        <v>125970</v>
      </c>
      <c r="J15" s="19">
        <v>0</v>
      </c>
      <c r="K15" s="19">
        <f>SUM(I15:J15)</f>
        <v>125970</v>
      </c>
      <c r="L15" s="19">
        <f>31290+6840</f>
        <v>38130</v>
      </c>
      <c r="M15" s="19">
        <v>7700</v>
      </c>
      <c r="N15" s="19">
        <v>747440</v>
      </c>
      <c r="O15" s="19">
        <v>676890</v>
      </c>
      <c r="P15" s="19">
        <v>0</v>
      </c>
      <c r="Q15" s="19">
        <v>124808</v>
      </c>
      <c r="R15" s="19">
        <v>0</v>
      </c>
      <c r="S15" s="19">
        <f>3227+4953</f>
        <v>8180</v>
      </c>
      <c r="T15" s="20">
        <f>SUM(H15:S15)-K15</f>
        <v>2269118</v>
      </c>
      <c r="U15" s="19">
        <v>103680</v>
      </c>
      <c r="V15" s="19">
        <v>563760</v>
      </c>
      <c r="W15" s="19">
        <f t="shared" si="3"/>
        <v>667440</v>
      </c>
      <c r="X15" s="121"/>
      <c r="Y15" s="22">
        <v>45037</v>
      </c>
      <c r="Z15" s="37">
        <v>45065</v>
      </c>
      <c r="AA15" s="23"/>
      <c r="AB15" s="24"/>
    </row>
    <row r="16" spans="1:28" s="4" customFormat="1" ht="13.5" customHeight="1">
      <c r="A16" s="34" t="s">
        <v>66</v>
      </c>
      <c r="B16" s="15"/>
      <c r="C16" s="16" t="s">
        <v>104</v>
      </c>
      <c r="D16" s="17" t="s">
        <v>97</v>
      </c>
      <c r="E16" s="18">
        <v>1140000</v>
      </c>
      <c r="F16" s="19">
        <v>480048</v>
      </c>
      <c r="G16" s="19">
        <f t="shared" si="0"/>
        <v>1620048</v>
      </c>
      <c r="H16" s="19">
        <v>455000</v>
      </c>
      <c r="I16" s="19">
        <v>80000</v>
      </c>
      <c r="J16" s="19">
        <v>0</v>
      </c>
      <c r="K16" s="19">
        <f t="shared" si="1"/>
        <v>80000</v>
      </c>
      <c r="L16" s="19">
        <v>0</v>
      </c>
      <c r="M16" s="19">
        <v>45130</v>
      </c>
      <c r="N16" s="19">
        <v>0</v>
      </c>
      <c r="O16" s="19">
        <v>1614235</v>
      </c>
      <c r="P16" s="19">
        <v>6406</v>
      </c>
      <c r="Q16" s="19">
        <v>85396</v>
      </c>
      <c r="R16" s="19">
        <v>0</v>
      </c>
      <c r="S16" s="19">
        <v>71100</v>
      </c>
      <c r="T16" s="20">
        <f t="shared" si="2"/>
        <v>2357267</v>
      </c>
      <c r="U16" s="19">
        <v>123200</v>
      </c>
      <c r="V16" s="19">
        <v>710640</v>
      </c>
      <c r="W16" s="19">
        <f t="shared" si="3"/>
        <v>833840</v>
      </c>
      <c r="X16" s="120">
        <v>9408800</v>
      </c>
      <c r="Y16" s="22">
        <v>45036</v>
      </c>
      <c r="Z16" s="37"/>
      <c r="AA16" s="23"/>
      <c r="AB16" s="24"/>
    </row>
    <row r="17" spans="1:28" s="4" customFormat="1" ht="13.5" customHeight="1">
      <c r="A17" s="25"/>
      <c r="B17" s="15" t="s">
        <v>33</v>
      </c>
      <c r="C17" s="16" t="s">
        <v>107</v>
      </c>
      <c r="D17" s="17" t="s">
        <v>99</v>
      </c>
      <c r="E17" s="18">
        <v>1475000</v>
      </c>
      <c r="F17" s="19">
        <v>0</v>
      </c>
      <c r="G17" s="19">
        <f t="shared" si="0"/>
        <v>1475000</v>
      </c>
      <c r="H17" s="19">
        <v>235000</v>
      </c>
      <c r="I17" s="19">
        <v>332300</v>
      </c>
      <c r="J17" s="19">
        <v>18000</v>
      </c>
      <c r="K17" s="19">
        <f t="shared" si="1"/>
        <v>350300</v>
      </c>
      <c r="L17" s="19">
        <f>3803+3561</f>
        <v>7364</v>
      </c>
      <c r="M17" s="19">
        <v>0</v>
      </c>
      <c r="N17" s="19">
        <v>810720</v>
      </c>
      <c r="O17" s="19">
        <v>291974</v>
      </c>
      <c r="P17" s="19">
        <v>17555</v>
      </c>
      <c r="Q17" s="19">
        <v>97139</v>
      </c>
      <c r="R17" s="19">
        <v>8100</v>
      </c>
      <c r="S17" s="19">
        <f>29963+12158</f>
        <v>42121</v>
      </c>
      <c r="T17" s="20">
        <f t="shared" si="2"/>
        <v>1860273</v>
      </c>
      <c r="U17" s="19">
        <v>123680</v>
      </c>
      <c r="V17" s="19">
        <v>556140</v>
      </c>
      <c r="W17" s="19">
        <f t="shared" si="3"/>
        <v>679820</v>
      </c>
      <c r="X17" s="120"/>
      <c r="Y17" s="22">
        <v>45040</v>
      </c>
      <c r="Z17" s="22">
        <v>45072</v>
      </c>
      <c r="AA17" s="23">
        <v>45078</v>
      </c>
      <c r="AB17" s="24"/>
    </row>
    <row r="18" spans="1:28" s="4" customFormat="1" ht="13.5" customHeight="1">
      <c r="A18" s="153" t="s">
        <v>67</v>
      </c>
      <c r="B18" s="15" t="s">
        <v>28</v>
      </c>
      <c r="C18" s="16" t="s">
        <v>105</v>
      </c>
      <c r="D18" s="17" t="s">
        <v>106</v>
      </c>
      <c r="E18" s="38">
        <v>1024611</v>
      </c>
      <c r="F18" s="19">
        <v>651000</v>
      </c>
      <c r="G18" s="19">
        <f t="shared" si="0"/>
        <v>1675611</v>
      </c>
      <c r="H18" s="39">
        <v>0</v>
      </c>
      <c r="I18" s="19">
        <v>611896</v>
      </c>
      <c r="J18" s="19">
        <v>0</v>
      </c>
      <c r="K18" s="19">
        <f t="shared" si="1"/>
        <v>611896</v>
      </c>
      <c r="L18" s="19">
        <v>0</v>
      </c>
      <c r="M18" s="19">
        <v>0</v>
      </c>
      <c r="N18" s="19">
        <v>718500</v>
      </c>
      <c r="O18" s="19">
        <v>707716</v>
      </c>
      <c r="P18" s="19">
        <v>5251</v>
      </c>
      <c r="Q18" s="19">
        <v>16100</v>
      </c>
      <c r="R18" s="19">
        <v>0</v>
      </c>
      <c r="S18" s="19">
        <v>33658</v>
      </c>
      <c r="T18" s="20">
        <f t="shared" si="2"/>
        <v>2093121</v>
      </c>
      <c r="U18" s="19">
        <v>123200</v>
      </c>
      <c r="V18" s="19">
        <v>350000</v>
      </c>
      <c r="W18" s="19">
        <f t="shared" si="3"/>
        <v>473200</v>
      </c>
      <c r="X18" s="122">
        <v>9618800</v>
      </c>
      <c r="Y18" s="22">
        <v>45038</v>
      </c>
      <c r="Z18" s="23"/>
      <c r="AA18" s="23"/>
      <c r="AB18" s="24"/>
    </row>
    <row r="19" spans="1:28" s="4" customFormat="1" ht="13.5" customHeight="1">
      <c r="A19" s="154"/>
      <c r="B19" s="15" t="s">
        <v>33</v>
      </c>
      <c r="C19" s="16" t="s">
        <v>108</v>
      </c>
      <c r="D19" s="17" t="s">
        <v>99</v>
      </c>
      <c r="E19" s="38">
        <v>1170000</v>
      </c>
      <c r="F19" s="19">
        <v>0</v>
      </c>
      <c r="G19" s="19">
        <f t="shared" si="0"/>
        <v>1170000</v>
      </c>
      <c r="H19" s="19">
        <v>0</v>
      </c>
      <c r="I19" s="19">
        <v>0</v>
      </c>
      <c r="J19" s="19">
        <v>0</v>
      </c>
      <c r="K19" s="19">
        <f>SUM(I19:J19)</f>
        <v>0</v>
      </c>
      <c r="L19" s="19">
        <v>13230</v>
      </c>
      <c r="M19" s="19">
        <v>220</v>
      </c>
      <c r="N19" s="19">
        <v>968264</v>
      </c>
      <c r="O19" s="19">
        <v>0</v>
      </c>
      <c r="P19" s="19">
        <v>13638</v>
      </c>
      <c r="Q19" s="19">
        <v>10995</v>
      </c>
      <c r="R19" s="19">
        <v>0</v>
      </c>
      <c r="S19" s="19">
        <v>11344</v>
      </c>
      <c r="T19" s="20">
        <f t="shared" si="2"/>
        <v>1017691</v>
      </c>
      <c r="U19" s="19">
        <v>123200</v>
      </c>
      <c r="V19" s="19">
        <v>845064</v>
      </c>
      <c r="W19" s="19">
        <f t="shared" si="3"/>
        <v>968264</v>
      </c>
      <c r="X19" s="121"/>
      <c r="Y19" s="22">
        <v>45038</v>
      </c>
      <c r="Z19" s="23"/>
      <c r="AA19" s="23"/>
      <c r="AB19" s="24"/>
    </row>
    <row r="20" spans="1:28" s="4" customFormat="1" ht="13.5" customHeight="1">
      <c r="A20" s="117" t="s">
        <v>68</v>
      </c>
      <c r="B20" s="15"/>
      <c r="C20" s="16" t="s">
        <v>109</v>
      </c>
      <c r="D20" s="17" t="s">
        <v>97</v>
      </c>
      <c r="E20" s="38">
        <v>1000000</v>
      </c>
      <c r="F20" s="19">
        <v>200000</v>
      </c>
      <c r="G20" s="19">
        <f>SUM(E20:F20)</f>
        <v>1200000</v>
      </c>
      <c r="H20" s="19">
        <v>0</v>
      </c>
      <c r="I20" s="40">
        <v>134617</v>
      </c>
      <c r="J20" s="39">
        <v>0</v>
      </c>
      <c r="K20" s="19">
        <f t="shared" si="1"/>
        <v>134617</v>
      </c>
      <c r="L20" s="19">
        <v>8867</v>
      </c>
      <c r="M20" s="19">
        <v>0</v>
      </c>
      <c r="N20" s="19">
        <v>542250</v>
      </c>
      <c r="O20" s="19">
        <v>108900</v>
      </c>
      <c r="P20" s="19">
        <v>0</v>
      </c>
      <c r="Q20" s="19">
        <v>0</v>
      </c>
      <c r="R20" s="19">
        <v>0</v>
      </c>
      <c r="S20" s="19">
        <v>4700</v>
      </c>
      <c r="T20" s="20">
        <f>SUM(H20:S20)-K20</f>
        <v>799334</v>
      </c>
      <c r="U20" s="19">
        <v>123200</v>
      </c>
      <c r="V20" s="19">
        <v>419050</v>
      </c>
      <c r="W20" s="19">
        <f t="shared" si="3"/>
        <v>542250</v>
      </c>
      <c r="X20" s="120">
        <v>14043500</v>
      </c>
      <c r="Y20" s="22">
        <v>45035</v>
      </c>
      <c r="Z20" s="23"/>
      <c r="AA20" s="23"/>
      <c r="AB20" s="24"/>
    </row>
    <row r="21" spans="1:28" s="4" customFormat="1" ht="13.5" customHeight="1">
      <c r="A21" s="118"/>
      <c r="B21" s="15" t="s">
        <v>33</v>
      </c>
      <c r="C21" s="16" t="s">
        <v>110</v>
      </c>
      <c r="D21" s="17" t="s">
        <v>99</v>
      </c>
      <c r="E21" s="18">
        <v>723660</v>
      </c>
      <c r="F21" s="19">
        <f>279860+18675+8694</f>
        <v>307229</v>
      </c>
      <c r="G21" s="19">
        <f t="shared" si="0"/>
        <v>1030889</v>
      </c>
      <c r="H21" s="19">
        <v>270000</v>
      </c>
      <c r="I21" s="19">
        <v>77110</v>
      </c>
      <c r="J21" s="19">
        <v>0</v>
      </c>
      <c r="K21" s="19">
        <f t="shared" si="1"/>
        <v>77110</v>
      </c>
      <c r="L21" s="19">
        <f>0+18675+8694</f>
        <v>27369</v>
      </c>
      <c r="M21" s="19">
        <v>0</v>
      </c>
      <c r="N21" s="19">
        <v>920080</v>
      </c>
      <c r="O21" s="19">
        <v>544340</v>
      </c>
      <c r="P21" s="19">
        <v>0</v>
      </c>
      <c r="Q21" s="19">
        <v>0</v>
      </c>
      <c r="R21" s="19">
        <v>0</v>
      </c>
      <c r="S21" s="19">
        <v>24070</v>
      </c>
      <c r="T21" s="20">
        <f t="shared" si="2"/>
        <v>1862969</v>
      </c>
      <c r="U21" s="19">
        <v>123680</v>
      </c>
      <c r="V21" s="19">
        <v>708400</v>
      </c>
      <c r="W21" s="19">
        <f t="shared" si="3"/>
        <v>832080</v>
      </c>
      <c r="X21" s="121"/>
      <c r="Y21" s="22">
        <v>45037</v>
      </c>
      <c r="Z21" s="23">
        <v>45047</v>
      </c>
      <c r="AA21" s="23">
        <v>45082</v>
      </c>
      <c r="AB21" s="24"/>
    </row>
    <row r="22" spans="1:28" s="4" customFormat="1" ht="13.5" customHeight="1">
      <c r="A22" s="34" t="s">
        <v>69</v>
      </c>
      <c r="B22" s="15" t="s">
        <v>28</v>
      </c>
      <c r="C22" s="16" t="s">
        <v>111</v>
      </c>
      <c r="D22" s="17" t="s">
        <v>99</v>
      </c>
      <c r="E22" s="18">
        <v>510000</v>
      </c>
      <c r="F22" s="19">
        <v>500000</v>
      </c>
      <c r="G22" s="19">
        <f>SUM(E22:F22)</f>
        <v>1010000</v>
      </c>
      <c r="H22" s="19">
        <v>30000</v>
      </c>
      <c r="I22" s="19">
        <v>33333</v>
      </c>
      <c r="J22" s="19">
        <v>0</v>
      </c>
      <c r="K22" s="19">
        <f t="shared" si="1"/>
        <v>33333</v>
      </c>
      <c r="L22" s="19">
        <v>0</v>
      </c>
      <c r="M22" s="19">
        <v>31860</v>
      </c>
      <c r="N22" s="19">
        <v>867250</v>
      </c>
      <c r="O22" s="19">
        <v>413820</v>
      </c>
      <c r="P22" s="19">
        <v>0</v>
      </c>
      <c r="Q22" s="19">
        <v>0</v>
      </c>
      <c r="R22" s="19">
        <v>0</v>
      </c>
      <c r="S22" s="19">
        <v>17571</v>
      </c>
      <c r="T22" s="20">
        <f>SUM(H22:S22)-K22</f>
        <v>1393834</v>
      </c>
      <c r="U22" s="19">
        <v>123200</v>
      </c>
      <c r="V22" s="19">
        <v>744050</v>
      </c>
      <c r="W22" s="19">
        <f t="shared" si="3"/>
        <v>867250</v>
      </c>
      <c r="X22" s="120">
        <v>10535500</v>
      </c>
      <c r="Y22" s="22">
        <v>45037</v>
      </c>
      <c r="Z22" s="22"/>
      <c r="AA22" s="23"/>
      <c r="AB22" s="24"/>
    </row>
    <row r="23" spans="1:28" s="4" customFormat="1" ht="12.75">
      <c r="A23" s="41" t="s">
        <v>70</v>
      </c>
      <c r="B23" s="15" t="s">
        <v>28</v>
      </c>
      <c r="C23" s="16" t="s">
        <v>112</v>
      </c>
      <c r="D23" s="17" t="s">
        <v>106</v>
      </c>
      <c r="E23" s="18">
        <f>900132+63036+5504</f>
        <v>968672</v>
      </c>
      <c r="F23" s="19">
        <v>651000</v>
      </c>
      <c r="G23" s="19">
        <f>SUM(E23:F23)</f>
        <v>1619672</v>
      </c>
      <c r="H23" s="19">
        <v>0</v>
      </c>
      <c r="I23" s="19">
        <f>683985+16039</f>
        <v>700024</v>
      </c>
      <c r="J23" s="19">
        <v>0</v>
      </c>
      <c r="K23" s="19">
        <f t="shared" si="1"/>
        <v>700024</v>
      </c>
      <c r="L23" s="19">
        <f>0+3714+5504</f>
        <v>9218</v>
      </c>
      <c r="M23" s="19">
        <v>77900</v>
      </c>
      <c r="N23" s="19">
        <v>403536</v>
      </c>
      <c r="O23" s="19">
        <v>402550</v>
      </c>
      <c r="P23" s="19">
        <f>1760+37707</f>
        <v>39467</v>
      </c>
      <c r="Q23" s="19">
        <v>146353</v>
      </c>
      <c r="R23" s="19">
        <v>0</v>
      </c>
      <c r="S23" s="19">
        <f>14331+5576</f>
        <v>19907</v>
      </c>
      <c r="T23" s="20">
        <f>SUM(H23:S23)-K23</f>
        <v>1798955</v>
      </c>
      <c r="U23" s="19">
        <v>77300</v>
      </c>
      <c r="V23" s="19">
        <v>120032</v>
      </c>
      <c r="W23" s="19">
        <f t="shared" si="3"/>
        <v>197332</v>
      </c>
      <c r="X23" s="122">
        <v>10237000</v>
      </c>
      <c r="Y23" s="22">
        <v>45040</v>
      </c>
      <c r="Z23" s="23">
        <v>45072</v>
      </c>
      <c r="AA23" s="23">
        <v>45098</v>
      </c>
      <c r="AB23" s="24"/>
    </row>
    <row r="24" spans="1:28" s="4" customFormat="1" ht="14.25" customHeight="1">
      <c r="A24" s="42"/>
      <c r="B24" s="15"/>
      <c r="C24" s="16" t="s">
        <v>113</v>
      </c>
      <c r="D24" s="17" t="s">
        <v>114</v>
      </c>
      <c r="E24" s="18">
        <v>0</v>
      </c>
      <c r="F24" s="19">
        <v>600000</v>
      </c>
      <c r="G24" s="19">
        <f>SUM(E24:F24)</f>
        <v>600000</v>
      </c>
      <c r="H24" s="19">
        <v>0</v>
      </c>
      <c r="I24" s="19">
        <v>0</v>
      </c>
      <c r="J24" s="19">
        <v>0</v>
      </c>
      <c r="K24" s="19">
        <f>SUM(I24:J24)</f>
        <v>0</v>
      </c>
      <c r="L24" s="19">
        <v>0</v>
      </c>
      <c r="M24" s="19">
        <v>8049</v>
      </c>
      <c r="N24" s="19">
        <v>1254280</v>
      </c>
      <c r="O24" s="19">
        <v>254243</v>
      </c>
      <c r="P24" s="19">
        <v>0</v>
      </c>
      <c r="Q24" s="19">
        <v>0</v>
      </c>
      <c r="R24" s="19">
        <v>0</v>
      </c>
      <c r="S24" s="19">
        <v>0</v>
      </c>
      <c r="T24" s="20">
        <f>SUM(H24:S24)-K24</f>
        <v>1516572</v>
      </c>
      <c r="U24" s="19">
        <v>123680</v>
      </c>
      <c r="V24" s="19">
        <v>801528</v>
      </c>
      <c r="W24" s="19">
        <f t="shared" si="3"/>
        <v>925208</v>
      </c>
      <c r="X24" s="120"/>
      <c r="Y24" s="22">
        <v>45040</v>
      </c>
      <c r="Z24" s="22"/>
      <c r="AA24" s="23"/>
      <c r="AB24" s="24"/>
    </row>
    <row r="25" spans="1:28" s="4" customFormat="1" ht="12.75">
      <c r="A25" s="25"/>
      <c r="B25" s="15" t="s">
        <v>33</v>
      </c>
      <c r="C25" s="16" t="s">
        <v>115</v>
      </c>
      <c r="D25" s="17" t="s">
        <v>99</v>
      </c>
      <c r="E25" s="18">
        <v>750000</v>
      </c>
      <c r="F25" s="19">
        <v>1800000</v>
      </c>
      <c r="G25" s="19">
        <f t="shared" si="0"/>
        <v>2550000</v>
      </c>
      <c r="H25" s="19">
        <v>695000</v>
      </c>
      <c r="I25" s="19">
        <v>360419</v>
      </c>
      <c r="J25" s="19">
        <v>0</v>
      </c>
      <c r="K25" s="19">
        <f t="shared" si="1"/>
        <v>360419</v>
      </c>
      <c r="L25" s="19">
        <f>11775+5960</f>
        <v>17735</v>
      </c>
      <c r="M25" s="19">
        <v>0</v>
      </c>
      <c r="N25" s="19">
        <v>791170</v>
      </c>
      <c r="O25" s="19">
        <v>224053</v>
      </c>
      <c r="P25" s="19">
        <v>2652</v>
      </c>
      <c r="Q25" s="19">
        <v>111381</v>
      </c>
      <c r="R25" s="19">
        <v>0</v>
      </c>
      <c r="S25" s="19">
        <v>104730</v>
      </c>
      <c r="T25" s="20">
        <f t="shared" si="2"/>
        <v>2307140</v>
      </c>
      <c r="U25" s="19">
        <v>120000</v>
      </c>
      <c r="V25" s="19">
        <v>600000</v>
      </c>
      <c r="W25" s="19">
        <f t="shared" si="3"/>
        <v>720000</v>
      </c>
      <c r="X25" s="123"/>
      <c r="Y25" s="22">
        <v>45040</v>
      </c>
      <c r="Z25" s="22">
        <v>45065</v>
      </c>
      <c r="AA25" s="23"/>
      <c r="AB25" s="24"/>
    </row>
    <row r="26" spans="1:28" s="4" customFormat="1" ht="12.75">
      <c r="A26" s="34" t="s">
        <v>71</v>
      </c>
      <c r="B26" s="15" t="s">
        <v>33</v>
      </c>
      <c r="C26" s="16" t="s">
        <v>31</v>
      </c>
      <c r="D26" s="17" t="s">
        <v>99</v>
      </c>
      <c r="E26" s="18">
        <v>449500</v>
      </c>
      <c r="F26" s="19">
        <v>30000</v>
      </c>
      <c r="G26" s="19">
        <f>SUM(E26:F26)</f>
        <v>479500</v>
      </c>
      <c r="H26" s="19">
        <v>0</v>
      </c>
      <c r="I26" s="19">
        <v>34848</v>
      </c>
      <c r="J26" s="19">
        <v>0</v>
      </c>
      <c r="K26" s="19">
        <f t="shared" si="1"/>
        <v>34848</v>
      </c>
      <c r="L26" s="19">
        <v>10258</v>
      </c>
      <c r="M26" s="19">
        <v>4360</v>
      </c>
      <c r="N26" s="19">
        <v>741054</v>
      </c>
      <c r="O26" s="19">
        <v>264100</v>
      </c>
      <c r="P26" s="19">
        <v>0</v>
      </c>
      <c r="Q26" s="19">
        <v>101585</v>
      </c>
      <c r="R26" s="19">
        <v>0</v>
      </c>
      <c r="S26" s="19">
        <v>59456</v>
      </c>
      <c r="T26" s="20">
        <f>SUM(H26:S26)-K26</f>
        <v>1215661</v>
      </c>
      <c r="U26" s="19">
        <v>77000</v>
      </c>
      <c r="V26" s="19">
        <v>660000</v>
      </c>
      <c r="W26" s="19">
        <f t="shared" si="3"/>
        <v>737000</v>
      </c>
      <c r="X26" s="122">
        <v>9898200</v>
      </c>
      <c r="Y26" s="22">
        <v>45040</v>
      </c>
      <c r="Z26" s="23"/>
      <c r="AA26" s="23"/>
      <c r="AB26" s="24"/>
    </row>
    <row r="27" spans="1:28" s="4" customFormat="1" ht="12.75">
      <c r="A27" s="14"/>
      <c r="B27" s="15"/>
      <c r="C27" s="16" t="s">
        <v>117</v>
      </c>
      <c r="D27" s="17" t="s">
        <v>114</v>
      </c>
      <c r="E27" s="18">
        <v>750732</v>
      </c>
      <c r="F27" s="19">
        <v>0</v>
      </c>
      <c r="G27" s="19">
        <f>SUM(E27:F27)</f>
        <v>750732</v>
      </c>
      <c r="H27" s="19">
        <v>0</v>
      </c>
      <c r="I27" s="19">
        <v>399550</v>
      </c>
      <c r="J27" s="19">
        <v>0</v>
      </c>
      <c r="K27" s="19">
        <f t="shared" si="1"/>
        <v>399550</v>
      </c>
      <c r="L27" s="19">
        <v>0</v>
      </c>
      <c r="M27" s="19">
        <v>0</v>
      </c>
      <c r="N27" s="19">
        <v>1215904</v>
      </c>
      <c r="O27" s="19">
        <v>63816</v>
      </c>
      <c r="P27" s="19">
        <v>0</v>
      </c>
      <c r="Q27" s="19">
        <v>0</v>
      </c>
      <c r="R27" s="19">
        <v>0</v>
      </c>
      <c r="S27" s="19">
        <v>0</v>
      </c>
      <c r="T27" s="20">
        <f>SUM(H27:S27)-K27</f>
        <v>1679270</v>
      </c>
      <c r="U27" s="19">
        <v>123680</v>
      </c>
      <c r="V27" s="19">
        <v>804858</v>
      </c>
      <c r="W27" s="19">
        <f t="shared" si="3"/>
        <v>928538</v>
      </c>
      <c r="X27" s="120"/>
      <c r="Y27" s="22">
        <v>45039</v>
      </c>
      <c r="Z27" s="23"/>
      <c r="AA27" s="23"/>
      <c r="AB27" s="24"/>
    </row>
    <row r="28" spans="1:28" s="4" customFormat="1" ht="12.75">
      <c r="A28" s="43"/>
      <c r="B28" s="15" t="s">
        <v>33</v>
      </c>
      <c r="C28" s="16" t="s">
        <v>116</v>
      </c>
      <c r="D28" s="17" t="s">
        <v>106</v>
      </c>
      <c r="E28" s="18">
        <f>1489816+56397</f>
        <v>1546213</v>
      </c>
      <c r="F28" s="19">
        <v>0</v>
      </c>
      <c r="G28" s="19">
        <f t="shared" si="0"/>
        <v>1546213</v>
      </c>
      <c r="H28" s="19">
        <v>0</v>
      </c>
      <c r="I28" s="19">
        <v>284108</v>
      </c>
      <c r="J28" s="19">
        <v>0</v>
      </c>
      <c r="K28" s="19">
        <f t="shared" si="1"/>
        <v>284108</v>
      </c>
      <c r="L28" s="19">
        <v>0</v>
      </c>
      <c r="M28" s="19">
        <v>88080</v>
      </c>
      <c r="N28" s="19">
        <v>720750</v>
      </c>
      <c r="O28" s="19">
        <v>681596</v>
      </c>
      <c r="P28" s="19">
        <f>3188+41951</f>
        <v>45139</v>
      </c>
      <c r="Q28" s="19">
        <v>131344</v>
      </c>
      <c r="R28" s="19">
        <v>0</v>
      </c>
      <c r="S28" s="19">
        <f>6716+14446</f>
        <v>21162</v>
      </c>
      <c r="T28" s="20">
        <f t="shared" si="2"/>
        <v>1972179</v>
      </c>
      <c r="U28" s="19">
        <v>118400</v>
      </c>
      <c r="V28" s="19">
        <v>399950</v>
      </c>
      <c r="W28" s="19">
        <f t="shared" si="3"/>
        <v>518350</v>
      </c>
      <c r="X28" s="120"/>
      <c r="Y28" s="22">
        <v>45036</v>
      </c>
      <c r="Z28" s="23">
        <v>45048</v>
      </c>
      <c r="AA28" s="23"/>
      <c r="AB28" s="24"/>
    </row>
    <row r="29" spans="1:28" s="4" customFormat="1" ht="12.75">
      <c r="A29" s="34" t="s">
        <v>72</v>
      </c>
      <c r="B29" s="15"/>
      <c r="C29" s="16" t="s">
        <v>118</v>
      </c>
      <c r="D29" s="17" t="s">
        <v>97</v>
      </c>
      <c r="E29" s="38">
        <v>1515000</v>
      </c>
      <c r="F29" s="19">
        <v>20000</v>
      </c>
      <c r="G29" s="19">
        <f t="shared" si="0"/>
        <v>1535000</v>
      </c>
      <c r="H29" s="19">
        <v>189400</v>
      </c>
      <c r="I29" s="19">
        <v>374000</v>
      </c>
      <c r="J29" s="19">
        <v>10000</v>
      </c>
      <c r="K29" s="19">
        <f aca="true" t="shared" si="4" ref="K29:K43">SUM(I29:J29)</f>
        <v>384000</v>
      </c>
      <c r="L29" s="19">
        <v>37097</v>
      </c>
      <c r="M29" s="19">
        <v>15770</v>
      </c>
      <c r="N29" s="19">
        <v>964548</v>
      </c>
      <c r="O29" s="19">
        <v>48288</v>
      </c>
      <c r="P29" s="19">
        <v>23846</v>
      </c>
      <c r="Q29" s="19">
        <v>436764</v>
      </c>
      <c r="R29" s="19">
        <v>0</v>
      </c>
      <c r="S29" s="19">
        <v>240407</v>
      </c>
      <c r="T29" s="20">
        <f aca="true" t="shared" si="5" ref="T29:T43">SUM(H29:S29)-K29</f>
        <v>2340120</v>
      </c>
      <c r="U29" s="19">
        <v>123200</v>
      </c>
      <c r="V29" s="19">
        <v>691600</v>
      </c>
      <c r="W29" s="19">
        <f t="shared" si="3"/>
        <v>814800</v>
      </c>
      <c r="X29" s="122">
        <v>9526400</v>
      </c>
      <c r="Y29" s="22">
        <v>45047</v>
      </c>
      <c r="Z29" s="23"/>
      <c r="AA29" s="23"/>
      <c r="AB29" s="24"/>
    </row>
    <row r="30" spans="1:28" s="4" customFormat="1" ht="12.75">
      <c r="A30" s="25"/>
      <c r="B30" s="15" t="s">
        <v>28</v>
      </c>
      <c r="C30" s="16" t="s">
        <v>119</v>
      </c>
      <c r="D30" s="17" t="s">
        <v>99</v>
      </c>
      <c r="E30" s="18">
        <v>913470</v>
      </c>
      <c r="F30" s="19">
        <v>200000</v>
      </c>
      <c r="G30" s="19">
        <f t="shared" si="0"/>
        <v>1113470</v>
      </c>
      <c r="H30" s="19">
        <v>0</v>
      </c>
      <c r="I30" s="19">
        <v>37800</v>
      </c>
      <c r="J30" s="19">
        <v>0</v>
      </c>
      <c r="K30" s="19">
        <f t="shared" si="4"/>
        <v>37800</v>
      </c>
      <c r="L30" s="19">
        <v>0</v>
      </c>
      <c r="M30" s="19">
        <v>0</v>
      </c>
      <c r="N30" s="19">
        <v>671770</v>
      </c>
      <c r="O30" s="19">
        <v>386600</v>
      </c>
      <c r="P30" s="19">
        <v>0</v>
      </c>
      <c r="Q30" s="19">
        <v>0</v>
      </c>
      <c r="R30" s="19">
        <v>0</v>
      </c>
      <c r="S30" s="19">
        <v>0</v>
      </c>
      <c r="T30" s="20">
        <f t="shared" si="5"/>
        <v>1096170</v>
      </c>
      <c r="U30" s="19">
        <v>112640</v>
      </c>
      <c r="V30" s="19">
        <v>460460</v>
      </c>
      <c r="W30" s="19">
        <f t="shared" si="3"/>
        <v>573100</v>
      </c>
      <c r="X30" s="120"/>
      <c r="Y30" s="22">
        <v>45036</v>
      </c>
      <c r="Z30" s="23"/>
      <c r="AA30" s="23"/>
      <c r="AB30" s="24"/>
    </row>
    <row r="31" spans="1:28" s="4" customFormat="1" ht="12.75">
      <c r="A31" s="36" t="s">
        <v>73</v>
      </c>
      <c r="B31" s="15" t="s">
        <v>33</v>
      </c>
      <c r="C31" s="16" t="s">
        <v>120</v>
      </c>
      <c r="D31" s="17" t="s">
        <v>99</v>
      </c>
      <c r="E31" s="18">
        <v>2520000</v>
      </c>
      <c r="F31" s="19">
        <v>0</v>
      </c>
      <c r="G31" s="19">
        <f>SUM(E31:F31)</f>
        <v>2520000</v>
      </c>
      <c r="H31" s="19">
        <v>540000</v>
      </c>
      <c r="I31" s="19">
        <v>0</v>
      </c>
      <c r="J31" s="19">
        <v>0</v>
      </c>
      <c r="K31" s="19">
        <f>SUM(I31:J31)</f>
        <v>0</v>
      </c>
      <c r="L31" s="19">
        <v>0</v>
      </c>
      <c r="M31" s="19">
        <v>0</v>
      </c>
      <c r="N31" s="19">
        <v>810700</v>
      </c>
      <c r="O31" s="19">
        <v>534668</v>
      </c>
      <c r="P31" s="19">
        <v>0</v>
      </c>
      <c r="Q31" s="19">
        <v>63000</v>
      </c>
      <c r="R31" s="19">
        <v>0</v>
      </c>
      <c r="S31" s="19">
        <v>0</v>
      </c>
      <c r="T31" s="20">
        <f>SUM(H31:S31)-K31</f>
        <v>1948368</v>
      </c>
      <c r="U31" s="19">
        <v>123200</v>
      </c>
      <c r="V31" s="19">
        <v>687500</v>
      </c>
      <c r="W31" s="19">
        <f>SUM(U31:V31)</f>
        <v>810700</v>
      </c>
      <c r="X31" s="122">
        <v>11060100</v>
      </c>
      <c r="Y31" s="22">
        <v>45040</v>
      </c>
      <c r="Z31" s="22"/>
      <c r="AA31" s="23"/>
      <c r="AB31" s="24"/>
    </row>
    <row r="32" spans="1:28" s="4" customFormat="1" ht="12.75">
      <c r="A32" s="42"/>
      <c r="B32" s="15"/>
      <c r="C32" s="16" t="s">
        <v>121</v>
      </c>
      <c r="D32" s="17" t="s">
        <v>97</v>
      </c>
      <c r="E32" s="29">
        <v>1497800</v>
      </c>
      <c r="F32" s="21">
        <v>1150000</v>
      </c>
      <c r="G32" s="21">
        <f t="shared" si="0"/>
        <v>2647800</v>
      </c>
      <c r="H32" s="19">
        <v>310000</v>
      </c>
      <c r="I32" s="19">
        <v>723060</v>
      </c>
      <c r="J32" s="19">
        <v>0</v>
      </c>
      <c r="K32" s="19">
        <f t="shared" si="4"/>
        <v>723060</v>
      </c>
      <c r="L32" s="19">
        <v>45770</v>
      </c>
      <c r="M32" s="19">
        <v>0</v>
      </c>
      <c r="N32" s="19">
        <v>768740</v>
      </c>
      <c r="O32" s="19">
        <v>536690</v>
      </c>
      <c r="P32" s="19">
        <v>5159</v>
      </c>
      <c r="Q32" s="19">
        <v>189360</v>
      </c>
      <c r="R32" s="19">
        <v>0</v>
      </c>
      <c r="S32" s="19">
        <v>17262</v>
      </c>
      <c r="T32" s="20">
        <f t="shared" si="5"/>
        <v>2596041</v>
      </c>
      <c r="U32" s="19">
        <v>123680</v>
      </c>
      <c r="V32" s="19">
        <v>408600</v>
      </c>
      <c r="W32" s="19">
        <f>SUM(U32:V32)</f>
        <v>532280</v>
      </c>
      <c r="X32" s="120"/>
      <c r="Y32" s="31">
        <v>45040</v>
      </c>
      <c r="Z32" s="31">
        <v>45086</v>
      </c>
      <c r="AA32" s="32"/>
      <c r="AB32" s="33"/>
    </row>
    <row r="33" spans="1:28" s="4" customFormat="1" ht="12.75">
      <c r="A33" s="41" t="s">
        <v>74</v>
      </c>
      <c r="B33" s="15" t="s">
        <v>33</v>
      </c>
      <c r="C33" s="16" t="s">
        <v>122</v>
      </c>
      <c r="D33" s="17" t="s">
        <v>99</v>
      </c>
      <c r="E33" s="18">
        <v>1000000</v>
      </c>
      <c r="F33" s="19">
        <v>500000</v>
      </c>
      <c r="G33" s="19">
        <f>SUM(E33:F33)</f>
        <v>1500000</v>
      </c>
      <c r="H33" s="19">
        <v>270000</v>
      </c>
      <c r="I33" s="19">
        <v>488000</v>
      </c>
      <c r="J33" s="19">
        <v>0</v>
      </c>
      <c r="K33" s="19">
        <f>SUM(I33:J33)</f>
        <v>488000</v>
      </c>
      <c r="L33" s="19">
        <v>0</v>
      </c>
      <c r="M33" s="19">
        <v>16350</v>
      </c>
      <c r="N33" s="19">
        <v>1019488</v>
      </c>
      <c r="O33" s="19">
        <v>276144</v>
      </c>
      <c r="P33" s="19">
        <v>0</v>
      </c>
      <c r="Q33" s="19">
        <v>0</v>
      </c>
      <c r="R33" s="19">
        <v>0</v>
      </c>
      <c r="S33" s="19">
        <v>124696</v>
      </c>
      <c r="T33" s="20">
        <f t="shared" si="5"/>
        <v>2194678</v>
      </c>
      <c r="U33" s="19">
        <v>123680</v>
      </c>
      <c r="V33" s="19">
        <v>717408</v>
      </c>
      <c r="W33" s="19">
        <f t="shared" si="3"/>
        <v>841088</v>
      </c>
      <c r="X33" s="122">
        <v>10195200</v>
      </c>
      <c r="Y33" s="22">
        <v>45038</v>
      </c>
      <c r="Z33" s="23"/>
      <c r="AA33" s="23"/>
      <c r="AB33" s="24"/>
    </row>
    <row r="34" spans="1:28" s="4" customFormat="1" ht="12.75">
      <c r="A34" s="44"/>
      <c r="B34" s="15"/>
      <c r="C34" s="16" t="s">
        <v>123</v>
      </c>
      <c r="D34" s="17" t="s">
        <v>114</v>
      </c>
      <c r="E34" s="18">
        <v>230000</v>
      </c>
      <c r="F34" s="19">
        <v>3300000</v>
      </c>
      <c r="G34" s="19">
        <f>SUM(E34:F34)</f>
        <v>3530000</v>
      </c>
      <c r="H34" s="19">
        <v>1705000</v>
      </c>
      <c r="I34" s="19">
        <v>640000</v>
      </c>
      <c r="J34" s="19">
        <v>42300</v>
      </c>
      <c r="K34" s="19">
        <f>SUM(I34:J34)</f>
        <v>682300</v>
      </c>
      <c r="L34" s="19">
        <v>0</v>
      </c>
      <c r="M34" s="19">
        <v>0</v>
      </c>
      <c r="N34" s="19">
        <v>1190214</v>
      </c>
      <c r="O34" s="19">
        <v>204050</v>
      </c>
      <c r="P34" s="19">
        <v>0</v>
      </c>
      <c r="Q34" s="19">
        <v>248353</v>
      </c>
      <c r="R34" s="19">
        <v>0</v>
      </c>
      <c r="S34" s="19">
        <v>34119</v>
      </c>
      <c r="T34" s="20">
        <f>SUM(H34:S34)-K34</f>
        <v>4064036</v>
      </c>
      <c r="U34" s="38">
        <v>123680</v>
      </c>
      <c r="V34" s="38">
        <v>697000</v>
      </c>
      <c r="W34" s="38">
        <f t="shared" si="3"/>
        <v>820680</v>
      </c>
      <c r="X34" s="120"/>
      <c r="Y34" s="22">
        <v>45040</v>
      </c>
      <c r="Z34" s="23"/>
      <c r="AA34" s="23"/>
      <c r="AB34" s="24"/>
    </row>
    <row r="35" spans="1:28" s="4" customFormat="1" ht="12.75">
      <c r="A35" s="34" t="s">
        <v>75</v>
      </c>
      <c r="B35" s="15" t="s">
        <v>28</v>
      </c>
      <c r="C35" s="16" t="s">
        <v>124</v>
      </c>
      <c r="D35" s="17" t="s">
        <v>99</v>
      </c>
      <c r="E35" s="18">
        <v>1028772</v>
      </c>
      <c r="F35" s="19">
        <v>77388</v>
      </c>
      <c r="G35" s="19">
        <f t="shared" si="0"/>
        <v>1106160</v>
      </c>
      <c r="H35" s="19">
        <v>270000</v>
      </c>
      <c r="I35" s="19">
        <v>277823</v>
      </c>
      <c r="J35" s="19">
        <v>0</v>
      </c>
      <c r="K35" s="19">
        <f t="shared" si="4"/>
        <v>277823</v>
      </c>
      <c r="L35" s="19">
        <v>2296</v>
      </c>
      <c r="M35" s="19">
        <v>19900</v>
      </c>
      <c r="N35" s="19">
        <v>1017067</v>
      </c>
      <c r="O35" s="19">
        <v>369905</v>
      </c>
      <c r="P35" s="19">
        <v>0</v>
      </c>
      <c r="Q35" s="19">
        <v>51094</v>
      </c>
      <c r="R35" s="19">
        <v>0</v>
      </c>
      <c r="S35" s="19">
        <v>11907</v>
      </c>
      <c r="T35" s="20">
        <f t="shared" si="5"/>
        <v>2019992</v>
      </c>
      <c r="U35" s="19">
        <v>123200</v>
      </c>
      <c r="V35" s="19">
        <v>790632</v>
      </c>
      <c r="W35" s="19">
        <f aca="true" t="shared" si="6" ref="W35:W50">SUM(U35:V35)</f>
        <v>913832</v>
      </c>
      <c r="X35" s="122">
        <v>9744800</v>
      </c>
      <c r="Y35" s="22">
        <v>45035</v>
      </c>
      <c r="Z35" s="23">
        <v>45089</v>
      </c>
      <c r="AA35" s="23"/>
      <c r="AB35" s="24"/>
    </row>
    <row r="36" spans="1:28" s="4" customFormat="1" ht="12.75">
      <c r="A36" s="14"/>
      <c r="B36" s="15" t="s">
        <v>33</v>
      </c>
      <c r="C36" s="16" t="s">
        <v>125</v>
      </c>
      <c r="D36" s="17" t="s">
        <v>97</v>
      </c>
      <c r="E36" s="18">
        <v>1005000</v>
      </c>
      <c r="F36" s="19">
        <v>0</v>
      </c>
      <c r="G36" s="19">
        <f>SUM(E36:F36)</f>
        <v>1005000</v>
      </c>
      <c r="H36" s="19">
        <v>540000</v>
      </c>
      <c r="I36" s="19">
        <v>43302</v>
      </c>
      <c r="J36" s="19">
        <v>30000</v>
      </c>
      <c r="K36" s="19">
        <f>SUM(I36:J36)</f>
        <v>73302</v>
      </c>
      <c r="L36" s="19">
        <v>22680</v>
      </c>
      <c r="M36" s="19">
        <v>0</v>
      </c>
      <c r="N36" s="19">
        <v>784120</v>
      </c>
      <c r="O36" s="19">
        <v>64440</v>
      </c>
      <c r="P36" s="19">
        <v>31721</v>
      </c>
      <c r="Q36" s="19">
        <v>108393</v>
      </c>
      <c r="R36" s="19">
        <v>0</v>
      </c>
      <c r="S36" s="19">
        <v>94232</v>
      </c>
      <c r="T36" s="20">
        <f>SUM(H36:S36)-K36</f>
        <v>1718888</v>
      </c>
      <c r="U36" s="19">
        <v>123680</v>
      </c>
      <c r="V36" s="19">
        <v>660440</v>
      </c>
      <c r="W36" s="19">
        <f t="shared" si="6"/>
        <v>784120</v>
      </c>
      <c r="X36" s="120"/>
      <c r="Y36" s="22">
        <v>45037</v>
      </c>
      <c r="Z36" s="23"/>
      <c r="AA36" s="23"/>
      <c r="AB36" s="24"/>
    </row>
    <row r="37" spans="1:28" s="4" customFormat="1" ht="12.75">
      <c r="A37" s="14"/>
      <c r="B37" s="15"/>
      <c r="C37" s="16" t="s">
        <v>126</v>
      </c>
      <c r="D37" s="17" t="s">
        <v>114</v>
      </c>
      <c r="E37" s="18">
        <v>1923700</v>
      </c>
      <c r="F37" s="19">
        <v>200000</v>
      </c>
      <c r="G37" s="19">
        <f t="shared" si="0"/>
        <v>2123700</v>
      </c>
      <c r="H37" s="19">
        <v>0</v>
      </c>
      <c r="I37" s="19">
        <v>59000</v>
      </c>
      <c r="J37" s="19">
        <v>25000</v>
      </c>
      <c r="K37" s="19">
        <f t="shared" si="4"/>
        <v>84000</v>
      </c>
      <c r="L37" s="19">
        <v>164769</v>
      </c>
      <c r="M37" s="19">
        <v>18064</v>
      </c>
      <c r="N37" s="19">
        <v>738420</v>
      </c>
      <c r="O37" s="19">
        <v>483005</v>
      </c>
      <c r="P37" s="19">
        <v>12243</v>
      </c>
      <c r="Q37" s="19">
        <v>41309</v>
      </c>
      <c r="R37" s="19">
        <v>0</v>
      </c>
      <c r="S37" s="19">
        <v>88058</v>
      </c>
      <c r="T37" s="20">
        <f t="shared" si="5"/>
        <v>1629868</v>
      </c>
      <c r="U37" s="19">
        <v>123680</v>
      </c>
      <c r="V37" s="19">
        <v>380000</v>
      </c>
      <c r="W37" s="19">
        <f t="shared" si="6"/>
        <v>503680</v>
      </c>
      <c r="X37" s="120"/>
      <c r="Y37" s="22">
        <v>45037</v>
      </c>
      <c r="Z37" s="22">
        <v>45068</v>
      </c>
      <c r="AA37" s="23"/>
      <c r="AB37" s="24"/>
    </row>
    <row r="38" spans="1:28" s="4" customFormat="1" ht="12.75">
      <c r="A38" s="36" t="s">
        <v>76</v>
      </c>
      <c r="B38" s="15"/>
      <c r="C38" s="16" t="s">
        <v>127</v>
      </c>
      <c r="D38" s="17" t="s">
        <v>114</v>
      </c>
      <c r="E38" s="18">
        <v>0</v>
      </c>
      <c r="F38" s="19">
        <v>6585</v>
      </c>
      <c r="G38" s="19">
        <f>SUM(E38:F38)</f>
        <v>6585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238180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20">
        <f>SUM(H38:S38)-K38</f>
        <v>238180</v>
      </c>
      <c r="U38" s="19">
        <v>11595</v>
      </c>
      <c r="V38" s="19">
        <v>220000</v>
      </c>
      <c r="W38" s="19">
        <f t="shared" si="6"/>
        <v>231595</v>
      </c>
      <c r="X38" s="122">
        <v>11469700</v>
      </c>
      <c r="Y38" s="22">
        <v>45040</v>
      </c>
      <c r="Z38" s="23"/>
      <c r="AA38" s="23"/>
      <c r="AB38" s="24"/>
    </row>
    <row r="39" spans="1:28" s="4" customFormat="1" ht="12.75">
      <c r="A39" s="14"/>
      <c r="B39" s="15" t="s">
        <v>33</v>
      </c>
      <c r="C39" s="16" t="s">
        <v>128</v>
      </c>
      <c r="D39" s="17" t="s">
        <v>99</v>
      </c>
      <c r="E39" s="18">
        <v>500000</v>
      </c>
      <c r="F39" s="19">
        <v>0</v>
      </c>
      <c r="G39" s="19">
        <f t="shared" si="0"/>
        <v>500000</v>
      </c>
      <c r="H39" s="19">
        <v>0</v>
      </c>
      <c r="I39" s="19">
        <v>0</v>
      </c>
      <c r="J39" s="19">
        <v>10000</v>
      </c>
      <c r="K39" s="19">
        <f t="shared" si="4"/>
        <v>10000</v>
      </c>
      <c r="L39" s="19">
        <v>0</v>
      </c>
      <c r="M39" s="19">
        <v>8040</v>
      </c>
      <c r="N39" s="19">
        <v>284900</v>
      </c>
      <c r="O39" s="19">
        <v>78550</v>
      </c>
      <c r="P39" s="19">
        <v>0</v>
      </c>
      <c r="Q39" s="19">
        <v>11412</v>
      </c>
      <c r="R39" s="19">
        <v>0</v>
      </c>
      <c r="S39" s="19">
        <v>54281</v>
      </c>
      <c r="T39" s="20">
        <f t="shared" si="5"/>
        <v>447183</v>
      </c>
      <c r="U39" s="19">
        <v>0</v>
      </c>
      <c r="V39" s="19">
        <v>214500</v>
      </c>
      <c r="W39" s="19">
        <f t="shared" si="6"/>
        <v>214500</v>
      </c>
      <c r="X39" s="120"/>
      <c r="Y39" s="22">
        <v>45040</v>
      </c>
      <c r="Z39" s="22"/>
      <c r="AA39" s="23"/>
      <c r="AB39" s="24"/>
    </row>
    <row r="40" spans="1:28" s="4" customFormat="1" ht="12.75">
      <c r="A40" s="41" t="s">
        <v>77</v>
      </c>
      <c r="B40" s="15" t="s">
        <v>33</v>
      </c>
      <c r="C40" s="16" t="s">
        <v>129</v>
      </c>
      <c r="D40" s="17" t="s">
        <v>99</v>
      </c>
      <c r="E40" s="45">
        <v>0</v>
      </c>
      <c r="F40" s="19">
        <v>1500000</v>
      </c>
      <c r="G40" s="19">
        <f>SUM(E40:F40)</f>
        <v>1500000</v>
      </c>
      <c r="H40" s="19">
        <v>205000</v>
      </c>
      <c r="I40" s="19">
        <v>0</v>
      </c>
      <c r="J40" s="19">
        <v>0</v>
      </c>
      <c r="K40" s="19">
        <f>SUM(I40:J40)</f>
        <v>0</v>
      </c>
      <c r="L40" s="19">
        <v>0</v>
      </c>
      <c r="M40" s="19">
        <v>16840</v>
      </c>
      <c r="N40" s="19">
        <v>923400</v>
      </c>
      <c r="O40" s="19">
        <v>116000</v>
      </c>
      <c r="P40" s="19">
        <v>0</v>
      </c>
      <c r="Q40" s="19">
        <v>36785</v>
      </c>
      <c r="R40" s="19">
        <v>0</v>
      </c>
      <c r="S40" s="19">
        <v>3063</v>
      </c>
      <c r="T40" s="20">
        <f>SUM(H40:S40)-K40</f>
        <v>1301088</v>
      </c>
      <c r="U40" s="38">
        <v>123200</v>
      </c>
      <c r="V40" s="38">
        <v>739200</v>
      </c>
      <c r="W40" s="38">
        <f t="shared" si="6"/>
        <v>862400</v>
      </c>
      <c r="X40" s="122">
        <v>11440100</v>
      </c>
      <c r="Y40" s="22">
        <v>45037</v>
      </c>
      <c r="Z40" s="23"/>
      <c r="AA40" s="23"/>
      <c r="AB40" s="24"/>
    </row>
    <row r="41" spans="1:28" s="4" customFormat="1" ht="12.75">
      <c r="A41" s="44"/>
      <c r="B41" s="15"/>
      <c r="C41" s="16" t="s">
        <v>130</v>
      </c>
      <c r="D41" s="17" t="s">
        <v>114</v>
      </c>
      <c r="E41" s="18">
        <v>399500</v>
      </c>
      <c r="F41" s="19">
        <v>126657</v>
      </c>
      <c r="G41" s="19">
        <f t="shared" si="0"/>
        <v>526157</v>
      </c>
      <c r="H41" s="19">
        <v>0</v>
      </c>
      <c r="I41" s="19">
        <v>100000</v>
      </c>
      <c r="J41" s="19">
        <v>0</v>
      </c>
      <c r="K41" s="19">
        <f t="shared" si="4"/>
        <v>100000</v>
      </c>
      <c r="L41" s="19">
        <v>34980</v>
      </c>
      <c r="M41" s="19">
        <v>5900</v>
      </c>
      <c r="N41" s="19">
        <v>432366</v>
      </c>
      <c r="O41" s="19">
        <v>169480</v>
      </c>
      <c r="P41" s="19">
        <v>61381</v>
      </c>
      <c r="Q41" s="19">
        <v>0</v>
      </c>
      <c r="R41" s="19">
        <v>0</v>
      </c>
      <c r="S41" s="19">
        <v>13189</v>
      </c>
      <c r="T41" s="20">
        <f t="shared" si="5"/>
        <v>817296</v>
      </c>
      <c r="U41" s="19">
        <v>123680</v>
      </c>
      <c r="V41" s="19">
        <v>176066</v>
      </c>
      <c r="W41" s="19">
        <f t="shared" si="6"/>
        <v>299746</v>
      </c>
      <c r="X41" s="121"/>
      <c r="Y41" s="22">
        <v>45040</v>
      </c>
      <c r="Z41" s="22"/>
      <c r="AA41" s="23"/>
      <c r="AB41" s="24"/>
    </row>
    <row r="42" spans="1:28" s="4" customFormat="1" ht="12.75">
      <c r="A42" s="34" t="s">
        <v>78</v>
      </c>
      <c r="B42" s="15"/>
      <c r="C42" s="16" t="s">
        <v>131</v>
      </c>
      <c r="D42" s="17" t="s">
        <v>132</v>
      </c>
      <c r="E42" s="18">
        <v>2100000</v>
      </c>
      <c r="F42" s="19">
        <v>0</v>
      </c>
      <c r="G42" s="19">
        <f t="shared" si="0"/>
        <v>2100000</v>
      </c>
      <c r="H42" s="19">
        <v>0</v>
      </c>
      <c r="I42" s="19">
        <v>230000</v>
      </c>
      <c r="J42" s="19">
        <v>0</v>
      </c>
      <c r="K42" s="19">
        <f t="shared" si="4"/>
        <v>230000</v>
      </c>
      <c r="L42" s="19">
        <v>0</v>
      </c>
      <c r="M42" s="19">
        <v>0</v>
      </c>
      <c r="N42" s="19">
        <v>662480</v>
      </c>
      <c r="O42" s="19">
        <v>392700</v>
      </c>
      <c r="P42" s="19">
        <v>0</v>
      </c>
      <c r="Q42" s="19">
        <v>16500</v>
      </c>
      <c r="R42" s="19">
        <v>0</v>
      </c>
      <c r="S42" s="19">
        <v>0</v>
      </c>
      <c r="T42" s="20">
        <f t="shared" si="5"/>
        <v>1301680</v>
      </c>
      <c r="U42" s="19">
        <v>123680</v>
      </c>
      <c r="V42" s="19">
        <v>538800</v>
      </c>
      <c r="W42" s="19">
        <f t="shared" si="6"/>
        <v>662480</v>
      </c>
      <c r="X42" s="120">
        <v>12103800</v>
      </c>
      <c r="Y42" s="22">
        <v>45037</v>
      </c>
      <c r="Z42" s="23"/>
      <c r="AA42" s="23"/>
      <c r="AB42" s="24"/>
    </row>
    <row r="43" spans="1:28" s="4" customFormat="1" ht="12.75">
      <c r="A43" s="43"/>
      <c r="B43" s="15" t="s">
        <v>28</v>
      </c>
      <c r="C43" s="16" t="s">
        <v>133</v>
      </c>
      <c r="D43" s="17" t="s">
        <v>99</v>
      </c>
      <c r="E43" s="18">
        <v>550000</v>
      </c>
      <c r="F43" s="19">
        <v>50000</v>
      </c>
      <c r="G43" s="19">
        <f t="shared" si="0"/>
        <v>600000</v>
      </c>
      <c r="H43" s="19">
        <v>0</v>
      </c>
      <c r="I43" s="19">
        <v>29345</v>
      </c>
      <c r="J43" s="19">
        <v>0</v>
      </c>
      <c r="K43" s="19">
        <f t="shared" si="4"/>
        <v>29345</v>
      </c>
      <c r="L43" s="19">
        <v>0</v>
      </c>
      <c r="M43" s="19">
        <v>0</v>
      </c>
      <c r="N43" s="19">
        <v>869030</v>
      </c>
      <c r="O43" s="19">
        <v>94660</v>
      </c>
      <c r="P43" s="19">
        <v>0</v>
      </c>
      <c r="Q43" s="19">
        <v>53416</v>
      </c>
      <c r="R43" s="19">
        <v>0</v>
      </c>
      <c r="S43" s="19">
        <v>68278</v>
      </c>
      <c r="T43" s="20">
        <f t="shared" si="5"/>
        <v>1114729</v>
      </c>
      <c r="U43" s="19">
        <v>120000</v>
      </c>
      <c r="V43" s="19">
        <v>732720</v>
      </c>
      <c r="W43" s="19">
        <f t="shared" si="6"/>
        <v>852720</v>
      </c>
      <c r="X43" s="120"/>
      <c r="Y43" s="22">
        <v>45037</v>
      </c>
      <c r="Z43" s="23"/>
      <c r="AA43" s="23"/>
      <c r="AB43" s="24"/>
    </row>
    <row r="44" spans="1:28" s="4" customFormat="1" ht="12.75">
      <c r="A44" s="34" t="s">
        <v>79</v>
      </c>
      <c r="B44" s="15" t="s">
        <v>33</v>
      </c>
      <c r="C44" s="16" t="s">
        <v>134</v>
      </c>
      <c r="D44" s="17" t="s">
        <v>99</v>
      </c>
      <c r="E44" s="19">
        <v>0</v>
      </c>
      <c r="F44" s="19">
        <v>467694</v>
      </c>
      <c r="G44" s="19">
        <f aca="true" t="shared" si="7" ref="G44:G50">SUM(E44:F44)</f>
        <v>467694</v>
      </c>
      <c r="H44" s="19">
        <v>0</v>
      </c>
      <c r="I44" s="19">
        <v>24660</v>
      </c>
      <c r="J44" s="19">
        <v>0</v>
      </c>
      <c r="K44" s="19">
        <f aca="true" t="shared" si="8" ref="K44:K50">SUM(I44:J44)</f>
        <v>24660</v>
      </c>
      <c r="L44" s="19">
        <v>10036</v>
      </c>
      <c r="M44" s="19">
        <v>11290</v>
      </c>
      <c r="N44" s="19">
        <v>655600</v>
      </c>
      <c r="O44" s="19">
        <v>379520</v>
      </c>
      <c r="P44" s="19">
        <v>5397</v>
      </c>
      <c r="Q44" s="19">
        <v>34354</v>
      </c>
      <c r="R44" s="19">
        <v>0</v>
      </c>
      <c r="S44" s="19">
        <v>2437</v>
      </c>
      <c r="T44" s="20">
        <f aca="true" t="shared" si="9" ref="T44:T50">SUM(H44:S44)-K44</f>
        <v>1123294</v>
      </c>
      <c r="U44" s="19">
        <v>105600</v>
      </c>
      <c r="V44" s="19">
        <v>550000</v>
      </c>
      <c r="W44" s="19">
        <f t="shared" si="6"/>
        <v>655600</v>
      </c>
      <c r="X44" s="122">
        <v>14433800</v>
      </c>
      <c r="Y44" s="46">
        <v>45040</v>
      </c>
      <c r="Z44" s="46">
        <v>45068</v>
      </c>
      <c r="AA44" s="23"/>
      <c r="AB44" s="24"/>
    </row>
    <row r="45" spans="1:28" s="4" customFormat="1" ht="12.75">
      <c r="A45" s="14"/>
      <c r="B45" s="15"/>
      <c r="C45" s="16" t="s">
        <v>135</v>
      </c>
      <c r="D45" s="17" t="s">
        <v>97</v>
      </c>
      <c r="E45" s="47">
        <v>1369500</v>
      </c>
      <c r="F45" s="48">
        <v>0</v>
      </c>
      <c r="G45" s="48">
        <f t="shared" si="7"/>
        <v>1369500</v>
      </c>
      <c r="H45" s="48">
        <v>540000</v>
      </c>
      <c r="I45" s="48">
        <v>0</v>
      </c>
      <c r="J45" s="48">
        <v>23250</v>
      </c>
      <c r="K45" s="48">
        <f t="shared" si="8"/>
        <v>23250</v>
      </c>
      <c r="L45" s="48">
        <v>43379</v>
      </c>
      <c r="M45" s="48">
        <v>1200</v>
      </c>
      <c r="N45" s="48">
        <v>925000</v>
      </c>
      <c r="O45" s="48">
        <v>176330</v>
      </c>
      <c r="P45" s="48">
        <v>21650</v>
      </c>
      <c r="Q45" s="48">
        <v>197130</v>
      </c>
      <c r="R45" s="48">
        <v>0</v>
      </c>
      <c r="S45" s="48">
        <v>18184</v>
      </c>
      <c r="T45" s="49">
        <f t="shared" si="9"/>
        <v>1946123</v>
      </c>
      <c r="U45" s="19">
        <v>123680</v>
      </c>
      <c r="V45" s="19">
        <v>672100</v>
      </c>
      <c r="W45" s="19">
        <f t="shared" si="6"/>
        <v>795780</v>
      </c>
      <c r="X45" s="120"/>
      <c r="Y45" s="50">
        <v>45040</v>
      </c>
      <c r="Z45" s="51">
        <v>45062</v>
      </c>
      <c r="AA45" s="52"/>
      <c r="AB45" s="53"/>
    </row>
    <row r="46" spans="1:28" s="4" customFormat="1" ht="12.75">
      <c r="A46" s="36" t="s">
        <v>80</v>
      </c>
      <c r="B46" s="15"/>
      <c r="C46" s="16" t="s">
        <v>136</v>
      </c>
      <c r="D46" s="54" t="s">
        <v>137</v>
      </c>
      <c r="E46" s="19">
        <v>810000</v>
      </c>
      <c r="F46" s="19">
        <v>0</v>
      </c>
      <c r="G46" s="19">
        <f t="shared" si="7"/>
        <v>810000</v>
      </c>
      <c r="H46" s="19">
        <v>0</v>
      </c>
      <c r="I46" s="19">
        <v>90000</v>
      </c>
      <c r="J46" s="19">
        <v>0</v>
      </c>
      <c r="K46" s="19">
        <f t="shared" si="8"/>
        <v>90000</v>
      </c>
      <c r="L46" s="19">
        <v>3183</v>
      </c>
      <c r="M46" s="19">
        <v>0</v>
      </c>
      <c r="N46" s="19">
        <v>760170</v>
      </c>
      <c r="O46" s="19">
        <v>202444</v>
      </c>
      <c r="P46" s="19">
        <v>6974</v>
      </c>
      <c r="Q46" s="19">
        <v>0</v>
      </c>
      <c r="R46" s="19">
        <v>0</v>
      </c>
      <c r="S46" s="19">
        <v>0</v>
      </c>
      <c r="T46" s="20">
        <f t="shared" si="9"/>
        <v>1062771</v>
      </c>
      <c r="U46" s="19">
        <v>23190</v>
      </c>
      <c r="V46" s="19">
        <v>485800</v>
      </c>
      <c r="W46" s="19">
        <f t="shared" si="6"/>
        <v>508990</v>
      </c>
      <c r="X46" s="122">
        <v>13030800</v>
      </c>
      <c r="Y46" s="46">
        <v>45039</v>
      </c>
      <c r="Z46" s="46"/>
      <c r="AA46" s="23"/>
      <c r="AB46" s="24"/>
    </row>
    <row r="47" spans="1:28" s="4" customFormat="1" ht="12.75">
      <c r="A47" s="42"/>
      <c r="B47" s="15" t="s">
        <v>33</v>
      </c>
      <c r="C47" s="16" t="s">
        <v>138</v>
      </c>
      <c r="D47" s="54" t="s">
        <v>99</v>
      </c>
      <c r="E47" s="19">
        <v>530000</v>
      </c>
      <c r="F47" s="19">
        <v>300000</v>
      </c>
      <c r="G47" s="19">
        <f t="shared" si="7"/>
        <v>830000</v>
      </c>
      <c r="H47" s="19">
        <v>0</v>
      </c>
      <c r="I47" s="19">
        <v>18000</v>
      </c>
      <c r="J47" s="19">
        <v>0</v>
      </c>
      <c r="K47" s="19">
        <f t="shared" si="8"/>
        <v>18000</v>
      </c>
      <c r="L47" s="19">
        <v>0</v>
      </c>
      <c r="M47" s="19">
        <v>0</v>
      </c>
      <c r="N47" s="19">
        <v>949520</v>
      </c>
      <c r="O47" s="19">
        <v>486140</v>
      </c>
      <c r="P47" s="19">
        <v>12990</v>
      </c>
      <c r="Q47" s="19">
        <v>92738</v>
      </c>
      <c r="R47" s="19">
        <v>0</v>
      </c>
      <c r="S47" s="19">
        <v>11038</v>
      </c>
      <c r="T47" s="20">
        <f t="shared" si="9"/>
        <v>1570426</v>
      </c>
      <c r="U47" s="19">
        <v>123680</v>
      </c>
      <c r="V47" s="19">
        <v>695000</v>
      </c>
      <c r="W47" s="19">
        <f t="shared" si="6"/>
        <v>818680</v>
      </c>
      <c r="X47" s="120"/>
      <c r="Y47" s="46">
        <v>45035</v>
      </c>
      <c r="Z47" s="46"/>
      <c r="AA47" s="23"/>
      <c r="AB47" s="24"/>
    </row>
    <row r="48" spans="1:28" s="4" customFormat="1" ht="12.75">
      <c r="A48" s="36" t="s">
        <v>81</v>
      </c>
      <c r="B48" s="15" t="s">
        <v>33</v>
      </c>
      <c r="C48" s="16" t="s">
        <v>139</v>
      </c>
      <c r="D48" s="54" t="s">
        <v>99</v>
      </c>
      <c r="E48" s="19">
        <v>500000</v>
      </c>
      <c r="F48" s="19">
        <v>2500000</v>
      </c>
      <c r="G48" s="19">
        <f t="shared" si="7"/>
        <v>3000000</v>
      </c>
      <c r="H48" s="19">
        <v>270000</v>
      </c>
      <c r="I48" s="19">
        <v>229790</v>
      </c>
      <c r="J48" s="19">
        <v>110000</v>
      </c>
      <c r="K48" s="19">
        <f t="shared" si="8"/>
        <v>339790</v>
      </c>
      <c r="L48" s="19">
        <v>40463</v>
      </c>
      <c r="M48" s="19">
        <v>20680</v>
      </c>
      <c r="N48" s="19">
        <v>1257360</v>
      </c>
      <c r="O48" s="19">
        <v>534000</v>
      </c>
      <c r="P48" s="19">
        <v>0</v>
      </c>
      <c r="Q48" s="19">
        <v>57825</v>
      </c>
      <c r="R48" s="19">
        <v>0</v>
      </c>
      <c r="S48" s="19">
        <v>17906</v>
      </c>
      <c r="T48" s="20">
        <f t="shared" si="9"/>
        <v>2538024</v>
      </c>
      <c r="U48" s="19">
        <v>123680</v>
      </c>
      <c r="V48" s="19">
        <v>789600</v>
      </c>
      <c r="W48" s="19">
        <f t="shared" si="6"/>
        <v>913280</v>
      </c>
      <c r="X48" s="122">
        <v>10426800</v>
      </c>
      <c r="Y48" s="46">
        <v>45037</v>
      </c>
      <c r="Z48" s="46">
        <v>45055</v>
      </c>
      <c r="AA48" s="23"/>
      <c r="AB48" s="24"/>
    </row>
    <row r="49" spans="1:28" s="4" customFormat="1" ht="12.75">
      <c r="A49" s="14"/>
      <c r="B49" s="15" t="s">
        <v>33</v>
      </c>
      <c r="C49" s="16" t="s">
        <v>140</v>
      </c>
      <c r="D49" s="54" t="s">
        <v>106</v>
      </c>
      <c r="E49" s="19">
        <v>2068851</v>
      </c>
      <c r="F49" s="19">
        <v>651000</v>
      </c>
      <c r="G49" s="19">
        <f t="shared" si="7"/>
        <v>2719851</v>
      </c>
      <c r="H49" s="19">
        <v>0</v>
      </c>
      <c r="I49" s="19">
        <v>1015658</v>
      </c>
      <c r="J49" s="19">
        <v>0</v>
      </c>
      <c r="K49" s="19">
        <f t="shared" si="8"/>
        <v>1015658</v>
      </c>
      <c r="L49" s="19">
        <v>4906</v>
      </c>
      <c r="M49" s="19">
        <v>86504</v>
      </c>
      <c r="N49" s="19">
        <v>563488</v>
      </c>
      <c r="O49" s="19">
        <v>1055975</v>
      </c>
      <c r="P49" s="19">
        <v>24997</v>
      </c>
      <c r="Q49" s="19">
        <v>360149</v>
      </c>
      <c r="R49" s="19">
        <v>0</v>
      </c>
      <c r="S49" s="19">
        <v>49164</v>
      </c>
      <c r="T49" s="20">
        <f t="shared" si="9"/>
        <v>3160841</v>
      </c>
      <c r="U49" s="19">
        <v>90000</v>
      </c>
      <c r="V49" s="19">
        <v>375400</v>
      </c>
      <c r="W49" s="19">
        <f t="shared" si="6"/>
        <v>465400</v>
      </c>
      <c r="X49" s="120"/>
      <c r="Y49" s="46">
        <v>45036</v>
      </c>
      <c r="Z49" s="46">
        <v>45042</v>
      </c>
      <c r="AA49" s="23"/>
      <c r="AB49" s="24"/>
    </row>
    <row r="50" spans="1:28" s="4" customFormat="1" ht="12.75">
      <c r="A50" s="119"/>
      <c r="B50" s="15"/>
      <c r="C50" s="16" t="s">
        <v>141</v>
      </c>
      <c r="D50" s="54" t="s">
        <v>137</v>
      </c>
      <c r="E50" s="19">
        <v>869000</v>
      </c>
      <c r="F50" s="19">
        <v>0</v>
      </c>
      <c r="G50" s="19">
        <f t="shared" si="7"/>
        <v>869000</v>
      </c>
      <c r="H50" s="19">
        <v>0</v>
      </c>
      <c r="I50" s="19">
        <v>69000</v>
      </c>
      <c r="J50" s="19">
        <v>2500</v>
      </c>
      <c r="K50" s="19">
        <f t="shared" si="8"/>
        <v>71500</v>
      </c>
      <c r="L50" s="19">
        <v>2668</v>
      </c>
      <c r="M50" s="19">
        <v>0</v>
      </c>
      <c r="N50" s="19">
        <v>834650</v>
      </c>
      <c r="O50" s="19">
        <v>258720</v>
      </c>
      <c r="P50" s="19">
        <v>715</v>
      </c>
      <c r="Q50" s="19">
        <v>0</v>
      </c>
      <c r="R50" s="19">
        <v>0</v>
      </c>
      <c r="S50" s="19">
        <v>15868</v>
      </c>
      <c r="T50" s="20">
        <f t="shared" si="9"/>
        <v>1184121</v>
      </c>
      <c r="U50" s="19">
        <v>63386</v>
      </c>
      <c r="V50" s="19">
        <v>403880</v>
      </c>
      <c r="W50" s="19">
        <f t="shared" si="6"/>
        <v>467266</v>
      </c>
      <c r="X50" s="123"/>
      <c r="Y50" s="46">
        <v>45040</v>
      </c>
      <c r="Z50" s="46"/>
      <c r="AA50" s="23"/>
      <c r="AB50" s="24"/>
    </row>
    <row r="51" spans="1:28" ht="12.75">
      <c r="A51" s="56" t="s">
        <v>83</v>
      </c>
      <c r="B51" s="57" t="s">
        <v>28</v>
      </c>
      <c r="C51" s="58" t="s">
        <v>142</v>
      </c>
      <c r="D51" s="28" t="s">
        <v>99</v>
      </c>
      <c r="E51" s="21">
        <v>500000</v>
      </c>
      <c r="F51" s="21">
        <v>2000000</v>
      </c>
      <c r="G51" s="21">
        <f>SUM(E51:F51)</f>
        <v>2500000</v>
      </c>
      <c r="H51" s="59">
        <v>0</v>
      </c>
      <c r="I51" s="59">
        <v>49721</v>
      </c>
      <c r="J51" s="59">
        <v>0</v>
      </c>
      <c r="K51" s="21">
        <f>SUM(I51:J51)</f>
        <v>49721</v>
      </c>
      <c r="L51" s="59">
        <v>9953</v>
      </c>
      <c r="M51" s="59">
        <v>5600</v>
      </c>
      <c r="N51" s="59">
        <v>526690</v>
      </c>
      <c r="O51" s="59">
        <v>91120</v>
      </c>
      <c r="P51" s="59">
        <v>198</v>
      </c>
      <c r="Q51" s="59">
        <v>81800</v>
      </c>
      <c r="R51" s="59">
        <v>0</v>
      </c>
      <c r="S51" s="59">
        <v>18738</v>
      </c>
      <c r="T51" s="21">
        <f>SUM(H51:S51)-K51</f>
        <v>783820</v>
      </c>
      <c r="U51" s="21">
        <v>123200</v>
      </c>
      <c r="V51" s="21">
        <v>385000</v>
      </c>
      <c r="W51" s="21">
        <f aca="true" t="shared" si="10" ref="W51:W62">SUM(U51:V51)</f>
        <v>508200</v>
      </c>
      <c r="X51" s="124">
        <v>14070000</v>
      </c>
      <c r="Y51" s="31">
        <v>45040</v>
      </c>
      <c r="Z51" s="60">
        <v>45048</v>
      </c>
      <c r="AA51" s="61">
        <v>45082</v>
      </c>
      <c r="AB51" s="62"/>
    </row>
    <row r="52" spans="1:28" ht="12.75">
      <c r="A52" s="63"/>
      <c r="B52" s="57"/>
      <c r="C52" s="58" t="s">
        <v>143</v>
      </c>
      <c r="D52" s="28" t="s">
        <v>97</v>
      </c>
      <c r="E52" s="21">
        <v>1000000</v>
      </c>
      <c r="F52" s="21">
        <v>630000</v>
      </c>
      <c r="G52" s="21">
        <f>SUM(E52:F52)</f>
        <v>1630000</v>
      </c>
      <c r="H52" s="59">
        <v>240000</v>
      </c>
      <c r="I52" s="59">
        <v>0</v>
      </c>
      <c r="J52" s="59">
        <v>57395</v>
      </c>
      <c r="K52" s="21">
        <f>SUM(I52:J52)</f>
        <v>57395</v>
      </c>
      <c r="L52" s="59">
        <v>0</v>
      </c>
      <c r="M52" s="59">
        <v>27314</v>
      </c>
      <c r="N52" s="59">
        <v>1172522</v>
      </c>
      <c r="O52" s="59">
        <v>886787</v>
      </c>
      <c r="P52" s="59">
        <v>1408</v>
      </c>
      <c r="Q52" s="59">
        <v>99201</v>
      </c>
      <c r="R52" s="59">
        <v>0</v>
      </c>
      <c r="S52" s="59">
        <v>75449</v>
      </c>
      <c r="T52" s="21">
        <f>SUM(H52:S52)-K52</f>
        <v>2560076</v>
      </c>
      <c r="U52" s="19">
        <v>123200</v>
      </c>
      <c r="V52" s="19">
        <v>820632</v>
      </c>
      <c r="W52" s="19">
        <f t="shared" si="10"/>
        <v>943832</v>
      </c>
      <c r="X52" s="21"/>
      <c r="Y52" s="31">
        <v>45040</v>
      </c>
      <c r="Z52" s="60"/>
      <c r="AA52" s="61"/>
      <c r="AB52" s="62"/>
    </row>
    <row r="53" spans="1:28" ht="12.75">
      <c r="A53" s="64" t="s">
        <v>84</v>
      </c>
      <c r="B53" s="57" t="s">
        <v>28</v>
      </c>
      <c r="C53" s="65" t="s">
        <v>144</v>
      </c>
      <c r="D53" s="17" t="s">
        <v>99</v>
      </c>
      <c r="E53" s="19">
        <v>947600</v>
      </c>
      <c r="F53" s="19">
        <v>1500000</v>
      </c>
      <c r="G53" s="19">
        <f>SUM(E53:F53)</f>
        <v>2447600</v>
      </c>
      <c r="H53" s="35">
        <v>540000</v>
      </c>
      <c r="I53" s="35">
        <v>48600</v>
      </c>
      <c r="J53" s="35">
        <v>54000</v>
      </c>
      <c r="K53" s="19">
        <f>SUM(I53:J53)</f>
        <v>102600</v>
      </c>
      <c r="L53" s="35">
        <v>0</v>
      </c>
      <c r="M53" s="35">
        <v>72420</v>
      </c>
      <c r="N53" s="35">
        <v>503800</v>
      </c>
      <c r="O53" s="35">
        <v>474645</v>
      </c>
      <c r="P53" s="35">
        <v>0</v>
      </c>
      <c r="Q53" s="35">
        <v>108700</v>
      </c>
      <c r="R53" s="35">
        <v>0</v>
      </c>
      <c r="S53" s="35">
        <v>31229</v>
      </c>
      <c r="T53" s="19">
        <f>SUM(H53:S53)-K53</f>
        <v>1833394</v>
      </c>
      <c r="U53" s="19">
        <v>88000</v>
      </c>
      <c r="V53" s="19">
        <v>294800</v>
      </c>
      <c r="W53" s="19">
        <f t="shared" si="10"/>
        <v>382800</v>
      </c>
      <c r="X53" s="124">
        <v>12171000</v>
      </c>
      <c r="Y53" s="22">
        <v>45040</v>
      </c>
      <c r="Z53" s="66"/>
      <c r="AA53" s="67"/>
      <c r="AB53" s="68"/>
    </row>
    <row r="54" spans="1:28" ht="12.75">
      <c r="A54" s="64"/>
      <c r="B54" s="57"/>
      <c r="C54" s="65" t="s">
        <v>145</v>
      </c>
      <c r="D54" s="17" t="s">
        <v>97</v>
      </c>
      <c r="E54" s="19">
        <v>1560000</v>
      </c>
      <c r="F54" s="19">
        <v>4700000</v>
      </c>
      <c r="G54" s="19">
        <f>SUM(E54:F54)</f>
        <v>6260000</v>
      </c>
      <c r="H54" s="35">
        <v>838500</v>
      </c>
      <c r="I54" s="35">
        <v>551400</v>
      </c>
      <c r="J54" s="35">
        <v>296000</v>
      </c>
      <c r="K54" s="19">
        <f>SUM(I54:J54)</f>
        <v>847400</v>
      </c>
      <c r="L54" s="35">
        <v>74014</v>
      </c>
      <c r="M54" s="35">
        <v>660</v>
      </c>
      <c r="N54" s="35">
        <v>507509</v>
      </c>
      <c r="O54" s="35">
        <v>736537</v>
      </c>
      <c r="P54" s="35">
        <v>1290</v>
      </c>
      <c r="Q54" s="35">
        <v>151082</v>
      </c>
      <c r="R54" s="35">
        <v>0</v>
      </c>
      <c r="S54" s="35">
        <v>70601</v>
      </c>
      <c r="T54" s="19">
        <f>SUM(H54:S54)-K54</f>
        <v>3227593</v>
      </c>
      <c r="U54" s="19">
        <v>123680</v>
      </c>
      <c r="V54" s="19">
        <v>121750</v>
      </c>
      <c r="W54" s="19">
        <f t="shared" si="10"/>
        <v>245430</v>
      </c>
      <c r="X54" s="124"/>
      <c r="Y54" s="22">
        <v>45039</v>
      </c>
      <c r="Z54" s="66">
        <v>45054</v>
      </c>
      <c r="AA54" s="67">
        <v>45065</v>
      </c>
      <c r="AB54" s="68"/>
    </row>
    <row r="55" spans="1:28" ht="12.75">
      <c r="A55" s="69" t="s">
        <v>85</v>
      </c>
      <c r="B55" s="15" t="s">
        <v>28</v>
      </c>
      <c r="C55" s="65" t="s">
        <v>146</v>
      </c>
      <c r="D55" s="28" t="s">
        <v>99</v>
      </c>
      <c r="E55" s="19">
        <v>3650000</v>
      </c>
      <c r="F55" s="19">
        <v>0</v>
      </c>
      <c r="G55" s="19">
        <f>SUM(E55:F55)</f>
        <v>3650000</v>
      </c>
      <c r="H55" s="35">
        <v>540000</v>
      </c>
      <c r="I55" s="35">
        <v>33908</v>
      </c>
      <c r="J55" s="35">
        <v>24000</v>
      </c>
      <c r="K55" s="19">
        <f>SUM(I55:J55)</f>
        <v>57908</v>
      </c>
      <c r="L55" s="35">
        <v>0</v>
      </c>
      <c r="M55" s="35">
        <v>60520</v>
      </c>
      <c r="N55" s="35">
        <v>716800</v>
      </c>
      <c r="O55" s="35">
        <v>734688</v>
      </c>
      <c r="P55" s="35">
        <v>0</v>
      </c>
      <c r="Q55" s="35">
        <v>64071</v>
      </c>
      <c r="R55" s="35">
        <v>0</v>
      </c>
      <c r="S55" s="35">
        <v>15710</v>
      </c>
      <c r="T55" s="19">
        <f>SUM(H55:S55)-K55</f>
        <v>2189697</v>
      </c>
      <c r="U55" s="19">
        <v>116800</v>
      </c>
      <c r="V55" s="19">
        <v>600000</v>
      </c>
      <c r="W55" s="19">
        <f t="shared" si="10"/>
        <v>716800</v>
      </c>
      <c r="X55" s="48">
        <v>12449700</v>
      </c>
      <c r="Y55" s="22">
        <v>45036</v>
      </c>
      <c r="Z55" s="66"/>
      <c r="AA55" s="67"/>
      <c r="AB55" s="68"/>
    </row>
    <row r="56" spans="1:28" ht="12.75">
      <c r="A56" s="63"/>
      <c r="B56" s="15"/>
      <c r="C56" s="65" t="s">
        <v>147</v>
      </c>
      <c r="D56" s="28" t="s">
        <v>114</v>
      </c>
      <c r="E56" s="19">
        <v>0</v>
      </c>
      <c r="F56" s="19">
        <v>44000</v>
      </c>
      <c r="G56" s="19">
        <f aca="true" t="shared" si="11" ref="G56:G62">SUM(E56:F56)</f>
        <v>44000</v>
      </c>
      <c r="H56" s="35">
        <v>0</v>
      </c>
      <c r="I56" s="35">
        <v>0</v>
      </c>
      <c r="J56" s="35">
        <v>0</v>
      </c>
      <c r="K56" s="19">
        <f aca="true" t="shared" si="12" ref="K56:K62">SUM(I56:J56)</f>
        <v>0</v>
      </c>
      <c r="L56" s="35">
        <v>0</v>
      </c>
      <c r="M56" s="35">
        <v>0</v>
      </c>
      <c r="N56" s="35">
        <v>919600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19">
        <f aca="true" t="shared" si="13" ref="T56:T62">SUM(H56:S56)-K56</f>
        <v>919600</v>
      </c>
      <c r="U56" s="19">
        <v>123200</v>
      </c>
      <c r="V56" s="19">
        <v>752400</v>
      </c>
      <c r="W56" s="19">
        <f t="shared" si="10"/>
        <v>875600</v>
      </c>
      <c r="X56" s="21"/>
      <c r="Y56" s="22">
        <v>45026</v>
      </c>
      <c r="Z56" s="66"/>
      <c r="AA56" s="67"/>
      <c r="AB56" s="68"/>
    </row>
    <row r="57" spans="1:28" ht="12.75">
      <c r="A57" s="64" t="s">
        <v>86</v>
      </c>
      <c r="B57" s="57"/>
      <c r="C57" s="65" t="s">
        <v>148</v>
      </c>
      <c r="D57" s="28" t="s">
        <v>149</v>
      </c>
      <c r="E57" s="19">
        <v>140200</v>
      </c>
      <c r="F57" s="19">
        <v>0</v>
      </c>
      <c r="G57" s="19">
        <f t="shared" si="11"/>
        <v>140200</v>
      </c>
      <c r="H57" s="125">
        <v>0</v>
      </c>
      <c r="I57" s="125">
        <v>90000</v>
      </c>
      <c r="J57" s="125">
        <v>4000</v>
      </c>
      <c r="K57" s="19">
        <f t="shared" si="12"/>
        <v>94000</v>
      </c>
      <c r="L57" s="125">
        <v>0</v>
      </c>
      <c r="M57" s="125">
        <v>0</v>
      </c>
      <c r="N57" s="125">
        <v>450120</v>
      </c>
      <c r="O57" s="125">
        <v>0</v>
      </c>
      <c r="P57" s="125">
        <v>0</v>
      </c>
      <c r="Q57" s="125">
        <v>0</v>
      </c>
      <c r="R57" s="125">
        <v>0</v>
      </c>
      <c r="S57" s="125">
        <v>0</v>
      </c>
      <c r="T57" s="19">
        <f>SUM(H57:S57)-K57</f>
        <v>544120</v>
      </c>
      <c r="U57" s="48">
        <v>0</v>
      </c>
      <c r="V57" s="126">
        <v>403920</v>
      </c>
      <c r="W57" s="19">
        <f t="shared" si="10"/>
        <v>403920</v>
      </c>
      <c r="X57" s="126">
        <v>13247800</v>
      </c>
      <c r="Y57" s="22">
        <v>45037</v>
      </c>
      <c r="Z57" s="22"/>
      <c r="AA57" s="67"/>
      <c r="AB57" s="68"/>
    </row>
    <row r="58" spans="1:28" ht="12.75">
      <c r="A58" s="64"/>
      <c r="B58" s="15" t="s">
        <v>33</v>
      </c>
      <c r="C58" s="65" t="s">
        <v>150</v>
      </c>
      <c r="D58" s="17" t="s">
        <v>99</v>
      </c>
      <c r="E58" s="19">
        <v>1654200</v>
      </c>
      <c r="F58" s="19">
        <v>0</v>
      </c>
      <c r="G58" s="19">
        <f t="shared" si="11"/>
        <v>1654200</v>
      </c>
      <c r="H58" s="125">
        <v>443000</v>
      </c>
      <c r="I58" s="125">
        <v>29700</v>
      </c>
      <c r="J58" s="125">
        <v>5000</v>
      </c>
      <c r="K58" s="19">
        <f t="shared" si="12"/>
        <v>34700</v>
      </c>
      <c r="L58" s="125">
        <v>0</v>
      </c>
      <c r="M58" s="125">
        <v>46180</v>
      </c>
      <c r="N58" s="125">
        <v>452360</v>
      </c>
      <c r="O58" s="125">
        <v>508150</v>
      </c>
      <c r="P58" s="125">
        <v>88585</v>
      </c>
      <c r="Q58" s="125">
        <v>123001</v>
      </c>
      <c r="R58" s="125">
        <v>0</v>
      </c>
      <c r="S58" s="125">
        <v>37054</v>
      </c>
      <c r="T58" s="19">
        <f t="shared" si="13"/>
        <v>1733030</v>
      </c>
      <c r="U58" s="125">
        <v>123680</v>
      </c>
      <c r="V58" s="125">
        <v>211200</v>
      </c>
      <c r="W58" s="19">
        <f t="shared" si="10"/>
        <v>334880</v>
      </c>
      <c r="X58" s="124"/>
      <c r="Y58" s="22">
        <v>45040</v>
      </c>
      <c r="Z58" s="66"/>
      <c r="AA58" s="67"/>
      <c r="AB58" s="68"/>
    </row>
    <row r="59" spans="1:28" ht="12.75">
      <c r="A59" s="69" t="s">
        <v>87</v>
      </c>
      <c r="B59" s="57"/>
      <c r="C59" s="65" t="s">
        <v>151</v>
      </c>
      <c r="D59" s="17" t="s">
        <v>149</v>
      </c>
      <c r="E59" s="19">
        <v>213752</v>
      </c>
      <c r="F59" s="19">
        <v>0</v>
      </c>
      <c r="G59" s="19">
        <f t="shared" si="11"/>
        <v>213752</v>
      </c>
      <c r="H59" s="125">
        <v>0</v>
      </c>
      <c r="I59" s="125">
        <v>27000</v>
      </c>
      <c r="J59" s="125">
        <v>0</v>
      </c>
      <c r="K59" s="19">
        <f t="shared" si="12"/>
        <v>27000</v>
      </c>
      <c r="L59" s="125">
        <v>0</v>
      </c>
      <c r="M59" s="125">
        <v>0</v>
      </c>
      <c r="N59" s="125">
        <v>526470</v>
      </c>
      <c r="O59" s="125">
        <v>54360</v>
      </c>
      <c r="P59" s="125">
        <v>0</v>
      </c>
      <c r="Q59" s="125">
        <v>74062</v>
      </c>
      <c r="R59" s="125">
        <v>0</v>
      </c>
      <c r="S59" s="125">
        <v>12130</v>
      </c>
      <c r="T59" s="19">
        <f t="shared" si="13"/>
        <v>694022</v>
      </c>
      <c r="U59" s="125">
        <v>0</v>
      </c>
      <c r="V59" s="125">
        <v>480270</v>
      </c>
      <c r="W59" s="19">
        <f t="shared" si="10"/>
        <v>480270</v>
      </c>
      <c r="X59" s="48">
        <v>13447200</v>
      </c>
      <c r="Y59" s="22">
        <v>45037</v>
      </c>
      <c r="Z59" s="22"/>
      <c r="AA59" s="67"/>
      <c r="AB59" s="68"/>
    </row>
    <row r="60" spans="1:28" ht="12.75">
      <c r="A60" s="70"/>
      <c r="B60" s="57" t="s">
        <v>28</v>
      </c>
      <c r="C60" s="65" t="s">
        <v>152</v>
      </c>
      <c r="D60" s="17" t="s">
        <v>99</v>
      </c>
      <c r="E60" s="19">
        <v>1245000</v>
      </c>
      <c r="F60" s="19">
        <v>0</v>
      </c>
      <c r="G60" s="19">
        <f t="shared" si="11"/>
        <v>1245000</v>
      </c>
      <c r="H60" s="125">
        <v>345000</v>
      </c>
      <c r="I60" s="125">
        <v>55536</v>
      </c>
      <c r="J60" s="125">
        <v>20000</v>
      </c>
      <c r="K60" s="19">
        <f t="shared" si="12"/>
        <v>75536</v>
      </c>
      <c r="L60" s="125">
        <v>2584</v>
      </c>
      <c r="M60" s="125">
        <v>0</v>
      </c>
      <c r="N60" s="125">
        <v>696680</v>
      </c>
      <c r="O60" s="125">
        <v>50000</v>
      </c>
      <c r="P60" s="125">
        <v>880</v>
      </c>
      <c r="Q60" s="125">
        <v>63928</v>
      </c>
      <c r="R60" s="125">
        <v>0</v>
      </c>
      <c r="S60" s="35">
        <v>40134</v>
      </c>
      <c r="T60" s="19">
        <f t="shared" si="13"/>
        <v>1274742</v>
      </c>
      <c r="U60" s="125">
        <v>123680</v>
      </c>
      <c r="V60" s="125">
        <v>408000</v>
      </c>
      <c r="W60" s="19">
        <f t="shared" si="10"/>
        <v>531680</v>
      </c>
      <c r="X60" s="124"/>
      <c r="Y60" s="22">
        <v>45033</v>
      </c>
      <c r="Z60" s="22">
        <v>45071</v>
      </c>
      <c r="AA60" s="67"/>
      <c r="AB60" s="68"/>
    </row>
    <row r="61" spans="1:28" ht="12.75">
      <c r="A61" s="69" t="s">
        <v>88</v>
      </c>
      <c r="B61" s="57" t="s">
        <v>28</v>
      </c>
      <c r="C61" s="65" t="s">
        <v>153</v>
      </c>
      <c r="D61" s="28" t="s">
        <v>99</v>
      </c>
      <c r="E61" s="19">
        <v>2000000</v>
      </c>
      <c r="F61" s="19">
        <v>0</v>
      </c>
      <c r="G61" s="19">
        <f t="shared" si="11"/>
        <v>2000000</v>
      </c>
      <c r="H61" s="125">
        <v>291600</v>
      </c>
      <c r="I61" s="125">
        <v>25827</v>
      </c>
      <c r="J61" s="125">
        <v>0</v>
      </c>
      <c r="K61" s="19">
        <f t="shared" si="12"/>
        <v>25827</v>
      </c>
      <c r="L61" s="19">
        <v>4932</v>
      </c>
      <c r="M61" s="125">
        <v>40710</v>
      </c>
      <c r="N61" s="125">
        <v>969972</v>
      </c>
      <c r="O61" s="125">
        <v>190580</v>
      </c>
      <c r="P61" s="125">
        <v>1540</v>
      </c>
      <c r="Q61" s="125">
        <v>46092</v>
      </c>
      <c r="R61" s="125">
        <v>61800</v>
      </c>
      <c r="S61" s="125">
        <v>5998</v>
      </c>
      <c r="T61" s="19">
        <f t="shared" si="13"/>
        <v>1639051</v>
      </c>
      <c r="U61" s="125">
        <v>123200</v>
      </c>
      <c r="V61" s="125">
        <v>793730</v>
      </c>
      <c r="W61" s="19">
        <f t="shared" si="10"/>
        <v>916930</v>
      </c>
      <c r="X61" s="48">
        <v>14814200</v>
      </c>
      <c r="Y61" s="22">
        <v>45037</v>
      </c>
      <c r="Z61" s="22">
        <v>45061</v>
      </c>
      <c r="AA61" s="67">
        <v>45098</v>
      </c>
      <c r="AB61" s="68"/>
    </row>
    <row r="62" spans="1:28" ht="12.75">
      <c r="A62" s="63"/>
      <c r="B62" s="15"/>
      <c r="C62" s="65" t="s">
        <v>154</v>
      </c>
      <c r="D62" s="17" t="s">
        <v>97</v>
      </c>
      <c r="E62" s="21">
        <v>1120000</v>
      </c>
      <c r="F62" s="21">
        <v>0</v>
      </c>
      <c r="G62" s="21">
        <f t="shared" si="11"/>
        <v>1120000</v>
      </c>
      <c r="H62" s="59">
        <v>120000</v>
      </c>
      <c r="I62" s="59">
        <v>60000</v>
      </c>
      <c r="J62" s="59">
        <v>0</v>
      </c>
      <c r="K62" s="21">
        <f t="shared" si="12"/>
        <v>60000</v>
      </c>
      <c r="L62" s="125">
        <v>118967</v>
      </c>
      <c r="M62" s="125">
        <v>1200</v>
      </c>
      <c r="N62" s="125">
        <v>1015220</v>
      </c>
      <c r="O62" s="125">
        <v>141174</v>
      </c>
      <c r="P62" s="125">
        <v>25881</v>
      </c>
      <c r="Q62" s="125">
        <v>141858</v>
      </c>
      <c r="R62" s="125">
        <v>0</v>
      </c>
      <c r="S62" s="125">
        <v>24406</v>
      </c>
      <c r="T62" s="19">
        <f t="shared" si="13"/>
        <v>1648706</v>
      </c>
      <c r="U62" s="127">
        <v>123680</v>
      </c>
      <c r="V62" s="125">
        <v>806610</v>
      </c>
      <c r="W62" s="19">
        <f t="shared" si="10"/>
        <v>930290</v>
      </c>
      <c r="X62" s="21"/>
      <c r="Y62" s="31">
        <v>45039</v>
      </c>
      <c r="Z62" s="71"/>
      <c r="AA62" s="61"/>
      <c r="AB62" s="62"/>
    </row>
    <row r="63" spans="1:28" ht="12.75">
      <c r="A63" s="74" t="s">
        <v>55</v>
      </c>
      <c r="B63" s="57"/>
      <c r="C63" s="58" t="s">
        <v>156</v>
      </c>
      <c r="D63" s="28" t="s">
        <v>137</v>
      </c>
      <c r="E63" s="21">
        <v>481886</v>
      </c>
      <c r="F63" s="21">
        <v>0</v>
      </c>
      <c r="G63" s="21">
        <f aca="true" t="shared" si="14" ref="G63:G126">SUM(E63:F63)</f>
        <v>481886</v>
      </c>
      <c r="H63" s="128">
        <v>0</v>
      </c>
      <c r="I63" s="128">
        <v>29700</v>
      </c>
      <c r="J63" s="128">
        <v>0</v>
      </c>
      <c r="K63" s="21">
        <f>SUM(I63:J63)</f>
        <v>29700</v>
      </c>
      <c r="L63" s="128">
        <v>18900</v>
      </c>
      <c r="M63" s="128">
        <v>0</v>
      </c>
      <c r="N63" s="128">
        <v>810216</v>
      </c>
      <c r="O63" s="128">
        <v>96625</v>
      </c>
      <c r="P63" s="128">
        <v>0</v>
      </c>
      <c r="Q63" s="128">
        <v>110760</v>
      </c>
      <c r="R63" s="128">
        <v>0</v>
      </c>
      <c r="S63" s="128">
        <v>1501</v>
      </c>
      <c r="T63" s="30">
        <f aca="true" t="shared" si="15" ref="T63:T122">SUM(H63:S63)-K63</f>
        <v>1067702</v>
      </c>
      <c r="U63" s="128">
        <v>122661</v>
      </c>
      <c r="V63" s="128">
        <v>463155</v>
      </c>
      <c r="W63" s="21">
        <f aca="true" t="shared" si="16" ref="W63:W126">SUM(U63:V63)</f>
        <v>585816</v>
      </c>
      <c r="X63" s="129">
        <v>10461200</v>
      </c>
      <c r="Y63" s="83">
        <v>45037</v>
      </c>
      <c r="Z63" s="31"/>
      <c r="AA63" s="60"/>
      <c r="AB63" s="33"/>
    </row>
    <row r="64" spans="1:28" ht="12.75">
      <c r="A64" s="56"/>
      <c r="B64" s="57" t="s">
        <v>28</v>
      </c>
      <c r="C64" s="65" t="s">
        <v>157</v>
      </c>
      <c r="D64" s="17" t="s">
        <v>106</v>
      </c>
      <c r="E64" s="19">
        <v>1222030</v>
      </c>
      <c r="F64" s="19">
        <v>651000</v>
      </c>
      <c r="G64" s="19">
        <f t="shared" si="14"/>
        <v>1873030</v>
      </c>
      <c r="H64" s="125">
        <v>0</v>
      </c>
      <c r="I64" s="125">
        <v>284590</v>
      </c>
      <c r="J64" s="125">
        <v>0</v>
      </c>
      <c r="K64" s="19">
        <f>SUM(I64:J64)</f>
        <v>284590</v>
      </c>
      <c r="L64" s="125">
        <v>0</v>
      </c>
      <c r="M64" s="125">
        <v>82239</v>
      </c>
      <c r="N64" s="125">
        <v>838388</v>
      </c>
      <c r="O64" s="125">
        <v>884255</v>
      </c>
      <c r="P64" s="125">
        <v>15099</v>
      </c>
      <c r="Q64" s="125">
        <v>328443</v>
      </c>
      <c r="R64" s="125">
        <v>0</v>
      </c>
      <c r="S64" s="125">
        <v>15929</v>
      </c>
      <c r="T64" s="30">
        <f t="shared" si="15"/>
        <v>2448943</v>
      </c>
      <c r="U64" s="125">
        <v>120000</v>
      </c>
      <c r="V64" s="125">
        <v>459888</v>
      </c>
      <c r="W64" s="19">
        <f>SUM(U64:V64)</f>
        <v>579888</v>
      </c>
      <c r="X64" s="129"/>
      <c r="Y64" s="72">
        <v>45036</v>
      </c>
      <c r="Z64" s="22"/>
      <c r="AA64" s="66"/>
      <c r="AB64" s="24"/>
    </row>
    <row r="65" spans="1:28" ht="12.75">
      <c r="A65" s="56"/>
      <c r="B65" s="57" t="s">
        <v>33</v>
      </c>
      <c r="C65" s="65" t="s">
        <v>158</v>
      </c>
      <c r="D65" s="17" t="s">
        <v>99</v>
      </c>
      <c r="E65" s="19">
        <v>1000000</v>
      </c>
      <c r="F65" s="19">
        <v>0</v>
      </c>
      <c r="G65" s="19">
        <f t="shared" si="14"/>
        <v>1000000</v>
      </c>
      <c r="H65" s="125">
        <v>0</v>
      </c>
      <c r="I65" s="125">
        <v>76820</v>
      </c>
      <c r="J65" s="125">
        <v>0</v>
      </c>
      <c r="K65" s="19">
        <f aca="true" t="shared" si="17" ref="K65:K116">SUM(I65:J65)</f>
        <v>76820</v>
      </c>
      <c r="L65" s="125">
        <v>0</v>
      </c>
      <c r="M65" s="125">
        <v>0</v>
      </c>
      <c r="N65" s="125">
        <v>620000</v>
      </c>
      <c r="O65" s="125">
        <v>116710</v>
      </c>
      <c r="P65" s="125">
        <v>0</v>
      </c>
      <c r="Q65" s="125">
        <v>0</v>
      </c>
      <c r="R65" s="125">
        <v>0</v>
      </c>
      <c r="S65" s="125">
        <v>0</v>
      </c>
      <c r="T65" s="20">
        <f t="shared" si="15"/>
        <v>813530</v>
      </c>
      <c r="U65" s="125">
        <v>123200</v>
      </c>
      <c r="V65" s="125">
        <v>479200</v>
      </c>
      <c r="W65" s="19">
        <f t="shared" si="16"/>
        <v>602400</v>
      </c>
      <c r="X65" s="21"/>
      <c r="Y65" s="72">
        <v>45058</v>
      </c>
      <c r="Z65" s="22"/>
      <c r="AA65" s="66"/>
      <c r="AB65" s="24"/>
    </row>
    <row r="66" spans="1:28" ht="12.75">
      <c r="A66" s="73" t="s">
        <v>34</v>
      </c>
      <c r="B66" s="57" t="s">
        <v>28</v>
      </c>
      <c r="C66" s="65" t="s">
        <v>159</v>
      </c>
      <c r="D66" s="17" t="s">
        <v>99</v>
      </c>
      <c r="E66" s="19">
        <v>2490000</v>
      </c>
      <c r="F66" s="19">
        <v>100000</v>
      </c>
      <c r="G66" s="19">
        <f t="shared" si="14"/>
        <v>2590000</v>
      </c>
      <c r="H66" s="125">
        <v>675000</v>
      </c>
      <c r="I66" s="125">
        <v>20095</v>
      </c>
      <c r="J66" s="125">
        <v>0</v>
      </c>
      <c r="K66" s="19">
        <f t="shared" si="17"/>
        <v>20095</v>
      </c>
      <c r="L66" s="125">
        <v>0</v>
      </c>
      <c r="M66" s="125">
        <v>73280</v>
      </c>
      <c r="N66" s="125">
        <v>705050</v>
      </c>
      <c r="O66" s="125">
        <v>222560</v>
      </c>
      <c r="P66" s="125">
        <v>330</v>
      </c>
      <c r="Q66" s="125">
        <v>115637</v>
      </c>
      <c r="R66" s="125">
        <v>0</v>
      </c>
      <c r="S66" s="125">
        <v>2182</v>
      </c>
      <c r="T66" s="20">
        <f t="shared" si="15"/>
        <v>1814134</v>
      </c>
      <c r="U66" s="125">
        <v>123680</v>
      </c>
      <c r="V66" s="125">
        <v>516450</v>
      </c>
      <c r="W66" s="19">
        <f t="shared" si="16"/>
        <v>640130</v>
      </c>
      <c r="X66" s="129">
        <v>10881100</v>
      </c>
      <c r="Y66" s="72">
        <v>45040</v>
      </c>
      <c r="Z66" s="22"/>
      <c r="AA66" s="66"/>
      <c r="AB66" s="24"/>
    </row>
    <row r="67" spans="1:28" ht="12.75">
      <c r="A67" s="74"/>
      <c r="B67" s="57" t="s">
        <v>28</v>
      </c>
      <c r="C67" s="65" t="s">
        <v>160</v>
      </c>
      <c r="D67" s="17" t="s">
        <v>99</v>
      </c>
      <c r="E67" s="19">
        <v>640000</v>
      </c>
      <c r="F67" s="19">
        <v>1348269</v>
      </c>
      <c r="G67" s="19">
        <f t="shared" si="14"/>
        <v>1988269</v>
      </c>
      <c r="H67" s="125">
        <v>410000</v>
      </c>
      <c r="I67" s="125">
        <v>11633</v>
      </c>
      <c r="J67" s="125">
        <v>0</v>
      </c>
      <c r="K67" s="19">
        <f t="shared" si="17"/>
        <v>11633</v>
      </c>
      <c r="L67" s="125">
        <v>7300</v>
      </c>
      <c r="M67" s="125">
        <v>57920</v>
      </c>
      <c r="N67" s="125">
        <v>1318680</v>
      </c>
      <c r="O67" s="125">
        <v>160880</v>
      </c>
      <c r="P67" s="125">
        <v>737</v>
      </c>
      <c r="Q67" s="125">
        <v>20345</v>
      </c>
      <c r="R67" s="125">
        <v>0</v>
      </c>
      <c r="S67" s="125">
        <v>0</v>
      </c>
      <c r="T67" s="20">
        <f t="shared" si="15"/>
        <v>1987495</v>
      </c>
      <c r="U67" s="125">
        <v>123680</v>
      </c>
      <c r="V67" s="125">
        <v>1152000</v>
      </c>
      <c r="W67" s="19">
        <f t="shared" si="16"/>
        <v>1275680</v>
      </c>
      <c r="X67" s="129"/>
      <c r="Y67" s="72">
        <v>45042</v>
      </c>
      <c r="Z67" s="22"/>
      <c r="AA67" s="66"/>
      <c r="AB67" s="24"/>
    </row>
    <row r="68" spans="1:28" ht="12.75">
      <c r="A68" s="56"/>
      <c r="B68" s="57" t="s">
        <v>28</v>
      </c>
      <c r="C68" s="65" t="s">
        <v>161</v>
      </c>
      <c r="D68" s="17" t="s">
        <v>97</v>
      </c>
      <c r="E68" s="19">
        <v>2025000</v>
      </c>
      <c r="F68" s="19">
        <v>3000000</v>
      </c>
      <c r="G68" s="19">
        <f t="shared" si="14"/>
        <v>5025000</v>
      </c>
      <c r="H68" s="125">
        <v>810000</v>
      </c>
      <c r="I68" s="125">
        <v>374110</v>
      </c>
      <c r="J68" s="125">
        <v>3000</v>
      </c>
      <c r="K68" s="19">
        <f t="shared" si="17"/>
        <v>377110</v>
      </c>
      <c r="L68" s="125">
        <v>5726</v>
      </c>
      <c r="M68" s="125">
        <v>554450</v>
      </c>
      <c r="N68" s="125">
        <v>709100</v>
      </c>
      <c r="O68" s="125">
        <v>55072</v>
      </c>
      <c r="P68" s="125">
        <v>10857</v>
      </c>
      <c r="Q68" s="125">
        <v>282621</v>
      </c>
      <c r="R68" s="125">
        <v>0</v>
      </c>
      <c r="S68" s="125">
        <v>20737</v>
      </c>
      <c r="T68" s="20">
        <f t="shared" si="15"/>
        <v>2825673</v>
      </c>
      <c r="U68" s="125">
        <v>123680</v>
      </c>
      <c r="V68" s="125">
        <v>513500</v>
      </c>
      <c r="W68" s="19">
        <f t="shared" si="16"/>
        <v>637180</v>
      </c>
      <c r="X68" s="129"/>
      <c r="Y68" s="72">
        <v>45040</v>
      </c>
      <c r="Z68" s="22"/>
      <c r="AA68" s="66"/>
      <c r="AB68" s="24"/>
    </row>
    <row r="69" spans="1:28" ht="12.75">
      <c r="A69" s="56"/>
      <c r="B69" s="57"/>
      <c r="C69" s="65" t="s">
        <v>162</v>
      </c>
      <c r="D69" s="17" t="s">
        <v>137</v>
      </c>
      <c r="E69" s="19">
        <v>406476</v>
      </c>
      <c r="F69" s="19">
        <v>0</v>
      </c>
      <c r="G69" s="19">
        <f t="shared" si="14"/>
        <v>406476</v>
      </c>
      <c r="H69" s="125">
        <v>0</v>
      </c>
      <c r="I69" s="125">
        <v>50000</v>
      </c>
      <c r="J69" s="125">
        <v>0</v>
      </c>
      <c r="K69" s="19">
        <f t="shared" si="17"/>
        <v>50000</v>
      </c>
      <c r="L69" s="125">
        <v>0</v>
      </c>
      <c r="M69" s="125">
        <v>0</v>
      </c>
      <c r="N69" s="125">
        <v>726160</v>
      </c>
      <c r="O69" s="125">
        <v>57640</v>
      </c>
      <c r="P69" s="125">
        <v>26720</v>
      </c>
      <c r="Q69" s="125">
        <v>20671</v>
      </c>
      <c r="R69" s="125">
        <v>0</v>
      </c>
      <c r="S69" s="125">
        <v>12845</v>
      </c>
      <c r="T69" s="20">
        <f t="shared" si="15"/>
        <v>894036</v>
      </c>
      <c r="U69" s="19">
        <v>0</v>
      </c>
      <c r="V69" s="19">
        <v>487560</v>
      </c>
      <c r="W69" s="19">
        <f t="shared" si="16"/>
        <v>487560</v>
      </c>
      <c r="X69" s="129"/>
      <c r="Y69" s="72">
        <v>45038</v>
      </c>
      <c r="Z69" s="22"/>
      <c r="AA69" s="66"/>
      <c r="AB69" s="24"/>
    </row>
    <row r="70" spans="1:28" ht="12.75">
      <c r="A70" s="74"/>
      <c r="B70" s="57" t="s">
        <v>28</v>
      </c>
      <c r="C70" s="65" t="s">
        <v>163</v>
      </c>
      <c r="D70" s="17" t="s">
        <v>106</v>
      </c>
      <c r="E70" s="19">
        <v>3831669</v>
      </c>
      <c r="F70" s="19">
        <v>651000</v>
      </c>
      <c r="G70" s="19">
        <f t="shared" si="14"/>
        <v>4482669</v>
      </c>
      <c r="H70" s="125">
        <v>0</v>
      </c>
      <c r="I70" s="125">
        <v>2722428</v>
      </c>
      <c r="J70" s="125">
        <v>0</v>
      </c>
      <c r="K70" s="19">
        <f t="shared" si="17"/>
        <v>2722428</v>
      </c>
      <c r="L70" s="125">
        <v>72710</v>
      </c>
      <c r="M70" s="125">
        <v>0</v>
      </c>
      <c r="N70" s="125">
        <v>872200</v>
      </c>
      <c r="O70" s="125">
        <v>666552</v>
      </c>
      <c r="P70" s="125">
        <v>31587</v>
      </c>
      <c r="Q70" s="125">
        <v>358307</v>
      </c>
      <c r="R70" s="125">
        <v>0</v>
      </c>
      <c r="S70" s="19">
        <v>78005</v>
      </c>
      <c r="T70" s="20">
        <f t="shared" si="15"/>
        <v>4801789</v>
      </c>
      <c r="U70" s="125">
        <v>116000</v>
      </c>
      <c r="V70" s="125">
        <v>490000</v>
      </c>
      <c r="W70" s="19">
        <f t="shared" si="16"/>
        <v>606000</v>
      </c>
      <c r="X70" s="129"/>
      <c r="Y70" s="72">
        <v>45036</v>
      </c>
      <c r="Z70" s="22">
        <v>45056</v>
      </c>
      <c r="AA70" s="66"/>
      <c r="AB70" s="24"/>
    </row>
    <row r="71" spans="1:28" ht="12.75">
      <c r="A71" s="73" t="s">
        <v>35</v>
      </c>
      <c r="B71" s="57" t="s">
        <v>28</v>
      </c>
      <c r="C71" s="65" t="s">
        <v>164</v>
      </c>
      <c r="D71" s="75" t="s">
        <v>99</v>
      </c>
      <c r="E71" s="19">
        <v>611900</v>
      </c>
      <c r="F71" s="19">
        <v>1000000</v>
      </c>
      <c r="G71" s="19">
        <f t="shared" si="14"/>
        <v>1611900</v>
      </c>
      <c r="H71" s="125">
        <v>500000</v>
      </c>
      <c r="I71" s="125">
        <v>110000</v>
      </c>
      <c r="J71" s="125">
        <v>0</v>
      </c>
      <c r="K71" s="19">
        <f t="shared" si="17"/>
        <v>110000</v>
      </c>
      <c r="L71" s="125">
        <v>0</v>
      </c>
      <c r="M71" s="125">
        <v>44190</v>
      </c>
      <c r="N71" s="125">
        <v>419094</v>
      </c>
      <c r="O71" s="125">
        <v>239420</v>
      </c>
      <c r="P71" s="125">
        <v>0</v>
      </c>
      <c r="Q71" s="125">
        <v>10000</v>
      </c>
      <c r="R71" s="125">
        <v>92700</v>
      </c>
      <c r="S71" s="19">
        <v>9900</v>
      </c>
      <c r="T71" s="20">
        <f t="shared" si="15"/>
        <v>1425304</v>
      </c>
      <c r="U71" s="125">
        <v>123200</v>
      </c>
      <c r="V71" s="125">
        <v>295894</v>
      </c>
      <c r="W71" s="19">
        <f t="shared" si="16"/>
        <v>419094</v>
      </c>
      <c r="X71" s="130">
        <v>11029500</v>
      </c>
      <c r="Y71" s="72">
        <v>45036</v>
      </c>
      <c r="Z71" s="22"/>
      <c r="AA71" s="66"/>
      <c r="AB71" s="24"/>
    </row>
    <row r="72" spans="1:28" ht="12.75">
      <c r="A72" s="56"/>
      <c r="B72" s="57"/>
      <c r="C72" s="65" t="s">
        <v>166</v>
      </c>
      <c r="D72" s="75" t="s">
        <v>137</v>
      </c>
      <c r="E72" s="19">
        <v>250180</v>
      </c>
      <c r="F72" s="19">
        <v>0</v>
      </c>
      <c r="G72" s="19">
        <f t="shared" si="14"/>
        <v>250180</v>
      </c>
      <c r="H72" s="19">
        <v>0</v>
      </c>
      <c r="I72" s="19">
        <v>10000</v>
      </c>
      <c r="J72" s="19">
        <v>0</v>
      </c>
      <c r="K72" s="19">
        <f t="shared" si="17"/>
        <v>10000</v>
      </c>
      <c r="L72" s="19">
        <v>0</v>
      </c>
      <c r="M72" s="19">
        <v>0</v>
      </c>
      <c r="N72" s="125">
        <v>610500</v>
      </c>
      <c r="O72" s="125">
        <v>55380</v>
      </c>
      <c r="P72" s="19">
        <v>0</v>
      </c>
      <c r="Q72" s="19">
        <v>0</v>
      </c>
      <c r="R72" s="19">
        <v>0</v>
      </c>
      <c r="S72" s="19">
        <v>0</v>
      </c>
      <c r="T72" s="20">
        <f t="shared" si="15"/>
        <v>675880</v>
      </c>
      <c r="U72" s="19">
        <v>0</v>
      </c>
      <c r="V72" s="19">
        <v>425700</v>
      </c>
      <c r="W72" s="19">
        <f t="shared" si="16"/>
        <v>425700</v>
      </c>
      <c r="X72" s="129"/>
      <c r="Y72" s="72">
        <v>45040</v>
      </c>
      <c r="Z72" s="22"/>
      <c r="AA72" s="66"/>
      <c r="AB72" s="24"/>
    </row>
    <row r="73" spans="1:28" ht="12.75">
      <c r="A73" s="76"/>
      <c r="B73" s="57"/>
      <c r="C73" s="65" t="s">
        <v>167</v>
      </c>
      <c r="D73" s="17" t="s">
        <v>97</v>
      </c>
      <c r="E73" s="19">
        <v>2840000</v>
      </c>
      <c r="F73" s="19">
        <v>225000</v>
      </c>
      <c r="G73" s="19">
        <f t="shared" si="14"/>
        <v>3065000</v>
      </c>
      <c r="H73" s="125">
        <v>1052750</v>
      </c>
      <c r="I73" s="125">
        <v>631121</v>
      </c>
      <c r="J73" s="125">
        <v>3400</v>
      </c>
      <c r="K73" s="19">
        <f t="shared" si="17"/>
        <v>634521</v>
      </c>
      <c r="L73" s="19">
        <v>110116</v>
      </c>
      <c r="M73" s="125">
        <v>51113</v>
      </c>
      <c r="N73" s="125">
        <v>1188280</v>
      </c>
      <c r="O73" s="125">
        <v>708950</v>
      </c>
      <c r="P73" s="125">
        <v>3954</v>
      </c>
      <c r="Q73" s="125">
        <v>183486</v>
      </c>
      <c r="R73" s="125">
        <v>0</v>
      </c>
      <c r="S73" s="19">
        <v>61649</v>
      </c>
      <c r="T73" s="20">
        <f t="shared" si="15"/>
        <v>3994819</v>
      </c>
      <c r="U73" s="125">
        <v>123680</v>
      </c>
      <c r="V73" s="125">
        <v>823460</v>
      </c>
      <c r="W73" s="19">
        <f t="shared" si="16"/>
        <v>947140</v>
      </c>
      <c r="X73" s="121"/>
      <c r="Y73" s="72">
        <v>45037</v>
      </c>
      <c r="Z73" s="22">
        <v>45058</v>
      </c>
      <c r="AA73" s="66">
        <v>45077</v>
      </c>
      <c r="AB73" s="24"/>
    </row>
    <row r="74" spans="1:28" ht="12.75">
      <c r="A74" s="74" t="s">
        <v>224</v>
      </c>
      <c r="B74" s="57" t="s">
        <v>28</v>
      </c>
      <c r="C74" s="65" t="s">
        <v>165</v>
      </c>
      <c r="D74" s="17" t="s">
        <v>106</v>
      </c>
      <c r="E74" s="19">
        <v>2500406</v>
      </c>
      <c r="F74" s="19">
        <v>0</v>
      </c>
      <c r="G74" s="19">
        <f t="shared" si="14"/>
        <v>2500406</v>
      </c>
      <c r="H74" s="19">
        <v>0</v>
      </c>
      <c r="I74" s="19">
        <v>824023</v>
      </c>
      <c r="J74" s="19">
        <v>0</v>
      </c>
      <c r="K74" s="19">
        <f t="shared" si="17"/>
        <v>824023</v>
      </c>
      <c r="L74" s="19">
        <v>4514</v>
      </c>
      <c r="M74" s="125">
        <v>0</v>
      </c>
      <c r="N74" s="125">
        <v>374304</v>
      </c>
      <c r="O74" s="125">
        <v>952518</v>
      </c>
      <c r="P74" s="19">
        <v>49182</v>
      </c>
      <c r="Q74" s="125">
        <v>353349</v>
      </c>
      <c r="R74" s="125">
        <v>0</v>
      </c>
      <c r="S74" s="125">
        <v>111706</v>
      </c>
      <c r="T74" s="20">
        <f t="shared" si="15"/>
        <v>2669596</v>
      </c>
      <c r="U74" s="125">
        <v>68464</v>
      </c>
      <c r="V74" s="125">
        <v>227420</v>
      </c>
      <c r="W74" s="19">
        <f t="shared" si="16"/>
        <v>295884</v>
      </c>
      <c r="X74" s="129">
        <v>12589100</v>
      </c>
      <c r="Y74" s="72">
        <v>45037</v>
      </c>
      <c r="Z74" s="22">
        <v>45048</v>
      </c>
      <c r="AA74" s="66">
        <v>45082</v>
      </c>
      <c r="AB74" s="24"/>
    </row>
    <row r="75" spans="1:28" ht="12.75">
      <c r="A75" s="56"/>
      <c r="B75" s="57"/>
      <c r="C75" s="65" t="s">
        <v>169</v>
      </c>
      <c r="D75" s="17" t="s">
        <v>97</v>
      </c>
      <c r="E75" s="19">
        <v>2000000</v>
      </c>
      <c r="F75" s="19">
        <v>404338</v>
      </c>
      <c r="G75" s="19">
        <f t="shared" si="14"/>
        <v>2404338</v>
      </c>
      <c r="H75" s="125">
        <v>330000</v>
      </c>
      <c r="I75" s="125">
        <v>224013</v>
      </c>
      <c r="J75" s="125">
        <v>11400</v>
      </c>
      <c r="K75" s="19">
        <f t="shared" si="17"/>
        <v>235413</v>
      </c>
      <c r="L75" s="19">
        <v>35454</v>
      </c>
      <c r="M75" s="125">
        <v>0</v>
      </c>
      <c r="N75" s="125">
        <v>634695</v>
      </c>
      <c r="O75" s="125">
        <v>379068</v>
      </c>
      <c r="P75" s="125">
        <v>3000</v>
      </c>
      <c r="Q75" s="125">
        <v>22288</v>
      </c>
      <c r="R75" s="125">
        <v>0</v>
      </c>
      <c r="S75" s="19">
        <v>23973</v>
      </c>
      <c r="T75" s="20">
        <f t="shared" si="15"/>
        <v>1663891</v>
      </c>
      <c r="U75" s="125">
        <v>123680</v>
      </c>
      <c r="V75" s="125">
        <v>375100</v>
      </c>
      <c r="W75" s="19">
        <f t="shared" si="16"/>
        <v>498780</v>
      </c>
      <c r="X75" s="129"/>
      <c r="Y75" s="72">
        <v>45036</v>
      </c>
      <c r="Z75" s="22">
        <v>45063</v>
      </c>
      <c r="AA75" s="66"/>
      <c r="AB75" s="24"/>
    </row>
    <row r="76" spans="1:28" ht="12.75">
      <c r="A76" s="56"/>
      <c r="B76" s="57" t="s">
        <v>28</v>
      </c>
      <c r="C76" s="65" t="s">
        <v>170</v>
      </c>
      <c r="D76" s="17" t="s">
        <v>99</v>
      </c>
      <c r="E76" s="19">
        <v>500000</v>
      </c>
      <c r="F76" s="19">
        <v>2000000</v>
      </c>
      <c r="G76" s="19">
        <f t="shared" si="14"/>
        <v>2500000</v>
      </c>
      <c r="H76" s="125">
        <v>102400</v>
      </c>
      <c r="I76" s="125">
        <v>45900</v>
      </c>
      <c r="J76" s="19">
        <v>0</v>
      </c>
      <c r="K76" s="19">
        <f t="shared" si="17"/>
        <v>45900</v>
      </c>
      <c r="L76" s="125">
        <v>10250</v>
      </c>
      <c r="M76" s="125">
        <v>4980</v>
      </c>
      <c r="N76" s="125">
        <v>476680</v>
      </c>
      <c r="O76" s="125">
        <v>811993</v>
      </c>
      <c r="P76" s="125">
        <v>7239</v>
      </c>
      <c r="Q76" s="125">
        <v>226498</v>
      </c>
      <c r="R76" s="125">
        <v>0</v>
      </c>
      <c r="S76" s="19">
        <v>169896</v>
      </c>
      <c r="T76" s="20">
        <f t="shared" si="15"/>
        <v>1855836</v>
      </c>
      <c r="U76" s="125">
        <v>123680</v>
      </c>
      <c r="V76" s="125">
        <v>182500</v>
      </c>
      <c r="W76" s="19">
        <f t="shared" si="16"/>
        <v>306180</v>
      </c>
      <c r="X76" s="129"/>
      <c r="Y76" s="72">
        <v>45040</v>
      </c>
      <c r="Z76" s="22">
        <v>45090</v>
      </c>
      <c r="AA76" s="66"/>
      <c r="AB76" s="24"/>
    </row>
    <row r="77" spans="1:28" ht="12.75">
      <c r="A77" s="74"/>
      <c r="B77" s="57" t="s">
        <v>33</v>
      </c>
      <c r="C77" s="65" t="s">
        <v>168</v>
      </c>
      <c r="D77" s="17" t="s">
        <v>137</v>
      </c>
      <c r="E77" s="19">
        <v>814552</v>
      </c>
      <c r="F77" s="19">
        <v>7000</v>
      </c>
      <c r="G77" s="19">
        <f>SUM(E77:F77)</f>
        <v>821552</v>
      </c>
      <c r="H77" s="19">
        <v>0</v>
      </c>
      <c r="I77" s="19">
        <v>269956</v>
      </c>
      <c r="J77" s="19">
        <v>0</v>
      </c>
      <c r="K77" s="19">
        <f>SUM(I77:J77)</f>
        <v>269956</v>
      </c>
      <c r="L77" s="19">
        <v>0</v>
      </c>
      <c r="M77" s="19">
        <v>0</v>
      </c>
      <c r="N77" s="125">
        <v>946870</v>
      </c>
      <c r="O77" s="125">
        <v>73982</v>
      </c>
      <c r="P77" s="125">
        <v>0</v>
      </c>
      <c r="Q77" s="125">
        <v>64308</v>
      </c>
      <c r="R77" s="125">
        <v>0</v>
      </c>
      <c r="S77" s="125">
        <v>8416</v>
      </c>
      <c r="T77" s="20">
        <f>SUM(H77:S77)-K77</f>
        <v>1363532</v>
      </c>
      <c r="U77" s="125">
        <v>123680</v>
      </c>
      <c r="V77" s="125">
        <v>514800</v>
      </c>
      <c r="W77" s="19">
        <f>SUM(U77:V77)</f>
        <v>638480</v>
      </c>
      <c r="X77" s="121"/>
      <c r="Y77" s="72">
        <v>45039</v>
      </c>
      <c r="Z77" s="22"/>
      <c r="AA77" s="66"/>
      <c r="AB77" s="24"/>
    </row>
    <row r="78" spans="1:28" ht="12.75">
      <c r="A78" s="77" t="s">
        <v>56</v>
      </c>
      <c r="B78" s="57" t="s">
        <v>28</v>
      </c>
      <c r="C78" s="65" t="s">
        <v>36</v>
      </c>
      <c r="D78" s="17" t="s">
        <v>99</v>
      </c>
      <c r="E78" s="19">
        <v>1060000</v>
      </c>
      <c r="F78" s="19">
        <v>0</v>
      </c>
      <c r="G78" s="19">
        <f t="shared" si="14"/>
        <v>1060000</v>
      </c>
      <c r="H78" s="19">
        <v>335000</v>
      </c>
      <c r="I78" s="19">
        <v>392862</v>
      </c>
      <c r="J78" s="19">
        <v>0</v>
      </c>
      <c r="K78" s="19">
        <f t="shared" si="17"/>
        <v>392862</v>
      </c>
      <c r="L78" s="19">
        <v>17600</v>
      </c>
      <c r="M78" s="125">
        <v>0</v>
      </c>
      <c r="N78" s="125">
        <v>931880</v>
      </c>
      <c r="O78" s="125">
        <v>99430</v>
      </c>
      <c r="P78" s="125">
        <v>2025</v>
      </c>
      <c r="Q78" s="125">
        <v>141527</v>
      </c>
      <c r="R78" s="125">
        <v>0</v>
      </c>
      <c r="S78" s="19">
        <v>8895</v>
      </c>
      <c r="T78" s="20">
        <f t="shared" si="15"/>
        <v>1929219</v>
      </c>
      <c r="U78" s="125">
        <v>123680</v>
      </c>
      <c r="V78" s="125">
        <v>757014</v>
      </c>
      <c r="W78" s="19">
        <f t="shared" si="16"/>
        <v>880694</v>
      </c>
      <c r="X78" s="130">
        <v>14112400</v>
      </c>
      <c r="Y78" s="72">
        <v>45040</v>
      </c>
      <c r="Z78" s="22">
        <v>45054</v>
      </c>
      <c r="AA78" s="66">
        <v>45096</v>
      </c>
      <c r="AB78" s="24"/>
    </row>
    <row r="79" spans="1:28" ht="12.75">
      <c r="A79" s="78"/>
      <c r="B79" s="57"/>
      <c r="C79" s="65" t="s">
        <v>171</v>
      </c>
      <c r="D79" s="17" t="s">
        <v>114</v>
      </c>
      <c r="E79" s="19">
        <v>10000</v>
      </c>
      <c r="F79" s="19">
        <v>337010</v>
      </c>
      <c r="G79" s="19">
        <f t="shared" si="14"/>
        <v>347010</v>
      </c>
      <c r="H79" s="19">
        <v>215010</v>
      </c>
      <c r="I79" s="19">
        <v>0</v>
      </c>
      <c r="J79" s="19">
        <v>0</v>
      </c>
      <c r="K79" s="19">
        <f t="shared" si="17"/>
        <v>0</v>
      </c>
      <c r="L79" s="19">
        <v>0</v>
      </c>
      <c r="M79" s="19">
        <v>0</v>
      </c>
      <c r="N79" s="125">
        <v>667120</v>
      </c>
      <c r="O79" s="125">
        <v>122000</v>
      </c>
      <c r="P79" s="19">
        <v>0</v>
      </c>
      <c r="Q79" s="19">
        <v>0</v>
      </c>
      <c r="R79" s="19">
        <v>0</v>
      </c>
      <c r="S79" s="19">
        <v>0</v>
      </c>
      <c r="T79" s="20">
        <f t="shared" si="15"/>
        <v>1004130</v>
      </c>
      <c r="U79" s="125">
        <v>123680</v>
      </c>
      <c r="V79" s="125">
        <v>533440</v>
      </c>
      <c r="W79" s="19">
        <f t="shared" si="16"/>
        <v>657120</v>
      </c>
      <c r="X79" s="129"/>
      <c r="Y79" s="72">
        <v>45037</v>
      </c>
      <c r="Z79" s="22"/>
      <c r="AA79" s="79"/>
      <c r="AB79" s="24"/>
    </row>
    <row r="80" spans="1:28" ht="12.75">
      <c r="A80" s="80" t="s">
        <v>37</v>
      </c>
      <c r="B80" s="57" t="s">
        <v>28</v>
      </c>
      <c r="C80" s="65" t="s">
        <v>174</v>
      </c>
      <c r="D80" s="17" t="s">
        <v>99</v>
      </c>
      <c r="E80" s="19">
        <v>796000</v>
      </c>
      <c r="F80" s="125">
        <v>1000000</v>
      </c>
      <c r="G80" s="19">
        <f t="shared" si="14"/>
        <v>1796000</v>
      </c>
      <c r="H80" s="125">
        <v>0</v>
      </c>
      <c r="I80" s="125">
        <v>176000</v>
      </c>
      <c r="J80" s="125">
        <v>0</v>
      </c>
      <c r="K80" s="19">
        <f t="shared" si="17"/>
        <v>176000</v>
      </c>
      <c r="L80" s="125">
        <v>0</v>
      </c>
      <c r="M80" s="125">
        <v>0</v>
      </c>
      <c r="N80" s="125">
        <v>1299820</v>
      </c>
      <c r="O80" s="125">
        <v>408490</v>
      </c>
      <c r="P80" s="125">
        <v>0</v>
      </c>
      <c r="Q80" s="125">
        <v>97792</v>
      </c>
      <c r="R80" s="125">
        <v>0</v>
      </c>
      <c r="S80" s="125">
        <v>14475</v>
      </c>
      <c r="T80" s="20">
        <f t="shared" si="15"/>
        <v>1996577</v>
      </c>
      <c r="U80" s="125">
        <v>123200</v>
      </c>
      <c r="V80" s="125">
        <v>1164000</v>
      </c>
      <c r="W80" s="19">
        <f t="shared" si="16"/>
        <v>1287200</v>
      </c>
      <c r="X80" s="131">
        <v>12752300</v>
      </c>
      <c r="Y80" s="72">
        <v>45040</v>
      </c>
      <c r="Z80" s="22"/>
      <c r="AA80" s="79"/>
      <c r="AB80" s="24"/>
    </row>
    <row r="81" spans="1:28" ht="12.75">
      <c r="A81" s="56"/>
      <c r="B81" s="57"/>
      <c r="C81" s="65" t="s">
        <v>172</v>
      </c>
      <c r="D81" s="17" t="s">
        <v>114</v>
      </c>
      <c r="E81" s="19">
        <v>20000</v>
      </c>
      <c r="F81" s="126">
        <v>238082</v>
      </c>
      <c r="G81" s="19">
        <f t="shared" si="14"/>
        <v>258082</v>
      </c>
      <c r="H81" s="125">
        <v>0</v>
      </c>
      <c r="I81" s="125">
        <v>100000</v>
      </c>
      <c r="J81" s="125">
        <v>0</v>
      </c>
      <c r="K81" s="19">
        <f t="shared" si="17"/>
        <v>100000</v>
      </c>
      <c r="L81" s="125">
        <v>0</v>
      </c>
      <c r="M81" s="125">
        <v>8000</v>
      </c>
      <c r="N81" s="125">
        <v>737077</v>
      </c>
      <c r="O81" s="125">
        <v>97732</v>
      </c>
      <c r="P81" s="125">
        <v>0</v>
      </c>
      <c r="Q81" s="125">
        <v>20953</v>
      </c>
      <c r="R81" s="125">
        <v>0</v>
      </c>
      <c r="S81" s="125">
        <v>0</v>
      </c>
      <c r="T81" s="20">
        <f t="shared" si="15"/>
        <v>963762</v>
      </c>
      <c r="U81" s="125">
        <v>123680</v>
      </c>
      <c r="V81" s="125">
        <v>582000</v>
      </c>
      <c r="W81" s="19">
        <f t="shared" si="16"/>
        <v>705680</v>
      </c>
      <c r="X81" s="129"/>
      <c r="Y81" s="72">
        <v>45040</v>
      </c>
      <c r="Z81" s="22"/>
      <c r="AA81" s="79"/>
      <c r="AB81" s="24"/>
    </row>
    <row r="82" spans="1:28" ht="12.75">
      <c r="A82" s="74"/>
      <c r="B82" s="57"/>
      <c r="C82" s="65" t="s">
        <v>173</v>
      </c>
      <c r="D82" s="17" t="s">
        <v>97</v>
      </c>
      <c r="E82" s="19">
        <v>3172651</v>
      </c>
      <c r="F82" s="19">
        <v>0</v>
      </c>
      <c r="G82" s="19">
        <f t="shared" si="14"/>
        <v>3172651</v>
      </c>
      <c r="H82" s="125">
        <v>1070000</v>
      </c>
      <c r="I82" s="125">
        <v>627000</v>
      </c>
      <c r="J82" s="125">
        <v>11400</v>
      </c>
      <c r="K82" s="19">
        <f t="shared" si="17"/>
        <v>638400</v>
      </c>
      <c r="L82" s="125">
        <v>130251</v>
      </c>
      <c r="M82" s="125">
        <v>56850</v>
      </c>
      <c r="N82" s="125">
        <v>1343672</v>
      </c>
      <c r="O82" s="125">
        <v>276134</v>
      </c>
      <c r="P82" s="125">
        <v>4887</v>
      </c>
      <c r="Q82" s="125">
        <v>166870</v>
      </c>
      <c r="R82" s="125">
        <v>9300</v>
      </c>
      <c r="S82" s="19">
        <v>36351</v>
      </c>
      <c r="T82" s="20">
        <f t="shared" si="15"/>
        <v>3732715</v>
      </c>
      <c r="U82" s="19">
        <v>123680</v>
      </c>
      <c r="V82" s="19">
        <v>1179132</v>
      </c>
      <c r="W82" s="19">
        <f t="shared" si="16"/>
        <v>1302812</v>
      </c>
      <c r="X82" s="129"/>
      <c r="Y82" s="72">
        <v>45037</v>
      </c>
      <c r="Z82" s="22"/>
      <c r="AA82" s="79"/>
      <c r="AB82" s="24"/>
    </row>
    <row r="83" spans="1:28" ht="12.75">
      <c r="A83" s="56"/>
      <c r="B83" s="57" t="s">
        <v>28</v>
      </c>
      <c r="C83" s="65" t="s">
        <v>175</v>
      </c>
      <c r="D83" s="17" t="s">
        <v>132</v>
      </c>
      <c r="E83" s="19">
        <v>1590323</v>
      </c>
      <c r="F83" s="19">
        <v>100000</v>
      </c>
      <c r="G83" s="19">
        <f t="shared" si="14"/>
        <v>1690323</v>
      </c>
      <c r="H83" s="125">
        <v>262500</v>
      </c>
      <c r="I83" s="125">
        <v>28503</v>
      </c>
      <c r="J83" s="125">
        <v>0</v>
      </c>
      <c r="K83" s="19">
        <f>SUM(I83:J83)</f>
        <v>28503</v>
      </c>
      <c r="L83" s="125">
        <v>5910</v>
      </c>
      <c r="M83" s="125">
        <v>68038</v>
      </c>
      <c r="N83" s="125">
        <v>1034040</v>
      </c>
      <c r="O83" s="125">
        <v>350570</v>
      </c>
      <c r="P83" s="125">
        <v>7377</v>
      </c>
      <c r="Q83" s="125">
        <v>158192</v>
      </c>
      <c r="R83" s="125">
        <v>0</v>
      </c>
      <c r="S83" s="125">
        <v>23516</v>
      </c>
      <c r="T83" s="20">
        <f t="shared" si="15"/>
        <v>1938646</v>
      </c>
      <c r="U83" s="125">
        <v>123680</v>
      </c>
      <c r="V83" s="125">
        <v>577500</v>
      </c>
      <c r="W83" s="19">
        <f>SUM(U83:V83)</f>
        <v>701180</v>
      </c>
      <c r="X83" s="129"/>
      <c r="Y83" s="72">
        <v>45036</v>
      </c>
      <c r="Z83" s="22"/>
      <c r="AA83" s="79"/>
      <c r="AB83" s="24"/>
    </row>
    <row r="84" spans="1:28" ht="12.75">
      <c r="A84" s="74"/>
      <c r="B84" s="57" t="s">
        <v>33</v>
      </c>
      <c r="C84" s="65" t="s">
        <v>176</v>
      </c>
      <c r="D84" s="17" t="s">
        <v>106</v>
      </c>
      <c r="E84" s="19">
        <v>2417523</v>
      </c>
      <c r="F84" s="19">
        <v>651000</v>
      </c>
      <c r="G84" s="19">
        <f t="shared" si="14"/>
        <v>3068523</v>
      </c>
      <c r="H84" s="125">
        <v>0</v>
      </c>
      <c r="I84" s="125">
        <v>1442881</v>
      </c>
      <c r="J84" s="125">
        <v>0</v>
      </c>
      <c r="K84" s="19">
        <f t="shared" si="17"/>
        <v>1442881</v>
      </c>
      <c r="L84" s="125">
        <v>58977</v>
      </c>
      <c r="M84" s="125">
        <v>0</v>
      </c>
      <c r="N84" s="125">
        <v>453600</v>
      </c>
      <c r="O84" s="125">
        <v>1101414</v>
      </c>
      <c r="P84" s="125">
        <v>10644</v>
      </c>
      <c r="Q84" s="125">
        <v>270287</v>
      </c>
      <c r="R84" s="125">
        <v>0</v>
      </c>
      <c r="S84" s="125">
        <v>6430</v>
      </c>
      <c r="T84" s="19">
        <f t="shared" si="15"/>
        <v>3344233</v>
      </c>
      <c r="U84" s="125">
        <v>99200</v>
      </c>
      <c r="V84" s="126">
        <v>196000</v>
      </c>
      <c r="W84" s="19">
        <f t="shared" si="16"/>
        <v>295200</v>
      </c>
      <c r="X84" s="129"/>
      <c r="Y84" s="72">
        <v>45036</v>
      </c>
      <c r="Z84" s="22">
        <v>45069</v>
      </c>
      <c r="AA84" s="79"/>
      <c r="AB84" s="24"/>
    </row>
    <row r="85" spans="1:28" ht="12.75">
      <c r="A85" s="81" t="s">
        <v>82</v>
      </c>
      <c r="B85" s="57" t="s">
        <v>28</v>
      </c>
      <c r="C85" s="65" t="s">
        <v>177</v>
      </c>
      <c r="D85" s="17" t="s">
        <v>99</v>
      </c>
      <c r="E85" s="19">
        <v>530000</v>
      </c>
      <c r="F85" s="19">
        <v>0</v>
      </c>
      <c r="G85" s="19">
        <f t="shared" si="14"/>
        <v>530000</v>
      </c>
      <c r="H85" s="19">
        <v>30000</v>
      </c>
      <c r="I85" s="19">
        <v>0</v>
      </c>
      <c r="J85" s="19">
        <v>0</v>
      </c>
      <c r="K85" s="19">
        <f t="shared" si="17"/>
        <v>0</v>
      </c>
      <c r="L85" s="19">
        <v>0</v>
      </c>
      <c r="M85" s="19">
        <v>0</v>
      </c>
      <c r="N85" s="19">
        <v>427900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20">
        <f t="shared" si="15"/>
        <v>457900</v>
      </c>
      <c r="U85" s="19">
        <v>0</v>
      </c>
      <c r="V85" s="19">
        <v>374000</v>
      </c>
      <c r="W85" s="19">
        <f t="shared" si="16"/>
        <v>374000</v>
      </c>
      <c r="X85" s="130">
        <v>9656300</v>
      </c>
      <c r="Y85" s="72">
        <v>45031</v>
      </c>
      <c r="Z85" s="22"/>
      <c r="AA85" s="79"/>
      <c r="AB85" s="24"/>
    </row>
    <row r="86" spans="1:28" ht="12.75">
      <c r="A86" s="73" t="s">
        <v>178</v>
      </c>
      <c r="B86" s="82"/>
      <c r="C86" s="65" t="s">
        <v>179</v>
      </c>
      <c r="D86" s="17" t="s">
        <v>137</v>
      </c>
      <c r="E86" s="19">
        <v>532810</v>
      </c>
      <c r="F86" s="19">
        <v>0</v>
      </c>
      <c r="G86" s="19">
        <f t="shared" si="14"/>
        <v>532810</v>
      </c>
      <c r="H86" s="19">
        <v>0</v>
      </c>
      <c r="I86" s="19">
        <v>50000</v>
      </c>
      <c r="J86" s="19">
        <v>0</v>
      </c>
      <c r="K86" s="19">
        <f t="shared" si="17"/>
        <v>50000</v>
      </c>
      <c r="L86" s="19">
        <v>0</v>
      </c>
      <c r="M86" s="19">
        <v>0</v>
      </c>
      <c r="N86" s="19">
        <v>846415</v>
      </c>
      <c r="O86" s="19">
        <v>182490</v>
      </c>
      <c r="P86" s="19">
        <v>0</v>
      </c>
      <c r="Q86" s="19">
        <v>0</v>
      </c>
      <c r="R86" s="19">
        <v>0</v>
      </c>
      <c r="S86" s="19">
        <v>0</v>
      </c>
      <c r="T86" s="20">
        <f t="shared" si="15"/>
        <v>1078905</v>
      </c>
      <c r="U86" s="19">
        <v>123680</v>
      </c>
      <c r="V86" s="19">
        <v>422415</v>
      </c>
      <c r="W86" s="19">
        <f t="shared" si="16"/>
        <v>546095</v>
      </c>
      <c r="X86" s="130">
        <v>13907800</v>
      </c>
      <c r="Y86" s="72">
        <v>45037</v>
      </c>
      <c r="Z86" s="22"/>
      <c r="AA86" s="79"/>
      <c r="AB86" s="24"/>
    </row>
    <row r="87" spans="1:28" ht="12.75">
      <c r="A87" s="76"/>
      <c r="B87" s="57" t="s">
        <v>28</v>
      </c>
      <c r="C87" s="58" t="s">
        <v>38</v>
      </c>
      <c r="D87" s="28" t="s">
        <v>99</v>
      </c>
      <c r="E87" s="21">
        <v>300000</v>
      </c>
      <c r="F87" s="21">
        <v>2600000</v>
      </c>
      <c r="G87" s="19">
        <f t="shared" si="14"/>
        <v>2900000</v>
      </c>
      <c r="H87" s="21">
        <v>790000</v>
      </c>
      <c r="I87" s="21">
        <v>277500</v>
      </c>
      <c r="J87" s="21">
        <v>0</v>
      </c>
      <c r="K87" s="19">
        <f>SUM(I87:J87)</f>
        <v>277500</v>
      </c>
      <c r="L87" s="21">
        <v>3571</v>
      </c>
      <c r="M87" s="21">
        <v>7560</v>
      </c>
      <c r="N87" s="21">
        <v>1059700</v>
      </c>
      <c r="O87" s="21">
        <v>164500</v>
      </c>
      <c r="P87" s="21">
        <v>1425</v>
      </c>
      <c r="Q87" s="21">
        <v>117000</v>
      </c>
      <c r="R87" s="21">
        <v>0</v>
      </c>
      <c r="S87" s="21">
        <v>72095</v>
      </c>
      <c r="T87" s="20">
        <f t="shared" si="15"/>
        <v>2493351</v>
      </c>
      <c r="U87" s="21">
        <v>123200</v>
      </c>
      <c r="V87" s="21">
        <v>866500</v>
      </c>
      <c r="W87" s="19">
        <f t="shared" si="16"/>
        <v>989700</v>
      </c>
      <c r="X87" s="121"/>
      <c r="Y87" s="83">
        <v>45037</v>
      </c>
      <c r="Z87" s="31">
        <v>45096</v>
      </c>
      <c r="AA87" s="84"/>
      <c r="AB87" s="24"/>
    </row>
    <row r="88" spans="1:28" ht="12.75">
      <c r="A88" s="56" t="s">
        <v>39</v>
      </c>
      <c r="B88" s="57" t="s">
        <v>28</v>
      </c>
      <c r="C88" s="58" t="s">
        <v>180</v>
      </c>
      <c r="D88" s="28" t="s">
        <v>99</v>
      </c>
      <c r="E88" s="21">
        <v>1070000</v>
      </c>
      <c r="F88" s="21">
        <v>2000000</v>
      </c>
      <c r="G88" s="21">
        <f t="shared" si="14"/>
        <v>3070000</v>
      </c>
      <c r="H88" s="21">
        <v>570000</v>
      </c>
      <c r="I88" s="21">
        <v>758236</v>
      </c>
      <c r="J88" s="21">
        <v>13500</v>
      </c>
      <c r="K88" s="21">
        <f t="shared" si="17"/>
        <v>771736</v>
      </c>
      <c r="L88" s="21">
        <v>6600</v>
      </c>
      <c r="M88" s="21">
        <v>3280</v>
      </c>
      <c r="N88" s="21">
        <v>621940</v>
      </c>
      <c r="O88" s="21">
        <v>677330</v>
      </c>
      <c r="P88" s="21">
        <v>3068</v>
      </c>
      <c r="Q88" s="21">
        <v>198987</v>
      </c>
      <c r="R88" s="21">
        <v>0</v>
      </c>
      <c r="S88" s="21">
        <v>60737</v>
      </c>
      <c r="T88" s="30">
        <f t="shared" si="15"/>
        <v>2913678</v>
      </c>
      <c r="U88" s="21">
        <v>121440</v>
      </c>
      <c r="V88" s="21">
        <v>500500</v>
      </c>
      <c r="W88" s="21">
        <f t="shared" si="16"/>
        <v>621940</v>
      </c>
      <c r="X88" s="129">
        <v>10806800</v>
      </c>
      <c r="Y88" s="83">
        <v>45040</v>
      </c>
      <c r="Z88" s="31"/>
      <c r="AA88" s="84"/>
      <c r="AB88" s="24"/>
    </row>
    <row r="89" spans="1:28" ht="12.75">
      <c r="A89" s="74"/>
      <c r="B89" s="57" t="s">
        <v>28</v>
      </c>
      <c r="C89" s="65" t="s">
        <v>181</v>
      </c>
      <c r="D89" s="17" t="s">
        <v>106</v>
      </c>
      <c r="E89" s="19">
        <v>1111240</v>
      </c>
      <c r="F89" s="19">
        <v>651000</v>
      </c>
      <c r="G89" s="19">
        <f t="shared" si="14"/>
        <v>1762240</v>
      </c>
      <c r="H89" s="19">
        <v>0</v>
      </c>
      <c r="I89" s="19">
        <v>873270</v>
      </c>
      <c r="J89" s="19">
        <v>0</v>
      </c>
      <c r="K89" s="19">
        <f t="shared" si="17"/>
        <v>873270</v>
      </c>
      <c r="L89" s="19">
        <v>3660</v>
      </c>
      <c r="M89" s="19">
        <v>44773</v>
      </c>
      <c r="N89" s="19">
        <v>722880</v>
      </c>
      <c r="O89" s="19">
        <v>489880</v>
      </c>
      <c r="P89" s="19">
        <v>11138</v>
      </c>
      <c r="Q89" s="19">
        <v>260144</v>
      </c>
      <c r="R89" s="19">
        <v>0</v>
      </c>
      <c r="S89" s="19">
        <v>17781</v>
      </c>
      <c r="T89" s="20">
        <f t="shared" si="15"/>
        <v>2423526</v>
      </c>
      <c r="U89" s="19">
        <v>123680</v>
      </c>
      <c r="V89" s="19">
        <v>553000</v>
      </c>
      <c r="W89" s="19">
        <f t="shared" si="16"/>
        <v>676680</v>
      </c>
      <c r="X89" s="129"/>
      <c r="Y89" s="72">
        <v>45040</v>
      </c>
      <c r="Z89" s="22">
        <v>45054</v>
      </c>
      <c r="AA89" s="79">
        <v>45078</v>
      </c>
      <c r="AB89" s="24"/>
    </row>
    <row r="90" spans="1:28" ht="12.75">
      <c r="A90" s="56"/>
      <c r="B90" s="57" t="s">
        <v>28</v>
      </c>
      <c r="C90" s="65" t="s">
        <v>182</v>
      </c>
      <c r="D90" s="17" t="s">
        <v>99</v>
      </c>
      <c r="E90" s="19">
        <v>864000</v>
      </c>
      <c r="F90" s="19">
        <v>1715290</v>
      </c>
      <c r="G90" s="19">
        <f t="shared" si="14"/>
        <v>2579290</v>
      </c>
      <c r="H90" s="19">
        <v>864000</v>
      </c>
      <c r="I90" s="19">
        <v>9500</v>
      </c>
      <c r="J90" s="19">
        <v>0</v>
      </c>
      <c r="K90" s="19">
        <f t="shared" si="17"/>
        <v>9500</v>
      </c>
      <c r="L90" s="19">
        <v>0</v>
      </c>
      <c r="M90" s="19">
        <v>0</v>
      </c>
      <c r="N90" s="19">
        <v>1394040</v>
      </c>
      <c r="O90" s="19">
        <v>91250</v>
      </c>
      <c r="P90" s="19">
        <v>0</v>
      </c>
      <c r="Q90" s="19">
        <v>220500</v>
      </c>
      <c r="R90" s="19">
        <v>0</v>
      </c>
      <c r="S90" s="19">
        <v>0</v>
      </c>
      <c r="T90" s="20">
        <f t="shared" si="15"/>
        <v>2579290</v>
      </c>
      <c r="U90" s="19">
        <v>0</v>
      </c>
      <c r="V90" s="19">
        <v>1179680</v>
      </c>
      <c r="W90" s="19">
        <f t="shared" si="16"/>
        <v>1179680</v>
      </c>
      <c r="X90" s="129"/>
      <c r="Y90" s="72">
        <v>45040</v>
      </c>
      <c r="Z90" s="22"/>
      <c r="AA90" s="79"/>
      <c r="AB90" s="24"/>
    </row>
    <row r="91" spans="1:28" ht="12.75">
      <c r="A91" s="56"/>
      <c r="B91" s="57"/>
      <c r="C91" s="65" t="s">
        <v>234</v>
      </c>
      <c r="D91" s="17" t="s">
        <v>97</v>
      </c>
      <c r="E91" s="19">
        <v>1110000</v>
      </c>
      <c r="F91" s="19">
        <v>2000000</v>
      </c>
      <c r="G91" s="19">
        <f>SUM(E91:F91)</f>
        <v>3110000</v>
      </c>
      <c r="H91" s="19">
        <v>685005</v>
      </c>
      <c r="I91" s="19">
        <v>100000</v>
      </c>
      <c r="J91" s="19">
        <v>5000</v>
      </c>
      <c r="K91" s="19">
        <f>SUM(I91:J91)</f>
        <v>105000</v>
      </c>
      <c r="L91" s="19">
        <v>73260</v>
      </c>
      <c r="M91" s="19">
        <v>0</v>
      </c>
      <c r="N91" s="19">
        <v>1630200</v>
      </c>
      <c r="O91" s="19">
        <v>390900</v>
      </c>
      <c r="P91" s="19">
        <v>7488</v>
      </c>
      <c r="Q91" s="19">
        <v>97480</v>
      </c>
      <c r="R91" s="19">
        <v>0</v>
      </c>
      <c r="S91" s="19">
        <v>32424</v>
      </c>
      <c r="T91" s="20">
        <f>SUM(H91:S91)-K91</f>
        <v>3021757</v>
      </c>
      <c r="U91" s="19">
        <v>123680</v>
      </c>
      <c r="V91" s="19">
        <v>1179680</v>
      </c>
      <c r="W91" s="19">
        <f>SUM(U91:V91)</f>
        <v>1303360</v>
      </c>
      <c r="X91" s="129"/>
      <c r="Y91" s="72">
        <v>45029</v>
      </c>
      <c r="Z91" s="22">
        <v>45056</v>
      </c>
      <c r="AA91" s="79"/>
      <c r="AB91" s="24"/>
    </row>
    <row r="92" spans="1:28" ht="12.75">
      <c r="A92" s="56"/>
      <c r="B92" s="57"/>
      <c r="C92" s="65" t="s">
        <v>183</v>
      </c>
      <c r="D92" s="17" t="s">
        <v>114</v>
      </c>
      <c r="E92" s="19">
        <v>0</v>
      </c>
      <c r="F92" s="19">
        <v>2500000</v>
      </c>
      <c r="G92" s="19">
        <f t="shared" si="14"/>
        <v>2500000</v>
      </c>
      <c r="H92" s="19">
        <v>0</v>
      </c>
      <c r="I92" s="19">
        <v>10000</v>
      </c>
      <c r="J92" s="19">
        <v>0</v>
      </c>
      <c r="K92" s="19">
        <f t="shared" si="17"/>
        <v>10000</v>
      </c>
      <c r="L92" s="19">
        <v>18612</v>
      </c>
      <c r="M92" s="19">
        <v>0</v>
      </c>
      <c r="N92" s="19">
        <v>1114600</v>
      </c>
      <c r="O92" s="19">
        <v>417780</v>
      </c>
      <c r="P92" s="19">
        <v>0</v>
      </c>
      <c r="Q92" s="19">
        <v>186848</v>
      </c>
      <c r="R92" s="19">
        <v>0</v>
      </c>
      <c r="S92" s="19">
        <v>219585</v>
      </c>
      <c r="T92" s="20">
        <f t="shared" si="15"/>
        <v>1967425</v>
      </c>
      <c r="U92" s="19">
        <v>123200</v>
      </c>
      <c r="V92" s="19">
        <v>808000</v>
      </c>
      <c r="W92" s="19">
        <f t="shared" si="16"/>
        <v>931200</v>
      </c>
      <c r="X92" s="129"/>
      <c r="Y92" s="72">
        <v>45035</v>
      </c>
      <c r="Z92" s="22">
        <v>45070</v>
      </c>
      <c r="AA92" s="79"/>
      <c r="AB92" s="24"/>
    </row>
    <row r="93" spans="1:28" ht="12.75">
      <c r="A93" s="56"/>
      <c r="B93" s="57" t="s">
        <v>28</v>
      </c>
      <c r="C93" s="65" t="s">
        <v>184</v>
      </c>
      <c r="D93" s="17" t="s">
        <v>114</v>
      </c>
      <c r="E93" s="19">
        <v>2225000</v>
      </c>
      <c r="F93" s="19">
        <v>200000</v>
      </c>
      <c r="G93" s="19">
        <f t="shared" si="14"/>
        <v>2425000</v>
      </c>
      <c r="H93" s="19">
        <v>1475000</v>
      </c>
      <c r="I93" s="19">
        <v>242228</v>
      </c>
      <c r="J93" s="19">
        <v>11500</v>
      </c>
      <c r="K93" s="19">
        <f t="shared" si="17"/>
        <v>253728</v>
      </c>
      <c r="L93" s="19">
        <v>7306</v>
      </c>
      <c r="M93" s="19">
        <v>225000</v>
      </c>
      <c r="N93" s="19">
        <v>1308510</v>
      </c>
      <c r="O93" s="19">
        <v>147016</v>
      </c>
      <c r="P93" s="19">
        <v>880</v>
      </c>
      <c r="Q93" s="19">
        <v>120375</v>
      </c>
      <c r="R93" s="19">
        <v>0</v>
      </c>
      <c r="S93" s="19">
        <v>53223</v>
      </c>
      <c r="T93" s="20">
        <f t="shared" si="15"/>
        <v>3591038</v>
      </c>
      <c r="U93" s="19">
        <v>120000</v>
      </c>
      <c r="V93" s="19">
        <v>1156320</v>
      </c>
      <c r="W93" s="19">
        <f t="shared" si="16"/>
        <v>1276320</v>
      </c>
      <c r="X93" s="129"/>
      <c r="Y93" s="72">
        <v>45035</v>
      </c>
      <c r="Z93" s="22"/>
      <c r="AA93" s="79"/>
      <c r="AB93" s="24"/>
    </row>
    <row r="94" spans="1:28" ht="12.75">
      <c r="A94" s="73" t="s">
        <v>40</v>
      </c>
      <c r="B94" s="57" t="s">
        <v>28</v>
      </c>
      <c r="C94" s="65" t="s">
        <v>185</v>
      </c>
      <c r="D94" s="85" t="s">
        <v>97</v>
      </c>
      <c r="E94" s="19">
        <v>2355000</v>
      </c>
      <c r="F94" s="19">
        <v>0</v>
      </c>
      <c r="G94" s="19">
        <f t="shared" si="14"/>
        <v>2355000</v>
      </c>
      <c r="H94" s="19">
        <v>540000</v>
      </c>
      <c r="I94" s="19">
        <v>51743</v>
      </c>
      <c r="J94" s="19">
        <v>30000</v>
      </c>
      <c r="K94" s="19">
        <f t="shared" si="17"/>
        <v>81743</v>
      </c>
      <c r="L94" s="19">
        <v>0</v>
      </c>
      <c r="M94" s="19">
        <v>0</v>
      </c>
      <c r="N94" s="19">
        <v>995160</v>
      </c>
      <c r="O94" s="19">
        <v>498630</v>
      </c>
      <c r="P94" s="19">
        <v>1410</v>
      </c>
      <c r="Q94" s="19">
        <v>160097</v>
      </c>
      <c r="R94" s="19">
        <v>0</v>
      </c>
      <c r="S94" s="19">
        <v>12143</v>
      </c>
      <c r="T94" s="20">
        <f t="shared" si="15"/>
        <v>2289183</v>
      </c>
      <c r="U94" s="19">
        <v>115200</v>
      </c>
      <c r="V94" s="19">
        <v>816000</v>
      </c>
      <c r="W94" s="19">
        <f t="shared" si="16"/>
        <v>931200</v>
      </c>
      <c r="X94" s="130">
        <v>10395800</v>
      </c>
      <c r="Y94" s="72">
        <v>45037</v>
      </c>
      <c r="Z94" s="22"/>
      <c r="AA94" s="66"/>
      <c r="AB94" s="24"/>
    </row>
    <row r="95" spans="1:28" ht="12.75">
      <c r="A95" s="56"/>
      <c r="B95" s="57"/>
      <c r="C95" s="65" t="s">
        <v>187</v>
      </c>
      <c r="D95" s="85" t="s">
        <v>188</v>
      </c>
      <c r="E95" s="19">
        <v>1649000</v>
      </c>
      <c r="F95" s="19">
        <v>0</v>
      </c>
      <c r="G95" s="19">
        <f>SUM(E95:F95)</f>
        <v>1649000</v>
      </c>
      <c r="H95" s="19">
        <v>90000</v>
      </c>
      <c r="I95" s="19">
        <v>60000</v>
      </c>
      <c r="J95" s="19">
        <v>0</v>
      </c>
      <c r="K95" s="19">
        <f>SUM(I95:J95)</f>
        <v>60000</v>
      </c>
      <c r="L95" s="19">
        <v>1730</v>
      </c>
      <c r="M95" s="19">
        <v>21120</v>
      </c>
      <c r="N95" s="19">
        <v>785190</v>
      </c>
      <c r="O95" s="19">
        <v>647910</v>
      </c>
      <c r="P95" s="19">
        <v>13774</v>
      </c>
      <c r="Q95" s="19">
        <v>142164</v>
      </c>
      <c r="R95" s="19">
        <v>189560</v>
      </c>
      <c r="S95" s="19">
        <v>39489</v>
      </c>
      <c r="T95" s="20">
        <f>SUM(H95:S95)-K95</f>
        <v>1990937</v>
      </c>
      <c r="U95" s="19">
        <v>123200</v>
      </c>
      <c r="V95" s="19">
        <v>554400</v>
      </c>
      <c r="W95" s="19">
        <f>SUM(U95:V95)</f>
        <v>677600</v>
      </c>
      <c r="X95" s="129"/>
      <c r="Y95" s="72">
        <v>45037</v>
      </c>
      <c r="Z95" s="22"/>
      <c r="AA95" s="66"/>
      <c r="AB95" s="24"/>
    </row>
    <row r="96" spans="1:28" ht="12.75">
      <c r="A96" s="74"/>
      <c r="B96" s="57" t="s">
        <v>28</v>
      </c>
      <c r="C96" s="65" t="s">
        <v>189</v>
      </c>
      <c r="D96" s="17" t="s">
        <v>106</v>
      </c>
      <c r="E96" s="19">
        <v>1728155</v>
      </c>
      <c r="F96" s="19">
        <v>651000</v>
      </c>
      <c r="G96" s="19">
        <f>SUM(E96:F96)</f>
        <v>2379155</v>
      </c>
      <c r="H96" s="19">
        <v>0</v>
      </c>
      <c r="I96" s="19">
        <v>1193282</v>
      </c>
      <c r="J96" s="19">
        <v>0</v>
      </c>
      <c r="K96" s="19">
        <f>SUM(I96:J96)</f>
        <v>1193282</v>
      </c>
      <c r="L96" s="19">
        <v>8608</v>
      </c>
      <c r="M96" s="19">
        <v>0</v>
      </c>
      <c r="N96" s="19">
        <v>386300</v>
      </c>
      <c r="O96" s="19">
        <v>683767</v>
      </c>
      <c r="P96" s="19">
        <v>8765</v>
      </c>
      <c r="Q96" s="19">
        <v>268597</v>
      </c>
      <c r="R96" s="19">
        <v>0</v>
      </c>
      <c r="S96" s="19">
        <v>69898</v>
      </c>
      <c r="T96" s="20">
        <f>SUM(H96:S96)-K96</f>
        <v>2619217</v>
      </c>
      <c r="U96" s="19">
        <v>99200</v>
      </c>
      <c r="V96" s="19">
        <v>154000</v>
      </c>
      <c r="W96" s="19">
        <f>SUM(U96:V96)</f>
        <v>253200</v>
      </c>
      <c r="X96" s="129"/>
      <c r="Y96" s="72">
        <v>45040</v>
      </c>
      <c r="Z96" s="22">
        <v>45056</v>
      </c>
      <c r="AA96" s="66">
        <v>45104</v>
      </c>
      <c r="AB96" s="24">
        <v>45106</v>
      </c>
    </row>
    <row r="97" spans="1:28" ht="12.75">
      <c r="A97" s="76"/>
      <c r="B97" s="57" t="s">
        <v>28</v>
      </c>
      <c r="C97" s="65" t="s">
        <v>186</v>
      </c>
      <c r="D97" s="85" t="s">
        <v>99</v>
      </c>
      <c r="E97" s="35">
        <v>0</v>
      </c>
      <c r="F97" s="19">
        <v>2000000</v>
      </c>
      <c r="G97" s="19">
        <f t="shared" si="14"/>
        <v>2000000</v>
      </c>
      <c r="H97" s="19">
        <v>0</v>
      </c>
      <c r="I97" s="19">
        <v>115110</v>
      </c>
      <c r="J97" s="19">
        <v>0</v>
      </c>
      <c r="K97" s="19">
        <f t="shared" si="17"/>
        <v>115110</v>
      </c>
      <c r="L97" s="19">
        <v>36513</v>
      </c>
      <c r="M97" s="19">
        <v>0</v>
      </c>
      <c r="N97" s="19">
        <v>528356</v>
      </c>
      <c r="O97" s="19">
        <v>72000</v>
      </c>
      <c r="P97" s="19">
        <v>0</v>
      </c>
      <c r="Q97" s="19">
        <v>0</v>
      </c>
      <c r="R97" s="19">
        <v>0</v>
      </c>
      <c r="S97" s="19">
        <v>0</v>
      </c>
      <c r="T97" s="20">
        <f t="shared" si="15"/>
        <v>751979</v>
      </c>
      <c r="U97" s="19">
        <v>123200</v>
      </c>
      <c r="V97" s="19">
        <v>334356</v>
      </c>
      <c r="W97" s="19">
        <f t="shared" si="16"/>
        <v>457556</v>
      </c>
      <c r="X97" s="129"/>
      <c r="Y97" s="72">
        <v>45040</v>
      </c>
      <c r="Z97" s="22"/>
      <c r="AA97" s="66"/>
      <c r="AB97" s="24"/>
    </row>
    <row r="98" spans="1:28" ht="12.75">
      <c r="A98" s="56" t="s">
        <v>41</v>
      </c>
      <c r="B98" s="57"/>
      <c r="C98" s="65" t="s">
        <v>190</v>
      </c>
      <c r="D98" s="17" t="s">
        <v>114</v>
      </c>
      <c r="E98" s="19">
        <v>415000</v>
      </c>
      <c r="F98" s="19">
        <v>500000</v>
      </c>
      <c r="G98" s="19">
        <f t="shared" si="14"/>
        <v>915000</v>
      </c>
      <c r="H98" s="19">
        <v>0</v>
      </c>
      <c r="I98" s="19">
        <v>100000</v>
      </c>
      <c r="J98" s="19">
        <v>12000</v>
      </c>
      <c r="K98" s="19">
        <f>SUM(I98:J98)</f>
        <v>112000</v>
      </c>
      <c r="L98" s="19">
        <v>16541</v>
      </c>
      <c r="M98" s="19">
        <v>0</v>
      </c>
      <c r="N98" s="19">
        <v>835810</v>
      </c>
      <c r="O98" s="19">
        <v>112915</v>
      </c>
      <c r="P98" s="19">
        <v>7635</v>
      </c>
      <c r="Q98" s="19">
        <v>126260</v>
      </c>
      <c r="R98" s="19">
        <v>0</v>
      </c>
      <c r="S98" s="19">
        <v>0</v>
      </c>
      <c r="T98" s="20">
        <f t="shared" si="15"/>
        <v>1211161</v>
      </c>
      <c r="U98" s="19">
        <v>123680</v>
      </c>
      <c r="V98" s="19">
        <v>391300</v>
      </c>
      <c r="W98" s="19">
        <f t="shared" si="16"/>
        <v>514980</v>
      </c>
      <c r="X98" s="129">
        <v>12893400</v>
      </c>
      <c r="Y98" s="72">
        <v>45027</v>
      </c>
      <c r="Z98" s="22"/>
      <c r="AA98" s="66"/>
      <c r="AB98" s="24"/>
    </row>
    <row r="99" spans="1:28" ht="12.75">
      <c r="A99" s="74"/>
      <c r="B99" s="57"/>
      <c r="C99" s="65" t="s">
        <v>191</v>
      </c>
      <c r="D99" s="17" t="s">
        <v>137</v>
      </c>
      <c r="E99" s="19">
        <v>430600</v>
      </c>
      <c r="F99" s="19">
        <v>0</v>
      </c>
      <c r="G99" s="19">
        <f t="shared" si="14"/>
        <v>430600</v>
      </c>
      <c r="H99" s="19">
        <v>0</v>
      </c>
      <c r="I99" s="19">
        <v>100000</v>
      </c>
      <c r="J99" s="19">
        <v>0</v>
      </c>
      <c r="K99" s="19">
        <f t="shared" si="17"/>
        <v>100000</v>
      </c>
      <c r="L99" s="19">
        <v>0</v>
      </c>
      <c r="M99" s="19">
        <v>0</v>
      </c>
      <c r="N99" s="19">
        <v>835880</v>
      </c>
      <c r="O99" s="19">
        <v>85732</v>
      </c>
      <c r="P99" s="19">
        <v>0</v>
      </c>
      <c r="Q99" s="19">
        <v>3505</v>
      </c>
      <c r="R99" s="19">
        <v>0</v>
      </c>
      <c r="S99" s="19">
        <v>1295</v>
      </c>
      <c r="T99" s="20">
        <f t="shared" si="15"/>
        <v>1026412</v>
      </c>
      <c r="U99" s="19">
        <v>123680</v>
      </c>
      <c r="V99" s="19">
        <v>499500</v>
      </c>
      <c r="W99" s="19">
        <f t="shared" si="16"/>
        <v>623180</v>
      </c>
      <c r="X99" s="129"/>
      <c r="Y99" s="72">
        <v>45038</v>
      </c>
      <c r="Z99" s="22"/>
      <c r="AA99" s="66"/>
      <c r="AB99" s="24"/>
    </row>
    <row r="100" spans="1:28" ht="12.75">
      <c r="A100" s="56"/>
      <c r="B100" s="57" t="s">
        <v>28</v>
      </c>
      <c r="C100" s="65" t="s">
        <v>192</v>
      </c>
      <c r="D100" s="17" t="s">
        <v>106</v>
      </c>
      <c r="E100" s="19">
        <v>2376561</v>
      </c>
      <c r="F100" s="19">
        <v>0</v>
      </c>
      <c r="G100" s="19">
        <f t="shared" si="14"/>
        <v>2376561</v>
      </c>
      <c r="H100" s="19">
        <v>0</v>
      </c>
      <c r="I100" s="19">
        <v>904598</v>
      </c>
      <c r="J100" s="19">
        <v>0</v>
      </c>
      <c r="K100" s="19">
        <f t="shared" si="17"/>
        <v>904598</v>
      </c>
      <c r="L100" s="19">
        <v>6887</v>
      </c>
      <c r="M100" s="19">
        <v>0</v>
      </c>
      <c r="N100" s="19">
        <v>759065</v>
      </c>
      <c r="O100" s="19">
        <v>763324</v>
      </c>
      <c r="P100" s="19">
        <v>90571</v>
      </c>
      <c r="Q100" s="19">
        <v>395632</v>
      </c>
      <c r="R100" s="19">
        <v>0</v>
      </c>
      <c r="S100" s="19">
        <v>74987</v>
      </c>
      <c r="T100" s="20">
        <f t="shared" si="15"/>
        <v>2995064</v>
      </c>
      <c r="U100" s="19">
        <v>123680</v>
      </c>
      <c r="V100" s="19">
        <v>508280</v>
      </c>
      <c r="W100" s="19">
        <f t="shared" si="16"/>
        <v>631960</v>
      </c>
      <c r="X100" s="129"/>
      <c r="Y100" s="72">
        <v>45036</v>
      </c>
      <c r="Z100" s="22">
        <v>45063</v>
      </c>
      <c r="AA100" s="66">
        <v>45077</v>
      </c>
      <c r="AB100" s="24"/>
    </row>
    <row r="101" spans="1:28" ht="12.75">
      <c r="A101" s="74"/>
      <c r="B101" s="57" t="s">
        <v>28</v>
      </c>
      <c r="C101" s="65" t="s">
        <v>193</v>
      </c>
      <c r="D101" s="17" t="s">
        <v>99</v>
      </c>
      <c r="E101" s="19">
        <v>500000</v>
      </c>
      <c r="F101" s="19">
        <v>0</v>
      </c>
      <c r="G101" s="19">
        <f t="shared" si="14"/>
        <v>500000</v>
      </c>
      <c r="H101" s="19">
        <v>134423</v>
      </c>
      <c r="I101" s="19">
        <v>29904</v>
      </c>
      <c r="J101" s="19">
        <v>22000</v>
      </c>
      <c r="K101" s="19">
        <f t="shared" si="17"/>
        <v>51904</v>
      </c>
      <c r="L101" s="19">
        <v>0</v>
      </c>
      <c r="M101" s="19">
        <v>1360</v>
      </c>
      <c r="N101" s="19">
        <v>638072</v>
      </c>
      <c r="O101" s="19">
        <v>50000</v>
      </c>
      <c r="P101" s="19">
        <v>0</v>
      </c>
      <c r="Q101" s="19">
        <v>36276</v>
      </c>
      <c r="R101" s="19">
        <v>0</v>
      </c>
      <c r="S101" s="19">
        <v>11116</v>
      </c>
      <c r="T101" s="20">
        <f t="shared" si="15"/>
        <v>923151</v>
      </c>
      <c r="U101" s="19">
        <v>123680</v>
      </c>
      <c r="V101" s="19">
        <v>491832</v>
      </c>
      <c r="W101" s="19">
        <f t="shared" si="16"/>
        <v>615512</v>
      </c>
      <c r="X101" s="121"/>
      <c r="Y101" s="72">
        <v>45028</v>
      </c>
      <c r="Z101" s="22"/>
      <c r="AA101" s="66"/>
      <c r="AB101" s="24"/>
    </row>
    <row r="102" spans="1:28" ht="12.75">
      <c r="A102" s="86" t="s">
        <v>57</v>
      </c>
      <c r="B102" s="57" t="s">
        <v>28</v>
      </c>
      <c r="C102" s="65" t="s">
        <v>194</v>
      </c>
      <c r="D102" s="17" t="s">
        <v>99</v>
      </c>
      <c r="E102" s="19">
        <v>681000</v>
      </c>
      <c r="F102" s="19">
        <v>0</v>
      </c>
      <c r="G102" s="19">
        <f t="shared" si="14"/>
        <v>681000</v>
      </c>
      <c r="H102" s="19">
        <v>30000</v>
      </c>
      <c r="I102" s="19">
        <v>7000</v>
      </c>
      <c r="J102" s="19">
        <v>0</v>
      </c>
      <c r="K102" s="19">
        <f t="shared" si="17"/>
        <v>7000</v>
      </c>
      <c r="L102" s="19">
        <v>6754</v>
      </c>
      <c r="M102" s="19">
        <v>0</v>
      </c>
      <c r="N102" s="19">
        <v>661650</v>
      </c>
      <c r="O102" s="19">
        <v>240327</v>
      </c>
      <c r="P102" s="19">
        <v>2441</v>
      </c>
      <c r="Q102" s="19">
        <v>3637</v>
      </c>
      <c r="R102" s="19">
        <v>0</v>
      </c>
      <c r="S102" s="19">
        <v>21290</v>
      </c>
      <c r="T102" s="20">
        <f t="shared" si="15"/>
        <v>973099</v>
      </c>
      <c r="U102" s="19">
        <v>114400</v>
      </c>
      <c r="V102" s="19">
        <v>381150</v>
      </c>
      <c r="W102" s="19">
        <f t="shared" si="16"/>
        <v>495550</v>
      </c>
      <c r="X102" s="129">
        <v>13752600</v>
      </c>
      <c r="Y102" s="72">
        <v>45040</v>
      </c>
      <c r="Z102" s="22"/>
      <c r="AA102" s="66"/>
      <c r="AB102" s="24"/>
    </row>
    <row r="103" spans="1:28" ht="12.75">
      <c r="A103" s="87" t="s">
        <v>232</v>
      </c>
      <c r="B103" s="57" t="s">
        <v>28</v>
      </c>
      <c r="C103" s="65" t="s">
        <v>195</v>
      </c>
      <c r="D103" s="17" t="s">
        <v>99</v>
      </c>
      <c r="E103" s="45">
        <v>500000</v>
      </c>
      <c r="F103" s="19">
        <v>760430</v>
      </c>
      <c r="G103" s="19">
        <f t="shared" si="14"/>
        <v>1260430</v>
      </c>
      <c r="H103" s="19">
        <v>0</v>
      </c>
      <c r="I103" s="19">
        <v>234253</v>
      </c>
      <c r="J103" s="19">
        <v>0</v>
      </c>
      <c r="K103" s="19">
        <f t="shared" si="17"/>
        <v>234253</v>
      </c>
      <c r="L103" s="19">
        <v>17996</v>
      </c>
      <c r="M103" s="19">
        <v>110</v>
      </c>
      <c r="N103" s="19">
        <v>706000</v>
      </c>
      <c r="O103" s="19">
        <v>201520</v>
      </c>
      <c r="P103" s="19">
        <v>89441</v>
      </c>
      <c r="Q103" s="19">
        <v>6637</v>
      </c>
      <c r="R103" s="19">
        <v>0</v>
      </c>
      <c r="S103" s="19">
        <v>4033</v>
      </c>
      <c r="T103" s="20">
        <f t="shared" si="15"/>
        <v>1259990</v>
      </c>
      <c r="U103" s="19">
        <v>112000</v>
      </c>
      <c r="V103" s="126">
        <v>530000</v>
      </c>
      <c r="W103" s="19">
        <f t="shared" si="16"/>
        <v>642000</v>
      </c>
      <c r="X103" s="130">
        <v>10878400</v>
      </c>
      <c r="Y103" s="72">
        <v>45039</v>
      </c>
      <c r="Z103" s="22"/>
      <c r="AA103" s="66"/>
      <c r="AB103" s="24"/>
    </row>
    <row r="104" spans="1:28" ht="12.75">
      <c r="A104" s="56" t="s">
        <v>233</v>
      </c>
      <c r="B104" s="57" t="s">
        <v>28</v>
      </c>
      <c r="C104" s="65" t="s">
        <v>196</v>
      </c>
      <c r="D104" s="17" t="s">
        <v>97</v>
      </c>
      <c r="E104" s="19">
        <v>1290000</v>
      </c>
      <c r="F104" s="19">
        <v>1000000</v>
      </c>
      <c r="G104" s="19">
        <f t="shared" si="14"/>
        <v>2290000</v>
      </c>
      <c r="H104" s="19">
        <v>10000</v>
      </c>
      <c r="I104" s="19">
        <v>30040</v>
      </c>
      <c r="J104" s="19">
        <v>0</v>
      </c>
      <c r="K104" s="19">
        <f t="shared" si="17"/>
        <v>30040</v>
      </c>
      <c r="L104" s="19">
        <v>0</v>
      </c>
      <c r="M104" s="19">
        <v>0</v>
      </c>
      <c r="N104" s="19">
        <v>1120280</v>
      </c>
      <c r="O104" s="19">
        <v>104500</v>
      </c>
      <c r="P104" s="19">
        <v>1581</v>
      </c>
      <c r="Q104" s="19">
        <v>20506</v>
      </c>
      <c r="R104" s="19">
        <v>0</v>
      </c>
      <c r="S104" s="19">
        <v>27485</v>
      </c>
      <c r="T104" s="20">
        <f t="shared" si="15"/>
        <v>1314392</v>
      </c>
      <c r="U104" s="19">
        <v>123680</v>
      </c>
      <c r="V104" s="19">
        <v>996600</v>
      </c>
      <c r="W104" s="19">
        <f t="shared" si="16"/>
        <v>1120280</v>
      </c>
      <c r="X104" s="121"/>
      <c r="Y104" s="72">
        <v>45040</v>
      </c>
      <c r="Z104" s="22"/>
      <c r="AA104" s="66"/>
      <c r="AB104" s="24"/>
    </row>
    <row r="105" spans="1:28" ht="12.75">
      <c r="A105" s="88" t="s">
        <v>42</v>
      </c>
      <c r="B105" s="57" t="s">
        <v>28</v>
      </c>
      <c r="C105" s="65" t="s">
        <v>197</v>
      </c>
      <c r="D105" s="17" t="s">
        <v>99</v>
      </c>
      <c r="E105" s="19">
        <v>545000</v>
      </c>
      <c r="F105" s="19">
        <v>1500000</v>
      </c>
      <c r="G105" s="19">
        <f t="shared" si="14"/>
        <v>2045000</v>
      </c>
      <c r="H105" s="19">
        <v>270000</v>
      </c>
      <c r="I105" s="19">
        <v>45000</v>
      </c>
      <c r="J105" s="19">
        <v>0</v>
      </c>
      <c r="K105" s="19">
        <f t="shared" si="17"/>
        <v>45000</v>
      </c>
      <c r="L105" s="19">
        <v>0</v>
      </c>
      <c r="M105" s="126">
        <v>30900</v>
      </c>
      <c r="N105" s="19">
        <v>923680</v>
      </c>
      <c r="O105" s="19">
        <v>442598</v>
      </c>
      <c r="P105" s="19">
        <v>0</v>
      </c>
      <c r="Q105" s="19">
        <v>0</v>
      </c>
      <c r="R105" s="19">
        <v>0</v>
      </c>
      <c r="S105" s="19">
        <v>16959</v>
      </c>
      <c r="T105" s="20">
        <f t="shared" si="15"/>
        <v>1729137</v>
      </c>
      <c r="U105" s="19">
        <v>123680</v>
      </c>
      <c r="V105" s="19">
        <v>720000</v>
      </c>
      <c r="W105" s="19">
        <f t="shared" si="16"/>
        <v>843680</v>
      </c>
      <c r="X105" s="129">
        <v>11935000</v>
      </c>
      <c r="Y105" s="72">
        <v>45039</v>
      </c>
      <c r="Z105" s="22"/>
      <c r="AA105" s="66"/>
      <c r="AB105" s="24"/>
    </row>
    <row r="106" spans="1:28" ht="12.75">
      <c r="A106" s="74"/>
      <c r="B106" s="57"/>
      <c r="C106" s="65" t="s">
        <v>198</v>
      </c>
      <c r="D106" s="17" t="s">
        <v>137</v>
      </c>
      <c r="E106" s="19">
        <v>694150</v>
      </c>
      <c r="F106" s="19">
        <v>600000</v>
      </c>
      <c r="G106" s="19">
        <f t="shared" si="14"/>
        <v>1294150</v>
      </c>
      <c r="H106" s="19">
        <v>0</v>
      </c>
      <c r="I106" s="19">
        <v>162000</v>
      </c>
      <c r="J106" s="19">
        <v>6500</v>
      </c>
      <c r="K106" s="19">
        <f t="shared" si="17"/>
        <v>168500</v>
      </c>
      <c r="L106" s="19">
        <v>0</v>
      </c>
      <c r="M106" s="19">
        <v>0</v>
      </c>
      <c r="N106" s="19">
        <v>795340</v>
      </c>
      <c r="O106" s="19">
        <v>221330</v>
      </c>
      <c r="P106" s="19">
        <v>2790</v>
      </c>
      <c r="Q106" s="19">
        <v>3884</v>
      </c>
      <c r="R106" s="19">
        <v>0</v>
      </c>
      <c r="S106" s="19">
        <v>2312</v>
      </c>
      <c r="T106" s="20">
        <f t="shared" si="15"/>
        <v>1194156</v>
      </c>
      <c r="U106" s="19">
        <v>123680</v>
      </c>
      <c r="V106" s="19">
        <v>360840</v>
      </c>
      <c r="W106" s="19">
        <f t="shared" si="16"/>
        <v>484520</v>
      </c>
      <c r="X106" s="129"/>
      <c r="Y106" s="72">
        <v>45035</v>
      </c>
      <c r="Z106" s="22"/>
      <c r="AA106" s="66"/>
      <c r="AB106" s="24"/>
    </row>
    <row r="107" spans="1:28" ht="12.75">
      <c r="A107" s="74"/>
      <c r="B107" s="57" t="s">
        <v>28</v>
      </c>
      <c r="C107" s="65" t="s">
        <v>199</v>
      </c>
      <c r="D107" s="17" t="s">
        <v>106</v>
      </c>
      <c r="E107" s="19">
        <v>3429817</v>
      </c>
      <c r="F107" s="19">
        <v>651000</v>
      </c>
      <c r="G107" s="19">
        <f t="shared" si="14"/>
        <v>4080817</v>
      </c>
      <c r="H107" s="19">
        <v>0</v>
      </c>
      <c r="I107" s="19">
        <v>1662430</v>
      </c>
      <c r="J107" s="19">
        <v>0</v>
      </c>
      <c r="K107" s="19">
        <f t="shared" si="17"/>
        <v>1662430</v>
      </c>
      <c r="L107" s="19">
        <v>70774</v>
      </c>
      <c r="M107" s="19">
        <v>0</v>
      </c>
      <c r="N107" s="19">
        <v>604165</v>
      </c>
      <c r="O107" s="19">
        <v>1675528</v>
      </c>
      <c r="P107" s="19">
        <v>3693</v>
      </c>
      <c r="Q107" s="19">
        <v>349000</v>
      </c>
      <c r="R107" s="19">
        <v>0</v>
      </c>
      <c r="S107" s="19">
        <v>172787</v>
      </c>
      <c r="T107" s="20">
        <f t="shared" si="15"/>
        <v>4538377</v>
      </c>
      <c r="U107" s="19">
        <v>123680</v>
      </c>
      <c r="V107" s="19">
        <v>424000</v>
      </c>
      <c r="W107" s="19">
        <f t="shared" si="16"/>
        <v>547680</v>
      </c>
      <c r="X107" s="129"/>
      <c r="Y107" s="72">
        <v>45036</v>
      </c>
      <c r="Z107" s="22">
        <v>45054</v>
      </c>
      <c r="AA107" s="66">
        <v>45070</v>
      </c>
      <c r="AB107" s="24">
        <v>45082</v>
      </c>
    </row>
    <row r="108" spans="1:28" ht="12.75">
      <c r="A108" s="73" t="s">
        <v>43</v>
      </c>
      <c r="B108" s="57" t="s">
        <v>28</v>
      </c>
      <c r="C108" s="65" t="s">
        <v>44</v>
      </c>
      <c r="D108" s="17" t="s">
        <v>97</v>
      </c>
      <c r="E108" s="19">
        <v>1000000</v>
      </c>
      <c r="F108" s="19">
        <v>0</v>
      </c>
      <c r="G108" s="19">
        <f t="shared" si="14"/>
        <v>1000000</v>
      </c>
      <c r="H108" s="19">
        <v>135000</v>
      </c>
      <c r="I108" s="19">
        <v>171200</v>
      </c>
      <c r="J108" s="19">
        <v>14250</v>
      </c>
      <c r="K108" s="19">
        <f t="shared" si="17"/>
        <v>185450</v>
      </c>
      <c r="L108" s="19">
        <v>0</v>
      </c>
      <c r="M108" s="19">
        <v>0</v>
      </c>
      <c r="N108" s="19">
        <v>826099</v>
      </c>
      <c r="O108" s="19">
        <v>37290</v>
      </c>
      <c r="P108" s="19">
        <v>0</v>
      </c>
      <c r="Q108" s="19">
        <v>0</v>
      </c>
      <c r="R108" s="19">
        <v>0</v>
      </c>
      <c r="S108" s="19">
        <v>14828</v>
      </c>
      <c r="T108" s="20">
        <f t="shared" si="15"/>
        <v>1198667</v>
      </c>
      <c r="U108" s="19">
        <v>123680</v>
      </c>
      <c r="V108" s="19">
        <v>497060</v>
      </c>
      <c r="W108" s="19">
        <f t="shared" si="16"/>
        <v>620740</v>
      </c>
      <c r="X108" s="130">
        <v>11156800</v>
      </c>
      <c r="Y108" s="72">
        <v>45040</v>
      </c>
      <c r="Z108" s="22"/>
      <c r="AA108" s="66"/>
      <c r="AB108" s="24"/>
    </row>
    <row r="109" spans="1:28" ht="12.75">
      <c r="A109" s="56"/>
      <c r="B109" s="57"/>
      <c r="C109" s="65" t="s">
        <v>200</v>
      </c>
      <c r="D109" s="17" t="s">
        <v>99</v>
      </c>
      <c r="E109" s="19">
        <v>565000</v>
      </c>
      <c r="F109" s="19">
        <v>3500000</v>
      </c>
      <c r="G109" s="19">
        <f t="shared" si="14"/>
        <v>4065000</v>
      </c>
      <c r="H109" s="19">
        <v>15000</v>
      </c>
      <c r="I109" s="19">
        <v>2246500</v>
      </c>
      <c r="J109" s="19">
        <v>0</v>
      </c>
      <c r="K109" s="19">
        <f t="shared" si="17"/>
        <v>2246500</v>
      </c>
      <c r="L109" s="19">
        <v>10604</v>
      </c>
      <c r="M109" s="19">
        <v>0</v>
      </c>
      <c r="N109" s="19">
        <v>769702</v>
      </c>
      <c r="O109" s="19">
        <v>648595</v>
      </c>
      <c r="P109" s="19">
        <v>3478</v>
      </c>
      <c r="Q109" s="19">
        <v>403579</v>
      </c>
      <c r="R109" s="19">
        <v>0</v>
      </c>
      <c r="S109" s="19">
        <v>48390</v>
      </c>
      <c r="T109" s="20">
        <f t="shared" si="15"/>
        <v>4145848</v>
      </c>
      <c r="U109" s="19">
        <v>123680</v>
      </c>
      <c r="V109" s="19">
        <v>568750</v>
      </c>
      <c r="W109" s="19">
        <f t="shared" si="16"/>
        <v>692430</v>
      </c>
      <c r="X109" s="129"/>
      <c r="Y109" s="72">
        <v>45039</v>
      </c>
      <c r="Z109" s="22"/>
      <c r="AA109" s="66"/>
      <c r="AB109" s="24"/>
    </row>
    <row r="110" spans="1:28" ht="12.75">
      <c r="A110" s="56"/>
      <c r="B110" s="57"/>
      <c r="C110" s="65" t="s">
        <v>201</v>
      </c>
      <c r="D110" s="17" t="s">
        <v>114</v>
      </c>
      <c r="E110" s="19">
        <v>93700</v>
      </c>
      <c r="F110" s="19">
        <v>0</v>
      </c>
      <c r="G110" s="19">
        <f t="shared" si="14"/>
        <v>93700</v>
      </c>
      <c r="H110" s="19">
        <v>0</v>
      </c>
      <c r="I110" s="19">
        <v>0</v>
      </c>
      <c r="J110" s="19">
        <v>0</v>
      </c>
      <c r="K110" s="19">
        <f t="shared" si="17"/>
        <v>0</v>
      </c>
      <c r="L110" s="19">
        <v>0</v>
      </c>
      <c r="M110" s="19">
        <v>0</v>
      </c>
      <c r="N110" s="19">
        <v>36700</v>
      </c>
      <c r="O110" s="19">
        <v>57000</v>
      </c>
      <c r="P110" s="19">
        <v>0</v>
      </c>
      <c r="Q110" s="19">
        <v>0</v>
      </c>
      <c r="R110" s="19">
        <v>0</v>
      </c>
      <c r="S110" s="19">
        <v>0</v>
      </c>
      <c r="T110" s="20">
        <f t="shared" si="15"/>
        <v>93700</v>
      </c>
      <c r="U110" s="19">
        <v>0</v>
      </c>
      <c r="V110" s="19">
        <v>0</v>
      </c>
      <c r="W110" s="19">
        <f t="shared" si="16"/>
        <v>0</v>
      </c>
      <c r="X110" s="130"/>
      <c r="Y110" s="72">
        <v>45028</v>
      </c>
      <c r="Z110" s="22"/>
      <c r="AA110" s="66"/>
      <c r="AB110" s="24"/>
    </row>
    <row r="111" spans="1:28" ht="12.75">
      <c r="A111" s="73" t="s">
        <v>45</v>
      </c>
      <c r="B111" s="57" t="s">
        <v>28</v>
      </c>
      <c r="C111" s="65" t="s">
        <v>202</v>
      </c>
      <c r="D111" s="17" t="s">
        <v>99</v>
      </c>
      <c r="E111" s="19">
        <v>500000</v>
      </c>
      <c r="F111" s="19">
        <v>279775</v>
      </c>
      <c r="G111" s="19">
        <f t="shared" si="14"/>
        <v>779775</v>
      </c>
      <c r="H111" s="125">
        <v>30000</v>
      </c>
      <c r="I111" s="125">
        <v>38762</v>
      </c>
      <c r="J111" s="125">
        <v>0</v>
      </c>
      <c r="K111" s="19">
        <f t="shared" si="17"/>
        <v>38762</v>
      </c>
      <c r="L111" s="125">
        <v>1720</v>
      </c>
      <c r="M111" s="125">
        <v>2000</v>
      </c>
      <c r="N111" s="125">
        <v>977354</v>
      </c>
      <c r="O111" s="125">
        <v>159354</v>
      </c>
      <c r="P111" s="125">
        <v>56063</v>
      </c>
      <c r="Q111" s="125">
        <v>61422</v>
      </c>
      <c r="R111" s="125">
        <v>0</v>
      </c>
      <c r="S111" s="125">
        <v>12310</v>
      </c>
      <c r="T111" s="20">
        <f>SUM(H111:S111)-K111</f>
        <v>1338985</v>
      </c>
      <c r="U111" s="125">
        <v>123680</v>
      </c>
      <c r="V111" s="125">
        <v>853674</v>
      </c>
      <c r="W111" s="19">
        <f t="shared" si="16"/>
        <v>977354</v>
      </c>
      <c r="X111" s="130">
        <v>12172800</v>
      </c>
      <c r="Y111" s="72">
        <v>45033</v>
      </c>
      <c r="Z111" s="22">
        <v>45091</v>
      </c>
      <c r="AA111" s="66"/>
      <c r="AB111" s="24"/>
    </row>
    <row r="112" spans="1:28" ht="12.75">
      <c r="A112" s="88" t="s">
        <v>58</v>
      </c>
      <c r="B112" s="57" t="s">
        <v>28</v>
      </c>
      <c r="C112" s="65" t="s">
        <v>203</v>
      </c>
      <c r="D112" s="17" t="s">
        <v>106</v>
      </c>
      <c r="E112" s="19">
        <v>592811</v>
      </c>
      <c r="F112" s="19">
        <v>651000</v>
      </c>
      <c r="G112" s="19">
        <f t="shared" si="14"/>
        <v>1243811</v>
      </c>
      <c r="H112" s="19">
        <v>0</v>
      </c>
      <c r="I112" s="19">
        <v>465343</v>
      </c>
      <c r="J112" s="19">
        <v>0</v>
      </c>
      <c r="K112" s="19">
        <f t="shared" si="17"/>
        <v>465343</v>
      </c>
      <c r="L112" s="19">
        <v>2505</v>
      </c>
      <c r="M112" s="19">
        <v>0</v>
      </c>
      <c r="N112" s="125">
        <v>680275</v>
      </c>
      <c r="O112" s="125">
        <v>524013</v>
      </c>
      <c r="P112" s="125">
        <v>3848</v>
      </c>
      <c r="Q112" s="125">
        <v>48803</v>
      </c>
      <c r="R112" s="125">
        <v>0</v>
      </c>
      <c r="S112" s="125">
        <v>10234</v>
      </c>
      <c r="T112" s="20">
        <f t="shared" si="15"/>
        <v>1735021</v>
      </c>
      <c r="U112" s="125">
        <v>108800</v>
      </c>
      <c r="V112" s="125">
        <v>438100</v>
      </c>
      <c r="W112" s="19">
        <f t="shared" si="16"/>
        <v>546900</v>
      </c>
      <c r="X112" s="130">
        <v>9889000</v>
      </c>
      <c r="Y112" s="72">
        <v>45037</v>
      </c>
      <c r="Z112" s="22">
        <v>45044</v>
      </c>
      <c r="AA112" s="66"/>
      <c r="AB112" s="24"/>
    </row>
    <row r="113" spans="1:28" ht="12.75">
      <c r="A113" s="56"/>
      <c r="B113" s="57" t="s">
        <v>28</v>
      </c>
      <c r="C113" s="65" t="s">
        <v>204</v>
      </c>
      <c r="D113" s="17" t="s">
        <v>99</v>
      </c>
      <c r="E113" s="19">
        <v>0</v>
      </c>
      <c r="F113" s="19">
        <v>300000</v>
      </c>
      <c r="G113" s="19">
        <f t="shared" si="14"/>
        <v>300000</v>
      </c>
      <c r="H113" s="125">
        <v>30000</v>
      </c>
      <c r="I113" s="125">
        <v>100000</v>
      </c>
      <c r="J113" s="125">
        <v>0</v>
      </c>
      <c r="K113" s="19">
        <f t="shared" si="17"/>
        <v>100000</v>
      </c>
      <c r="L113" s="19">
        <v>0</v>
      </c>
      <c r="M113" s="19">
        <v>0</v>
      </c>
      <c r="N113" s="19">
        <v>622440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20">
        <f t="shared" si="15"/>
        <v>752440</v>
      </c>
      <c r="U113" s="125">
        <v>123680</v>
      </c>
      <c r="V113" s="125">
        <v>498760</v>
      </c>
      <c r="W113" s="19">
        <f t="shared" si="16"/>
        <v>622440</v>
      </c>
      <c r="X113" s="129"/>
      <c r="Y113" s="72">
        <v>45040</v>
      </c>
      <c r="Z113" s="22"/>
      <c r="AA113" s="66"/>
      <c r="AB113" s="24"/>
    </row>
    <row r="114" spans="1:28" ht="12.75">
      <c r="A114" s="73" t="s">
        <v>46</v>
      </c>
      <c r="B114" s="82" t="s">
        <v>28</v>
      </c>
      <c r="C114" s="65" t="s">
        <v>47</v>
      </c>
      <c r="D114" s="17" t="s">
        <v>97</v>
      </c>
      <c r="E114" s="19">
        <v>1030000</v>
      </c>
      <c r="F114" s="19">
        <v>133760</v>
      </c>
      <c r="G114" s="19">
        <f t="shared" si="14"/>
        <v>1163760</v>
      </c>
      <c r="H114" s="125">
        <v>16000</v>
      </c>
      <c r="I114" s="125">
        <v>30000</v>
      </c>
      <c r="J114" s="125">
        <v>0</v>
      </c>
      <c r="K114" s="19">
        <f t="shared" si="17"/>
        <v>30000</v>
      </c>
      <c r="L114" s="125">
        <v>12958</v>
      </c>
      <c r="M114" s="125">
        <v>0</v>
      </c>
      <c r="N114" s="125">
        <v>1349040</v>
      </c>
      <c r="O114" s="125">
        <v>132550</v>
      </c>
      <c r="P114" s="125">
        <v>0</v>
      </c>
      <c r="Q114" s="125">
        <v>5600</v>
      </c>
      <c r="R114" s="125">
        <v>0</v>
      </c>
      <c r="S114" s="125">
        <v>0</v>
      </c>
      <c r="T114" s="20">
        <f t="shared" si="15"/>
        <v>1546148</v>
      </c>
      <c r="U114" s="125">
        <v>123200</v>
      </c>
      <c r="V114" s="125">
        <v>792000</v>
      </c>
      <c r="W114" s="19">
        <f t="shared" si="16"/>
        <v>915200</v>
      </c>
      <c r="X114" s="130">
        <v>10192400</v>
      </c>
      <c r="Y114" s="72">
        <v>45029</v>
      </c>
      <c r="Z114" s="22"/>
      <c r="AA114" s="66"/>
      <c r="AB114" s="24"/>
    </row>
    <row r="115" spans="1:28" ht="12.75">
      <c r="A115" s="76"/>
      <c r="B115" s="57" t="s">
        <v>28</v>
      </c>
      <c r="C115" s="65" t="s">
        <v>205</v>
      </c>
      <c r="D115" s="17" t="s">
        <v>99</v>
      </c>
      <c r="E115" s="19">
        <v>1300000</v>
      </c>
      <c r="F115" s="19">
        <v>0</v>
      </c>
      <c r="G115" s="19">
        <f t="shared" si="14"/>
        <v>1300000</v>
      </c>
      <c r="H115" s="125">
        <v>15000</v>
      </c>
      <c r="I115" s="125">
        <v>401850</v>
      </c>
      <c r="J115" s="125">
        <v>0</v>
      </c>
      <c r="K115" s="19">
        <f t="shared" si="17"/>
        <v>401850</v>
      </c>
      <c r="L115" s="125">
        <v>117702</v>
      </c>
      <c r="M115" s="125">
        <v>0</v>
      </c>
      <c r="N115" s="125">
        <v>1311210</v>
      </c>
      <c r="O115" s="125">
        <v>0</v>
      </c>
      <c r="P115" s="125">
        <v>0</v>
      </c>
      <c r="Q115" s="125">
        <v>24468</v>
      </c>
      <c r="R115" s="125">
        <v>0</v>
      </c>
      <c r="S115" s="125">
        <v>4888</v>
      </c>
      <c r="T115" s="20">
        <f t="shared" si="15"/>
        <v>1875118</v>
      </c>
      <c r="U115" s="125">
        <v>123680</v>
      </c>
      <c r="V115" s="125">
        <v>1003500</v>
      </c>
      <c r="W115" s="19">
        <f t="shared" si="16"/>
        <v>1127180</v>
      </c>
      <c r="X115" s="121"/>
      <c r="Y115" s="72">
        <v>45034</v>
      </c>
      <c r="Z115" s="22"/>
      <c r="AA115" s="66"/>
      <c r="AB115" s="24"/>
    </row>
    <row r="116" spans="1:28" ht="12.75">
      <c r="A116" s="78" t="s">
        <v>48</v>
      </c>
      <c r="B116" s="57"/>
      <c r="C116" s="58" t="s">
        <v>206</v>
      </c>
      <c r="D116" s="28" t="s">
        <v>97</v>
      </c>
      <c r="E116" s="21">
        <v>2658000</v>
      </c>
      <c r="F116" s="21">
        <v>0</v>
      </c>
      <c r="G116" s="21">
        <f t="shared" si="14"/>
        <v>2658000</v>
      </c>
      <c r="H116" s="125">
        <v>324000</v>
      </c>
      <c r="I116" s="125">
        <v>885700</v>
      </c>
      <c r="J116" s="125">
        <v>1440</v>
      </c>
      <c r="K116" s="21">
        <f t="shared" si="17"/>
        <v>887140</v>
      </c>
      <c r="L116" s="125">
        <v>49170</v>
      </c>
      <c r="M116" s="125">
        <v>16678</v>
      </c>
      <c r="N116" s="125">
        <v>1360680</v>
      </c>
      <c r="O116" s="125">
        <v>183260</v>
      </c>
      <c r="P116" s="125">
        <v>10844</v>
      </c>
      <c r="Q116" s="125">
        <v>161549</v>
      </c>
      <c r="R116" s="125">
        <v>0</v>
      </c>
      <c r="S116" s="125">
        <v>18708</v>
      </c>
      <c r="T116" s="30">
        <f t="shared" si="15"/>
        <v>3012029</v>
      </c>
      <c r="U116" s="125">
        <v>123680</v>
      </c>
      <c r="V116" s="125">
        <v>1042600</v>
      </c>
      <c r="W116" s="21">
        <f t="shared" si="16"/>
        <v>1166280</v>
      </c>
      <c r="X116" s="129">
        <v>15274100</v>
      </c>
      <c r="Y116" s="83">
        <v>45040</v>
      </c>
      <c r="Z116" s="31"/>
      <c r="AA116" s="60"/>
      <c r="AB116" s="24"/>
    </row>
    <row r="117" spans="1:28" ht="12.75">
      <c r="A117" s="78"/>
      <c r="B117" s="57" t="s">
        <v>28</v>
      </c>
      <c r="C117" s="58" t="s">
        <v>207</v>
      </c>
      <c r="D117" s="28" t="s">
        <v>99</v>
      </c>
      <c r="E117" s="21">
        <v>500000</v>
      </c>
      <c r="F117" s="21">
        <v>1500000</v>
      </c>
      <c r="G117" s="19">
        <f t="shared" si="14"/>
        <v>2000000</v>
      </c>
      <c r="H117" s="125">
        <v>0</v>
      </c>
      <c r="I117" s="125">
        <v>497890</v>
      </c>
      <c r="J117" s="125">
        <v>0</v>
      </c>
      <c r="K117" s="19">
        <f>SUM(I117:J117)</f>
        <v>497890</v>
      </c>
      <c r="L117" s="125">
        <v>0</v>
      </c>
      <c r="M117" s="125">
        <v>24320</v>
      </c>
      <c r="N117" s="125">
        <v>1130520</v>
      </c>
      <c r="O117" s="125">
        <v>212400</v>
      </c>
      <c r="P117" s="125">
        <v>0</v>
      </c>
      <c r="Q117" s="125">
        <v>68448</v>
      </c>
      <c r="R117" s="125">
        <v>0</v>
      </c>
      <c r="S117" s="125">
        <v>58549</v>
      </c>
      <c r="T117" s="20">
        <f t="shared" si="15"/>
        <v>1992127</v>
      </c>
      <c r="U117" s="125">
        <v>120000</v>
      </c>
      <c r="V117" s="125">
        <v>1010520</v>
      </c>
      <c r="W117" s="19">
        <f t="shared" si="16"/>
        <v>1130520</v>
      </c>
      <c r="X117" s="129"/>
      <c r="Y117" s="83">
        <v>45040</v>
      </c>
      <c r="Z117" s="31">
        <v>45085</v>
      </c>
      <c r="AA117" s="60"/>
      <c r="AB117" s="24"/>
    </row>
    <row r="118" spans="1:28" ht="12.75">
      <c r="A118" s="89"/>
      <c r="B118" s="57"/>
      <c r="C118" s="65" t="s">
        <v>208</v>
      </c>
      <c r="D118" s="17" t="s">
        <v>149</v>
      </c>
      <c r="E118" s="19">
        <v>218600</v>
      </c>
      <c r="F118" s="19">
        <v>0</v>
      </c>
      <c r="G118" s="19">
        <f t="shared" si="14"/>
        <v>218600</v>
      </c>
      <c r="H118" s="19">
        <v>0</v>
      </c>
      <c r="I118" s="19">
        <v>11700</v>
      </c>
      <c r="J118" s="19">
        <v>0</v>
      </c>
      <c r="K118" s="19">
        <f>SUM(I118:J118)</f>
        <v>11700</v>
      </c>
      <c r="L118" s="19">
        <v>2600</v>
      </c>
      <c r="M118" s="19">
        <v>0</v>
      </c>
      <c r="N118" s="125">
        <v>549500</v>
      </c>
      <c r="O118" s="125">
        <v>29380</v>
      </c>
      <c r="P118" s="125">
        <v>0</v>
      </c>
      <c r="Q118" s="125">
        <v>0</v>
      </c>
      <c r="R118" s="125">
        <v>0</v>
      </c>
      <c r="S118" s="125">
        <v>720</v>
      </c>
      <c r="T118" s="20">
        <f t="shared" si="15"/>
        <v>593900</v>
      </c>
      <c r="U118" s="19">
        <v>0</v>
      </c>
      <c r="V118" s="19">
        <v>375300</v>
      </c>
      <c r="W118" s="19">
        <f t="shared" si="16"/>
        <v>375300</v>
      </c>
      <c r="X118" s="129"/>
      <c r="Y118" s="72">
        <v>45038</v>
      </c>
      <c r="Z118" s="22">
        <v>45076</v>
      </c>
      <c r="AA118" s="66"/>
      <c r="AB118" s="24"/>
    </row>
    <row r="119" spans="1:28" ht="12.75">
      <c r="A119" s="56" t="s">
        <v>59</v>
      </c>
      <c r="B119" s="57" t="s">
        <v>28</v>
      </c>
      <c r="C119" s="65" t="s">
        <v>209</v>
      </c>
      <c r="D119" s="17" t="s">
        <v>99</v>
      </c>
      <c r="E119" s="19">
        <v>503000</v>
      </c>
      <c r="F119" s="19">
        <v>200000</v>
      </c>
      <c r="G119" s="19">
        <f t="shared" si="14"/>
        <v>703000</v>
      </c>
      <c r="H119" s="19">
        <v>0</v>
      </c>
      <c r="I119" s="19">
        <v>8000</v>
      </c>
      <c r="J119" s="19">
        <v>0</v>
      </c>
      <c r="K119" s="19">
        <f>SUM(I119:J119)</f>
        <v>8000</v>
      </c>
      <c r="L119" s="19">
        <v>0</v>
      </c>
      <c r="M119" s="19">
        <v>0</v>
      </c>
      <c r="N119" s="125">
        <v>600660</v>
      </c>
      <c r="O119" s="125">
        <v>0</v>
      </c>
      <c r="P119" s="125">
        <v>0</v>
      </c>
      <c r="Q119" s="125">
        <v>9585</v>
      </c>
      <c r="R119" s="125">
        <v>0</v>
      </c>
      <c r="S119" s="125">
        <v>1532</v>
      </c>
      <c r="T119" s="20">
        <f t="shared" si="15"/>
        <v>619777</v>
      </c>
      <c r="U119" s="125">
        <v>109920</v>
      </c>
      <c r="V119" s="125">
        <v>477000</v>
      </c>
      <c r="W119" s="19">
        <f t="shared" si="16"/>
        <v>586920</v>
      </c>
      <c r="X119" s="38">
        <v>13043400</v>
      </c>
      <c r="Y119" s="72">
        <v>45040</v>
      </c>
      <c r="Z119" s="22"/>
      <c r="AA119" s="66"/>
      <c r="AB119" s="24"/>
    </row>
    <row r="120" spans="1:28" ht="12.75">
      <c r="A120" s="73" t="s">
        <v>49</v>
      </c>
      <c r="B120" s="57" t="s">
        <v>28</v>
      </c>
      <c r="C120" s="65" t="s">
        <v>210</v>
      </c>
      <c r="D120" s="17" t="s">
        <v>99</v>
      </c>
      <c r="E120" s="19">
        <v>555000</v>
      </c>
      <c r="F120" s="19">
        <v>700000</v>
      </c>
      <c r="G120" s="19">
        <f t="shared" si="14"/>
        <v>1255000</v>
      </c>
      <c r="H120" s="19">
        <v>0</v>
      </c>
      <c r="I120" s="19">
        <v>12670</v>
      </c>
      <c r="J120" s="19">
        <v>0</v>
      </c>
      <c r="K120" s="19">
        <f>SUM(I120:J120)</f>
        <v>12670</v>
      </c>
      <c r="L120" s="19">
        <v>0</v>
      </c>
      <c r="M120" s="19">
        <v>0</v>
      </c>
      <c r="N120" s="125">
        <v>855380</v>
      </c>
      <c r="O120" s="125">
        <v>61100</v>
      </c>
      <c r="P120" s="125">
        <v>0</v>
      </c>
      <c r="Q120" s="125">
        <v>12000</v>
      </c>
      <c r="R120" s="125">
        <v>0</v>
      </c>
      <c r="S120" s="125">
        <v>330</v>
      </c>
      <c r="T120" s="19">
        <f t="shared" si="15"/>
        <v>941480</v>
      </c>
      <c r="U120" s="126">
        <v>123200</v>
      </c>
      <c r="V120" s="125">
        <v>688180</v>
      </c>
      <c r="W120" s="19">
        <f t="shared" si="16"/>
        <v>811380</v>
      </c>
      <c r="X120" s="129">
        <v>11592400</v>
      </c>
      <c r="Y120" s="72">
        <v>45034</v>
      </c>
      <c r="Z120" s="22"/>
      <c r="AA120" s="66"/>
      <c r="AB120" s="24"/>
    </row>
    <row r="121" spans="1:28" ht="12.75">
      <c r="A121" s="88" t="s">
        <v>50</v>
      </c>
      <c r="B121" s="57"/>
      <c r="C121" s="65" t="s">
        <v>211</v>
      </c>
      <c r="D121" s="17" t="s">
        <v>137</v>
      </c>
      <c r="E121" s="19">
        <v>656193</v>
      </c>
      <c r="F121" s="19">
        <v>600000</v>
      </c>
      <c r="G121" s="19">
        <f t="shared" si="14"/>
        <v>1256193</v>
      </c>
      <c r="H121" s="19">
        <v>0</v>
      </c>
      <c r="I121" s="19">
        <v>146000</v>
      </c>
      <c r="J121" s="19">
        <v>0</v>
      </c>
      <c r="K121" s="19">
        <f>SUM(I121:J121)</f>
        <v>146000</v>
      </c>
      <c r="L121" s="19">
        <v>0</v>
      </c>
      <c r="M121" s="19">
        <v>0</v>
      </c>
      <c r="N121" s="125">
        <v>833957</v>
      </c>
      <c r="O121" s="125">
        <v>218695</v>
      </c>
      <c r="P121" s="125">
        <v>0</v>
      </c>
      <c r="Q121" s="125">
        <v>933</v>
      </c>
      <c r="R121" s="125">
        <v>0</v>
      </c>
      <c r="S121" s="125">
        <v>3959</v>
      </c>
      <c r="T121" s="20">
        <f t="shared" si="15"/>
        <v>1203544</v>
      </c>
      <c r="U121" s="125">
        <v>123680</v>
      </c>
      <c r="V121" s="125">
        <v>418779</v>
      </c>
      <c r="W121" s="19">
        <f t="shared" si="16"/>
        <v>542459</v>
      </c>
      <c r="X121" s="130">
        <v>12273300</v>
      </c>
      <c r="Y121" s="72">
        <v>45037</v>
      </c>
      <c r="Z121" s="22"/>
      <c r="AA121" s="66"/>
      <c r="AB121" s="24"/>
    </row>
    <row r="122" spans="1:28" ht="12.75">
      <c r="A122" s="74"/>
      <c r="B122" s="57" t="s">
        <v>28</v>
      </c>
      <c r="C122" s="65" t="s">
        <v>212</v>
      </c>
      <c r="D122" s="17" t="s">
        <v>99</v>
      </c>
      <c r="E122" s="19">
        <v>500000</v>
      </c>
      <c r="F122" s="19">
        <v>0</v>
      </c>
      <c r="G122" s="19">
        <f t="shared" si="14"/>
        <v>500000</v>
      </c>
      <c r="H122" s="19">
        <v>0</v>
      </c>
      <c r="I122" s="19">
        <v>0</v>
      </c>
      <c r="J122" s="19">
        <v>30000</v>
      </c>
      <c r="K122" s="19">
        <f aca="true" t="shared" si="18" ref="K122:K131">SUM(I122:J122)</f>
        <v>30000</v>
      </c>
      <c r="L122" s="19">
        <v>0</v>
      </c>
      <c r="M122" s="125">
        <v>19000</v>
      </c>
      <c r="N122" s="125">
        <v>563200</v>
      </c>
      <c r="O122" s="125">
        <v>160085</v>
      </c>
      <c r="P122" s="125">
        <v>0</v>
      </c>
      <c r="Q122" s="125">
        <v>0</v>
      </c>
      <c r="R122" s="125">
        <v>0</v>
      </c>
      <c r="S122" s="125">
        <v>2811</v>
      </c>
      <c r="T122" s="20">
        <f t="shared" si="15"/>
        <v>775096</v>
      </c>
      <c r="U122" s="125">
        <v>123200</v>
      </c>
      <c r="V122" s="125">
        <v>440000</v>
      </c>
      <c r="W122" s="19">
        <f t="shared" si="16"/>
        <v>563200</v>
      </c>
      <c r="X122" s="129"/>
      <c r="Y122" s="72">
        <v>45036</v>
      </c>
      <c r="Z122" s="22"/>
      <c r="AA122" s="66"/>
      <c r="AB122" s="24"/>
    </row>
    <row r="123" spans="1:28" ht="12.75">
      <c r="A123" s="73" t="s">
        <v>51</v>
      </c>
      <c r="B123" s="57"/>
      <c r="C123" s="65" t="s">
        <v>213</v>
      </c>
      <c r="D123" s="17" t="s">
        <v>114</v>
      </c>
      <c r="E123" s="19">
        <v>0</v>
      </c>
      <c r="F123" s="19">
        <v>0</v>
      </c>
      <c r="G123" s="19">
        <f t="shared" si="14"/>
        <v>0</v>
      </c>
      <c r="H123" s="19">
        <v>0</v>
      </c>
      <c r="I123" s="19">
        <v>0</v>
      </c>
      <c r="J123" s="19">
        <v>0</v>
      </c>
      <c r="K123" s="19">
        <f t="shared" si="18"/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21879</v>
      </c>
      <c r="Q123" s="19">
        <v>0</v>
      </c>
      <c r="R123" s="19">
        <v>0</v>
      </c>
      <c r="S123" s="19">
        <v>0</v>
      </c>
      <c r="T123" s="20">
        <f>SUM(H123:S123)-K123</f>
        <v>21879</v>
      </c>
      <c r="U123" s="19">
        <v>0</v>
      </c>
      <c r="V123" s="19">
        <v>0</v>
      </c>
      <c r="W123" s="19">
        <f t="shared" si="16"/>
        <v>0</v>
      </c>
      <c r="X123" s="130">
        <v>9885300</v>
      </c>
      <c r="Y123" s="72">
        <v>45033</v>
      </c>
      <c r="Z123" s="22"/>
      <c r="AA123" s="66"/>
      <c r="AB123" s="24"/>
    </row>
    <row r="124" spans="1:28" ht="12.75">
      <c r="A124" s="56"/>
      <c r="B124" s="57" t="s">
        <v>28</v>
      </c>
      <c r="C124" s="65" t="s">
        <v>214</v>
      </c>
      <c r="D124" s="17" t="s">
        <v>99</v>
      </c>
      <c r="E124" s="19">
        <v>0</v>
      </c>
      <c r="F124" s="19">
        <v>324853</v>
      </c>
      <c r="G124" s="19">
        <f t="shared" si="14"/>
        <v>324853</v>
      </c>
      <c r="H124" s="19">
        <v>0</v>
      </c>
      <c r="I124" s="19">
        <v>0</v>
      </c>
      <c r="J124" s="19">
        <v>0</v>
      </c>
      <c r="K124" s="19">
        <f t="shared" si="18"/>
        <v>0</v>
      </c>
      <c r="L124" s="19">
        <v>0</v>
      </c>
      <c r="M124" s="19">
        <v>0</v>
      </c>
      <c r="N124" s="125">
        <v>404230</v>
      </c>
      <c r="O124" s="125">
        <v>320490</v>
      </c>
      <c r="P124" s="125">
        <v>0</v>
      </c>
      <c r="Q124" s="125">
        <v>0</v>
      </c>
      <c r="R124" s="125">
        <v>0</v>
      </c>
      <c r="S124" s="125">
        <v>4363</v>
      </c>
      <c r="T124" s="20">
        <f aca="true" t="shared" si="19" ref="T124:T131">SUM(H124:S124)-K124</f>
        <v>729083</v>
      </c>
      <c r="U124" s="125">
        <v>123200</v>
      </c>
      <c r="V124" s="125">
        <v>281030</v>
      </c>
      <c r="W124" s="19">
        <f t="shared" si="16"/>
        <v>404230</v>
      </c>
      <c r="X124" s="129"/>
      <c r="Y124" s="72">
        <v>45033</v>
      </c>
      <c r="Z124" s="22"/>
      <c r="AA124" s="66"/>
      <c r="AB124" s="24"/>
    </row>
    <row r="125" spans="1:28" ht="12.75">
      <c r="A125" s="88" t="s">
        <v>52</v>
      </c>
      <c r="B125" s="57"/>
      <c r="C125" s="65" t="s">
        <v>215</v>
      </c>
      <c r="D125" s="17" t="s">
        <v>137</v>
      </c>
      <c r="E125" s="19">
        <v>566120</v>
      </c>
      <c r="F125" s="19">
        <v>0</v>
      </c>
      <c r="G125" s="19">
        <f t="shared" si="14"/>
        <v>566120</v>
      </c>
      <c r="H125" s="125">
        <v>50000</v>
      </c>
      <c r="I125" s="125">
        <v>58500</v>
      </c>
      <c r="J125" s="125">
        <v>6500</v>
      </c>
      <c r="K125" s="19">
        <f t="shared" si="18"/>
        <v>65000</v>
      </c>
      <c r="L125" s="125">
        <v>9000</v>
      </c>
      <c r="M125" s="125">
        <v>0</v>
      </c>
      <c r="N125" s="125">
        <v>933680</v>
      </c>
      <c r="O125" s="125">
        <v>68000</v>
      </c>
      <c r="P125" s="125">
        <v>18000</v>
      </c>
      <c r="Q125" s="125">
        <v>74520</v>
      </c>
      <c r="R125" s="125">
        <v>0</v>
      </c>
      <c r="S125" s="125">
        <v>10000</v>
      </c>
      <c r="T125" s="20">
        <f t="shared" si="19"/>
        <v>1228200</v>
      </c>
      <c r="U125" s="125">
        <v>123680</v>
      </c>
      <c r="V125" s="126">
        <v>538400</v>
      </c>
      <c r="W125" s="19">
        <f t="shared" si="16"/>
        <v>662080</v>
      </c>
      <c r="X125" s="130">
        <v>12175300</v>
      </c>
      <c r="Y125" s="72">
        <v>45037</v>
      </c>
      <c r="Z125" s="22"/>
      <c r="AA125" s="66"/>
      <c r="AB125" s="24"/>
    </row>
    <row r="126" spans="1:28" ht="12.75">
      <c r="A126" s="56"/>
      <c r="B126" s="57"/>
      <c r="C126" s="65" t="s">
        <v>216</v>
      </c>
      <c r="D126" s="17" t="s">
        <v>114</v>
      </c>
      <c r="E126" s="19">
        <v>0</v>
      </c>
      <c r="F126" s="19">
        <v>0</v>
      </c>
      <c r="G126" s="19">
        <f t="shared" si="14"/>
        <v>0</v>
      </c>
      <c r="H126" s="19">
        <v>0</v>
      </c>
      <c r="I126" s="19">
        <v>0</v>
      </c>
      <c r="J126" s="19">
        <v>0</v>
      </c>
      <c r="K126" s="19">
        <f t="shared" si="18"/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20">
        <f>SUM(H126:S126)-K126</f>
        <v>0</v>
      </c>
      <c r="U126" s="19">
        <v>0</v>
      </c>
      <c r="V126" s="19">
        <v>0</v>
      </c>
      <c r="W126" s="19">
        <f t="shared" si="16"/>
        <v>0</v>
      </c>
      <c r="X126" s="129"/>
      <c r="Y126" s="72">
        <v>45043</v>
      </c>
      <c r="Z126" s="22"/>
      <c r="AA126" s="66"/>
      <c r="AB126" s="24"/>
    </row>
    <row r="127" spans="1:28" ht="12.75">
      <c r="A127" s="56"/>
      <c r="B127" s="57" t="s">
        <v>28</v>
      </c>
      <c r="C127" s="65" t="s">
        <v>217</v>
      </c>
      <c r="D127" s="17" t="s">
        <v>99</v>
      </c>
      <c r="E127" s="19">
        <v>660000</v>
      </c>
      <c r="F127" s="19">
        <v>400000</v>
      </c>
      <c r="G127" s="19">
        <f>SUM(E127:F127)</f>
        <v>1060000</v>
      </c>
      <c r="H127" s="125">
        <v>158000</v>
      </c>
      <c r="I127" s="125">
        <v>165000</v>
      </c>
      <c r="J127" s="125">
        <v>24000</v>
      </c>
      <c r="K127" s="19">
        <f t="shared" si="18"/>
        <v>189000</v>
      </c>
      <c r="L127" s="19">
        <v>0</v>
      </c>
      <c r="M127" s="125">
        <v>204270</v>
      </c>
      <c r="N127" s="125">
        <v>649610</v>
      </c>
      <c r="O127" s="125">
        <v>160812</v>
      </c>
      <c r="P127" s="125">
        <v>0</v>
      </c>
      <c r="Q127" s="125">
        <v>165705</v>
      </c>
      <c r="R127" s="125">
        <v>0</v>
      </c>
      <c r="S127" s="125">
        <v>20608</v>
      </c>
      <c r="T127" s="20">
        <f t="shared" si="19"/>
        <v>1548005</v>
      </c>
      <c r="U127" s="125">
        <v>123680</v>
      </c>
      <c r="V127" s="125">
        <v>433180</v>
      </c>
      <c r="W127" s="19">
        <f aca="true" t="shared" si="20" ref="W127:W134">SUM(U127:V127)</f>
        <v>556860</v>
      </c>
      <c r="X127" s="129"/>
      <c r="Y127" s="72">
        <v>45038</v>
      </c>
      <c r="Z127" s="22"/>
      <c r="AA127" s="66"/>
      <c r="AB127" s="24"/>
    </row>
    <row r="128" spans="1:28" ht="12.75">
      <c r="A128" s="74"/>
      <c r="B128" s="57" t="s">
        <v>28</v>
      </c>
      <c r="C128" s="65" t="s">
        <v>218</v>
      </c>
      <c r="D128" s="17" t="s">
        <v>99</v>
      </c>
      <c r="E128" s="19">
        <v>853749</v>
      </c>
      <c r="F128" s="19">
        <v>0</v>
      </c>
      <c r="G128" s="19">
        <f>SUM(E128:F128)</f>
        <v>853749</v>
      </c>
      <c r="H128" s="125">
        <v>167016</v>
      </c>
      <c r="I128" s="125">
        <v>40645</v>
      </c>
      <c r="J128" s="19">
        <v>0</v>
      </c>
      <c r="K128" s="19">
        <f t="shared" si="18"/>
        <v>40645</v>
      </c>
      <c r="L128" s="19">
        <v>5874</v>
      </c>
      <c r="M128" s="125">
        <v>10780</v>
      </c>
      <c r="N128" s="125">
        <v>972208</v>
      </c>
      <c r="O128" s="125">
        <v>492220</v>
      </c>
      <c r="P128" s="125">
        <v>0</v>
      </c>
      <c r="Q128" s="125">
        <v>100842</v>
      </c>
      <c r="R128" s="125">
        <v>0</v>
      </c>
      <c r="S128" s="125">
        <v>12364</v>
      </c>
      <c r="T128" s="20">
        <f t="shared" si="19"/>
        <v>1801949</v>
      </c>
      <c r="U128" s="125">
        <v>123200</v>
      </c>
      <c r="V128" s="125">
        <v>825000</v>
      </c>
      <c r="W128" s="19">
        <f t="shared" si="20"/>
        <v>948200</v>
      </c>
      <c r="X128" s="129"/>
      <c r="Y128" s="72">
        <v>45037</v>
      </c>
      <c r="Z128" s="22">
        <v>45106</v>
      </c>
      <c r="AA128" s="66"/>
      <c r="AB128" s="24"/>
    </row>
    <row r="129" spans="1:28" ht="12.75">
      <c r="A129" s="74"/>
      <c r="B129" s="57" t="s">
        <v>28</v>
      </c>
      <c r="C129" s="65" t="s">
        <v>219</v>
      </c>
      <c r="D129" s="17" t="s">
        <v>106</v>
      </c>
      <c r="E129" s="38">
        <v>2488078</v>
      </c>
      <c r="F129" s="38">
        <v>651000</v>
      </c>
      <c r="G129" s="19">
        <f>SUM(E129:F129)</f>
        <v>3139078</v>
      </c>
      <c r="H129" s="38">
        <v>0</v>
      </c>
      <c r="I129" s="38">
        <v>1986702</v>
      </c>
      <c r="J129" s="38">
        <v>0</v>
      </c>
      <c r="K129" s="19">
        <f t="shared" si="18"/>
        <v>1986702</v>
      </c>
      <c r="L129" s="38">
        <v>4591</v>
      </c>
      <c r="M129" s="38">
        <v>0</v>
      </c>
      <c r="N129" s="125">
        <v>854600</v>
      </c>
      <c r="O129" s="125">
        <v>535291</v>
      </c>
      <c r="P129" s="125">
        <v>48314</v>
      </c>
      <c r="Q129" s="125">
        <v>316567</v>
      </c>
      <c r="R129" s="125">
        <v>0</v>
      </c>
      <c r="S129" s="125">
        <v>53593</v>
      </c>
      <c r="T129" s="19">
        <f>SUM(H129:S129)-K129</f>
        <v>3799658</v>
      </c>
      <c r="U129" s="125">
        <v>123680</v>
      </c>
      <c r="V129" s="125">
        <v>591300</v>
      </c>
      <c r="W129" s="38">
        <f t="shared" si="20"/>
        <v>714980</v>
      </c>
      <c r="X129" s="90"/>
      <c r="Y129" s="72">
        <v>45040</v>
      </c>
      <c r="Z129" s="22">
        <v>45057</v>
      </c>
      <c r="AA129" s="66"/>
      <c r="AB129" s="24"/>
    </row>
    <row r="130" spans="1:28" ht="12.75">
      <c r="A130" s="76"/>
      <c r="B130" s="57" t="s">
        <v>28</v>
      </c>
      <c r="C130" s="65" t="s">
        <v>220</v>
      </c>
      <c r="D130" s="17" t="s">
        <v>97</v>
      </c>
      <c r="E130" s="19">
        <v>1830000</v>
      </c>
      <c r="F130" s="19">
        <v>524042</v>
      </c>
      <c r="G130" s="19">
        <f>SUM(E130:F130)</f>
        <v>2354042</v>
      </c>
      <c r="H130" s="125">
        <v>540000</v>
      </c>
      <c r="I130" s="125">
        <v>261845</v>
      </c>
      <c r="J130" s="125">
        <v>60873</v>
      </c>
      <c r="K130" s="19">
        <f t="shared" si="18"/>
        <v>322718</v>
      </c>
      <c r="L130" s="125">
        <v>36996</v>
      </c>
      <c r="M130" s="125">
        <v>14680</v>
      </c>
      <c r="N130" s="125">
        <v>0</v>
      </c>
      <c r="O130" s="125">
        <v>2304992</v>
      </c>
      <c r="P130" s="125">
        <v>82253</v>
      </c>
      <c r="Q130" s="125">
        <v>68899</v>
      </c>
      <c r="R130" s="125">
        <v>0</v>
      </c>
      <c r="S130" s="125">
        <v>276119</v>
      </c>
      <c r="T130" s="20">
        <f t="shared" si="19"/>
        <v>3646657</v>
      </c>
      <c r="U130" s="125">
        <v>123200</v>
      </c>
      <c r="V130" s="125">
        <v>1169600</v>
      </c>
      <c r="W130" s="19">
        <f t="shared" si="20"/>
        <v>1292800</v>
      </c>
      <c r="X130" s="129"/>
      <c r="Y130" s="72">
        <v>45037</v>
      </c>
      <c r="Z130" s="22">
        <v>45044</v>
      </c>
      <c r="AA130" s="66"/>
      <c r="AB130" s="24"/>
    </row>
    <row r="131" spans="1:28" ht="12.75">
      <c r="A131" s="56" t="s">
        <v>60</v>
      </c>
      <c r="B131" s="91" t="s">
        <v>28</v>
      </c>
      <c r="C131" s="92" t="s">
        <v>221</v>
      </c>
      <c r="D131" s="93" t="s">
        <v>99</v>
      </c>
      <c r="E131" s="48">
        <v>600000</v>
      </c>
      <c r="F131" s="48">
        <v>591180</v>
      </c>
      <c r="G131" s="48">
        <f>SUM(E131:F131)</f>
        <v>1191180</v>
      </c>
      <c r="H131" s="48">
        <v>0</v>
      </c>
      <c r="I131" s="48">
        <v>0</v>
      </c>
      <c r="J131" s="48">
        <v>0</v>
      </c>
      <c r="K131" s="48">
        <f t="shared" si="18"/>
        <v>0</v>
      </c>
      <c r="L131" s="48">
        <v>0</v>
      </c>
      <c r="M131" s="48">
        <v>0</v>
      </c>
      <c r="N131" s="48">
        <v>1191180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9">
        <f t="shared" si="19"/>
        <v>1191180</v>
      </c>
      <c r="U131" s="131">
        <v>123680</v>
      </c>
      <c r="V131" s="131">
        <v>1067500</v>
      </c>
      <c r="W131" s="48">
        <f t="shared" si="20"/>
        <v>1191180</v>
      </c>
      <c r="X131" s="130">
        <v>13395000</v>
      </c>
      <c r="Y131" s="94">
        <v>45033</v>
      </c>
      <c r="Z131" s="50"/>
      <c r="AA131" s="95"/>
      <c r="AB131" s="53"/>
    </row>
    <row r="132" spans="1:28" ht="12.75">
      <c r="A132" s="74" t="s">
        <v>61</v>
      </c>
      <c r="B132" s="57"/>
      <c r="C132" s="58"/>
      <c r="D132" s="28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30"/>
      <c r="U132" s="21"/>
      <c r="V132" s="21"/>
      <c r="W132" s="21"/>
      <c r="X132" s="129"/>
      <c r="Y132" s="83"/>
      <c r="Z132" s="31"/>
      <c r="AA132" s="60"/>
      <c r="AB132" s="33"/>
    </row>
    <row r="133" spans="1:28" ht="12.75">
      <c r="A133" s="88" t="s">
        <v>53</v>
      </c>
      <c r="B133" s="57"/>
      <c r="C133" s="65" t="s">
        <v>222</v>
      </c>
      <c r="D133" s="17" t="s">
        <v>97</v>
      </c>
      <c r="E133" s="19">
        <v>1520580</v>
      </c>
      <c r="F133" s="19">
        <v>169580</v>
      </c>
      <c r="G133" s="19">
        <f>SUM(E133:F133)</f>
        <v>1690160</v>
      </c>
      <c r="H133" s="125">
        <v>452920</v>
      </c>
      <c r="I133" s="125">
        <v>112580</v>
      </c>
      <c r="J133" s="125">
        <v>0</v>
      </c>
      <c r="K133" s="19">
        <f>SUM(I133:J133)</f>
        <v>112580</v>
      </c>
      <c r="L133" s="19">
        <v>101626</v>
      </c>
      <c r="M133" s="19">
        <v>0</v>
      </c>
      <c r="N133" s="19">
        <v>756054</v>
      </c>
      <c r="O133" s="19">
        <v>593385</v>
      </c>
      <c r="P133" s="125">
        <v>4102</v>
      </c>
      <c r="Q133" s="125">
        <v>299962</v>
      </c>
      <c r="R133" s="125">
        <v>0</v>
      </c>
      <c r="S133" s="19">
        <v>39531</v>
      </c>
      <c r="T133" s="20">
        <f>SUM(H133:S133)-K133</f>
        <v>2360160</v>
      </c>
      <c r="U133" s="125">
        <v>120000</v>
      </c>
      <c r="V133" s="125">
        <v>550000</v>
      </c>
      <c r="W133" s="19">
        <f t="shared" si="20"/>
        <v>670000</v>
      </c>
      <c r="X133" s="130">
        <v>9288600</v>
      </c>
      <c r="Y133" s="72">
        <v>45037</v>
      </c>
      <c r="Z133" s="22">
        <v>45063</v>
      </c>
      <c r="AA133" s="66">
        <v>45084</v>
      </c>
      <c r="AB133" s="24"/>
    </row>
    <row r="134" spans="1:28" ht="13.5" thickBot="1">
      <c r="A134" s="89"/>
      <c r="B134" s="57" t="s">
        <v>33</v>
      </c>
      <c r="C134" s="65" t="s">
        <v>223</v>
      </c>
      <c r="D134" s="17" t="s">
        <v>99</v>
      </c>
      <c r="E134" s="19">
        <v>690000</v>
      </c>
      <c r="F134" s="19">
        <v>120222</v>
      </c>
      <c r="G134" s="19">
        <f>SUM(E134:F134)</f>
        <v>810222</v>
      </c>
      <c r="H134" s="19">
        <v>344050</v>
      </c>
      <c r="I134" s="19">
        <v>0</v>
      </c>
      <c r="J134" s="19">
        <v>0</v>
      </c>
      <c r="K134" s="19">
        <f>SUM(I134:J134)</f>
        <v>0</v>
      </c>
      <c r="L134" s="19">
        <v>0</v>
      </c>
      <c r="M134" s="19">
        <v>0</v>
      </c>
      <c r="N134" s="132">
        <v>897402</v>
      </c>
      <c r="O134" s="132">
        <v>372300</v>
      </c>
      <c r="P134" s="132">
        <v>0</v>
      </c>
      <c r="Q134" s="132">
        <v>93872</v>
      </c>
      <c r="R134" s="132">
        <v>0</v>
      </c>
      <c r="S134" s="132">
        <v>0</v>
      </c>
      <c r="T134" s="20">
        <f>SUM(H134:S134)-K134</f>
        <v>1707624</v>
      </c>
      <c r="U134" s="132">
        <v>123200</v>
      </c>
      <c r="V134" s="132">
        <v>774202</v>
      </c>
      <c r="W134" s="19">
        <f t="shared" si="20"/>
        <v>897402</v>
      </c>
      <c r="X134" s="129"/>
      <c r="Y134" s="72">
        <v>45035</v>
      </c>
      <c r="Z134" s="22"/>
      <c r="AA134" s="96"/>
      <c r="AB134" s="55"/>
    </row>
    <row r="135" spans="1:28" ht="12.75">
      <c r="A135" s="97" t="s">
        <v>29</v>
      </c>
      <c r="B135" s="98">
        <f>COUNTA(B6:B134)</f>
        <v>79</v>
      </c>
      <c r="C135" s="98">
        <f>COUNTA(C6:C134)</f>
        <v>128</v>
      </c>
      <c r="D135" s="99"/>
      <c r="E135" s="100">
        <f aca="true" t="shared" si="21" ref="E135:W135">SUM(E6:E134)</f>
        <v>133523939</v>
      </c>
      <c r="F135" s="100">
        <f t="shared" si="21"/>
        <v>75653431</v>
      </c>
      <c r="G135" s="100">
        <f t="shared" si="21"/>
        <v>209177370</v>
      </c>
      <c r="H135" s="100">
        <f t="shared" si="21"/>
        <v>26134174</v>
      </c>
      <c r="I135" s="100">
        <f t="shared" si="21"/>
        <v>32397861</v>
      </c>
      <c r="J135" s="100">
        <f t="shared" si="21"/>
        <v>1006208</v>
      </c>
      <c r="K135" s="100">
        <f t="shared" si="21"/>
        <v>33404069</v>
      </c>
      <c r="L135" s="100">
        <f t="shared" si="21"/>
        <v>2235194</v>
      </c>
      <c r="M135" s="100">
        <f t="shared" si="21"/>
        <v>2934009</v>
      </c>
      <c r="N135" s="100">
        <f t="shared" si="21"/>
        <v>100678657</v>
      </c>
      <c r="O135" s="100">
        <f t="shared" si="21"/>
        <v>44718150</v>
      </c>
      <c r="P135" s="100">
        <f t="shared" si="21"/>
        <v>1169824</v>
      </c>
      <c r="Q135" s="100">
        <f t="shared" si="21"/>
        <v>11902789</v>
      </c>
      <c r="R135" s="100">
        <f t="shared" si="21"/>
        <v>645145</v>
      </c>
      <c r="S135" s="100">
        <f t="shared" si="21"/>
        <v>4070952</v>
      </c>
      <c r="T135" s="100">
        <f t="shared" si="21"/>
        <v>227892963</v>
      </c>
      <c r="U135" s="100">
        <f t="shared" si="21"/>
        <v>13741276</v>
      </c>
      <c r="V135" s="100">
        <f t="shared" si="21"/>
        <v>74149766</v>
      </c>
      <c r="W135" s="100">
        <f t="shared" si="21"/>
        <v>87891042</v>
      </c>
      <c r="X135" s="101"/>
      <c r="Y135" s="102">
        <f>COUNTA(Y6:Y134)</f>
        <v>128</v>
      </c>
      <c r="Z135" s="102">
        <f>COUNTA(Z6:Z134)</f>
        <v>40</v>
      </c>
      <c r="AA135" s="102">
        <f>COUNTA(AA6:AA134)</f>
        <v>14</v>
      </c>
      <c r="AB135" s="102">
        <f>COUNTA(AB6:AB134)</f>
        <v>2</v>
      </c>
    </row>
    <row r="136" spans="1:28" ht="12.75">
      <c r="A136" s="103" t="s">
        <v>26</v>
      </c>
      <c r="B136" s="104"/>
      <c r="C136" s="104"/>
      <c r="D136" s="105"/>
      <c r="E136" s="106">
        <f>E135/G135</f>
        <v>0.6383287972307903</v>
      </c>
      <c r="F136" s="106">
        <f>F135/G135</f>
        <v>0.36167120276920967</v>
      </c>
      <c r="G136" s="106">
        <f>E136+F136</f>
        <v>1</v>
      </c>
      <c r="H136" s="106">
        <f>H135/T135</f>
        <v>0.11467740669114035</v>
      </c>
      <c r="I136" s="106">
        <f>I135/T135</f>
        <v>0.14216262131797375</v>
      </c>
      <c r="J136" s="106">
        <f>J135/T135</f>
        <v>0.004415265775450907</v>
      </c>
      <c r="K136" s="106">
        <f>K135/T135</f>
        <v>0.14657788709342465</v>
      </c>
      <c r="L136" s="106">
        <f>L135/T135</f>
        <v>0.009808086965809471</v>
      </c>
      <c r="M136" s="106">
        <f>M135/T135</f>
        <v>0.012874504598020432</v>
      </c>
      <c r="N136" s="106">
        <f>N135/T135</f>
        <v>0.4417804555027002</v>
      </c>
      <c r="O136" s="106">
        <f>O135/T135</f>
        <v>0.19622435643175168</v>
      </c>
      <c r="P136" s="106">
        <f>P135/T135</f>
        <v>0.005133216860232758</v>
      </c>
      <c r="Q136" s="106">
        <f>Q135/T135</f>
        <v>0.05222973471102747</v>
      </c>
      <c r="R136" s="106">
        <f>R135/T135</f>
        <v>0.0028309123349280424</v>
      </c>
      <c r="S136" s="106">
        <f>S135/T135</f>
        <v>0.017863438810964954</v>
      </c>
      <c r="T136" s="106">
        <f>SUM(H136:S136)-K136</f>
        <v>0.9999999999999998</v>
      </c>
      <c r="U136" s="106">
        <f>U135/W135</f>
        <v>0.15634444292969016</v>
      </c>
      <c r="V136" s="106">
        <f>V135/W135</f>
        <v>0.8436555570703098</v>
      </c>
      <c r="W136" s="106">
        <f>W135/W135</f>
        <v>1</v>
      </c>
      <c r="X136" s="107"/>
      <c r="Y136" s="108"/>
      <c r="Z136" s="108"/>
      <c r="AA136" s="109"/>
      <c r="AB136" s="33"/>
    </row>
    <row r="137" spans="1:28" s="13" customFormat="1" ht="26.25" customHeight="1" thickBot="1">
      <c r="A137" s="110" t="s">
        <v>225</v>
      </c>
      <c r="B137" s="111"/>
      <c r="C137" s="112"/>
      <c r="D137" s="112"/>
      <c r="E137" s="113">
        <f>ROUNDUP(E135/$C$135,0)</f>
        <v>1043156</v>
      </c>
      <c r="F137" s="113">
        <f aca="true" t="shared" si="22" ref="F137:T137">ROUNDUP(F135/$C$135,0)</f>
        <v>591043</v>
      </c>
      <c r="G137" s="113">
        <f t="shared" si="22"/>
        <v>1634199</v>
      </c>
      <c r="H137" s="113">
        <f t="shared" si="22"/>
        <v>204174</v>
      </c>
      <c r="I137" s="113">
        <f t="shared" si="22"/>
        <v>253109</v>
      </c>
      <c r="J137" s="113">
        <f t="shared" si="22"/>
        <v>7861</v>
      </c>
      <c r="K137" s="113">
        <f t="shared" si="22"/>
        <v>260970</v>
      </c>
      <c r="L137" s="113">
        <f t="shared" si="22"/>
        <v>17463</v>
      </c>
      <c r="M137" s="113">
        <f t="shared" si="22"/>
        <v>22922</v>
      </c>
      <c r="N137" s="113">
        <f t="shared" si="22"/>
        <v>786553</v>
      </c>
      <c r="O137" s="113">
        <f t="shared" si="22"/>
        <v>349361</v>
      </c>
      <c r="P137" s="113">
        <f t="shared" si="22"/>
        <v>9140</v>
      </c>
      <c r="Q137" s="113">
        <f t="shared" si="22"/>
        <v>92991</v>
      </c>
      <c r="R137" s="113">
        <f t="shared" si="22"/>
        <v>5041</v>
      </c>
      <c r="S137" s="113">
        <f t="shared" si="22"/>
        <v>31805</v>
      </c>
      <c r="T137" s="113">
        <f t="shared" si="22"/>
        <v>1780414</v>
      </c>
      <c r="U137" s="113">
        <f>ROUNDUP(U135/$C$135-2,0)</f>
        <v>107352</v>
      </c>
      <c r="V137" s="113">
        <f>ROUNDUP(V135/$C$135-2,0)</f>
        <v>579294</v>
      </c>
      <c r="W137" s="113">
        <f>ROUNDUP(W135/$C$135-2,0)</f>
        <v>686647</v>
      </c>
      <c r="X137" s="113"/>
      <c r="Y137" s="114"/>
      <c r="Z137" s="114"/>
      <c r="AA137" s="114"/>
      <c r="AB137" s="115"/>
    </row>
    <row r="138" ht="17.25" customHeight="1">
      <c r="A138" s="133" t="s">
        <v>226</v>
      </c>
    </row>
    <row r="139" ht="17.25" customHeight="1">
      <c r="A139" s="133" t="s">
        <v>227</v>
      </c>
    </row>
    <row r="140" ht="20.25" customHeight="1">
      <c r="A140" s="133" t="s">
        <v>228</v>
      </c>
    </row>
  </sheetData>
  <sheetProtection/>
  <mergeCells count="15">
    <mergeCell ref="I4:K4"/>
    <mergeCell ref="Z4:Z5"/>
    <mergeCell ref="Y3:AB3"/>
    <mergeCell ref="X3:X5"/>
    <mergeCell ref="AA4:AA5"/>
    <mergeCell ref="H3:Q3"/>
    <mergeCell ref="AB4:AB5"/>
    <mergeCell ref="U4:U5"/>
    <mergeCell ref="B3:D4"/>
    <mergeCell ref="Y4:Y5"/>
    <mergeCell ref="AA1:AB1"/>
    <mergeCell ref="V4:V5"/>
    <mergeCell ref="W4:W5"/>
    <mergeCell ref="U3:W3"/>
    <mergeCell ref="E3:G3"/>
  </mergeCells>
  <printOptions/>
  <pageMargins left="0.5905511811023623" right="0.3937007874015748" top="0.5905511811023623" bottom="0.1968503937007874" header="0.5118110236220472" footer="0.5118110236220472"/>
  <pageSetup fitToHeight="0" fitToWidth="1" horizontalDpi="600" verticalDpi="600" orientation="landscape" paperSize="8" scale="61" r:id="rId1"/>
  <rowBreaks count="1" manualBreakCount="1">
    <brk id="9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安部　淳</dc:creator>
  <cp:keywords/>
  <dc:description/>
  <cp:lastModifiedBy>安部　淳</cp:lastModifiedBy>
  <cp:lastPrinted>2024-03-19T07:58:38Z</cp:lastPrinted>
  <dcterms:created xsi:type="dcterms:W3CDTF">2003-06-09T01:33:51Z</dcterms:created>
  <dcterms:modified xsi:type="dcterms:W3CDTF">2024-03-19T07:58:45Z</dcterms:modified>
  <cp:category/>
  <cp:version/>
  <cp:contentType/>
  <cp:contentStatus/>
</cp:coreProperties>
</file>