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 sheetId="3" r:id="rId3"/>
  </sheets>
  <definedNames>
    <definedName name="_xlnm.Print_Area" localSheetId="2">'その他 '!$A$1:$H$15</definedName>
    <definedName name="_xlnm.Print_Area" localSheetId="0">'基本情報'!$A$1:$AS$35</definedName>
    <definedName name="_xlnm.Print_Area" localSheetId="1">'収支情報'!$A$1:$I$137</definedName>
  </definedNames>
  <calcPr fullCalcOnLoad="1"/>
</workbook>
</file>

<file path=xl/sharedStrings.xml><?xml version="1.0" encoding="utf-8"?>
<sst xmlns="http://schemas.openxmlformats.org/spreadsheetml/2006/main" count="296" uniqueCount="220">
  <si>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</si>
  <si>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</si>
  <si>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</si>
  <si>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</si>
  <si>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</si>
  <si>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</si>
  <si>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</si>
  <si>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</si>
  <si>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</si>
  <si>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</si>
  <si>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</si>
  <si>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</si>
  <si>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</si>
  <si>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</si>
  <si>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</si>
  <si>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</si>
  <si>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</si>
  <si>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</si>
  <si>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</si>
  <si>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</si>
  <si>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</si>
  <si>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</si>
  <si>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</si>
  <si>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</si>
  <si>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</si>
  <si>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</si>
  <si>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</si>
  <si>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</si>
  <si>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</si>
  <si>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</si>
  <si>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</si>
  <si>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</si>
  <si>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</si>
  <si>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</si>
  <si>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</si>
  <si>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</si>
  <si>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</si>
  <si>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</si>
  <si>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</si>
  <si>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</si>
  <si>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</si>
  <si>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</si>
  <si>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</si>
  <si>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</si>
  <si>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</si>
  <si>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</si>
  <si>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</si>
  <si>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</si>
  <si>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</si>
  <si>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</si>
  <si>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</si>
  <si>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</si>
  <si>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</si>
  <si>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</si>
  <si>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</si>
  <si>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</si>
  <si>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</si>
  <si>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</si>
  <si>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</si>
  <si>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</si>
  <si>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</si>
  <si>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</si>
  <si>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</si>
  <si>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</si>
  <si>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</si>
  <si>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</si>
  <si>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</si>
  <si>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</si>
  <si>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</si>
  <si>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</si>
  <si>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</si>
  <si>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</si>
  <si>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</si>
  <si>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</si>
  <si>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</si>
  <si>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</si>
  <si>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</si>
  <si>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</si>
  <si>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</si>
  <si>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</si>
  <si>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</si>
  <si>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</si>
  <si>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</si>
  <si>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</si>
  <si>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</si>
  <si>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</si>
  <si>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</si>
  <si>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</si>
  <si>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</si>
  <si>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</si>
  <si>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</si>
  <si>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</si>
  <si>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</si>
  <si>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</si>
  <si>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</si>
  <si>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</si>
  <si>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</si>
  <si>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</si>
  <si>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</si>
  <si>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</si>
  <si>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</si>
  <si>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</si>
  <si>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</si>
  <si>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</si>
  <si>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</si>
  <si>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</si>
  <si>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</si>
  <si>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</si>
  <si>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</si>
  <si>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</si>
  <si>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</si>
  <si>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</si>
  <si>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</si>
  <si>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</si>
  <si>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</si>
  <si>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</si>
  <si>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</si>
  <si>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</si>
  <si>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</si>
  <si>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</si>
  <si>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</si>
  <si>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</si>
  <si>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</si>
  <si>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</si>
  <si>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</si>
  <si>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</si>
  <si>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</si>
  <si>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</si>
  <si>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</si>
  <si>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施設職員数（4月1日時点）</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</si>
  <si>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</si>
  <si>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</si>
  <si>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</si>
  <si>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</si>
  <si>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</si>
  <si>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</si>
  <si>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</si>
  <si>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</si>
  <si>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</si>
  <si>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</si>
  <si>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</si>
  <si>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</si>
  <si>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</si>
  <si>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</si>
  <si>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</si>
  <si>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</si>
  <si>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</si>
  <si>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</si>
  <si>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</si>
  <si>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</si>
  <si>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</si>
  <si>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</si>
  <si>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</si>
  <si>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</si>
  <si>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</si>
  <si>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</si>
  <si>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</si>
  <si>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</si>
  <si>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</si>
  <si>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</si>
  <si>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</si>
  <si>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門真スポーツセンター
（東和薬品RACTABドーム）</t>
  </si>
  <si>
    <t>教育庁
教育振興室　保健体育課　競技スポーツグループ</t>
  </si>
  <si>
    <t>大阪府立門真スポーツセンター条例</t>
  </si>
  <si>
    <t>条例等に規定された設置目的</t>
  </si>
  <si>
    <t>体育、スポーツ及びレクリエーションの振興を図り、併せて文化的な集会及び催物の場を提供するため。</t>
  </si>
  <si>
    <t>〒５７１－００１５　　門真市三ツ島３－７－１６　　TEL０７２－８８１－３７１５</t>
  </si>
  <si>
    <t>４５，３９３㎡　（大阪府）　　　　</t>
  </si>
  <si>
    <t>地上３階、地下１階　（鉄筋コンクリート造/一部鉄骨造）</t>
  </si>
  <si>
    <t>３５，９０６㎡　（大阪府）</t>
  </si>
  <si>
    <t>億円</t>
  </si>
  <si>
    <t>スポーツ教室：テニス教室、シンクロナイズドスイミング教室、アイススケート教室　等
スポーツイベント：スイムフェスティバル、スケートフェスティバル</t>
  </si>
  <si>
    <t>開館日：１月４日から１２月２８日まで（毎月第２火曜日（祝日の場合は翌日）を除く）
開館時間：午前９時から午後９時まで</t>
  </si>
  <si>
    <t>利用者数（過去5年間）</t>
  </si>
  <si>
    <t>人</t>
  </si>
  <si>
    <t>メインフロア</t>
  </si>
  <si>
    <t>％</t>
  </si>
  <si>
    <t>サブフロア</t>
  </si>
  <si>
    <t>多目的ホール</t>
  </si>
  <si>
    <t>会議室等</t>
  </si>
  <si>
    <t>稼働率：実利用コマ数／利用可能コマ数</t>
  </si>
  <si>
    <t>・目的により利用料金区分あり
○アマチュアスポーツに利用する場合と利用者が入場料を徴収しない場合は低料金に設定
○アマチュアでは生徒等が利用する場合とその他の場合で営利及び宣伝を目的としない場合は低料金で徴収</t>
  </si>
  <si>
    <t>○他の施設の料金を参考に設定
○スポーツ振興の観点からアマチュア利用については低料金を設定</t>
  </si>
  <si>
    <t>平成30年度</t>
  </si>
  <si>
    <t>令和元年度</t>
  </si>
  <si>
    <t>令和2年度</t>
  </si>
  <si>
    <t>令和3年度</t>
  </si>
  <si>
    <t>特になし</t>
  </si>
  <si>
    <t>アンケート</t>
  </si>
  <si>
    <r>
      <t xml:space="preserve">開設年月日（経過年数）
</t>
    </r>
    <r>
      <rPr>
        <b/>
        <sz val="10"/>
        <rFont val="游ゴシック"/>
        <family val="3"/>
      </rPr>
      <t>[改築・大規模改修等の実施年度］</t>
    </r>
  </si>
  <si>
    <t>（千円）</t>
  </si>
  <si>
    <t>その他法人</t>
  </si>
  <si>
    <t>大阪府立門真スポーツセンター条例施行規則</t>
  </si>
  <si>
    <t>平成30年度</t>
  </si>
  <si>
    <t>令和元年度</t>
  </si>
  <si>
    <t>令和2年度</t>
  </si>
  <si>
    <t>令和3年度</t>
  </si>
  <si>
    <t>利用者数 ①</t>
  </si>
  <si>
    <t>担当部・課
 ・グループ</t>
  </si>
  <si>
    <t>（　府　）・体育会館　　　　　　　　　　：大阪市浪速区　昭和62年開設　固定観覧席3,131席（第１競技場）
　　　　　・臨海スポーツセンター　　　　：高石市　　　　昭和59年開設　アイススケート場　リンク59ｍ×27ｍ　　　　
（市町村）・大阪市中央体育館　　　　　　：大阪市港区　　平成8年開設　  収容人員10,000人（メインアリーナ）　
　　　　　・浪速アイススケート場　　　　：大阪市浪速区　平成17年開設（リンク）60ｍ×30ｍ（屋内、通年）　　
　　　　　・大阪プール　　　　　　　　　：大阪市港区　　平成8年開設  （メイン）50ｍ×26ｍ(10コース)、（飛込）25ｍ×22ｍ、
　　　　　　　　　　　　　　　　　　　　　　　　　　　　　　　　　　（サブ）25ｍ×17ｍ
　　　　　・大阪プールアイススケート場　：大阪市港区　　平成8年開設 （リンク）60ｍ×30ｍ（屋内、冬季(11月～3月)のみ）　　　　　</t>
  </si>
  <si>
    <t>令和元年度</t>
  </si>
  <si>
    <t>※非常勤職員はパート職員とする。</t>
  </si>
  <si>
    <r>
      <t>メインフロア全面　 （</t>
    </r>
    <r>
      <rPr>
        <sz val="11"/>
        <rFont val="游ゴシック"/>
        <family val="3"/>
      </rPr>
      <t>アマチュア生徒等　午前18,800円、午後25,200円、 全日75,300円</t>
    </r>
    <r>
      <rPr>
        <sz val="11"/>
        <rFont val="游ゴシック"/>
        <family val="3"/>
      </rPr>
      <t>）
サブフロア全面　　 （</t>
    </r>
    <r>
      <rPr>
        <sz val="11"/>
        <rFont val="游ゴシック"/>
        <family val="3"/>
      </rPr>
      <t>アマチュア生徒等　午前10,000円、午後14,100円、全日40,000円</t>
    </r>
    <r>
      <rPr>
        <sz val="11"/>
        <rFont val="游ゴシック"/>
        <family val="3"/>
      </rPr>
      <t>）
メインプール全面　 （</t>
    </r>
    <r>
      <rPr>
        <sz val="11"/>
        <rFont val="游ゴシック"/>
        <family val="3"/>
      </rPr>
      <t>アマチュア生徒等　午前33,600円、午後44,500円、全日134,600円</t>
    </r>
    <r>
      <rPr>
        <sz val="11"/>
        <rFont val="游ゴシック"/>
        <family val="3"/>
      </rPr>
      <t>）
トレーニングルーム（</t>
    </r>
    <r>
      <rPr>
        <sz val="11"/>
        <rFont val="游ゴシック"/>
        <family val="3"/>
      </rPr>
      <t>アマチュア生徒等　午前11,100円、午後14,500円、全日44,000円</t>
    </r>
    <r>
      <rPr>
        <sz val="11"/>
        <rFont val="游ゴシック"/>
        <family val="3"/>
      </rPr>
      <t>）
多目的ホールＡ　　（</t>
    </r>
    <r>
      <rPr>
        <sz val="11"/>
        <rFont val="游ゴシック"/>
        <family val="3"/>
      </rPr>
      <t>アマチュア　午前4,900円、午後6,400円、全日19,300円</t>
    </r>
    <r>
      <rPr>
        <sz val="11"/>
        <rFont val="游ゴシック"/>
        <family val="3"/>
      </rPr>
      <t>）
大会議室Ａ　　　　（</t>
    </r>
    <r>
      <rPr>
        <sz val="11"/>
        <rFont val="游ゴシック"/>
        <family val="3"/>
      </rPr>
      <t>アマチュア　午前 5,400円、午後7,000円、全日21,200円</t>
    </r>
    <r>
      <rPr>
        <sz val="11"/>
        <rFont val="游ゴシック"/>
        <family val="3"/>
      </rPr>
      <t>）
※R4.4.1～　利用料金改定。</t>
    </r>
  </si>
  <si>
    <t>特になし</t>
  </si>
  <si>
    <t>１．施設の概要（令和5年4月1日時点）</t>
  </si>
  <si>
    <t>（【R4】 指定管理者：同上）</t>
  </si>
  <si>
    <t>令和4年度</t>
  </si>
  <si>
    <t>２．料金体系（令和5年4月1日時点）</t>
  </si>
  <si>
    <t>令和５年度</t>
  </si>
  <si>
    <t>令和４年度</t>
  </si>
  <si>
    <t>令和4年度</t>
  </si>
  <si>
    <t>令和5年度</t>
  </si>
  <si>
    <t>R４.１０～R４.１１</t>
  </si>
  <si>
    <t>令和４年度結果
総合満足度：大変満足６７．８％、満足３２．２％、不満０％、大変不満０％</t>
  </si>
  <si>
    <r>
      <t xml:space="preserve">平成８年６月２０日　（R5.4.1現在経過年数  </t>
    </r>
    <r>
      <rPr>
        <sz val="11"/>
        <rFont val="游ゴシック"/>
        <family val="3"/>
      </rPr>
      <t>2</t>
    </r>
    <r>
      <rPr>
        <sz val="11"/>
        <rFont val="游ゴシック"/>
        <family val="3"/>
      </rPr>
      <t>6年）
[屋根大規模改修：平成２３～２５年度実施]</t>
    </r>
  </si>
  <si>
    <t>※常勤職員のうち、２名はアイススケート実施時のみ(H22～）</t>
  </si>
  <si>
    <r>
      <t>【メイン・アリーナ】
　春・夏期（プール）　メインプール：50m×25.5m(10コース)、飛び込みプール：25ｍ×25ｍ
　秋期（フロア）　競技フロア：</t>
    </r>
    <r>
      <rPr>
        <sz val="11"/>
        <rFont val="游ゴシック"/>
        <family val="3"/>
      </rPr>
      <t>3,504㎡</t>
    </r>
    <r>
      <rPr>
        <sz val="11"/>
        <rFont val="游ゴシック"/>
        <family val="3"/>
      </rPr>
      <t>(最大84メートル×44ｍ)
　冬期（アイススケートリンク）　メインリンク：60ｍ×30ｍ、サブリンク：</t>
    </r>
    <r>
      <rPr>
        <sz val="11"/>
        <rFont val="游ゴシック"/>
        <family val="3"/>
      </rPr>
      <t>30</t>
    </r>
    <r>
      <rPr>
        <sz val="11"/>
        <rFont val="游ゴシック"/>
        <family val="3"/>
      </rPr>
      <t>ｍ×</t>
    </r>
    <r>
      <rPr>
        <sz val="11"/>
        <rFont val="游ゴシック"/>
        <family val="3"/>
      </rPr>
      <t>18</t>
    </r>
    <r>
      <rPr>
        <sz val="11"/>
        <rFont val="游ゴシック"/>
        <family val="3"/>
      </rPr>
      <t>ｍ
【サブ・アリーナ】
　競技フロア：1,540㎡(35ｍ×44ｍ)
【サブ・プール】　
　50ｍ×15ｍ(7コース)
【その他】
　トレーニング室：約</t>
    </r>
    <r>
      <rPr>
        <sz val="11"/>
        <rFont val="游ゴシック"/>
        <family val="3"/>
      </rPr>
      <t>400</t>
    </r>
    <r>
      <rPr>
        <sz val="11"/>
        <rFont val="游ゴシック"/>
        <family val="3"/>
      </rPr>
      <t>㎡、スポーツ情報コーナー：約70㎡、会議室5室、多目的ホール</t>
    </r>
  </si>
  <si>
    <r>
      <t>【R5】 指定管理者：</t>
    </r>
    <r>
      <rPr>
        <sz val="11"/>
        <rFont val="游ゴシック"/>
        <family val="3"/>
      </rPr>
      <t>CW・関電FA・パティネレジャー門真SC共同事業体</t>
    </r>
    <r>
      <rPr>
        <sz val="11"/>
        <rFont val="游ゴシック"/>
        <family val="3"/>
      </rPr>
      <t xml:space="preserve">
　　　（代表者（株）</t>
    </r>
    <r>
      <rPr>
        <sz val="11"/>
        <rFont val="游ゴシック"/>
        <family val="3"/>
      </rPr>
      <t>COSPAウエルネス</t>
    </r>
    <r>
      <rPr>
        <sz val="11"/>
        <rFont val="游ゴシック"/>
        <family val="3"/>
      </rPr>
      <t>）（指定期間R2.4.1～R12.3.31）</t>
    </r>
  </si>
  <si>
    <t>令和2年度~令和4年度</t>
  </si>
  <si>
    <t>導入済み：平成12年4月1日より　　（利用料金の詳細はこちら）</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</si>
</sst>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ggge&quot;年&quot;m&quot;月&quot;d&quot;日&quot;;@"/>
    <numFmt numFmtId="200" formatCode="[$-411]gge&quot;年&quot;m&quot;月&quot;d&quot;日&quot;;@"/>
    <numFmt numFmtId="201" formatCode="[$]gge&quot;年&quot;m&quot;月&quot;d&quot;日&quot;;@"/>
    <numFmt numFmtId="202" formatCode="#,##0,,;&quot;▲ &quot;#,##0,,;&quot;－&quot;"/>
    <numFmt numFmtId="203" formatCode="#,##0.0,,;&quot;▲ &quot;#,##0.0,,;&quot;－&quot;"/>
    <numFmt numFmtId="204" formatCode="#,##0.00,,;&quot;▲ &quot;#,##0.00,,;&quot;－&quot;"/>
    <numFmt numFmtId="205" formatCode="#,##0.000,,;&quot;▲ &quot;#,##0.000,,;&quot;－&quot;"/>
    <numFmt numFmtId="206" formatCode="#,##0.0000,,;&quot;▲ &quot;#,##0.0000,,;&quot;－&quot;"/>
    <numFmt numFmtId="207" formatCode="0_);[Red]\(0\)"/>
    <numFmt numFmtId="208" formatCode="#,##0_);[Red]\(#,##0\)"/>
  </numFmts>
  <fonts count="78">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11"/>
      <name val="游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9"/>
      <name val="游ゴシック"/>
      <family val="3"/>
    </font>
    <font>
      <b/>
      <sz val="11"/>
      <name val="游ゴシック"/>
      <family val="3"/>
    </font>
    <font>
      <sz val="10"/>
      <name val="游ゴシック"/>
      <family val="3"/>
    </font>
    <font>
      <u val="single"/>
      <sz val="11"/>
      <color indexed="12"/>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9"/>
      <name val="Calibri"/>
      <family val="3"/>
    </font>
    <font>
      <sz val="11"/>
      <name val="Calibri"/>
      <family val="3"/>
    </font>
    <font>
      <b/>
      <sz val="11"/>
      <name val="Calibri"/>
      <family val="3"/>
    </font>
    <font>
      <u val="single"/>
      <sz val="11"/>
      <color indexed="12"/>
      <name val="Calibri"/>
      <family val="3"/>
    </font>
    <font>
      <sz val="10"/>
      <name val="Calibri"/>
      <family val="3"/>
    </font>
    <font>
      <b/>
      <i/>
      <sz val="10"/>
      <name val="Calibri"/>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style="thin"/>
      <right style="thin"/>
      <top style="thin"/>
      <bottom style="medium"/>
    </border>
    <border>
      <left/>
      <right style="thin"/>
      <top style="thin"/>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12">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3" xfId="49" applyNumberFormat="1" applyFont="1" applyFill="1" applyBorder="1" applyAlignment="1">
      <alignment horizontal="center" vertical="center"/>
    </xf>
    <xf numFmtId="196" fontId="58" fillId="33" borderId="13"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4" xfId="0" applyFont="1" applyFill="1" applyBorder="1" applyAlignment="1">
      <alignment shrinkToFit="1"/>
    </xf>
    <xf numFmtId="0" fontId="58" fillId="33" borderId="15" xfId="0" applyFont="1" applyFill="1" applyBorder="1" applyAlignment="1">
      <alignment shrinkToFit="1"/>
    </xf>
    <xf numFmtId="0" fontId="58" fillId="33" borderId="0" xfId="0" applyFont="1" applyFill="1" applyAlignment="1">
      <alignment shrinkToFit="1"/>
    </xf>
    <xf numFmtId="0" fontId="58" fillId="33" borderId="13" xfId="0" applyFont="1" applyFill="1" applyBorder="1" applyAlignment="1">
      <alignment horizontal="center" vertical="center" shrinkToFit="1"/>
    </xf>
    <xf numFmtId="0" fontId="58" fillId="33" borderId="0" xfId="0" applyFont="1" applyFill="1" applyAlignment="1">
      <alignment/>
    </xf>
    <xf numFmtId="0" fontId="58" fillId="33" borderId="14" xfId="0" applyFont="1" applyFill="1" applyBorder="1" applyAlignment="1">
      <alignment/>
    </xf>
    <xf numFmtId="0" fontId="58" fillId="33" borderId="11" xfId="0" applyFont="1" applyFill="1" applyBorder="1" applyAlignment="1">
      <alignment/>
    </xf>
    <xf numFmtId="0" fontId="58" fillId="33" borderId="10" xfId="0" applyFont="1" applyFill="1" applyBorder="1" applyAlignment="1">
      <alignment/>
    </xf>
    <xf numFmtId="0" fontId="58" fillId="33" borderId="12" xfId="0" applyFont="1" applyFill="1" applyBorder="1" applyAlignment="1">
      <alignment/>
    </xf>
    <xf numFmtId="194" fontId="58" fillId="33" borderId="13" xfId="49" applyNumberFormat="1" applyFont="1" applyFill="1" applyBorder="1" applyAlignment="1">
      <alignment horizontal="center"/>
    </xf>
    <xf numFmtId="196" fontId="58" fillId="33" borderId="13" xfId="49" applyNumberFormat="1" applyFont="1" applyFill="1" applyBorder="1" applyAlignment="1">
      <alignment horizontal="center"/>
    </xf>
    <xf numFmtId="176" fontId="58" fillId="34" borderId="16" xfId="52" applyNumberFormat="1" applyFont="1" applyFill="1" applyBorder="1" applyAlignment="1">
      <alignment vertical="center"/>
    </xf>
    <xf numFmtId="176" fontId="58" fillId="34" borderId="13" xfId="52" applyNumberFormat="1" applyFont="1" applyFill="1" applyBorder="1" applyAlignment="1">
      <alignment vertical="center"/>
    </xf>
    <xf numFmtId="176" fontId="58" fillId="34" borderId="17" xfId="52" applyNumberFormat="1" applyFont="1" applyFill="1" applyBorder="1" applyAlignment="1">
      <alignment vertical="center" textRotation="255" wrapText="1"/>
    </xf>
    <xf numFmtId="194" fontId="0" fillId="0" borderId="13"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3"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1"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1" xfId="0" applyFont="1" applyFill="1" applyBorder="1" applyAlignment="1">
      <alignment vertical="center" shrinkToFit="1"/>
    </xf>
    <xf numFmtId="0" fontId="58" fillId="33" borderId="16" xfId="0" applyFont="1" applyFill="1" applyBorder="1" applyAlignment="1">
      <alignment vertical="center" shrinkToFit="1"/>
    </xf>
    <xf numFmtId="181" fontId="66" fillId="35" borderId="10" xfId="0" applyNumberFormat="1" applyFont="1" applyFill="1" applyBorder="1" applyAlignment="1">
      <alignment vertical="center"/>
    </xf>
    <xf numFmtId="0" fontId="58" fillId="33" borderId="10" xfId="0" applyFont="1" applyFill="1" applyBorder="1" applyAlignment="1">
      <alignment vertical="center"/>
    </xf>
    <xf numFmtId="194" fontId="58" fillId="8" borderId="13"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3"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76" fontId="58" fillId="34" borderId="13"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176" fontId="58" fillId="34" borderId="16" xfId="0" applyNumberFormat="1" applyFont="1" applyFill="1" applyBorder="1" applyAlignment="1">
      <alignment horizontal="left" vertical="center" shrinkToFit="1"/>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0" fontId="64" fillId="0" borderId="0" xfId="0" applyFont="1" applyAlignment="1">
      <alignment/>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0" fontId="0" fillId="0" borderId="0" xfId="0" applyAlignment="1">
      <alignment vertical="center" wrapText="1"/>
    </xf>
    <xf numFmtId="0" fontId="0" fillId="0" borderId="12" xfId="0" applyFont="1" applyBorder="1" applyAlignment="1">
      <alignment vertical="center"/>
    </xf>
    <xf numFmtId="176" fontId="71" fillId="0" borderId="10" xfId="0" applyNumberFormat="1" applyFont="1" applyBorder="1" applyAlignment="1">
      <alignment horizontal="left" vertical="center"/>
    </xf>
    <xf numFmtId="0" fontId="71" fillId="0" borderId="11" xfId="0" applyFont="1" applyBorder="1" applyAlignment="1">
      <alignment horizontal="center" vertical="center"/>
    </xf>
    <xf numFmtId="180" fontId="0" fillId="0" borderId="11" xfId="0" applyNumberFormat="1" applyFont="1" applyBorder="1" applyAlignment="1">
      <alignment vertical="center"/>
    </xf>
    <xf numFmtId="0" fontId="0" fillId="0" borderId="11" xfId="0" applyFont="1" applyBorder="1" applyAlignment="1">
      <alignment vertical="center"/>
    </xf>
    <xf numFmtId="0" fontId="0" fillId="0" borderId="0" xfId="0" applyFont="1" applyAlignment="1">
      <alignment horizontal="center" vertical="center" wrapText="1"/>
    </xf>
    <xf numFmtId="0" fontId="0" fillId="0" borderId="28" xfId="0" applyFont="1" applyBorder="1" applyAlignment="1">
      <alignment horizontal="center" vertical="center" wrapText="1"/>
    </xf>
    <xf numFmtId="196" fontId="0" fillId="0" borderId="0" xfId="49" applyNumberFormat="1" applyFont="1" applyAlignment="1">
      <alignment horizontal="right"/>
    </xf>
    <xf numFmtId="197" fontId="58" fillId="8" borderId="13" xfId="49" applyNumberFormat="1" applyFont="1" applyFill="1" applyBorder="1" applyAlignment="1">
      <alignment vertical="center"/>
    </xf>
    <xf numFmtId="181" fontId="68" fillId="0" borderId="0" xfId="49" applyNumberFormat="1" applyFont="1" applyAlignment="1">
      <alignment horizontal="left" vertical="center"/>
    </xf>
    <xf numFmtId="197" fontId="58" fillId="8" borderId="13" xfId="49" applyNumberFormat="1" applyFont="1" applyFill="1" applyBorder="1" applyAlignment="1">
      <alignment horizontal="right" vertical="center"/>
    </xf>
    <xf numFmtId="181" fontId="0" fillId="0" borderId="0" xfId="0" applyNumberFormat="1" applyFont="1" applyFill="1" applyBorder="1" applyAlignment="1">
      <alignment/>
    </xf>
    <xf numFmtId="0" fontId="72" fillId="0" borderId="12" xfId="0" applyFont="1" applyBorder="1" applyAlignment="1">
      <alignment vertical="center"/>
    </xf>
    <xf numFmtId="194" fontId="72" fillId="0" borderId="13" xfId="49" applyNumberFormat="1" applyFont="1" applyBorder="1" applyAlignment="1">
      <alignment vertical="center"/>
    </xf>
    <xf numFmtId="194" fontId="72" fillId="0" borderId="18" xfId="49" applyNumberFormat="1" applyFont="1" applyBorder="1" applyAlignment="1">
      <alignment vertical="center"/>
    </xf>
    <xf numFmtId="194" fontId="73" fillId="8" borderId="29" xfId="49" applyNumberFormat="1" applyFont="1" applyFill="1" applyBorder="1" applyAlignment="1">
      <alignment vertical="center"/>
    </xf>
    <xf numFmtId="194" fontId="73" fillId="8" borderId="13" xfId="49" applyNumberFormat="1" applyFont="1" applyFill="1" applyBorder="1" applyAlignment="1">
      <alignment vertical="center"/>
    </xf>
    <xf numFmtId="194" fontId="73" fillId="8" borderId="30" xfId="49" applyNumberFormat="1" applyFont="1" applyFill="1" applyBorder="1" applyAlignment="1">
      <alignment vertical="center"/>
    </xf>
    <xf numFmtId="194" fontId="72" fillId="0" borderId="0" xfId="49" applyNumberFormat="1" applyFont="1" applyBorder="1" applyAlignment="1">
      <alignment vertical="center"/>
    </xf>
    <xf numFmtId="196" fontId="72" fillId="0" borderId="13" xfId="49" applyNumberFormat="1" applyFont="1" applyBorder="1" applyAlignment="1">
      <alignment vertical="center"/>
    </xf>
    <xf numFmtId="196" fontId="73" fillId="8" borderId="13" xfId="49" applyNumberFormat="1" applyFont="1" applyFill="1" applyBorder="1" applyAlignment="1">
      <alignment vertical="center"/>
    </xf>
    <xf numFmtId="196" fontId="73" fillId="8" borderId="18" xfId="49" applyNumberFormat="1" applyFont="1" applyFill="1" applyBorder="1" applyAlignment="1">
      <alignment vertical="center"/>
    </xf>
    <xf numFmtId="196" fontId="73" fillId="8" borderId="22" xfId="49" applyNumberFormat="1" applyFont="1" applyFill="1" applyBorder="1" applyAlignment="1">
      <alignment vertical="center"/>
    </xf>
    <xf numFmtId="196" fontId="72" fillId="0" borderId="16" xfId="49" applyNumberFormat="1" applyFont="1" applyBorder="1" applyAlignment="1">
      <alignment vertical="center"/>
    </xf>
    <xf numFmtId="196" fontId="72" fillId="0" borderId="18" xfId="49" applyNumberFormat="1" applyFont="1" applyBorder="1" applyAlignment="1">
      <alignment vertical="center"/>
    </xf>
    <xf numFmtId="196" fontId="73" fillId="8" borderId="29" xfId="49" applyNumberFormat="1" applyFont="1" applyFill="1" applyBorder="1" applyAlignment="1">
      <alignment vertical="center"/>
    </xf>
    <xf numFmtId="181" fontId="66" fillId="35" borderId="13" xfId="0" applyNumberFormat="1" applyFont="1" applyFill="1" applyBorder="1" applyAlignment="1">
      <alignment vertical="center"/>
    </xf>
    <xf numFmtId="181" fontId="72" fillId="0" borderId="13" xfId="0" applyNumberFormat="1" applyFont="1" applyFill="1" applyBorder="1" applyAlignment="1">
      <alignment vertical="center"/>
    </xf>
    <xf numFmtId="0" fontId="72" fillId="0" borderId="10" xfId="0" applyFont="1" applyFill="1" applyBorder="1" applyAlignment="1">
      <alignment vertical="center"/>
    </xf>
    <xf numFmtId="0" fontId="73" fillId="33" borderId="10" xfId="0" applyFont="1" applyFill="1" applyBorder="1" applyAlignment="1">
      <alignment vertical="center"/>
    </xf>
    <xf numFmtId="0" fontId="73" fillId="34" borderId="10" xfId="0" applyFont="1" applyFill="1" applyBorder="1" applyAlignment="1">
      <alignment vertical="center"/>
    </xf>
    <xf numFmtId="0" fontId="72" fillId="0" borderId="13" xfId="0" applyFont="1" applyFill="1" applyBorder="1" applyAlignment="1">
      <alignment vertical="center" wrapText="1"/>
    </xf>
    <xf numFmtId="196" fontId="73" fillId="8" borderId="16" xfId="49" applyNumberFormat="1" applyFont="1" applyFill="1" applyBorder="1" applyAlignment="1">
      <alignment vertical="center"/>
    </xf>
    <xf numFmtId="196" fontId="72" fillId="0" borderId="0" xfId="49" applyNumberFormat="1" applyFont="1" applyBorder="1" applyAlignment="1">
      <alignment vertical="center"/>
    </xf>
    <xf numFmtId="197" fontId="73" fillId="8" borderId="13" xfId="49" applyNumberFormat="1" applyFont="1" applyFill="1" applyBorder="1" applyAlignment="1">
      <alignment vertical="center"/>
    </xf>
    <xf numFmtId="196" fontId="72" fillId="0" borderId="20" xfId="49" applyNumberFormat="1" applyFont="1" applyBorder="1" applyAlignment="1">
      <alignment vertical="center"/>
    </xf>
    <xf numFmtId="196" fontId="72" fillId="0" borderId="0" xfId="49" applyNumberFormat="1" applyFont="1" applyBorder="1" applyAlignment="1">
      <alignment/>
    </xf>
    <xf numFmtId="196" fontId="73" fillId="33" borderId="13" xfId="49" applyNumberFormat="1" applyFont="1" applyFill="1" applyBorder="1" applyAlignment="1">
      <alignment horizontal="center" vertical="center"/>
    </xf>
    <xf numFmtId="9" fontId="72" fillId="0" borderId="0" xfId="42" applyFont="1" applyBorder="1" applyAlignment="1">
      <alignment/>
    </xf>
    <xf numFmtId="196" fontId="73" fillId="33" borderId="13" xfId="49" applyNumberFormat="1" applyFont="1" applyFill="1" applyBorder="1" applyAlignment="1">
      <alignment horizontal="center"/>
    </xf>
    <xf numFmtId="38" fontId="0" fillId="0" borderId="13" xfId="49" applyFont="1" applyBorder="1" applyAlignment="1">
      <alignment vertical="center"/>
    </xf>
    <xf numFmtId="196" fontId="72" fillId="0" borderId="13" xfId="51" applyNumberFormat="1" applyFont="1" applyFill="1" applyBorder="1" applyAlignment="1">
      <alignment horizontal="right" vertical="center"/>
    </xf>
    <xf numFmtId="194" fontId="72" fillId="0" borderId="13" xfId="49" applyNumberFormat="1" applyFont="1" applyFill="1" applyBorder="1" applyAlignment="1">
      <alignment vertical="center"/>
    </xf>
    <xf numFmtId="194" fontId="72" fillId="0" borderId="18" xfId="49" applyNumberFormat="1" applyFont="1" applyFill="1" applyBorder="1" applyAlignment="1">
      <alignment vertical="center"/>
    </xf>
    <xf numFmtId="194" fontId="72" fillId="0" borderId="16" xfId="49" applyNumberFormat="1" applyFont="1" applyFill="1" applyBorder="1" applyAlignment="1">
      <alignment vertical="center"/>
    </xf>
    <xf numFmtId="194" fontId="73" fillId="8" borderId="22" xfId="49" applyNumberFormat="1" applyFont="1" applyFill="1" applyBorder="1" applyAlignment="1">
      <alignment vertical="center"/>
    </xf>
    <xf numFmtId="194" fontId="72" fillId="0" borderId="16" xfId="49" applyNumberFormat="1" applyFont="1" applyBorder="1" applyAlignment="1">
      <alignment vertical="center"/>
    </xf>
    <xf numFmtId="194" fontId="73" fillId="8" borderId="23" xfId="49" applyNumberFormat="1" applyFont="1" applyFill="1" applyBorder="1" applyAlignment="1">
      <alignment vertical="center"/>
    </xf>
    <xf numFmtId="194" fontId="72" fillId="0" borderId="0" xfId="49" applyNumberFormat="1" applyFont="1" applyAlignment="1">
      <alignment vertical="center"/>
    </xf>
    <xf numFmtId="194" fontId="73" fillId="8" borderId="31" xfId="49" applyNumberFormat="1" applyFont="1" applyFill="1" applyBorder="1" applyAlignment="1">
      <alignment vertical="center"/>
    </xf>
    <xf numFmtId="194" fontId="73" fillId="8" borderId="32" xfId="49" applyNumberFormat="1" applyFont="1" applyFill="1" applyBorder="1" applyAlignment="1">
      <alignment vertical="center"/>
    </xf>
    <xf numFmtId="196" fontId="73" fillId="8" borderId="31" xfId="49" applyNumberFormat="1" applyFont="1" applyFill="1" applyBorder="1" applyAlignment="1">
      <alignment vertical="center"/>
    </xf>
    <xf numFmtId="196" fontId="73" fillId="8" borderId="32" xfId="49" applyNumberFormat="1" applyFont="1" applyFill="1" applyBorder="1" applyAlignment="1">
      <alignment vertical="center"/>
    </xf>
    <xf numFmtId="196" fontId="72" fillId="0" borderId="33" xfId="49" applyNumberFormat="1" applyFont="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0" fillId="0" borderId="0" xfId="49" applyNumberFormat="1" applyFont="1" applyBorder="1" applyAlignment="1">
      <alignment horizontal="right"/>
    </xf>
    <xf numFmtId="196" fontId="73" fillId="8" borderId="30" xfId="49" applyNumberFormat="1" applyFont="1" applyFill="1" applyBorder="1" applyAlignment="1">
      <alignment vertical="center"/>
    </xf>
    <xf numFmtId="196" fontId="72" fillId="0" borderId="22" xfId="49" applyNumberFormat="1" applyFont="1" applyBorder="1" applyAlignment="1">
      <alignment vertical="center"/>
    </xf>
    <xf numFmtId="197" fontId="73" fillId="8" borderId="13" xfId="49" applyNumberFormat="1" applyFont="1" applyFill="1" applyBorder="1" applyAlignment="1">
      <alignment horizontal="right" vertical="center"/>
    </xf>
    <xf numFmtId="0" fontId="7" fillId="0" borderId="0" xfId="0" applyFont="1" applyAlignment="1">
      <alignment horizontal="center" vertical="center" wrapText="1"/>
    </xf>
    <xf numFmtId="0" fontId="14" fillId="0" borderId="0" xfId="0" applyFont="1" applyAlignment="1">
      <alignment vertical="center" wrapText="1"/>
    </xf>
    <xf numFmtId="0" fontId="5" fillId="0" borderId="21" xfId="0" applyFont="1" applyBorder="1" applyAlignment="1">
      <alignment horizontal="right" vertical="center" wrapText="1"/>
    </xf>
    <xf numFmtId="0" fontId="58" fillId="34" borderId="13" xfId="0" applyFont="1" applyFill="1" applyBorder="1" applyAlignment="1">
      <alignment horizontal="left" vertical="center"/>
    </xf>
    <xf numFmtId="0" fontId="74" fillId="0" borderId="13" xfId="43" applyFont="1" applyFill="1" applyBorder="1" applyAlignment="1" applyProtection="1">
      <alignment horizontal="left" vertical="center" wrapText="1"/>
      <protection/>
    </xf>
    <xf numFmtId="0" fontId="58" fillId="34" borderId="13" xfId="0" applyFont="1" applyFill="1" applyBorder="1" applyAlignment="1">
      <alignment horizontal="left" vertical="center" wrapText="1"/>
    </xf>
    <xf numFmtId="0" fontId="74" fillId="36" borderId="13" xfId="43" applyFont="1" applyFill="1" applyBorder="1" applyAlignment="1" applyProtection="1">
      <alignment horizontal="left" vertical="center" wrapText="1"/>
      <protection/>
    </xf>
    <xf numFmtId="0" fontId="74" fillId="36" borderId="13" xfId="43" applyFont="1" applyFill="1" applyBorder="1" applyAlignment="1" applyProtection="1">
      <alignment vertical="center" wrapText="1"/>
      <protection/>
    </xf>
    <xf numFmtId="0" fontId="0" fillId="0" borderId="17" xfId="0" applyBorder="1" applyAlignment="1">
      <alignment vertical="center" wrapText="1"/>
    </xf>
    <xf numFmtId="0" fontId="9" fillId="0" borderId="21" xfId="0" applyFont="1" applyBorder="1" applyAlignment="1">
      <alignment horizontal="left" vertical="center"/>
    </xf>
    <xf numFmtId="0" fontId="0" fillId="0" borderId="21" xfId="0" applyBorder="1" applyAlignment="1">
      <alignment vertical="center"/>
    </xf>
    <xf numFmtId="0" fontId="58" fillId="34" borderId="13"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74" fillId="0" borderId="10" xfId="43" applyFont="1" applyBorder="1" applyAlignment="1" applyProtection="1">
      <alignment horizontal="left" vertical="center"/>
      <protection/>
    </xf>
    <xf numFmtId="0" fontId="74" fillId="0" borderId="11" xfId="43" applyFont="1" applyBorder="1" applyAlignment="1" applyProtection="1">
      <alignment horizontal="left" vertical="center"/>
      <protection/>
    </xf>
    <xf numFmtId="0" fontId="74" fillId="0" borderId="12" xfId="43" applyFont="1" applyBorder="1" applyAlignment="1" applyProtection="1">
      <alignment horizontal="left" vertical="center"/>
      <protection/>
    </xf>
    <xf numFmtId="49" fontId="72" fillId="36" borderId="10" xfId="0" applyNumberFormat="1" applyFont="1" applyFill="1" applyBorder="1" applyAlignment="1">
      <alignment horizontal="left" vertical="center" wrapText="1"/>
    </xf>
    <xf numFmtId="49" fontId="72" fillId="36" borderId="11" xfId="0" applyNumberFormat="1" applyFont="1" applyFill="1" applyBorder="1" applyAlignment="1">
      <alignment horizontal="left" vertical="center" wrapText="1"/>
    </xf>
    <xf numFmtId="0" fontId="72" fillId="36" borderId="11" xfId="0" applyFont="1" applyFill="1" applyBorder="1" applyAlignment="1">
      <alignment vertical="center" wrapText="1"/>
    </xf>
    <xf numFmtId="0" fontId="72" fillId="36" borderId="12" xfId="0" applyFont="1" applyFill="1" applyBorder="1" applyAlignment="1">
      <alignmen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4" fontId="0" fillId="0" borderId="10" xfId="0" applyNumberFormat="1" applyFont="1" applyBorder="1" applyAlignment="1">
      <alignment horizontal="left" vertical="center" wrapText="1"/>
    </xf>
    <xf numFmtId="178" fontId="0" fillId="0" borderId="10" xfId="0" applyNumberFormat="1" applyFont="1" applyFill="1" applyBorder="1" applyAlignment="1">
      <alignment vertical="center"/>
    </xf>
    <xf numFmtId="178" fontId="0" fillId="0" borderId="11" xfId="0" applyNumberFormat="1" applyFont="1" applyFill="1" applyBorder="1" applyAlignment="1">
      <alignment vertical="center"/>
    </xf>
    <xf numFmtId="176"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72" fillId="0" borderId="10" xfId="0" applyFont="1" applyBorder="1" applyAlignment="1">
      <alignment horizontal="left" vertical="center" wrapText="1"/>
    </xf>
    <xf numFmtId="0" fontId="72" fillId="0" borderId="11" xfId="0" applyFont="1" applyBorder="1" applyAlignment="1">
      <alignment horizontal="left" vertical="center" wrapText="1"/>
    </xf>
    <xf numFmtId="0" fontId="72" fillId="0" borderId="11" xfId="0" applyFont="1" applyBorder="1" applyAlignment="1">
      <alignment vertical="center" wrapText="1"/>
    </xf>
    <xf numFmtId="0" fontId="72" fillId="0" borderId="12" xfId="0" applyFont="1" applyBorder="1" applyAlignment="1">
      <alignment vertical="center" wrapText="1"/>
    </xf>
    <xf numFmtId="179" fontId="0" fillId="0" borderId="10" xfId="0" applyNumberFormat="1" applyFont="1" applyFill="1" applyBorder="1" applyAlignment="1">
      <alignment vertical="center"/>
    </xf>
    <xf numFmtId="179" fontId="0" fillId="0" borderId="11"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75" fillId="0" borderId="19" xfId="0" applyFont="1" applyBorder="1" applyAlignment="1">
      <alignment vertical="center" wrapText="1"/>
    </xf>
    <xf numFmtId="0" fontId="75" fillId="0" borderId="17" xfId="0" applyFont="1" applyBorder="1" applyAlignment="1">
      <alignment vertical="center" wrapText="1"/>
    </xf>
    <xf numFmtId="0" fontId="75" fillId="0" borderId="34" xfId="0" applyFont="1" applyBorder="1" applyAlignment="1">
      <alignment vertical="center" wrapText="1"/>
    </xf>
    <xf numFmtId="0" fontId="75" fillId="0" borderId="14" xfId="0" applyFont="1" applyBorder="1" applyAlignment="1">
      <alignment vertical="center" wrapText="1"/>
    </xf>
    <xf numFmtId="0" fontId="75" fillId="0" borderId="0" xfId="0" applyFont="1" applyAlignment="1">
      <alignment vertical="center" wrapText="1"/>
    </xf>
    <xf numFmtId="0" fontId="75" fillId="0" borderId="28" xfId="0" applyFont="1" applyBorder="1" applyAlignment="1">
      <alignment vertical="center" wrapText="1"/>
    </xf>
    <xf numFmtId="0" fontId="75" fillId="0" borderId="21" xfId="0" applyFont="1" applyBorder="1" applyAlignment="1">
      <alignment vertical="center" wrapText="1"/>
    </xf>
    <xf numFmtId="0" fontId="75" fillId="0" borderId="35" xfId="0" applyFont="1" applyBorder="1" applyAlignment="1">
      <alignment vertical="center" wrapText="1"/>
    </xf>
    <xf numFmtId="178" fontId="0" fillId="0" borderId="10" xfId="0" applyNumberFormat="1" applyFont="1" applyBorder="1" applyAlignment="1">
      <alignment vertical="center"/>
    </xf>
    <xf numFmtId="178" fontId="0" fillId="0" borderId="11" xfId="0" applyNumberFormat="1" applyFont="1" applyBorder="1" applyAlignment="1">
      <alignment vertical="center"/>
    </xf>
    <xf numFmtId="0" fontId="0" fillId="0" borderId="11" xfId="0" applyFont="1" applyBorder="1" applyAlignment="1">
      <alignment vertical="center"/>
    </xf>
    <xf numFmtId="0" fontId="0" fillId="37" borderId="10"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58" fillId="34" borderId="19" xfId="0" applyFont="1" applyFill="1" applyBorder="1" applyAlignment="1">
      <alignment horizontal="left" vertical="center" wrapText="1"/>
    </xf>
    <xf numFmtId="0" fontId="58" fillId="34" borderId="17" xfId="0" applyFont="1" applyFill="1" applyBorder="1" applyAlignment="1">
      <alignment horizontal="left" vertical="center" wrapText="1"/>
    </xf>
    <xf numFmtId="0" fontId="58" fillId="34" borderId="34" xfId="0" applyFont="1" applyFill="1" applyBorder="1" applyAlignment="1">
      <alignment horizontal="left" vertical="center" wrapText="1"/>
    </xf>
    <xf numFmtId="0" fontId="58" fillId="34" borderId="14" xfId="0" applyFont="1" applyFill="1" applyBorder="1" applyAlignment="1">
      <alignment horizontal="left" vertical="center" wrapText="1"/>
    </xf>
    <xf numFmtId="0" fontId="58" fillId="34" borderId="0" xfId="0" applyFont="1" applyFill="1" applyAlignment="1">
      <alignment horizontal="left" vertical="center" wrapText="1"/>
    </xf>
    <xf numFmtId="0" fontId="58" fillId="34" borderId="28" xfId="0" applyFont="1" applyFill="1" applyBorder="1" applyAlignment="1">
      <alignment horizontal="left" vertical="center" wrapText="1"/>
    </xf>
    <xf numFmtId="0" fontId="72" fillId="0" borderId="19" xfId="0" applyFont="1" applyBorder="1" applyAlignment="1">
      <alignment horizontal="left" vertical="center" wrapText="1"/>
    </xf>
    <xf numFmtId="0" fontId="72" fillId="0" borderId="17" xfId="0" applyFont="1" applyBorder="1" applyAlignment="1">
      <alignment horizontal="left" vertical="center" wrapText="1"/>
    </xf>
    <xf numFmtId="0" fontId="72" fillId="0" borderId="34"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58" fillId="0" borderId="15" xfId="0" applyFont="1" applyBorder="1" applyAlignment="1">
      <alignment horizontal="left" vertical="center" wrapText="1"/>
    </xf>
    <xf numFmtId="0" fontId="58" fillId="0" borderId="21" xfId="0" applyFont="1" applyBorder="1" applyAlignment="1">
      <alignment horizontal="left" vertical="center" wrapText="1"/>
    </xf>
    <xf numFmtId="0" fontId="58" fillId="0" borderId="35" xfId="0" applyFont="1" applyBorder="1" applyAlignment="1">
      <alignment horizontal="left" vertical="center" wrapText="1"/>
    </xf>
    <xf numFmtId="176" fontId="72" fillId="0" borderId="10" xfId="0" applyNumberFormat="1" applyFont="1" applyBorder="1" applyAlignment="1">
      <alignment horizontal="right" vertical="center"/>
    </xf>
    <xf numFmtId="176" fontId="72" fillId="0" borderId="11" xfId="0" applyNumberFormat="1" applyFont="1" applyBorder="1" applyAlignment="1">
      <alignment horizontal="right" vertical="center"/>
    </xf>
    <xf numFmtId="0" fontId="58" fillId="0" borderId="17" xfId="0" applyFont="1" applyBorder="1" applyAlignment="1">
      <alignment horizontal="left" vertical="center" wrapText="1"/>
    </xf>
    <xf numFmtId="0" fontId="58" fillId="0" borderId="34" xfId="0" applyFont="1" applyBorder="1" applyAlignment="1">
      <alignment horizontal="left" vertical="center" wrapText="1"/>
    </xf>
    <xf numFmtId="198" fontId="72" fillId="0" borderId="10" xfId="0" applyNumberFormat="1" applyFont="1" applyBorder="1" applyAlignment="1">
      <alignment horizontal="right" vertical="center"/>
    </xf>
    <xf numFmtId="198" fontId="72" fillId="0" borderId="11" xfId="0" applyNumberFormat="1" applyFont="1" applyBorder="1" applyAlignment="1">
      <alignment horizontal="right" vertical="center"/>
    </xf>
    <xf numFmtId="176" fontId="71" fillId="0" borderId="10" xfId="0" applyNumberFormat="1"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198" fontId="0" fillId="0" borderId="10" xfId="0" applyNumberFormat="1" applyFont="1" applyBorder="1" applyAlignment="1">
      <alignment horizontal="right" vertical="center"/>
    </xf>
    <xf numFmtId="198" fontId="0" fillId="0" borderId="11" xfId="0" applyNumberFormat="1" applyFont="1" applyBorder="1" applyAlignment="1">
      <alignment horizontal="right" vertical="center"/>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34" xfId="0" applyFont="1" applyBorder="1" applyAlignment="1">
      <alignment vertical="center"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0" fillId="0" borderId="35" xfId="0" applyFont="1" applyBorder="1" applyAlignment="1">
      <alignment vertical="center" wrapText="1"/>
    </xf>
    <xf numFmtId="176" fontId="0" fillId="0" borderId="10"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71" fillId="0" borderId="10" xfId="0" applyNumberFormat="1" applyFont="1" applyBorder="1" applyAlignment="1">
      <alignment horizontal="center" vertical="center" wrapText="1"/>
    </xf>
    <xf numFmtId="0" fontId="72" fillId="37" borderId="10" xfId="0" applyFont="1" applyFill="1" applyBorder="1" applyAlignment="1">
      <alignment horizontal="center" vertical="center"/>
    </xf>
    <xf numFmtId="0" fontId="72" fillId="37" borderId="11" xfId="0" applyFont="1" applyFill="1" applyBorder="1" applyAlignment="1">
      <alignment horizontal="center" vertical="center"/>
    </xf>
    <xf numFmtId="0" fontId="72" fillId="37" borderId="12"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28" xfId="0" applyFont="1" applyBorder="1" applyAlignment="1">
      <alignment horizontal="center" vertical="center" wrapText="1"/>
    </xf>
    <xf numFmtId="0" fontId="58" fillId="34" borderId="15" xfId="0" applyFont="1" applyFill="1" applyBorder="1" applyAlignment="1">
      <alignment horizontal="left" vertical="center" wrapText="1"/>
    </xf>
    <xf numFmtId="0" fontId="58" fillId="34" borderId="21" xfId="0" applyFont="1" applyFill="1" applyBorder="1" applyAlignment="1">
      <alignment horizontal="left" vertical="center" wrapText="1"/>
    </xf>
    <xf numFmtId="0" fontId="58" fillId="34" borderId="35" xfId="0" applyFont="1" applyFill="1" applyBorder="1" applyAlignment="1">
      <alignment horizontal="left" vertical="center" wrapText="1"/>
    </xf>
    <xf numFmtId="0" fontId="8" fillId="0" borderId="10" xfId="43" applyBorder="1" applyAlignment="1" applyProtection="1">
      <alignment vertical="center" wrapText="1"/>
      <protection/>
    </xf>
    <xf numFmtId="0" fontId="8" fillId="0" borderId="11" xfId="43" applyBorder="1" applyAlignment="1" applyProtection="1">
      <alignment vertical="center" wrapText="1"/>
      <protection/>
    </xf>
    <xf numFmtId="0" fontId="8" fillId="0" borderId="12" xfId="43" applyBorder="1" applyAlignment="1" applyProtection="1">
      <alignment vertical="center" wrapText="1"/>
      <protection/>
    </xf>
    <xf numFmtId="0" fontId="0" fillId="0" borderId="12" xfId="0" applyFont="1" applyBorder="1" applyAlignment="1">
      <alignment horizontal="left" vertical="center" wrapText="1"/>
    </xf>
    <xf numFmtId="0" fontId="72" fillId="0" borderId="10" xfId="0" applyFont="1" applyBorder="1" applyAlignment="1">
      <alignment vertical="center" wrapText="1"/>
    </xf>
    <xf numFmtId="0" fontId="65" fillId="0" borderId="21" xfId="0" applyFont="1" applyBorder="1" applyAlignment="1">
      <alignment horizontal="left"/>
    </xf>
    <xf numFmtId="0" fontId="58" fillId="0" borderId="0" xfId="0" applyFont="1" applyBorder="1" applyAlignment="1">
      <alignment horizontal="left"/>
    </xf>
    <xf numFmtId="0" fontId="58" fillId="0" borderId="21" xfId="0" applyFont="1" applyBorder="1" applyAlignment="1">
      <alignment horizontal="left"/>
    </xf>
    <xf numFmtId="176" fontId="58" fillId="34" borderId="10" xfId="0" applyNumberFormat="1" applyFont="1" applyFill="1" applyBorder="1" applyAlignment="1">
      <alignment vertical="center"/>
    </xf>
    <xf numFmtId="176" fontId="58" fillId="34" borderId="12" xfId="0" applyNumberFormat="1" applyFont="1" applyFill="1" applyBorder="1" applyAlignment="1">
      <alignment vertical="center"/>
    </xf>
    <xf numFmtId="176" fontId="58" fillId="34" borderId="16" xfId="0" applyNumberFormat="1" applyFont="1" applyFill="1" applyBorder="1" applyAlignment="1">
      <alignment horizontal="left" vertical="center" shrinkToFit="1"/>
    </xf>
    <xf numFmtId="176" fontId="58" fillId="34" borderId="13" xfId="0" applyNumberFormat="1" applyFont="1" applyFill="1" applyBorder="1" applyAlignment="1">
      <alignment horizontal="left" vertical="center" shrinkToFit="1"/>
    </xf>
    <xf numFmtId="176" fontId="58" fillId="34" borderId="19" xfId="0" applyNumberFormat="1" applyFont="1" applyFill="1" applyBorder="1" applyAlignment="1">
      <alignment horizontal="center" vertical="center" textRotation="255" shrinkToFit="1"/>
    </xf>
    <xf numFmtId="176" fontId="58" fillId="34" borderId="14" xfId="0" applyNumberFormat="1" applyFont="1" applyFill="1" applyBorder="1" applyAlignment="1">
      <alignment horizontal="center" vertical="center" textRotation="255" shrinkToFit="1"/>
    </xf>
    <xf numFmtId="176" fontId="58" fillId="34" borderId="15" xfId="0" applyNumberFormat="1" applyFont="1" applyFill="1" applyBorder="1" applyAlignment="1">
      <alignment horizontal="center" vertical="center" textRotation="255" shrinkToFit="1"/>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3"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4" xfId="0" applyFont="1" applyFill="1" applyBorder="1" applyAlignment="1">
      <alignment horizontal="left" vertical="center" shrinkToFi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58" fillId="33" borderId="10" xfId="0" applyFont="1" applyFill="1" applyBorder="1" applyAlignment="1">
      <alignment horizontal="left"/>
    </xf>
    <xf numFmtId="0" fontId="58" fillId="33" borderId="11" xfId="0" applyFont="1" applyFill="1" applyBorder="1" applyAlignment="1">
      <alignment horizontal="left"/>
    </xf>
    <xf numFmtId="0" fontId="58" fillId="33" borderId="12" xfId="0" applyFont="1" applyFill="1" applyBorder="1" applyAlignment="1">
      <alignment horizontal="left"/>
    </xf>
    <xf numFmtId="0" fontId="0" fillId="0" borderId="10" xfId="0" applyFont="1" applyBorder="1" applyAlignment="1">
      <alignment horizontal="left" vertical="top" wrapText="1"/>
    </xf>
    <xf numFmtId="0" fontId="58" fillId="33" borderId="10" xfId="0" applyFont="1" applyFill="1" applyBorder="1" applyAlignment="1">
      <alignment horizontal="left" wrapText="1"/>
    </xf>
    <xf numFmtId="0" fontId="58" fillId="33" borderId="11" xfId="0" applyFont="1" applyFill="1" applyBorder="1" applyAlignment="1">
      <alignment horizontal="left" wrapText="1"/>
    </xf>
    <xf numFmtId="0" fontId="58" fillId="33" borderId="12" xfId="0" applyFont="1" applyFill="1" applyBorder="1" applyAlignment="1">
      <alignment horizontal="left" wrapText="1"/>
    </xf>
    <xf numFmtId="176" fontId="58" fillId="34" borderId="18"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xf>
    <xf numFmtId="176" fontId="58" fillId="34" borderId="15" xfId="52" applyNumberFormat="1" applyFont="1" applyFill="1" applyBorder="1" applyAlignment="1">
      <alignment horizontal="center" vertical="center" textRotation="255"/>
    </xf>
    <xf numFmtId="176" fontId="58" fillId="34" borderId="13" xfId="0" applyNumberFormat="1" applyFont="1" applyFill="1" applyBorder="1" applyAlignment="1">
      <alignment horizontal="center" vertical="center" textRotation="255" wrapText="1"/>
    </xf>
    <xf numFmtId="176" fontId="58" fillId="34" borderId="18" xfId="0" applyNumberFormat="1" applyFont="1" applyFill="1" applyBorder="1" applyAlignment="1">
      <alignment horizontal="center" vertical="center" textRotation="255" wrapText="1"/>
    </xf>
    <xf numFmtId="176" fontId="58" fillId="33" borderId="36"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7"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1" xfId="0" applyNumberFormat="1" applyFont="1" applyFill="1" applyBorder="1" applyAlignment="1">
      <alignment horizontal="left" vertical="center"/>
    </xf>
    <xf numFmtId="176" fontId="58" fillId="34" borderId="12" xfId="0" applyNumberFormat="1" applyFont="1" applyFill="1" applyBorder="1" applyAlignment="1">
      <alignment horizontal="left" vertical="center"/>
    </xf>
    <xf numFmtId="0" fontId="58" fillId="33" borderId="10" xfId="0" applyFont="1" applyFill="1" applyBorder="1" applyAlignment="1">
      <alignment horizontal="left" vertical="center"/>
    </xf>
    <xf numFmtId="0" fontId="58" fillId="33" borderId="11" xfId="0" applyFont="1" applyFill="1" applyBorder="1" applyAlignment="1">
      <alignment horizontal="left" vertical="center"/>
    </xf>
    <xf numFmtId="0" fontId="58" fillId="33" borderId="12" xfId="0" applyFont="1" applyFill="1" applyBorder="1" applyAlignment="1">
      <alignment horizontal="left" vertical="center"/>
    </xf>
    <xf numFmtId="0" fontId="58" fillId="33" borderId="10" xfId="0" applyFont="1" applyFill="1" applyBorder="1" applyAlignment="1">
      <alignment horizontal="left" vertical="center" shrinkToFit="1"/>
    </xf>
    <xf numFmtId="0" fontId="58" fillId="33" borderId="11" xfId="0" applyFont="1" applyFill="1" applyBorder="1" applyAlignment="1">
      <alignment horizontal="left" vertical="center" shrinkToFit="1"/>
    </xf>
    <xf numFmtId="0" fontId="58" fillId="33" borderId="12" xfId="0" applyFont="1" applyFill="1" applyBorder="1" applyAlignment="1">
      <alignment horizontal="left" vertical="center" shrinkToFit="1"/>
    </xf>
    <xf numFmtId="176" fontId="58" fillId="34" borderId="10" xfId="0" applyNumberFormat="1" applyFont="1" applyFill="1" applyBorder="1" applyAlignment="1">
      <alignment vertical="center" shrinkToFit="1"/>
    </xf>
    <xf numFmtId="176" fontId="58" fillId="34" borderId="11" xfId="0" applyNumberFormat="1" applyFont="1" applyFill="1" applyBorder="1" applyAlignment="1">
      <alignment vertical="center" shrinkToFit="1"/>
    </xf>
    <xf numFmtId="176" fontId="58" fillId="34" borderId="12"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4" xfId="0" applyNumberFormat="1" applyFont="1" applyFill="1" applyBorder="1" applyAlignment="1">
      <alignment vertical="center" shrinkToFit="1"/>
    </xf>
    <xf numFmtId="176" fontId="58" fillId="33" borderId="37"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76" fillId="33" borderId="10" xfId="0" applyFont="1" applyFill="1" applyBorder="1" applyAlignment="1">
      <alignment vertical="center" shrinkToFit="1"/>
    </xf>
    <xf numFmtId="0" fontId="76" fillId="33" borderId="12" xfId="0" applyFont="1" applyFill="1" applyBorder="1" applyAlignment="1">
      <alignment vertical="center" shrinkToFit="1"/>
    </xf>
    <xf numFmtId="0" fontId="76" fillId="33" borderId="19" xfId="0" applyFont="1" applyFill="1" applyBorder="1" applyAlignment="1">
      <alignment vertical="center" shrinkToFit="1"/>
    </xf>
    <xf numFmtId="0" fontId="76" fillId="33" borderId="34" xfId="0" applyFont="1" applyFill="1" applyBorder="1" applyAlignment="1">
      <alignment vertical="center" shrinkToFit="1"/>
    </xf>
    <xf numFmtId="0" fontId="58" fillId="33" borderId="37"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14" xfId="0" applyFont="1" applyFill="1" applyBorder="1" applyAlignment="1">
      <alignment horizontal="left" vertical="center" shrinkToFit="1"/>
    </xf>
    <xf numFmtId="0" fontId="58" fillId="33" borderId="0" xfId="0" applyFont="1" applyFill="1" applyBorder="1" applyAlignment="1">
      <alignment horizontal="left" vertical="center" shrinkToFit="1"/>
    </xf>
    <xf numFmtId="0" fontId="58" fillId="33" borderId="28" xfId="0" applyFont="1" applyFill="1" applyBorder="1" applyAlignment="1">
      <alignment horizontal="left" vertical="center" shrinkToFit="1"/>
    </xf>
    <xf numFmtId="0" fontId="58" fillId="33" borderId="37" xfId="0" applyFont="1" applyFill="1" applyBorder="1" applyAlignment="1">
      <alignment vertical="center" shrinkToFit="1"/>
    </xf>
    <xf numFmtId="0" fontId="58" fillId="33" borderId="22" xfId="0" applyFont="1" applyFill="1" applyBorder="1" applyAlignment="1">
      <alignment vertical="center" shrinkToFit="1"/>
    </xf>
    <xf numFmtId="0" fontId="58" fillId="33" borderId="14" xfId="0" applyFont="1" applyFill="1" applyBorder="1" applyAlignment="1">
      <alignment horizontal="center" vertical="center" wrapText="1"/>
    </xf>
    <xf numFmtId="0" fontId="58" fillId="34" borderId="10" xfId="0" applyFont="1" applyFill="1" applyBorder="1" applyAlignment="1">
      <alignment horizontal="left" vertical="center"/>
    </xf>
    <xf numFmtId="0" fontId="58" fillId="34" borderId="11" xfId="0" applyFont="1" applyFill="1" applyBorder="1" applyAlignment="1">
      <alignment horizontal="left" vertical="center"/>
    </xf>
    <xf numFmtId="0" fontId="58" fillId="34" borderId="12" xfId="0" applyFont="1" applyFill="1" applyBorder="1" applyAlignment="1">
      <alignment horizontal="left" vertical="center"/>
    </xf>
    <xf numFmtId="176" fontId="58" fillId="34" borderId="20" xfId="0" applyNumberFormat="1" applyFont="1" applyFill="1" applyBorder="1" applyAlignment="1">
      <alignment horizontal="center" vertical="center" textRotation="255" wrapText="1"/>
    </xf>
    <xf numFmtId="176" fontId="58" fillId="34" borderId="15" xfId="0" applyNumberFormat="1" applyFont="1" applyFill="1" applyBorder="1" applyAlignment="1">
      <alignment horizontal="center" vertical="center" textRotation="255" wrapTex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4" xfId="0" applyNumberFormat="1" applyFont="1" applyFill="1" applyBorder="1" applyAlignment="1">
      <alignment horizontal="left" vertical="center"/>
    </xf>
    <xf numFmtId="176" fontId="76" fillId="33" borderId="10" xfId="0" applyNumberFormat="1" applyFont="1" applyFill="1" applyBorder="1" applyAlignment="1">
      <alignment vertical="center"/>
    </xf>
    <xf numFmtId="176" fontId="76" fillId="33" borderId="12" xfId="0" applyNumberFormat="1" applyFont="1" applyFill="1" applyBorder="1" applyAlignment="1">
      <alignment vertical="center"/>
    </xf>
    <xf numFmtId="176" fontId="76" fillId="33" borderId="10" xfId="0" applyNumberFormat="1" applyFont="1" applyFill="1" applyBorder="1" applyAlignment="1">
      <alignment vertical="center" shrinkToFit="1"/>
    </xf>
    <xf numFmtId="176" fontId="76" fillId="33" borderId="12" xfId="0" applyNumberFormat="1" applyFont="1" applyFill="1" applyBorder="1" applyAlignment="1">
      <alignment vertical="center" shrinkToFit="1"/>
    </xf>
    <xf numFmtId="176" fontId="76" fillId="33" borderId="19" xfId="0" applyNumberFormat="1" applyFont="1" applyFill="1" applyBorder="1" applyAlignment="1">
      <alignment vertical="center"/>
    </xf>
    <xf numFmtId="176" fontId="76" fillId="33" borderId="34" xfId="0" applyNumberFormat="1" applyFont="1" applyFill="1" applyBorder="1" applyAlignment="1">
      <alignment vertical="center"/>
    </xf>
    <xf numFmtId="176" fontId="76" fillId="33" borderId="10" xfId="0" applyNumberFormat="1" applyFont="1" applyFill="1" applyBorder="1" applyAlignment="1">
      <alignment horizontal="left" vertical="top"/>
    </xf>
    <xf numFmtId="176" fontId="76" fillId="33" borderId="12" xfId="0" applyNumberFormat="1" applyFont="1" applyFill="1" applyBorder="1" applyAlignment="1">
      <alignment horizontal="left" vertical="top"/>
    </xf>
    <xf numFmtId="176" fontId="58" fillId="33" borderId="38" xfId="0" applyNumberFormat="1" applyFont="1" applyFill="1" applyBorder="1" applyAlignment="1">
      <alignment horizontal="left" vertical="center"/>
    </xf>
    <xf numFmtId="176" fontId="58" fillId="33" borderId="39"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4" xfId="0" applyNumberFormat="1" applyFont="1" applyFill="1" applyBorder="1" applyAlignment="1">
      <alignment horizontal="center" vertical="center" textRotation="255"/>
    </xf>
    <xf numFmtId="176" fontId="76" fillId="33" borderId="10" xfId="0" applyNumberFormat="1" applyFont="1" applyFill="1" applyBorder="1" applyAlignment="1">
      <alignment horizontal="left" vertical="center" wrapText="1"/>
    </xf>
    <xf numFmtId="176" fontId="76" fillId="33" borderId="12" xfId="0" applyNumberFormat="1" applyFont="1" applyFill="1" applyBorder="1" applyAlignment="1">
      <alignment horizontal="left" vertical="center" wrapText="1"/>
    </xf>
    <xf numFmtId="176" fontId="76" fillId="33" borderId="10" xfId="0" applyNumberFormat="1" applyFont="1" applyFill="1" applyBorder="1" applyAlignment="1">
      <alignment horizontal="left" vertical="center" shrinkToFit="1"/>
    </xf>
    <xf numFmtId="176" fontId="76" fillId="33" borderId="12" xfId="0" applyNumberFormat="1" applyFont="1" applyFill="1" applyBorder="1" applyAlignment="1">
      <alignment horizontal="left" vertical="center" shrinkToFit="1"/>
    </xf>
    <xf numFmtId="176" fontId="76" fillId="33" borderId="10" xfId="0" applyNumberFormat="1" applyFont="1" applyFill="1" applyBorder="1" applyAlignment="1">
      <alignment horizontal="left" vertical="center"/>
    </xf>
    <xf numFmtId="176" fontId="76" fillId="33" borderId="12" xfId="0" applyNumberFormat="1" applyFont="1" applyFill="1" applyBorder="1" applyAlignment="1">
      <alignment horizontal="left" vertical="center"/>
    </xf>
    <xf numFmtId="176" fontId="58" fillId="33" borderId="14" xfId="0" applyNumberFormat="1" applyFont="1" applyFill="1" applyBorder="1" applyAlignment="1">
      <alignment horizontal="left" vertical="center" wrapText="1"/>
    </xf>
    <xf numFmtId="176" fontId="58" fillId="33" borderId="0" xfId="0" applyNumberFormat="1" applyFont="1" applyFill="1" applyBorder="1" applyAlignment="1">
      <alignment horizontal="left" vertical="center" wrapText="1"/>
    </xf>
    <xf numFmtId="176" fontId="58" fillId="33" borderId="28" xfId="0" applyNumberFormat="1" applyFont="1" applyFill="1" applyBorder="1" applyAlignment="1">
      <alignment horizontal="left" vertical="center" wrapText="1"/>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4" xfId="0" applyNumberFormat="1" applyFont="1" applyFill="1" applyBorder="1" applyAlignment="1">
      <alignment horizontal="left" vertical="center" wrapText="1"/>
    </xf>
    <xf numFmtId="176" fontId="76" fillId="33" borderId="10" xfId="0" applyNumberFormat="1" applyFont="1" applyFill="1" applyBorder="1" applyAlignment="1">
      <alignment vertical="center" wrapText="1"/>
    </xf>
    <xf numFmtId="176" fontId="76" fillId="33" borderId="12" xfId="0" applyNumberFormat="1" applyFont="1" applyFill="1" applyBorder="1" applyAlignment="1">
      <alignment vertical="center" wrapText="1"/>
    </xf>
    <xf numFmtId="176" fontId="76" fillId="33" borderId="14" xfId="0" applyNumberFormat="1" applyFont="1" applyFill="1" applyBorder="1" applyAlignment="1">
      <alignment vertical="center" wrapText="1"/>
    </xf>
    <xf numFmtId="176" fontId="76" fillId="33" borderId="28" xfId="0" applyNumberFormat="1" applyFont="1" applyFill="1" applyBorder="1" applyAlignment="1">
      <alignment vertical="center" wrapText="1"/>
    </xf>
    <xf numFmtId="176" fontId="58" fillId="33" borderId="37"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176" fontId="58" fillId="33" borderId="14" xfId="0" applyNumberFormat="1" applyFont="1" applyFill="1" applyBorder="1" applyAlignment="1">
      <alignment horizontal="left" vertical="center" shrinkToFit="1"/>
    </xf>
    <xf numFmtId="176" fontId="58" fillId="33" borderId="0" xfId="0" applyNumberFormat="1" applyFont="1" applyFill="1" applyBorder="1" applyAlignment="1">
      <alignment horizontal="left" vertical="center" shrinkToFit="1"/>
    </xf>
    <xf numFmtId="176" fontId="58" fillId="33" borderId="28"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1" xfId="0" applyFont="1" applyFill="1" applyBorder="1" applyAlignment="1">
      <alignment horizontal="center" vertical="center" wrapText="1" shrinkToFit="1"/>
    </xf>
    <xf numFmtId="0" fontId="66" fillId="33" borderId="12" xfId="0" applyFont="1" applyFill="1" applyBorder="1" applyAlignment="1">
      <alignment horizontal="center" vertical="center" wrapText="1" shrinkToFit="1"/>
    </xf>
    <xf numFmtId="0" fontId="58" fillId="34" borderId="10"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2" xfId="0" applyFont="1" applyFill="1" applyBorder="1" applyAlignment="1">
      <alignment horizontal="center" vertical="center"/>
    </xf>
    <xf numFmtId="176" fontId="58" fillId="34" borderId="19" xfId="0" applyNumberFormat="1" applyFont="1" applyFill="1" applyBorder="1" applyAlignment="1">
      <alignment vertical="center"/>
    </xf>
    <xf numFmtId="176" fontId="58" fillId="34" borderId="34" xfId="0" applyNumberFormat="1" applyFont="1" applyFill="1" applyBorder="1" applyAlignment="1">
      <alignment vertical="center"/>
    </xf>
    <xf numFmtId="176" fontId="58" fillId="34" borderId="37"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0" fontId="8" fillId="6" borderId="10" xfId="43" applyFill="1" applyBorder="1" applyAlignment="1" applyProtection="1">
      <alignment/>
      <protection/>
    </xf>
    <xf numFmtId="0" fontId="8" fillId="6" borderId="11" xfId="43" applyFill="1" applyBorder="1" applyAlignment="1" applyProtection="1">
      <alignment/>
      <protection/>
    </xf>
    <xf numFmtId="0" fontId="8" fillId="6" borderId="12" xfId="43" applyFill="1" applyBorder="1" applyAlignment="1" applyProtection="1">
      <alignment/>
      <protection/>
    </xf>
    <xf numFmtId="176" fontId="77" fillId="34" borderId="20" xfId="52" applyNumberFormat="1" applyFont="1" applyFill="1" applyBorder="1" applyAlignment="1">
      <alignment horizontal="center" vertical="center" textRotation="255" shrinkToFit="1"/>
    </xf>
    <xf numFmtId="176" fontId="77" fillId="34" borderId="16" xfId="52" applyNumberFormat="1" applyFont="1" applyFill="1" applyBorder="1" applyAlignment="1">
      <alignment horizontal="center" vertical="center" textRotation="255" shrinkToFit="1"/>
    </xf>
    <xf numFmtId="176" fontId="58" fillId="34" borderId="10" xfId="52" applyNumberFormat="1" applyFont="1" applyFill="1" applyBorder="1" applyAlignment="1">
      <alignment vertical="center"/>
    </xf>
    <xf numFmtId="176" fontId="58" fillId="34" borderId="12" xfId="52" applyNumberFormat="1" applyFont="1" applyFill="1" applyBorder="1" applyAlignment="1">
      <alignment vertical="center"/>
    </xf>
    <xf numFmtId="176" fontId="58" fillId="34" borderId="19" xfId="52" applyNumberFormat="1" applyFont="1" applyFill="1" applyBorder="1" applyAlignment="1">
      <alignment vertical="center"/>
    </xf>
    <xf numFmtId="176" fontId="58" fillId="34" borderId="34" xfId="52" applyNumberFormat="1" applyFont="1" applyFill="1" applyBorder="1" applyAlignment="1">
      <alignment vertical="center"/>
    </xf>
    <xf numFmtId="176" fontId="58" fillId="34" borderId="20" xfId="52" applyNumberFormat="1" applyFont="1" applyFill="1" applyBorder="1" applyAlignment="1">
      <alignment horizontal="center" vertical="center" textRotation="255" wrapText="1"/>
    </xf>
    <xf numFmtId="176" fontId="58" fillId="34" borderId="16" xfId="52" applyNumberFormat="1" applyFont="1" applyFill="1" applyBorder="1" applyAlignment="1">
      <alignment horizontal="center" vertical="center" textRotation="255" wrapText="1"/>
    </xf>
    <xf numFmtId="176" fontId="58" fillId="33" borderId="37" xfId="52" applyNumberFormat="1" applyFont="1" applyFill="1" applyBorder="1" applyAlignment="1">
      <alignment horizontal="left" vertical="center" wrapText="1"/>
    </xf>
    <xf numFmtId="176" fontId="58" fillId="33" borderId="22" xfId="52" applyNumberFormat="1" applyFont="1" applyFill="1" applyBorder="1" applyAlignment="1">
      <alignment horizontal="left" vertical="center" wrapText="1"/>
    </xf>
    <xf numFmtId="0" fontId="72" fillId="0" borderId="10"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0" xfId="0" applyFont="1" applyFill="1" applyBorder="1" applyAlignment="1">
      <alignment vertical="center"/>
    </xf>
    <xf numFmtId="0" fontId="72" fillId="0" borderId="11" xfId="0" applyFont="1" applyFill="1" applyBorder="1" applyAlignment="1">
      <alignment vertical="center"/>
    </xf>
    <xf numFmtId="0" fontId="72" fillId="0" borderId="12" xfId="0" applyFont="1" applyFill="1" applyBorder="1" applyAlignment="1">
      <alignment vertical="center"/>
    </xf>
    <xf numFmtId="0" fontId="75" fillId="0" borderId="10"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123825</xdr:colOff>
      <xdr:row>0</xdr:row>
      <xdr:rowOff>476250</xdr:rowOff>
    </xdr:to>
    <xdr:sp>
      <xdr:nvSpPr>
        <xdr:cNvPr id="1" name="テキスト ボックス 3"/>
        <xdr:cNvSpPr txBox="1">
          <a:spLocks noChangeArrowheads="1"/>
        </xdr:cNvSpPr>
      </xdr:nvSpPr>
      <xdr:spPr>
        <a:xfrm>
          <a:off x="0" y="0"/>
          <a:ext cx="232410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mihayadome.gr.jp/" TargetMode="External" /><Relationship Id="rId2" Type="http://schemas.openxmlformats.org/officeDocument/2006/relationships/hyperlink" Target="http://www.pref.osaka.lg.jp/houbun/reiki/reiki_honbun/k201RG00001019.html" TargetMode="External" /><Relationship Id="rId3" Type="http://schemas.openxmlformats.org/officeDocument/2006/relationships/hyperlink" Target="http://www.pref.osaka.lg.jp/hokentaiku/" TargetMode="External" /><Relationship Id="rId4" Type="http://schemas.openxmlformats.org/officeDocument/2006/relationships/hyperlink" Target="https://www.pref.osaka.lg.jp/houbun/reiki/reiki_honbun/k201RG00001020.html" TargetMode="External" /><Relationship Id="rId5" Type="http://schemas.openxmlformats.org/officeDocument/2006/relationships/hyperlink" Target="https://www.pref.osaka.lg.jp/houbun/reiki/reiki_honbun/k201RG00002175.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4/R04_z15-24kadoma.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35"/>
  <sheetViews>
    <sheetView tabSelected="1" view="pageBreakPreview" zoomScaleSheetLayoutView="100" zoomScalePageLayoutView="0" workbookViewId="0" topLeftCell="A1">
      <selection activeCell="L34" sqref="L34:AS34"/>
    </sheetView>
  </sheetViews>
  <sheetFormatPr defaultColWidth="2.421875" defaultRowHeight="15"/>
  <cols>
    <col min="1" max="1" width="3.140625" style="95" customWidth="1"/>
    <col min="2" max="4" width="2.421875" style="95" customWidth="1"/>
    <col min="5" max="5" width="3.140625" style="95" customWidth="1"/>
    <col min="6" max="16384" width="2.421875" style="95" customWidth="1"/>
  </cols>
  <sheetData>
    <row r="1" spans="1:45" ht="39.75" customHeight="1">
      <c r="A1" s="157" t="s">
        <v>90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row>
    <row r="2" spans="1:45" ht="17.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row>
    <row r="3" spans="1:45" ht="46.5" customHeight="1">
      <c r="A3" s="160" t="s">
        <v>91</v>
      </c>
      <c r="B3" s="160"/>
      <c r="C3" s="160"/>
      <c r="D3" s="160"/>
      <c r="E3" s="160"/>
      <c r="F3" s="161" t="s">
        <v>161</v>
      </c>
      <c r="G3" s="161"/>
      <c r="H3" s="161"/>
      <c r="I3" s="161"/>
      <c r="J3" s="161"/>
      <c r="K3" s="161"/>
      <c r="L3" s="161"/>
      <c r="M3" s="161"/>
      <c r="N3" s="161"/>
      <c r="O3" s="161"/>
      <c r="P3" s="161"/>
      <c r="Q3" s="161"/>
      <c r="R3" s="161"/>
      <c r="S3" s="161"/>
      <c r="T3" s="162" t="s">
        <v>198</v>
      </c>
      <c r="U3" s="162"/>
      <c r="V3" s="162"/>
      <c r="W3" s="162"/>
      <c r="X3" s="162"/>
      <c r="Y3" s="163" t="s">
        <v>162</v>
      </c>
      <c r="Z3" s="163"/>
      <c r="AA3" s="163"/>
      <c r="AB3" s="163"/>
      <c r="AC3" s="163"/>
      <c r="AD3" s="163"/>
      <c r="AE3" s="163"/>
      <c r="AF3" s="163"/>
      <c r="AG3" s="163"/>
      <c r="AH3" s="163"/>
      <c r="AI3" s="163"/>
      <c r="AJ3" s="163"/>
      <c r="AK3" s="163"/>
      <c r="AL3" s="164"/>
      <c r="AM3" s="164"/>
      <c r="AN3" s="164"/>
      <c r="AO3" s="164"/>
      <c r="AP3" s="164"/>
      <c r="AQ3" s="164"/>
      <c r="AR3" s="164"/>
      <c r="AS3" s="164"/>
    </row>
    <row r="4" spans="1:45" ht="13.5"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row>
    <row r="5" spans="1:45" ht="18">
      <c r="A5" s="166" t="s">
        <v>204</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row>
    <row r="6" spans="1:45" ht="34.5" customHeight="1">
      <c r="A6" s="168" t="s">
        <v>92</v>
      </c>
      <c r="B6" s="168"/>
      <c r="C6" s="168"/>
      <c r="D6" s="168"/>
      <c r="E6" s="168"/>
      <c r="F6" s="168"/>
      <c r="G6" s="168"/>
      <c r="H6" s="168"/>
      <c r="I6" s="168"/>
      <c r="J6" s="168"/>
      <c r="K6" s="168"/>
      <c r="L6" s="172" t="s">
        <v>163</v>
      </c>
      <c r="M6" s="173"/>
      <c r="N6" s="173"/>
      <c r="O6" s="173"/>
      <c r="P6" s="173"/>
      <c r="Q6" s="173"/>
      <c r="R6" s="173"/>
      <c r="S6" s="173"/>
      <c r="T6" s="173"/>
      <c r="U6" s="173"/>
      <c r="V6" s="173"/>
      <c r="W6" s="173"/>
      <c r="X6" s="173"/>
      <c r="Y6" s="173"/>
      <c r="Z6" s="173"/>
      <c r="AA6" s="173"/>
      <c r="AB6" s="173" t="s">
        <v>192</v>
      </c>
      <c r="AC6" s="173"/>
      <c r="AD6" s="173"/>
      <c r="AE6" s="173"/>
      <c r="AF6" s="173"/>
      <c r="AG6" s="173"/>
      <c r="AH6" s="173"/>
      <c r="AI6" s="173"/>
      <c r="AJ6" s="173"/>
      <c r="AK6" s="173"/>
      <c r="AL6" s="173"/>
      <c r="AM6" s="173"/>
      <c r="AN6" s="173"/>
      <c r="AO6" s="173"/>
      <c r="AP6" s="173"/>
      <c r="AQ6" s="173"/>
      <c r="AR6" s="173"/>
      <c r="AS6" s="174"/>
    </row>
    <row r="7" spans="1:45" ht="40.5" customHeight="1">
      <c r="A7" s="168" t="s">
        <v>164</v>
      </c>
      <c r="B7" s="168"/>
      <c r="C7" s="168"/>
      <c r="D7" s="168"/>
      <c r="E7" s="168"/>
      <c r="F7" s="168"/>
      <c r="G7" s="168"/>
      <c r="H7" s="168"/>
      <c r="I7" s="168"/>
      <c r="J7" s="168"/>
      <c r="K7" s="168"/>
      <c r="L7" s="169" t="s">
        <v>165</v>
      </c>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1"/>
    </row>
    <row r="8" spans="1:45" ht="37.5" customHeight="1">
      <c r="A8" s="162" t="s">
        <v>189</v>
      </c>
      <c r="B8" s="162"/>
      <c r="C8" s="162"/>
      <c r="D8" s="162"/>
      <c r="E8" s="162"/>
      <c r="F8" s="162"/>
      <c r="G8" s="162"/>
      <c r="H8" s="162"/>
      <c r="I8" s="162"/>
      <c r="J8" s="162"/>
      <c r="K8" s="162"/>
      <c r="L8" s="175" t="s">
        <v>214</v>
      </c>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7"/>
      <c r="AQ8" s="177"/>
      <c r="AR8" s="177"/>
      <c r="AS8" s="178"/>
    </row>
    <row r="9" spans="1:45" ht="30" customHeight="1">
      <c r="A9" s="162" t="s">
        <v>93</v>
      </c>
      <c r="B9" s="162"/>
      <c r="C9" s="162"/>
      <c r="D9" s="162"/>
      <c r="E9" s="162"/>
      <c r="F9" s="162"/>
      <c r="G9" s="162"/>
      <c r="H9" s="162"/>
      <c r="I9" s="162"/>
      <c r="J9" s="162"/>
      <c r="K9" s="162"/>
      <c r="L9" s="179" t="s">
        <v>166</v>
      </c>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70"/>
      <c r="AQ9" s="170"/>
      <c r="AR9" s="170"/>
      <c r="AS9" s="171"/>
    </row>
    <row r="10" spans="1:45" ht="30" customHeight="1">
      <c r="A10" s="162" t="s">
        <v>94</v>
      </c>
      <c r="B10" s="162"/>
      <c r="C10" s="162"/>
      <c r="D10" s="162"/>
      <c r="E10" s="162"/>
      <c r="F10" s="162"/>
      <c r="G10" s="162"/>
      <c r="H10" s="162"/>
      <c r="I10" s="162"/>
      <c r="J10" s="162"/>
      <c r="K10" s="162"/>
      <c r="L10" s="181" t="s">
        <v>167</v>
      </c>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70"/>
      <c r="AQ10" s="170"/>
      <c r="AR10" s="170"/>
      <c r="AS10" s="171"/>
    </row>
    <row r="11" spans="1:45" ht="30" customHeight="1">
      <c r="A11" s="162" t="s">
        <v>95</v>
      </c>
      <c r="B11" s="162"/>
      <c r="C11" s="162"/>
      <c r="D11" s="162"/>
      <c r="E11" s="162"/>
      <c r="F11" s="162"/>
      <c r="G11" s="162"/>
      <c r="H11" s="162"/>
      <c r="I11" s="162"/>
      <c r="J11" s="162"/>
      <c r="K11" s="162"/>
      <c r="L11" s="179" t="s">
        <v>168</v>
      </c>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70"/>
      <c r="AQ11" s="170"/>
      <c r="AR11" s="170"/>
      <c r="AS11" s="171"/>
    </row>
    <row r="12" spans="1:45" ht="30" customHeight="1">
      <c r="A12" s="162" t="s">
        <v>96</v>
      </c>
      <c r="B12" s="162"/>
      <c r="C12" s="162"/>
      <c r="D12" s="162"/>
      <c r="E12" s="162"/>
      <c r="F12" s="162"/>
      <c r="G12" s="162"/>
      <c r="H12" s="162"/>
      <c r="I12" s="162"/>
      <c r="J12" s="162"/>
      <c r="K12" s="162"/>
      <c r="L12" s="181" t="s">
        <v>169</v>
      </c>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70"/>
      <c r="AQ12" s="170"/>
      <c r="AR12" s="170"/>
      <c r="AS12" s="171"/>
    </row>
    <row r="13" spans="1:45" ht="191.25" customHeight="1">
      <c r="A13" s="162" t="s">
        <v>97</v>
      </c>
      <c r="B13" s="162"/>
      <c r="C13" s="162"/>
      <c r="D13" s="162"/>
      <c r="E13" s="162"/>
      <c r="F13" s="162"/>
      <c r="G13" s="162"/>
      <c r="H13" s="162"/>
      <c r="I13" s="162"/>
      <c r="J13" s="162"/>
      <c r="K13" s="162"/>
      <c r="L13" s="186" t="s">
        <v>216</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8"/>
      <c r="AQ13" s="188"/>
      <c r="AR13" s="188"/>
      <c r="AS13" s="189"/>
    </row>
    <row r="14" spans="1:45" ht="15" customHeight="1">
      <c r="A14" s="214" t="s">
        <v>98</v>
      </c>
      <c r="B14" s="215"/>
      <c r="C14" s="215"/>
      <c r="D14" s="215"/>
      <c r="E14" s="215"/>
      <c r="F14" s="215"/>
      <c r="G14" s="215"/>
      <c r="H14" s="215"/>
      <c r="I14" s="215"/>
      <c r="J14" s="215"/>
      <c r="K14" s="216"/>
      <c r="L14" s="192" t="s">
        <v>99</v>
      </c>
      <c r="M14" s="193"/>
      <c r="N14" s="193"/>
      <c r="O14" s="193"/>
      <c r="P14" s="193"/>
      <c r="Q14" s="193"/>
      <c r="R14" s="194"/>
      <c r="S14" s="198" t="s">
        <v>100</v>
      </c>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200"/>
      <c r="AR14" s="201"/>
      <c r="AS14" s="202"/>
    </row>
    <row r="15" spans="1:45" ht="15" customHeight="1">
      <c r="A15" s="217"/>
      <c r="B15" s="218"/>
      <c r="C15" s="218"/>
      <c r="D15" s="218"/>
      <c r="E15" s="218"/>
      <c r="F15" s="218"/>
      <c r="G15" s="218"/>
      <c r="H15" s="218"/>
      <c r="I15" s="218"/>
      <c r="J15" s="218"/>
      <c r="K15" s="219"/>
      <c r="L15" s="195"/>
      <c r="M15" s="196"/>
      <c r="N15" s="196"/>
      <c r="O15" s="196"/>
      <c r="P15" s="196"/>
      <c r="Q15" s="196"/>
      <c r="R15" s="197"/>
      <c r="S15" s="198" t="s">
        <v>101</v>
      </c>
      <c r="T15" s="198"/>
      <c r="U15" s="198"/>
      <c r="V15" s="198"/>
      <c r="W15" s="198"/>
      <c r="X15" s="198"/>
      <c r="Y15" s="198" t="s">
        <v>102</v>
      </c>
      <c r="Z15" s="198"/>
      <c r="AA15" s="198"/>
      <c r="AB15" s="198"/>
      <c r="AC15" s="198"/>
      <c r="AD15" s="198"/>
      <c r="AE15" s="198" t="s">
        <v>13</v>
      </c>
      <c r="AF15" s="198"/>
      <c r="AG15" s="198"/>
      <c r="AH15" s="198"/>
      <c r="AI15" s="198"/>
      <c r="AJ15" s="198"/>
      <c r="AK15" s="198" t="s">
        <v>103</v>
      </c>
      <c r="AL15" s="198"/>
      <c r="AM15" s="198"/>
      <c r="AN15" s="198"/>
      <c r="AO15" s="198"/>
      <c r="AP15" s="198"/>
      <c r="AQ15" s="203"/>
      <c r="AR15" s="204"/>
      <c r="AS15" s="205"/>
    </row>
    <row r="16" spans="1:45" ht="15" customHeight="1">
      <c r="A16" s="217"/>
      <c r="B16" s="218"/>
      <c r="C16" s="218"/>
      <c r="D16" s="218"/>
      <c r="E16" s="218"/>
      <c r="F16" s="218"/>
      <c r="G16" s="218"/>
      <c r="H16" s="218"/>
      <c r="I16" s="218"/>
      <c r="J16" s="218"/>
      <c r="K16" s="219"/>
      <c r="L16" s="182">
        <v>312.15</v>
      </c>
      <c r="M16" s="183"/>
      <c r="N16" s="183"/>
      <c r="O16" s="183"/>
      <c r="P16" s="183"/>
      <c r="Q16" s="184" t="s">
        <v>170</v>
      </c>
      <c r="R16" s="185"/>
      <c r="S16" s="190">
        <v>307.43</v>
      </c>
      <c r="T16" s="191"/>
      <c r="U16" s="191"/>
      <c r="V16" s="191"/>
      <c r="W16" s="184" t="s">
        <v>170</v>
      </c>
      <c r="X16" s="185"/>
      <c r="Y16" s="190">
        <v>0</v>
      </c>
      <c r="Z16" s="191"/>
      <c r="AA16" s="191"/>
      <c r="AB16" s="191"/>
      <c r="AC16" s="184" t="s">
        <v>170</v>
      </c>
      <c r="AD16" s="185"/>
      <c r="AE16" s="190">
        <v>0</v>
      </c>
      <c r="AF16" s="191"/>
      <c r="AG16" s="191"/>
      <c r="AH16" s="191"/>
      <c r="AI16" s="184" t="s">
        <v>170</v>
      </c>
      <c r="AJ16" s="185"/>
      <c r="AK16" s="190">
        <v>4.72</v>
      </c>
      <c r="AL16" s="191"/>
      <c r="AM16" s="191"/>
      <c r="AN16" s="191"/>
      <c r="AO16" s="184" t="s">
        <v>170</v>
      </c>
      <c r="AP16" s="185"/>
      <c r="AQ16" s="203"/>
      <c r="AR16" s="204"/>
      <c r="AS16" s="205"/>
    </row>
    <row r="17" spans="1:45" ht="15" customHeight="1">
      <c r="A17" s="226"/>
      <c r="B17" s="227"/>
      <c r="C17" s="227"/>
      <c r="D17" s="227"/>
      <c r="E17" s="227"/>
      <c r="F17" s="227"/>
      <c r="G17" s="227"/>
      <c r="H17" s="227"/>
      <c r="I17" s="227"/>
      <c r="J17" s="227"/>
      <c r="K17" s="228"/>
      <c r="L17" s="208"/>
      <c r="M17" s="209"/>
      <c r="N17" s="209"/>
      <c r="O17" s="209"/>
      <c r="P17" s="209"/>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06"/>
      <c r="AR17" s="206"/>
      <c r="AS17" s="207"/>
    </row>
    <row r="18" spans="1:45" ht="37.5" customHeight="1">
      <c r="A18" s="214" t="s">
        <v>104</v>
      </c>
      <c r="B18" s="215"/>
      <c r="C18" s="215"/>
      <c r="D18" s="215"/>
      <c r="E18" s="215"/>
      <c r="F18" s="215"/>
      <c r="G18" s="215"/>
      <c r="H18" s="215"/>
      <c r="I18" s="215"/>
      <c r="J18" s="215"/>
      <c r="K18" s="216"/>
      <c r="L18" s="220" t="s">
        <v>217</v>
      </c>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2"/>
    </row>
    <row r="19" spans="1:45" ht="18">
      <c r="A19" s="217"/>
      <c r="B19" s="218"/>
      <c r="C19" s="218"/>
      <c r="D19" s="218"/>
      <c r="E19" s="218"/>
      <c r="F19" s="218"/>
      <c r="G19" s="218"/>
      <c r="H19" s="218"/>
      <c r="I19" s="218"/>
      <c r="J19" s="218"/>
      <c r="K19" s="219"/>
      <c r="L19" s="223" t="s">
        <v>205</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5"/>
    </row>
    <row r="20" spans="1:45" ht="36.75" customHeight="1">
      <c r="A20" s="214" t="s">
        <v>105</v>
      </c>
      <c r="B20" s="215"/>
      <c r="C20" s="215"/>
      <c r="D20" s="215"/>
      <c r="E20" s="215"/>
      <c r="F20" s="215"/>
      <c r="G20" s="215"/>
      <c r="H20" s="215"/>
      <c r="I20" s="215"/>
      <c r="J20" s="215"/>
      <c r="K20" s="216"/>
      <c r="L20" s="179" t="s">
        <v>171</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70"/>
      <c r="AQ20" s="170"/>
      <c r="AR20" s="170"/>
      <c r="AS20" s="171"/>
    </row>
    <row r="21" spans="1:45" ht="39" customHeight="1">
      <c r="A21" s="162" t="s">
        <v>106</v>
      </c>
      <c r="B21" s="162"/>
      <c r="C21" s="162"/>
      <c r="D21" s="162"/>
      <c r="E21" s="162"/>
      <c r="F21" s="162"/>
      <c r="G21" s="162"/>
      <c r="H21" s="162"/>
      <c r="I21" s="162"/>
      <c r="J21" s="162"/>
      <c r="K21" s="162"/>
      <c r="L21" s="179" t="s">
        <v>172</v>
      </c>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70"/>
      <c r="AQ21" s="170"/>
      <c r="AR21" s="170"/>
      <c r="AS21" s="171"/>
    </row>
    <row r="22" spans="1:45" ht="18">
      <c r="A22" s="214" t="s">
        <v>173</v>
      </c>
      <c r="B22" s="231"/>
      <c r="C22" s="231"/>
      <c r="D22" s="231"/>
      <c r="E22" s="231"/>
      <c r="F22" s="231"/>
      <c r="G22" s="231"/>
      <c r="H22" s="231"/>
      <c r="I22" s="231"/>
      <c r="J22" s="231"/>
      <c r="K22" s="232"/>
      <c r="L22" s="211" t="s">
        <v>107</v>
      </c>
      <c r="M22" s="212"/>
      <c r="N22" s="212"/>
      <c r="O22" s="213"/>
      <c r="P22" s="211" t="s">
        <v>183</v>
      </c>
      <c r="Q22" s="212"/>
      <c r="R22" s="212"/>
      <c r="S22" s="212"/>
      <c r="T22" s="213"/>
      <c r="U22" s="211" t="s">
        <v>184</v>
      </c>
      <c r="V22" s="212"/>
      <c r="W22" s="212"/>
      <c r="X22" s="212"/>
      <c r="Y22" s="213"/>
      <c r="Z22" s="211" t="s">
        <v>185</v>
      </c>
      <c r="AA22" s="212"/>
      <c r="AB22" s="212"/>
      <c r="AC22" s="212"/>
      <c r="AD22" s="213"/>
      <c r="AE22" s="211" t="s">
        <v>186</v>
      </c>
      <c r="AF22" s="212"/>
      <c r="AG22" s="212"/>
      <c r="AH22" s="212"/>
      <c r="AI22" s="213"/>
      <c r="AJ22" s="211" t="s">
        <v>206</v>
      </c>
      <c r="AK22" s="212"/>
      <c r="AL22" s="212"/>
      <c r="AM22" s="212"/>
      <c r="AN22" s="213"/>
      <c r="AO22" s="240"/>
      <c r="AP22" s="241"/>
      <c r="AQ22" s="241"/>
      <c r="AR22" s="241"/>
      <c r="AS22" s="242"/>
    </row>
    <row r="23" spans="1:45" ht="18">
      <c r="A23" s="226"/>
      <c r="B23" s="227"/>
      <c r="C23" s="227"/>
      <c r="D23" s="227"/>
      <c r="E23" s="227"/>
      <c r="F23" s="227"/>
      <c r="G23" s="227"/>
      <c r="H23" s="227"/>
      <c r="I23" s="227"/>
      <c r="J23" s="227"/>
      <c r="K23" s="228"/>
      <c r="L23" s="246" t="s">
        <v>197</v>
      </c>
      <c r="M23" s="247"/>
      <c r="N23" s="247"/>
      <c r="O23" s="248"/>
      <c r="P23" s="249">
        <v>500279</v>
      </c>
      <c r="Q23" s="250"/>
      <c r="R23" s="250"/>
      <c r="S23" s="250"/>
      <c r="T23" s="96" t="s">
        <v>174</v>
      </c>
      <c r="U23" s="249">
        <v>489452</v>
      </c>
      <c r="V23" s="250"/>
      <c r="W23" s="250"/>
      <c r="X23" s="250"/>
      <c r="Y23" s="96" t="s">
        <v>174</v>
      </c>
      <c r="Z23" s="249">
        <v>242019</v>
      </c>
      <c r="AA23" s="250"/>
      <c r="AB23" s="250"/>
      <c r="AC23" s="250"/>
      <c r="AD23" s="96" t="s">
        <v>174</v>
      </c>
      <c r="AE23" s="229">
        <v>238742</v>
      </c>
      <c r="AF23" s="230"/>
      <c r="AG23" s="230"/>
      <c r="AH23" s="230"/>
      <c r="AI23" s="108" t="s">
        <v>174</v>
      </c>
      <c r="AJ23" s="229">
        <v>370504</v>
      </c>
      <c r="AK23" s="230"/>
      <c r="AL23" s="230"/>
      <c r="AM23" s="230"/>
      <c r="AN23" s="108" t="s">
        <v>174</v>
      </c>
      <c r="AO23" s="243"/>
      <c r="AP23" s="244"/>
      <c r="AQ23" s="244"/>
      <c r="AR23" s="244"/>
      <c r="AS23" s="245"/>
    </row>
    <row r="24" spans="1:45" ht="18">
      <c r="A24" s="214" t="s">
        <v>108</v>
      </c>
      <c r="B24" s="215"/>
      <c r="C24" s="215"/>
      <c r="D24" s="215"/>
      <c r="E24" s="215"/>
      <c r="F24" s="215"/>
      <c r="G24" s="215"/>
      <c r="H24" s="215"/>
      <c r="I24" s="215"/>
      <c r="J24" s="215"/>
      <c r="K24" s="216"/>
      <c r="L24" s="211" t="s">
        <v>107</v>
      </c>
      <c r="M24" s="212"/>
      <c r="N24" s="212"/>
      <c r="O24" s="213"/>
      <c r="P24" s="211" t="s">
        <v>183</v>
      </c>
      <c r="Q24" s="212"/>
      <c r="R24" s="212"/>
      <c r="S24" s="212"/>
      <c r="T24" s="213"/>
      <c r="U24" s="211" t="s">
        <v>184</v>
      </c>
      <c r="V24" s="212"/>
      <c r="W24" s="212"/>
      <c r="X24" s="212"/>
      <c r="Y24" s="213"/>
      <c r="Z24" s="211" t="s">
        <v>185</v>
      </c>
      <c r="AA24" s="212"/>
      <c r="AB24" s="212"/>
      <c r="AC24" s="212"/>
      <c r="AD24" s="213"/>
      <c r="AE24" s="252" t="s">
        <v>186</v>
      </c>
      <c r="AF24" s="253"/>
      <c r="AG24" s="253"/>
      <c r="AH24" s="253"/>
      <c r="AI24" s="254"/>
      <c r="AJ24" s="252" t="s">
        <v>206</v>
      </c>
      <c r="AK24" s="253"/>
      <c r="AL24" s="253"/>
      <c r="AM24" s="253"/>
      <c r="AN24" s="254"/>
      <c r="AO24" s="255"/>
      <c r="AP24" s="256"/>
      <c r="AQ24" s="256"/>
      <c r="AR24" s="256"/>
      <c r="AS24" s="257"/>
    </row>
    <row r="25" spans="1:45" ht="18">
      <c r="A25" s="217"/>
      <c r="B25" s="218"/>
      <c r="C25" s="218"/>
      <c r="D25" s="218"/>
      <c r="E25" s="218"/>
      <c r="F25" s="218"/>
      <c r="G25" s="218"/>
      <c r="H25" s="218"/>
      <c r="I25" s="218"/>
      <c r="J25" s="218"/>
      <c r="K25" s="219"/>
      <c r="L25" s="235" t="s">
        <v>175</v>
      </c>
      <c r="M25" s="236"/>
      <c r="N25" s="236"/>
      <c r="O25" s="237"/>
      <c r="P25" s="238">
        <v>91.3</v>
      </c>
      <c r="Q25" s="239"/>
      <c r="R25" s="239"/>
      <c r="S25" s="239"/>
      <c r="T25" s="96" t="s">
        <v>176</v>
      </c>
      <c r="U25" s="238">
        <v>83.8</v>
      </c>
      <c r="V25" s="239"/>
      <c r="W25" s="239"/>
      <c r="X25" s="239"/>
      <c r="Y25" s="96" t="s">
        <v>176</v>
      </c>
      <c r="Z25" s="238">
        <v>76.1</v>
      </c>
      <c r="AA25" s="239"/>
      <c r="AB25" s="239"/>
      <c r="AC25" s="239"/>
      <c r="AD25" s="96" t="s">
        <v>176</v>
      </c>
      <c r="AE25" s="233">
        <v>81.8</v>
      </c>
      <c r="AF25" s="234"/>
      <c r="AG25" s="234"/>
      <c r="AH25" s="234"/>
      <c r="AI25" s="108" t="s">
        <v>176</v>
      </c>
      <c r="AJ25" s="233">
        <v>89.3</v>
      </c>
      <c r="AK25" s="234"/>
      <c r="AL25" s="234"/>
      <c r="AM25" s="234"/>
      <c r="AN25" s="108" t="s">
        <v>176</v>
      </c>
      <c r="AO25" s="255"/>
      <c r="AP25" s="256"/>
      <c r="AQ25" s="256"/>
      <c r="AR25" s="256"/>
      <c r="AS25" s="257"/>
    </row>
    <row r="26" spans="1:45" ht="18">
      <c r="A26" s="217"/>
      <c r="B26" s="218"/>
      <c r="C26" s="218"/>
      <c r="D26" s="218"/>
      <c r="E26" s="218"/>
      <c r="F26" s="218"/>
      <c r="G26" s="218"/>
      <c r="H26" s="218"/>
      <c r="I26" s="218"/>
      <c r="J26" s="218"/>
      <c r="K26" s="219"/>
      <c r="L26" s="235" t="s">
        <v>177</v>
      </c>
      <c r="M26" s="236"/>
      <c r="N26" s="236"/>
      <c r="O26" s="237"/>
      <c r="P26" s="238">
        <v>80.4</v>
      </c>
      <c r="Q26" s="239"/>
      <c r="R26" s="239"/>
      <c r="S26" s="239"/>
      <c r="T26" s="96" t="s">
        <v>176</v>
      </c>
      <c r="U26" s="238">
        <v>8.666666666666666</v>
      </c>
      <c r="V26" s="239"/>
      <c r="W26" s="239"/>
      <c r="X26" s="239"/>
      <c r="Y26" s="96" t="s">
        <v>176</v>
      </c>
      <c r="Z26" s="238">
        <v>85.1</v>
      </c>
      <c r="AA26" s="239"/>
      <c r="AB26" s="239"/>
      <c r="AC26" s="239"/>
      <c r="AD26" s="96" t="s">
        <v>176</v>
      </c>
      <c r="AE26" s="233">
        <v>88.7</v>
      </c>
      <c r="AF26" s="234"/>
      <c r="AG26" s="234"/>
      <c r="AH26" s="234"/>
      <c r="AI26" s="108" t="s">
        <v>176</v>
      </c>
      <c r="AJ26" s="233">
        <v>91.1</v>
      </c>
      <c r="AK26" s="234"/>
      <c r="AL26" s="234"/>
      <c r="AM26" s="234"/>
      <c r="AN26" s="108" t="s">
        <v>176</v>
      </c>
      <c r="AO26" s="255"/>
      <c r="AP26" s="256"/>
      <c r="AQ26" s="256"/>
      <c r="AR26" s="256"/>
      <c r="AS26" s="257"/>
    </row>
    <row r="27" spans="1:45" ht="18">
      <c r="A27" s="217"/>
      <c r="B27" s="218"/>
      <c r="C27" s="218"/>
      <c r="D27" s="218"/>
      <c r="E27" s="218"/>
      <c r="F27" s="218"/>
      <c r="G27" s="218"/>
      <c r="H27" s="218"/>
      <c r="I27" s="218"/>
      <c r="J27" s="218"/>
      <c r="K27" s="219"/>
      <c r="L27" s="235" t="s">
        <v>178</v>
      </c>
      <c r="M27" s="236"/>
      <c r="N27" s="236"/>
      <c r="O27" s="237"/>
      <c r="P27" s="238">
        <v>51.9</v>
      </c>
      <c r="Q27" s="239"/>
      <c r="R27" s="239"/>
      <c r="S27" s="239"/>
      <c r="T27" s="96" t="s">
        <v>176</v>
      </c>
      <c r="U27" s="238">
        <v>44.5</v>
      </c>
      <c r="V27" s="239"/>
      <c r="W27" s="239"/>
      <c r="X27" s="239"/>
      <c r="Y27" s="96" t="s">
        <v>176</v>
      </c>
      <c r="Z27" s="238">
        <v>37.2</v>
      </c>
      <c r="AA27" s="239"/>
      <c r="AB27" s="239"/>
      <c r="AC27" s="239"/>
      <c r="AD27" s="96" t="s">
        <v>176</v>
      </c>
      <c r="AE27" s="233">
        <v>44</v>
      </c>
      <c r="AF27" s="234"/>
      <c r="AG27" s="234"/>
      <c r="AH27" s="234"/>
      <c r="AI27" s="108" t="s">
        <v>176</v>
      </c>
      <c r="AJ27" s="233">
        <v>56.8</v>
      </c>
      <c r="AK27" s="234"/>
      <c r="AL27" s="234"/>
      <c r="AM27" s="234"/>
      <c r="AN27" s="108" t="s">
        <v>176</v>
      </c>
      <c r="AO27" s="255"/>
      <c r="AP27" s="256"/>
      <c r="AQ27" s="256"/>
      <c r="AR27" s="256"/>
      <c r="AS27" s="257"/>
    </row>
    <row r="28" spans="1:45" ht="18">
      <c r="A28" s="217"/>
      <c r="B28" s="218"/>
      <c r="C28" s="218"/>
      <c r="D28" s="218"/>
      <c r="E28" s="218"/>
      <c r="F28" s="218"/>
      <c r="G28" s="218"/>
      <c r="H28" s="218"/>
      <c r="I28" s="218"/>
      <c r="J28" s="218"/>
      <c r="K28" s="219"/>
      <c r="L28" s="251" t="s">
        <v>179</v>
      </c>
      <c r="M28" s="236"/>
      <c r="N28" s="236"/>
      <c r="O28" s="237"/>
      <c r="P28" s="238">
        <v>23.1</v>
      </c>
      <c r="Q28" s="239"/>
      <c r="R28" s="239"/>
      <c r="S28" s="239"/>
      <c r="T28" s="96" t="s">
        <v>176</v>
      </c>
      <c r="U28" s="238">
        <v>21.9</v>
      </c>
      <c r="V28" s="239"/>
      <c r="W28" s="239"/>
      <c r="X28" s="239"/>
      <c r="Y28" s="96" t="s">
        <v>176</v>
      </c>
      <c r="Z28" s="238">
        <v>14.1</v>
      </c>
      <c r="AA28" s="239"/>
      <c r="AB28" s="239"/>
      <c r="AC28" s="239"/>
      <c r="AD28" s="96" t="s">
        <v>176</v>
      </c>
      <c r="AE28" s="233">
        <v>16.7</v>
      </c>
      <c r="AF28" s="234"/>
      <c r="AG28" s="234"/>
      <c r="AH28" s="234"/>
      <c r="AI28" s="108" t="s">
        <v>176</v>
      </c>
      <c r="AJ28" s="233">
        <v>19.7</v>
      </c>
      <c r="AK28" s="234"/>
      <c r="AL28" s="234"/>
      <c r="AM28" s="234"/>
      <c r="AN28" s="108" t="s">
        <v>176</v>
      </c>
      <c r="AO28" s="255"/>
      <c r="AP28" s="256"/>
      <c r="AQ28" s="256"/>
      <c r="AR28" s="256"/>
      <c r="AS28" s="257"/>
    </row>
    <row r="29" spans="1:45" ht="18">
      <c r="A29" s="258"/>
      <c r="B29" s="259"/>
      <c r="C29" s="259"/>
      <c r="D29" s="259"/>
      <c r="E29" s="259"/>
      <c r="F29" s="259"/>
      <c r="G29" s="259"/>
      <c r="H29" s="259"/>
      <c r="I29" s="259"/>
      <c r="J29" s="259"/>
      <c r="K29" s="260"/>
      <c r="L29" s="97" t="s">
        <v>180</v>
      </c>
      <c r="M29" s="98"/>
      <c r="N29" s="98"/>
      <c r="O29" s="98"/>
      <c r="P29" s="99"/>
      <c r="Q29" s="99"/>
      <c r="R29" s="99"/>
      <c r="S29" s="99"/>
      <c r="T29" s="100"/>
      <c r="U29" s="99"/>
      <c r="V29" s="99"/>
      <c r="W29" s="99"/>
      <c r="X29" s="99"/>
      <c r="Y29" s="100"/>
      <c r="Z29" s="99"/>
      <c r="AA29" s="99"/>
      <c r="AB29" s="99"/>
      <c r="AC29" s="99"/>
      <c r="AD29" s="100"/>
      <c r="AE29" s="99"/>
      <c r="AF29" s="99"/>
      <c r="AG29" s="99"/>
      <c r="AH29" s="99"/>
      <c r="AI29" s="100"/>
      <c r="AJ29" s="99"/>
      <c r="AK29" s="99"/>
      <c r="AL29" s="99"/>
      <c r="AM29" s="99"/>
      <c r="AN29" s="100"/>
      <c r="AO29" s="101"/>
      <c r="AP29" s="101"/>
      <c r="AQ29" s="101"/>
      <c r="AR29" s="101"/>
      <c r="AS29" s="102"/>
    </row>
    <row r="30" spans="1:45" ht="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row>
    <row r="31" spans="1:45" ht="18">
      <c r="A31" s="166" t="s">
        <v>207</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row>
    <row r="32" spans="1:45" ht="92.25" customHeight="1">
      <c r="A32" s="162" t="s">
        <v>109</v>
      </c>
      <c r="B32" s="162"/>
      <c r="C32" s="162"/>
      <c r="D32" s="162"/>
      <c r="E32" s="162"/>
      <c r="F32" s="162"/>
      <c r="G32" s="162"/>
      <c r="H32" s="162"/>
      <c r="I32" s="162"/>
      <c r="J32" s="162"/>
      <c r="K32" s="162"/>
      <c r="L32" s="179" t="s">
        <v>181</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70"/>
      <c r="AQ32" s="170"/>
      <c r="AR32" s="170"/>
      <c r="AS32" s="171"/>
    </row>
    <row r="33" spans="1:45" ht="56.25" customHeight="1">
      <c r="A33" s="214" t="s">
        <v>110</v>
      </c>
      <c r="B33" s="215"/>
      <c r="C33" s="215"/>
      <c r="D33" s="215"/>
      <c r="E33" s="215"/>
      <c r="F33" s="215"/>
      <c r="G33" s="215"/>
      <c r="H33" s="215"/>
      <c r="I33" s="215"/>
      <c r="J33" s="215"/>
      <c r="K33" s="216"/>
      <c r="L33" s="179" t="s">
        <v>182</v>
      </c>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264"/>
    </row>
    <row r="34" spans="1:45" ht="149.25" customHeight="1">
      <c r="A34" s="168" t="s">
        <v>111</v>
      </c>
      <c r="B34" s="168"/>
      <c r="C34" s="168"/>
      <c r="D34" s="168"/>
      <c r="E34" s="168"/>
      <c r="F34" s="168"/>
      <c r="G34" s="168"/>
      <c r="H34" s="168"/>
      <c r="I34" s="168"/>
      <c r="J34" s="168"/>
      <c r="K34" s="168"/>
      <c r="L34" s="265" t="s">
        <v>202</v>
      </c>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9"/>
    </row>
    <row r="35" spans="1:45" ht="30" customHeight="1">
      <c r="A35" s="168" t="s">
        <v>112</v>
      </c>
      <c r="B35" s="168"/>
      <c r="C35" s="168"/>
      <c r="D35" s="168"/>
      <c r="E35" s="168"/>
      <c r="F35" s="168"/>
      <c r="G35" s="168"/>
      <c r="H35" s="168"/>
      <c r="I35" s="168"/>
      <c r="J35" s="168"/>
      <c r="K35" s="168"/>
      <c r="L35" s="261" t="s">
        <v>219</v>
      </c>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3"/>
    </row>
  </sheetData>
  <sheetProtection/>
  <mergeCells count="107">
    <mergeCell ref="A35:K35"/>
    <mergeCell ref="L35:AS35"/>
    <mergeCell ref="A31:AS31"/>
    <mergeCell ref="A32:K32"/>
    <mergeCell ref="L32:AS32"/>
    <mergeCell ref="A33:K33"/>
    <mergeCell ref="L33:AS33"/>
    <mergeCell ref="A34:K34"/>
    <mergeCell ref="L34:AS34"/>
    <mergeCell ref="A30:AS30"/>
    <mergeCell ref="A24:K29"/>
    <mergeCell ref="L24:O24"/>
    <mergeCell ref="P24:T24"/>
    <mergeCell ref="U24:Y24"/>
    <mergeCell ref="AJ26:AM26"/>
    <mergeCell ref="L27:O27"/>
    <mergeCell ref="P27:S27"/>
    <mergeCell ref="U27:X27"/>
    <mergeCell ref="AJ27:AM27"/>
    <mergeCell ref="AJ24:AN24"/>
    <mergeCell ref="AO24:AS28"/>
    <mergeCell ref="L25:O25"/>
    <mergeCell ref="P25:S25"/>
    <mergeCell ref="U25:X25"/>
    <mergeCell ref="Z25:AC25"/>
    <mergeCell ref="AE25:AH25"/>
    <mergeCell ref="AJ28:AM28"/>
    <mergeCell ref="AE24:AI24"/>
    <mergeCell ref="U26:X26"/>
    <mergeCell ref="Z26:AC26"/>
    <mergeCell ref="AE26:AH26"/>
    <mergeCell ref="Z27:AC27"/>
    <mergeCell ref="AE27:AH27"/>
    <mergeCell ref="L28:O28"/>
    <mergeCell ref="P28:S28"/>
    <mergeCell ref="U28:X28"/>
    <mergeCell ref="Z28:AC28"/>
    <mergeCell ref="AE28:AH28"/>
    <mergeCell ref="AJ22:AN22"/>
    <mergeCell ref="AJ25:AM25"/>
    <mergeCell ref="L26:O26"/>
    <mergeCell ref="P26:S26"/>
    <mergeCell ref="Z24:AD24"/>
    <mergeCell ref="AO22:AS23"/>
    <mergeCell ref="L23:O23"/>
    <mergeCell ref="P23:S23"/>
    <mergeCell ref="U23:X23"/>
    <mergeCell ref="Z23:AC23"/>
    <mergeCell ref="AE23:AH23"/>
    <mergeCell ref="AJ23:AM23"/>
    <mergeCell ref="A20:K20"/>
    <mergeCell ref="L20:AS20"/>
    <mergeCell ref="A21:K21"/>
    <mergeCell ref="L21:AS21"/>
    <mergeCell ref="A22:K23"/>
    <mergeCell ref="L22:O22"/>
    <mergeCell ref="P22:T22"/>
    <mergeCell ref="U22:Y22"/>
    <mergeCell ref="Z22:AD22"/>
    <mergeCell ref="AE22:AI22"/>
    <mergeCell ref="A18:K19"/>
    <mergeCell ref="L18:AS18"/>
    <mergeCell ref="L19:AS19"/>
    <mergeCell ref="S16:V16"/>
    <mergeCell ref="W16:X16"/>
    <mergeCell ref="Y16:AB16"/>
    <mergeCell ref="AC16:AD16"/>
    <mergeCell ref="A14:K17"/>
    <mergeCell ref="L14:R15"/>
    <mergeCell ref="S14:AP14"/>
    <mergeCell ref="AQ14:AS17"/>
    <mergeCell ref="S15:X15"/>
    <mergeCell ref="Y15:AD15"/>
    <mergeCell ref="AE15:AJ15"/>
    <mergeCell ref="AK15:AP15"/>
    <mergeCell ref="AK16:AN16"/>
    <mergeCell ref="AO16:AP16"/>
    <mergeCell ref="L17:AP17"/>
    <mergeCell ref="L16:P16"/>
    <mergeCell ref="Q16:R16"/>
    <mergeCell ref="A11:K11"/>
    <mergeCell ref="L11:AS11"/>
    <mergeCell ref="A12:K12"/>
    <mergeCell ref="L12:AS12"/>
    <mergeCell ref="A13:K13"/>
    <mergeCell ref="L13:AS13"/>
    <mergeCell ref="AE16:AH16"/>
    <mergeCell ref="AI16:AJ16"/>
    <mergeCell ref="A8:K8"/>
    <mergeCell ref="L8:AS8"/>
    <mergeCell ref="A9:K9"/>
    <mergeCell ref="L9:AS9"/>
    <mergeCell ref="A10:K10"/>
    <mergeCell ref="L10:AS10"/>
    <mergeCell ref="A4:AS4"/>
    <mergeCell ref="A5:AS5"/>
    <mergeCell ref="A6:K6"/>
    <mergeCell ref="A7:K7"/>
    <mergeCell ref="L7:AS7"/>
    <mergeCell ref="L6:AA6"/>
    <mergeCell ref="AB6:AS6"/>
    <mergeCell ref="A1:AS1"/>
    <mergeCell ref="A2:AS2"/>
    <mergeCell ref="A3:E3"/>
    <mergeCell ref="F3:S3"/>
    <mergeCell ref="T3:X3"/>
    <mergeCell ref="Y3:AS3"/>
  </mergeCells>
  <hyperlinks>
    <hyperlink ref="F3:S3" r:id="rId1" display="http://www.namihayadome.gr.jp/"/>
    <hyperlink ref="L6:W6" r:id="rId2" display="大阪府立門真スポーツセンター条例"/>
    <hyperlink ref="Y3:AS3" r:id="rId3" display="http://www.pref.osaka.lg.jp/hokentaiku/"/>
    <hyperlink ref="AB6:AS6" r:id="rId4" display="大阪府立門真スポーツセンター条例施行規則"/>
    <hyperlink ref="L35:AS35" r:id="rId5" display="導入済み：平成12年4月1日より　　（利用料金の詳細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3" r:id="rId7"/>
  <headerFooter>
    <oddHeader>&amp;R門真スポーツセンター</oddHeader>
  </headerFooter>
  <rowBreaks count="1" manualBreakCount="1">
    <brk id="30" max="255"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I125" sqref="I125"/>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4" customWidth="1"/>
    <col min="7" max="7" width="17.140625" style="15" customWidth="1"/>
    <col min="8" max="8" width="17.140625" style="17" customWidth="1"/>
    <col min="9" max="9" width="17.140625" style="15" customWidth="1"/>
  </cols>
  <sheetData>
    <row r="1" ht="18.75">
      <c r="A1" s="11" t="s">
        <v>133</v>
      </c>
    </row>
    <row r="2" spans="1:9" ht="11.25" customHeight="1">
      <c r="A2" s="94" t="s">
        <v>158</v>
      </c>
      <c r="B2" s="81"/>
      <c r="C2" s="81"/>
      <c r="D2" s="81"/>
      <c r="E2" s="81"/>
      <c r="F2" s="81"/>
      <c r="G2" s="81"/>
      <c r="I2" s="17"/>
    </row>
    <row r="3" spans="1:9" ht="18" customHeight="1">
      <c r="A3" s="266" t="s">
        <v>126</v>
      </c>
      <c r="B3" s="266"/>
      <c r="C3" s="266"/>
      <c r="D3" s="266"/>
      <c r="E3" s="16"/>
      <c r="F3" s="16"/>
      <c r="G3" s="17"/>
      <c r="H3" s="103"/>
      <c r="I3" s="103" t="s">
        <v>190</v>
      </c>
    </row>
    <row r="4" spans="1:9" ht="16.5" customHeight="1">
      <c r="A4" s="308" t="s">
        <v>0</v>
      </c>
      <c r="B4" s="309"/>
      <c r="C4" s="309"/>
      <c r="D4" s="310"/>
      <c r="E4" s="25" t="s">
        <v>141</v>
      </c>
      <c r="F4" s="25" t="s">
        <v>142</v>
      </c>
      <c r="G4" s="26" t="s">
        <v>143</v>
      </c>
      <c r="H4" s="26" t="s">
        <v>144</v>
      </c>
      <c r="I4" s="26" t="s">
        <v>208</v>
      </c>
    </row>
    <row r="5" spans="1:9" ht="16.5" customHeight="1">
      <c r="A5" s="273" t="s">
        <v>1</v>
      </c>
      <c r="B5" s="311" t="s">
        <v>2</v>
      </c>
      <c r="C5" s="312"/>
      <c r="D5" s="313"/>
      <c r="E5" s="109">
        <v>0</v>
      </c>
      <c r="F5" s="109">
        <v>0</v>
      </c>
      <c r="G5" s="109">
        <v>0</v>
      </c>
      <c r="H5" s="109">
        <v>0</v>
      </c>
      <c r="I5" s="138">
        <v>0</v>
      </c>
    </row>
    <row r="6" spans="1:9" ht="16.5" customHeight="1">
      <c r="A6" s="274"/>
      <c r="B6" s="311" t="s">
        <v>3</v>
      </c>
      <c r="C6" s="312"/>
      <c r="D6" s="313"/>
      <c r="E6" s="109">
        <v>0</v>
      </c>
      <c r="F6" s="109">
        <v>0</v>
      </c>
      <c r="G6" s="109">
        <v>0</v>
      </c>
      <c r="H6" s="109">
        <v>0</v>
      </c>
      <c r="I6" s="138">
        <v>0</v>
      </c>
    </row>
    <row r="7" spans="1:9" ht="16.5" customHeight="1">
      <c r="A7" s="274"/>
      <c r="B7" s="311" t="s">
        <v>4</v>
      </c>
      <c r="C7" s="312"/>
      <c r="D7" s="313"/>
      <c r="E7" s="109">
        <v>11368</v>
      </c>
      <c r="F7" s="109">
        <v>11745</v>
      </c>
      <c r="G7" s="109">
        <v>11711</v>
      </c>
      <c r="H7" s="109">
        <v>9001</v>
      </c>
      <c r="I7" s="138">
        <v>8514</v>
      </c>
    </row>
    <row r="8" spans="1:9" ht="16.5" customHeight="1" thickBot="1">
      <c r="A8" s="274"/>
      <c r="B8" s="314" t="s">
        <v>5</v>
      </c>
      <c r="C8" s="315"/>
      <c r="D8" s="316"/>
      <c r="E8" s="110">
        <f>10800+20000</f>
        <v>30800</v>
      </c>
      <c r="F8" s="110">
        <f>5500+1000</f>
        <v>6500</v>
      </c>
      <c r="G8" s="110">
        <f>14546+39000-15000</f>
        <v>38546</v>
      </c>
      <c r="H8" s="110">
        <f>11000+55000-15000</f>
        <v>51000</v>
      </c>
      <c r="I8" s="139">
        <f>11000+283000</f>
        <v>294000</v>
      </c>
    </row>
    <row r="9" spans="1:9" ht="16.5" customHeight="1" thickBot="1">
      <c r="A9" s="275"/>
      <c r="B9" s="317" t="s">
        <v>6</v>
      </c>
      <c r="C9" s="318"/>
      <c r="D9" s="318"/>
      <c r="E9" s="141">
        <f>SUM(E5:E8)</f>
        <v>42168</v>
      </c>
      <c r="F9" s="141">
        <f>SUM(F5:F8)</f>
        <v>18245</v>
      </c>
      <c r="G9" s="141">
        <f>SUM(G5:G8)</f>
        <v>50257</v>
      </c>
      <c r="H9" s="145">
        <f>SUM(H5:H8)</f>
        <v>60001</v>
      </c>
      <c r="I9" s="111">
        <f>SUM(I5:I8)</f>
        <v>302514</v>
      </c>
    </row>
    <row r="10" spans="1:9" ht="16.5" customHeight="1">
      <c r="A10" s="276" t="s">
        <v>7</v>
      </c>
      <c r="B10" s="271" t="s">
        <v>79</v>
      </c>
      <c r="C10" s="271"/>
      <c r="D10" s="73" t="s">
        <v>8</v>
      </c>
      <c r="E10" s="142">
        <f>247578+24883</f>
        <v>272461</v>
      </c>
      <c r="F10" s="142">
        <f>236974+31329</f>
        <v>268303</v>
      </c>
      <c r="G10" s="142">
        <f>236973+70634</f>
        <v>307607</v>
      </c>
      <c r="H10" s="142">
        <f>236973+28545</f>
        <v>265518</v>
      </c>
      <c r="I10" s="140">
        <v>236973</v>
      </c>
    </row>
    <row r="11" spans="1:9" ht="16.5" customHeight="1">
      <c r="A11" s="277"/>
      <c r="B11" s="272"/>
      <c r="C11" s="272"/>
      <c r="D11" s="64" t="s">
        <v>9</v>
      </c>
      <c r="E11" s="109">
        <v>0</v>
      </c>
      <c r="F11" s="109">
        <v>0</v>
      </c>
      <c r="G11" s="109">
        <v>0</v>
      </c>
      <c r="H11" s="109">
        <v>0</v>
      </c>
      <c r="I11" s="138">
        <v>0</v>
      </c>
    </row>
    <row r="12" spans="1:9" ht="16.5" customHeight="1">
      <c r="A12" s="277"/>
      <c r="B12" s="272"/>
      <c r="C12" s="272"/>
      <c r="D12" s="64" t="s">
        <v>10</v>
      </c>
      <c r="E12" s="112">
        <f>SUM(E10:E11)</f>
        <v>272461</v>
      </c>
      <c r="F12" s="112">
        <f>SUM(F10:F11)</f>
        <v>268303</v>
      </c>
      <c r="G12" s="112">
        <f>SUM(G10:G11)</f>
        <v>307607</v>
      </c>
      <c r="H12" s="112">
        <f>SUM(H10:H11)</f>
        <v>265518</v>
      </c>
      <c r="I12" s="112">
        <f>SUM(I10:I11)</f>
        <v>236973</v>
      </c>
    </row>
    <row r="13" spans="1:9" ht="16.5" customHeight="1">
      <c r="A13" s="277"/>
      <c r="B13" s="278" t="s">
        <v>191</v>
      </c>
      <c r="C13" s="278"/>
      <c r="D13" s="64" t="s">
        <v>9</v>
      </c>
      <c r="E13" s="109">
        <v>0</v>
      </c>
      <c r="F13" s="109">
        <v>0</v>
      </c>
      <c r="G13" s="109">
        <v>152</v>
      </c>
      <c r="H13" s="109">
        <v>152</v>
      </c>
      <c r="I13" s="138">
        <v>152</v>
      </c>
    </row>
    <row r="14" spans="1:9" ht="16.5" customHeight="1" thickBot="1">
      <c r="A14" s="277"/>
      <c r="B14" s="279" t="s">
        <v>12</v>
      </c>
      <c r="C14" s="279"/>
      <c r="D14" s="65" t="s">
        <v>13</v>
      </c>
      <c r="E14" s="110">
        <v>16652</v>
      </c>
      <c r="F14" s="110">
        <v>15415</v>
      </c>
      <c r="G14" s="110">
        <v>19210</v>
      </c>
      <c r="H14" s="110">
        <v>14915</v>
      </c>
      <c r="I14" s="139">
        <v>14915</v>
      </c>
    </row>
    <row r="15" spans="1:9" ht="16.5" customHeight="1" thickBot="1">
      <c r="A15" s="274"/>
      <c r="B15" s="298" t="s">
        <v>6</v>
      </c>
      <c r="C15" s="299"/>
      <c r="D15" s="299"/>
      <c r="E15" s="143">
        <f>E12+E13+E14</f>
        <v>289113</v>
      </c>
      <c r="F15" s="143">
        <f>F12+F13+F14</f>
        <v>283718</v>
      </c>
      <c r="G15" s="143">
        <f>G12+G13+G14</f>
        <v>326969</v>
      </c>
      <c r="H15" s="146">
        <f>H12+H13+H14</f>
        <v>280585</v>
      </c>
      <c r="I15" s="113">
        <f>I12+I13+I14</f>
        <v>252040</v>
      </c>
    </row>
    <row r="16" spans="1:9" ht="16.5" customHeight="1" thickBot="1">
      <c r="A16" s="300" t="s">
        <v>14</v>
      </c>
      <c r="B16" s="301"/>
      <c r="C16" s="301"/>
      <c r="D16" s="301"/>
      <c r="E16" s="141">
        <f>E15-E9</f>
        <v>246945</v>
      </c>
      <c r="F16" s="141">
        <f>F15-F9</f>
        <v>265473</v>
      </c>
      <c r="G16" s="141">
        <f>G15-G9</f>
        <v>276712</v>
      </c>
      <c r="H16" s="145">
        <f>H15-H9</f>
        <v>220584</v>
      </c>
      <c r="I16" s="111">
        <f>I15-I9</f>
        <v>-50474</v>
      </c>
    </row>
    <row r="17" spans="1:9" ht="8.25" customHeight="1">
      <c r="A17" s="6"/>
      <c r="B17" s="6"/>
      <c r="C17" s="6"/>
      <c r="D17" s="6"/>
      <c r="E17" s="144"/>
      <c r="F17" s="144"/>
      <c r="G17" s="144"/>
      <c r="H17" s="114"/>
      <c r="I17" s="114"/>
    </row>
    <row r="18" spans="1:9" ht="16.5" customHeight="1">
      <c r="A18" s="302" t="s">
        <v>15</v>
      </c>
      <c r="B18" s="303"/>
      <c r="C18" s="303"/>
      <c r="D18" s="304"/>
      <c r="E18" s="109">
        <f>4067+63201</f>
        <v>67268</v>
      </c>
      <c r="F18" s="109">
        <f>9793+2335</f>
        <v>12128</v>
      </c>
      <c r="G18" s="109">
        <f>9384+51831-20710</f>
        <v>40505</v>
      </c>
      <c r="H18" s="109">
        <f>8707+65044-9195</f>
        <v>64556</v>
      </c>
      <c r="I18" s="109">
        <f>8707+285265</f>
        <v>293972</v>
      </c>
    </row>
    <row r="19" spans="1:9" ht="8.25" customHeight="1">
      <c r="A19" s="6"/>
      <c r="B19" s="6"/>
      <c r="C19" s="6"/>
      <c r="D19" s="6"/>
      <c r="H19" s="93"/>
      <c r="I19" s="93"/>
    </row>
    <row r="20" spans="1:9" ht="18" customHeight="1">
      <c r="A20" s="286" t="s">
        <v>16</v>
      </c>
      <c r="B20" s="287"/>
      <c r="C20" s="287"/>
      <c r="D20" s="287"/>
      <c r="E20" s="287"/>
      <c r="F20" s="287"/>
      <c r="G20" s="287"/>
      <c r="H20" s="287"/>
      <c r="I20" s="288"/>
    </row>
    <row r="21" spans="1:9" ht="51" customHeight="1">
      <c r="A21" s="289"/>
      <c r="B21" s="284"/>
      <c r="C21" s="284"/>
      <c r="D21" s="284"/>
      <c r="E21" s="284"/>
      <c r="F21" s="284"/>
      <c r="G21" s="284"/>
      <c r="H21" s="284"/>
      <c r="I21" s="285"/>
    </row>
    <row r="22" ht="6" customHeight="1"/>
    <row r="23" ht="18">
      <c r="A23" s="1" t="s">
        <v>17</v>
      </c>
    </row>
    <row r="24" spans="1:9" ht="18" customHeight="1">
      <c r="A24" s="267" t="s">
        <v>18</v>
      </c>
      <c r="B24" s="267"/>
      <c r="C24" s="267"/>
      <c r="G24" s="71"/>
      <c r="H24" s="72"/>
      <c r="I24" s="72"/>
    </row>
    <row r="25" spans="1:9" ht="18" customHeight="1">
      <c r="A25" s="387" t="s">
        <v>127</v>
      </c>
      <c r="B25" s="388"/>
      <c r="C25" s="388"/>
      <c r="D25" s="389"/>
      <c r="E25" s="16"/>
      <c r="F25" s="16"/>
      <c r="G25" s="70"/>
      <c r="H25" s="103"/>
      <c r="I25" s="103" t="s">
        <v>190</v>
      </c>
    </row>
    <row r="26" spans="1:9" ht="16.5" customHeight="1">
      <c r="A26" s="305" t="s">
        <v>0</v>
      </c>
      <c r="B26" s="306"/>
      <c r="C26" s="306"/>
      <c r="D26" s="307"/>
      <c r="E26" s="25" t="s">
        <v>193</v>
      </c>
      <c r="F26" s="25" t="s">
        <v>194</v>
      </c>
      <c r="G26" s="26" t="s">
        <v>195</v>
      </c>
      <c r="H26" s="26" t="s">
        <v>196</v>
      </c>
      <c r="I26" s="26" t="s">
        <v>209</v>
      </c>
    </row>
    <row r="27" spans="1:9" ht="16.5" customHeight="1">
      <c r="A27" s="319" t="s">
        <v>124</v>
      </c>
      <c r="B27" s="280" t="s">
        <v>19</v>
      </c>
      <c r="C27" s="281"/>
      <c r="D27" s="282"/>
      <c r="E27" s="59">
        <f>SUM(E28:E32)</f>
        <v>0</v>
      </c>
      <c r="F27" s="61">
        <f>SUM(F28:F32)</f>
        <v>0</v>
      </c>
      <c r="G27" s="61">
        <f>SUM(G28:G32)</f>
        <v>0</v>
      </c>
      <c r="H27" s="116">
        <f>SUM(H28:H32)</f>
        <v>125000</v>
      </c>
      <c r="I27" s="116">
        <f>SUM(I28:I32)</f>
        <v>0</v>
      </c>
    </row>
    <row r="28" spans="1:9" ht="16.5" customHeight="1">
      <c r="A28" s="320"/>
      <c r="B28" s="28"/>
      <c r="C28" s="322" t="s">
        <v>20</v>
      </c>
      <c r="D28" s="323"/>
      <c r="E28" s="42">
        <v>0</v>
      </c>
      <c r="F28" s="45">
        <v>0</v>
      </c>
      <c r="G28" s="45">
        <v>0</v>
      </c>
      <c r="H28" s="115">
        <v>0</v>
      </c>
      <c r="I28" s="45">
        <v>0</v>
      </c>
    </row>
    <row r="29" spans="1:9" ht="16.5" customHeight="1">
      <c r="A29" s="320"/>
      <c r="B29" s="28"/>
      <c r="C29" s="322" t="s">
        <v>21</v>
      </c>
      <c r="D29" s="323"/>
      <c r="E29" s="42">
        <v>0</v>
      </c>
      <c r="F29" s="45">
        <v>0</v>
      </c>
      <c r="G29" s="45">
        <v>0</v>
      </c>
      <c r="H29" s="115">
        <v>125000</v>
      </c>
      <c r="I29" s="45">
        <v>0</v>
      </c>
    </row>
    <row r="30" spans="1:9" ht="16.5" customHeight="1">
      <c r="A30" s="320"/>
      <c r="B30" s="28"/>
      <c r="C30" s="322" t="s">
        <v>22</v>
      </c>
      <c r="D30" s="323"/>
      <c r="E30" s="42">
        <v>0</v>
      </c>
      <c r="F30" s="45">
        <v>0</v>
      </c>
      <c r="G30" s="45">
        <v>0</v>
      </c>
      <c r="H30" s="115">
        <v>0</v>
      </c>
      <c r="I30" s="45">
        <v>0</v>
      </c>
    </row>
    <row r="31" spans="1:9" ht="16.5" customHeight="1">
      <c r="A31" s="320"/>
      <c r="B31" s="28"/>
      <c r="C31" s="322" t="s">
        <v>23</v>
      </c>
      <c r="D31" s="323"/>
      <c r="E31" s="42">
        <v>0</v>
      </c>
      <c r="F31" s="45">
        <v>0</v>
      </c>
      <c r="G31" s="45">
        <v>0</v>
      </c>
      <c r="H31" s="115">
        <v>0</v>
      </c>
      <c r="I31" s="45">
        <v>0</v>
      </c>
    </row>
    <row r="32" spans="1:9" ht="16.5" customHeight="1">
      <c r="A32" s="320"/>
      <c r="B32" s="29"/>
      <c r="C32" s="322" t="s">
        <v>24</v>
      </c>
      <c r="D32" s="323"/>
      <c r="E32" s="42">
        <v>0</v>
      </c>
      <c r="F32" s="45">
        <v>0</v>
      </c>
      <c r="G32" s="45">
        <v>0</v>
      </c>
      <c r="H32" s="115">
        <v>0</v>
      </c>
      <c r="I32" s="45">
        <v>0</v>
      </c>
    </row>
    <row r="33" spans="1:9" ht="16.5" customHeight="1">
      <c r="A33" s="320"/>
      <c r="B33" s="280" t="s">
        <v>25</v>
      </c>
      <c r="C33" s="281"/>
      <c r="D33" s="282"/>
      <c r="E33" s="59">
        <f>SUM(E34:E43)</f>
        <v>21448250</v>
      </c>
      <c r="F33" s="61">
        <f>SUM(F34:F43)</f>
        <v>20906394006</v>
      </c>
      <c r="G33" s="61">
        <f>SUM(G34:G43)</f>
        <v>20343280390</v>
      </c>
      <c r="H33" s="116">
        <f>SUM(H34:H43)</f>
        <v>19782810494</v>
      </c>
      <c r="I33" s="116">
        <f>SUM(I34:I43)</f>
        <v>19225306204</v>
      </c>
    </row>
    <row r="34" spans="1:9" ht="16.5" customHeight="1">
      <c r="A34" s="320"/>
      <c r="B34" s="30"/>
      <c r="C34" s="322" t="s">
        <v>27</v>
      </c>
      <c r="D34" s="323"/>
      <c r="E34" s="42">
        <v>6302837</v>
      </c>
      <c r="F34" s="45">
        <v>6302837000</v>
      </c>
      <c r="G34" s="45">
        <v>6302837000</v>
      </c>
      <c r="H34" s="115">
        <v>6302837000</v>
      </c>
      <c r="I34" s="115">
        <v>6302837000</v>
      </c>
    </row>
    <row r="35" spans="1:9" ht="16.5" customHeight="1">
      <c r="A35" s="320"/>
      <c r="B35" s="30"/>
      <c r="C35" s="322" t="s">
        <v>28</v>
      </c>
      <c r="D35" s="323"/>
      <c r="E35" s="42">
        <v>14918029</v>
      </c>
      <c r="F35" s="45">
        <v>14365509600</v>
      </c>
      <c r="G35" s="45">
        <v>13812990000</v>
      </c>
      <c r="H35" s="115">
        <v>13260470400</v>
      </c>
      <c r="I35" s="115">
        <v>12707950800</v>
      </c>
    </row>
    <row r="36" spans="1:9" ht="16.5" customHeight="1">
      <c r="A36" s="320"/>
      <c r="B36" s="30"/>
      <c r="C36" s="322" t="s">
        <v>29</v>
      </c>
      <c r="D36" s="323"/>
      <c r="E36" s="42">
        <v>169447</v>
      </c>
      <c r="F36" s="45">
        <v>161744353</v>
      </c>
      <c r="G36" s="45">
        <v>154042201</v>
      </c>
      <c r="H36" s="137">
        <v>146340049</v>
      </c>
      <c r="I36" s="137">
        <v>138637897</v>
      </c>
    </row>
    <row r="37" spans="1:9" ht="16.5" customHeight="1">
      <c r="A37" s="320"/>
      <c r="B37" s="30"/>
      <c r="C37" s="322" t="s">
        <v>30</v>
      </c>
      <c r="D37" s="323"/>
      <c r="E37" s="42">
        <v>0</v>
      </c>
      <c r="F37" s="45">
        <v>0</v>
      </c>
      <c r="G37" s="45">
        <v>0</v>
      </c>
      <c r="H37" s="115">
        <v>0</v>
      </c>
      <c r="I37" s="115">
        <v>0</v>
      </c>
    </row>
    <row r="38" spans="1:9" ht="16.5" customHeight="1">
      <c r="A38" s="320"/>
      <c r="B38" s="30"/>
      <c r="C38" s="322" t="s">
        <v>31</v>
      </c>
      <c r="D38" s="323"/>
      <c r="E38" s="42">
        <v>13701</v>
      </c>
      <c r="F38" s="45">
        <v>5591923</v>
      </c>
      <c r="G38" s="45">
        <v>2651147</v>
      </c>
      <c r="H38" s="115">
        <v>3832491</v>
      </c>
      <c r="I38" s="115">
        <v>4121225</v>
      </c>
    </row>
    <row r="39" spans="1:9" ht="16.5" customHeight="1">
      <c r="A39" s="320"/>
      <c r="B39" s="30"/>
      <c r="C39" s="322" t="s">
        <v>32</v>
      </c>
      <c r="D39" s="323"/>
      <c r="E39" s="42">
        <v>40797</v>
      </c>
      <c r="F39" s="45">
        <v>6194448</v>
      </c>
      <c r="G39" s="45">
        <v>4764960</v>
      </c>
      <c r="H39" s="115">
        <v>3335472</v>
      </c>
      <c r="I39" s="115">
        <v>0</v>
      </c>
    </row>
    <row r="40" spans="1:9" ht="16.5" customHeight="1">
      <c r="A40" s="320"/>
      <c r="B40" s="30"/>
      <c r="C40" s="322" t="s">
        <v>33</v>
      </c>
      <c r="D40" s="323"/>
      <c r="E40" s="42">
        <v>3439</v>
      </c>
      <c r="F40" s="45">
        <v>64516682</v>
      </c>
      <c r="G40" s="45">
        <v>65995082</v>
      </c>
      <c r="H40" s="115">
        <v>65995082</v>
      </c>
      <c r="I40" s="115">
        <v>71759282</v>
      </c>
    </row>
    <row r="41" spans="1:9" ht="16.5" customHeight="1">
      <c r="A41" s="320"/>
      <c r="B41" s="30"/>
      <c r="C41" s="322" t="s">
        <v>34</v>
      </c>
      <c r="D41" s="323"/>
      <c r="E41" s="42">
        <v>0</v>
      </c>
      <c r="F41" s="45">
        <v>0</v>
      </c>
      <c r="G41" s="45">
        <v>0</v>
      </c>
      <c r="H41" s="115">
        <v>0</v>
      </c>
      <c r="I41" s="115">
        <v>0</v>
      </c>
    </row>
    <row r="42" spans="1:9" ht="16.5" customHeight="1">
      <c r="A42" s="320"/>
      <c r="B42" s="30"/>
      <c r="C42" s="322" t="s">
        <v>35</v>
      </c>
      <c r="D42" s="323"/>
      <c r="E42" s="42">
        <v>0</v>
      </c>
      <c r="F42" s="45">
        <v>0</v>
      </c>
      <c r="G42" s="45">
        <v>0</v>
      </c>
      <c r="H42" s="115">
        <v>0</v>
      </c>
      <c r="I42" s="115">
        <v>0</v>
      </c>
    </row>
    <row r="43" spans="1:9" ht="16.5" customHeight="1" thickBot="1">
      <c r="A43" s="320"/>
      <c r="B43" s="30"/>
      <c r="C43" s="324" t="s">
        <v>36</v>
      </c>
      <c r="D43" s="325"/>
      <c r="E43" s="43">
        <v>0</v>
      </c>
      <c r="F43" s="46">
        <v>0</v>
      </c>
      <c r="G43" s="46">
        <v>0</v>
      </c>
      <c r="H43" s="120">
        <v>0</v>
      </c>
      <c r="I43" s="120">
        <v>0</v>
      </c>
    </row>
    <row r="44" spans="1:9" ht="16.5" customHeight="1" thickBot="1">
      <c r="A44" s="321"/>
      <c r="B44" s="326" t="s">
        <v>37</v>
      </c>
      <c r="C44" s="327"/>
      <c r="D44" s="327"/>
      <c r="E44" s="82">
        <f>E27+E33</f>
        <v>21448250</v>
      </c>
      <c r="F44" s="84">
        <f>F27+F33</f>
        <v>20906394006</v>
      </c>
      <c r="G44" s="84">
        <f>G27+G33</f>
        <v>20343280390</v>
      </c>
      <c r="H44" s="147">
        <f>H27+H33</f>
        <v>19782935494</v>
      </c>
      <c r="I44" s="121">
        <f>I27+I33</f>
        <v>19225306204</v>
      </c>
    </row>
    <row r="45" spans="1:9" ht="16.5" customHeight="1">
      <c r="A45" s="319" t="s">
        <v>125</v>
      </c>
      <c r="B45" s="328" t="s">
        <v>38</v>
      </c>
      <c r="C45" s="329"/>
      <c r="D45" s="330"/>
      <c r="E45" s="60">
        <f>SUM(E46:E49)</f>
        <v>2491982</v>
      </c>
      <c r="F45" s="62">
        <f>SUM(F46:F49)</f>
        <v>8197118304</v>
      </c>
      <c r="G45" s="62">
        <f>SUM(G46:G49)</f>
        <v>3491284826</v>
      </c>
      <c r="H45" s="128">
        <f>SUM(H46:H49)</f>
        <v>2398945648</v>
      </c>
      <c r="I45" s="128">
        <f>SUM(I46:I49)</f>
        <v>1571737081</v>
      </c>
    </row>
    <row r="46" spans="1:9" ht="16.5" customHeight="1">
      <c r="A46" s="320"/>
      <c r="B46" s="30"/>
      <c r="C46" s="322" t="s">
        <v>39</v>
      </c>
      <c r="D46" s="323"/>
      <c r="E46" s="42">
        <v>2485730</v>
      </c>
      <c r="F46" s="45">
        <v>8195380000</v>
      </c>
      <c r="G46" s="45">
        <v>3489551000</v>
      </c>
      <c r="H46" s="115">
        <v>2397227500</v>
      </c>
      <c r="I46" s="115">
        <v>1571445500</v>
      </c>
    </row>
    <row r="47" spans="1:9" ht="16.5" customHeight="1">
      <c r="A47" s="320"/>
      <c r="B47" s="30"/>
      <c r="C47" s="322" t="s">
        <v>40</v>
      </c>
      <c r="D47" s="323"/>
      <c r="E47" s="42">
        <v>247</v>
      </c>
      <c r="F47" s="45">
        <v>308816</v>
      </c>
      <c r="G47" s="45">
        <v>304338</v>
      </c>
      <c r="H47" s="115">
        <v>288660</v>
      </c>
      <c r="I47" s="115">
        <v>291581</v>
      </c>
    </row>
    <row r="48" spans="1:9" ht="16.5" customHeight="1">
      <c r="A48" s="320"/>
      <c r="B48" s="30"/>
      <c r="C48" s="322" t="s">
        <v>41</v>
      </c>
      <c r="D48" s="323"/>
      <c r="E48" s="42">
        <v>6005</v>
      </c>
      <c r="F48" s="45">
        <v>1429488</v>
      </c>
      <c r="G48" s="45">
        <v>1429488</v>
      </c>
      <c r="H48" s="115">
        <v>1429488</v>
      </c>
      <c r="I48" s="115">
        <v>0</v>
      </c>
    </row>
    <row r="49" spans="1:9" ht="16.5" customHeight="1">
      <c r="A49" s="320"/>
      <c r="B49" s="30"/>
      <c r="C49" s="322" t="s">
        <v>42</v>
      </c>
      <c r="D49" s="323"/>
      <c r="E49" s="42">
        <v>0</v>
      </c>
      <c r="F49" s="45">
        <v>0</v>
      </c>
      <c r="G49" s="45">
        <v>0</v>
      </c>
      <c r="H49" s="115">
        <v>0</v>
      </c>
      <c r="I49" s="115">
        <v>0</v>
      </c>
    </row>
    <row r="50" spans="1:9" ht="16.5" customHeight="1">
      <c r="A50" s="320"/>
      <c r="B50" s="280" t="s">
        <v>43</v>
      </c>
      <c r="C50" s="281"/>
      <c r="D50" s="282"/>
      <c r="E50" s="59">
        <f>SUM(E51:E53)</f>
        <v>8340209</v>
      </c>
      <c r="F50" s="61">
        <f>SUM(F51:F53)</f>
        <v>1740099775</v>
      </c>
      <c r="G50" s="61">
        <f>SUM(G51:G53)</f>
        <v>4957855563</v>
      </c>
      <c r="H50" s="116">
        <f>SUM(H51:H53)</f>
        <v>2577952825</v>
      </c>
      <c r="I50" s="116">
        <f>SUM(I51:I53)</f>
        <v>1023404739</v>
      </c>
    </row>
    <row r="51" spans="1:9" ht="16.5" customHeight="1">
      <c r="A51" s="320"/>
      <c r="B51" s="30"/>
      <c r="C51" s="322" t="s">
        <v>39</v>
      </c>
      <c r="D51" s="323"/>
      <c r="E51" s="42">
        <v>8302060</v>
      </c>
      <c r="F51" s="45">
        <v>1731270000</v>
      </c>
      <c r="G51" s="45">
        <v>4950579000</v>
      </c>
      <c r="H51" s="115">
        <v>2572351500</v>
      </c>
      <c r="I51" s="115">
        <v>1019906000</v>
      </c>
    </row>
    <row r="52" spans="1:9" ht="16.5" customHeight="1">
      <c r="A52" s="320"/>
      <c r="B52" s="30"/>
      <c r="C52" s="322" t="s">
        <v>44</v>
      </c>
      <c r="D52" s="323"/>
      <c r="E52" s="42">
        <v>3358</v>
      </c>
      <c r="F52" s="45">
        <v>4064815</v>
      </c>
      <c r="G52" s="45">
        <v>3941091</v>
      </c>
      <c r="H52" s="115">
        <v>3695341</v>
      </c>
      <c r="I52" s="115">
        <v>3498739</v>
      </c>
    </row>
    <row r="53" spans="1:9" ht="16.5" customHeight="1" thickBot="1">
      <c r="A53" s="320"/>
      <c r="B53" s="30"/>
      <c r="C53" s="324" t="s">
        <v>41</v>
      </c>
      <c r="D53" s="325"/>
      <c r="E53" s="43">
        <v>34791</v>
      </c>
      <c r="F53" s="46">
        <v>4764960</v>
      </c>
      <c r="G53" s="46">
        <v>3335472</v>
      </c>
      <c r="H53" s="120">
        <v>1905984</v>
      </c>
      <c r="I53" s="149">
        <v>0</v>
      </c>
    </row>
    <row r="54" spans="1:9" ht="16.5" customHeight="1" thickBot="1">
      <c r="A54" s="333"/>
      <c r="B54" s="326" t="s">
        <v>137</v>
      </c>
      <c r="C54" s="327"/>
      <c r="D54" s="327"/>
      <c r="E54" s="82">
        <f>E45+E50</f>
        <v>10832191</v>
      </c>
      <c r="F54" s="84">
        <f>F45+F50</f>
        <v>9937218079</v>
      </c>
      <c r="G54" s="84">
        <f>G45+G50</f>
        <v>8449140389</v>
      </c>
      <c r="H54" s="147">
        <f>H45+H50</f>
        <v>4976898473</v>
      </c>
      <c r="I54" s="121">
        <f>I45+I50</f>
        <v>2595141820</v>
      </c>
    </row>
    <row r="55" spans="1:9" ht="16.5" customHeight="1" thickBot="1">
      <c r="A55" s="333"/>
      <c r="B55" s="331" t="s">
        <v>45</v>
      </c>
      <c r="C55" s="332"/>
      <c r="D55" s="332"/>
      <c r="E55" s="82">
        <f>E44-E54</f>
        <v>10616059</v>
      </c>
      <c r="F55" s="84">
        <f>F44-F54</f>
        <v>10969175927</v>
      </c>
      <c r="G55" s="84">
        <f>G44-G54</f>
        <v>11894140001</v>
      </c>
      <c r="H55" s="147">
        <f>H44-H54</f>
        <v>14806037021</v>
      </c>
      <c r="I55" s="121">
        <f>I44-I54</f>
        <v>16630164384</v>
      </c>
    </row>
    <row r="56" spans="1:9" ht="16.5" customHeight="1" thickBot="1">
      <c r="A56" s="321"/>
      <c r="B56" s="331" t="s">
        <v>46</v>
      </c>
      <c r="C56" s="332"/>
      <c r="D56" s="332"/>
      <c r="E56" s="82">
        <f>SUM(E54:E55)</f>
        <v>21448250</v>
      </c>
      <c r="F56" s="84">
        <f>SUM(F54:F55)</f>
        <v>20906394006</v>
      </c>
      <c r="G56" s="84">
        <f>SUM(G54:G55)</f>
        <v>20343280390</v>
      </c>
      <c r="H56" s="147">
        <f>SUM(H54:H55)</f>
        <v>19782935494</v>
      </c>
      <c r="I56" s="121">
        <f>SUM(I54:I55)</f>
        <v>19225306204</v>
      </c>
    </row>
    <row r="57" spans="1:9" ht="8.25" customHeight="1">
      <c r="A57" s="10"/>
      <c r="B57" s="6"/>
      <c r="C57" s="6"/>
      <c r="D57" s="6"/>
      <c r="E57" s="44"/>
      <c r="F57" s="44"/>
      <c r="G57" s="21"/>
      <c r="H57" s="129"/>
      <c r="I57" s="129"/>
    </row>
    <row r="58" spans="1:9" ht="16.5" customHeight="1">
      <c r="A58" s="308" t="s">
        <v>140</v>
      </c>
      <c r="B58" s="309"/>
      <c r="C58" s="309"/>
      <c r="D58" s="310"/>
      <c r="E58" s="104">
        <f>E54*1000/D61</f>
        <v>1225.4345820998976</v>
      </c>
      <c r="F58" s="104">
        <f>F54/D61</f>
        <v>1124.1872197300538</v>
      </c>
      <c r="G58" s="104">
        <f>G54/D63</f>
        <v>956.0354763719232</v>
      </c>
      <c r="H58" s="130">
        <f>H54/D63</f>
        <v>563.1450400189642</v>
      </c>
      <c r="I58" s="130">
        <f>I54/D63</f>
        <v>293.64497829465523</v>
      </c>
    </row>
    <row r="59" spans="1:9" s="22" customFormat="1" ht="12" customHeight="1">
      <c r="A59" s="80" t="s">
        <v>47</v>
      </c>
      <c r="B59" s="4"/>
      <c r="C59" s="4"/>
      <c r="D59" s="4"/>
      <c r="E59" s="66"/>
      <c r="F59" s="23"/>
      <c r="G59" s="24"/>
      <c r="H59" s="21"/>
      <c r="I59" s="150"/>
    </row>
    <row r="60" spans="1:9" s="22" customFormat="1" ht="13.5" customHeight="1">
      <c r="A60" s="74" t="s">
        <v>148</v>
      </c>
      <c r="B60" s="74"/>
      <c r="C60" s="74"/>
      <c r="D60" s="74"/>
      <c r="E60" s="76"/>
      <c r="F60" s="75"/>
      <c r="G60" s="77"/>
      <c r="H60" s="78"/>
      <c r="I60" s="151"/>
    </row>
    <row r="61" spans="1:9" s="22" customFormat="1" ht="13.5" customHeight="1">
      <c r="A61" s="79" t="s">
        <v>159</v>
      </c>
      <c r="B61" s="74"/>
      <c r="C61" s="74"/>
      <c r="D61" s="105">
        <v>8839469</v>
      </c>
      <c r="E61" s="76"/>
      <c r="F61" s="75"/>
      <c r="G61" s="77"/>
      <c r="H61" s="78"/>
      <c r="I61" s="151"/>
    </row>
    <row r="62" spans="1:9" s="22" customFormat="1" ht="13.5" customHeight="1">
      <c r="A62" s="74" t="s">
        <v>218</v>
      </c>
      <c r="B62" s="74"/>
      <c r="C62" s="74"/>
      <c r="D62" s="74"/>
      <c r="E62" s="76"/>
      <c r="F62" s="75"/>
      <c r="G62" s="77"/>
      <c r="H62" s="78"/>
      <c r="I62" s="151"/>
    </row>
    <row r="63" spans="1:9" s="22" customFormat="1" ht="13.5" customHeight="1">
      <c r="A63" s="79" t="s">
        <v>160</v>
      </c>
      <c r="B63" s="74"/>
      <c r="C63" s="74"/>
      <c r="D63" s="105">
        <v>8837685</v>
      </c>
      <c r="E63" s="76"/>
      <c r="F63" s="75"/>
      <c r="G63" s="77"/>
      <c r="H63" s="78"/>
      <c r="I63" s="151"/>
    </row>
    <row r="64" spans="1:9" ht="18">
      <c r="A64" s="48" t="s">
        <v>48</v>
      </c>
      <c r="B64" s="6"/>
      <c r="C64" s="6"/>
      <c r="D64" s="6"/>
      <c r="E64" s="16"/>
      <c r="F64" s="16"/>
      <c r="G64" s="17"/>
      <c r="I64" s="152"/>
    </row>
    <row r="65" spans="1:9" ht="18" customHeight="1">
      <c r="A65" s="268" t="s">
        <v>128</v>
      </c>
      <c r="B65" s="268"/>
      <c r="C65" s="268"/>
      <c r="D65" s="268"/>
      <c r="E65" s="16"/>
      <c r="F65" s="16"/>
      <c r="G65" s="17"/>
      <c r="H65" s="103"/>
      <c r="I65" s="153" t="s">
        <v>190</v>
      </c>
    </row>
    <row r="66" spans="1:9" ht="16.5" customHeight="1">
      <c r="A66" s="334" t="s">
        <v>0</v>
      </c>
      <c r="B66" s="335"/>
      <c r="C66" s="335"/>
      <c r="D66" s="336"/>
      <c r="E66" s="25" t="s">
        <v>193</v>
      </c>
      <c r="F66" s="25" t="s">
        <v>194</v>
      </c>
      <c r="G66" s="26" t="s">
        <v>195</v>
      </c>
      <c r="H66" s="26" t="s">
        <v>196</v>
      </c>
      <c r="I66" s="26" t="s">
        <v>209</v>
      </c>
    </row>
    <row r="67" spans="1:9" ht="16.5" customHeight="1">
      <c r="A67" s="297" t="s">
        <v>49</v>
      </c>
      <c r="B67" s="339" t="s">
        <v>50</v>
      </c>
      <c r="C67" s="340"/>
      <c r="D67" s="341"/>
      <c r="E67" s="59">
        <f>SUM(E68:E73)</f>
        <v>20905</v>
      </c>
      <c r="F67" s="61">
        <f>SUM(F68:F73)</f>
        <v>22798660</v>
      </c>
      <c r="G67" s="61">
        <f>SUM(G68:G73)</f>
        <v>19362800</v>
      </c>
      <c r="H67" s="116">
        <f>SUM(H68:H73)</f>
        <v>21627607</v>
      </c>
      <c r="I67" s="116">
        <f>SUM(I68:I73)</f>
        <v>19051640</v>
      </c>
    </row>
    <row r="68" spans="1:9" ht="16.5" customHeight="1">
      <c r="A68" s="337"/>
      <c r="B68" s="32"/>
      <c r="C68" s="342" t="s">
        <v>51</v>
      </c>
      <c r="D68" s="343"/>
      <c r="E68" s="42">
        <v>0</v>
      </c>
      <c r="F68" s="45">
        <v>0</v>
      </c>
      <c r="G68" s="45">
        <v>0</v>
      </c>
      <c r="H68" s="115">
        <v>0</v>
      </c>
      <c r="I68" s="115">
        <v>0</v>
      </c>
    </row>
    <row r="69" spans="1:9" ht="16.5" customHeight="1">
      <c r="A69" s="337"/>
      <c r="B69" s="32"/>
      <c r="C69" s="342" t="s">
        <v>52</v>
      </c>
      <c r="D69" s="343"/>
      <c r="E69" s="42">
        <v>10103</v>
      </c>
      <c r="F69" s="45">
        <v>10569660</v>
      </c>
      <c r="G69" s="45">
        <v>8362700</v>
      </c>
      <c r="H69" s="115">
        <v>8514427</v>
      </c>
      <c r="I69" s="115">
        <v>8051400</v>
      </c>
    </row>
    <row r="70" spans="1:9" ht="16.5" customHeight="1">
      <c r="A70" s="337"/>
      <c r="B70" s="32"/>
      <c r="C70" s="342" t="s">
        <v>53</v>
      </c>
      <c r="D70" s="343"/>
      <c r="E70" s="42">
        <v>0</v>
      </c>
      <c r="F70" s="45">
        <v>0</v>
      </c>
      <c r="G70" s="45">
        <v>0</v>
      </c>
      <c r="H70" s="115">
        <v>0</v>
      </c>
      <c r="I70" s="115">
        <v>0</v>
      </c>
    </row>
    <row r="71" spans="1:9" ht="16.5" customHeight="1">
      <c r="A71" s="337"/>
      <c r="B71" s="32"/>
      <c r="C71" s="342" t="s">
        <v>54</v>
      </c>
      <c r="D71" s="343"/>
      <c r="E71" s="42">
        <v>0</v>
      </c>
      <c r="F71" s="45">
        <v>0</v>
      </c>
      <c r="G71" s="45">
        <v>0</v>
      </c>
      <c r="H71" s="115">
        <v>0</v>
      </c>
      <c r="I71" s="115">
        <v>0</v>
      </c>
    </row>
    <row r="72" spans="1:9" ht="16.5" customHeight="1">
      <c r="A72" s="337"/>
      <c r="B72" s="32"/>
      <c r="C72" s="342" t="s">
        <v>55</v>
      </c>
      <c r="D72" s="343"/>
      <c r="E72" s="42">
        <v>0</v>
      </c>
      <c r="F72" s="45">
        <v>0</v>
      </c>
      <c r="G72" s="45">
        <v>0</v>
      </c>
      <c r="H72" s="115">
        <v>0</v>
      </c>
      <c r="I72" s="115">
        <v>0</v>
      </c>
    </row>
    <row r="73" spans="1:9" ht="16.5" customHeight="1">
      <c r="A73" s="337"/>
      <c r="B73" s="32"/>
      <c r="C73" s="342" t="s">
        <v>56</v>
      </c>
      <c r="D73" s="343"/>
      <c r="E73" s="42">
        <v>10802</v>
      </c>
      <c r="F73" s="45">
        <v>12229000</v>
      </c>
      <c r="G73" s="45">
        <v>11000100</v>
      </c>
      <c r="H73" s="115">
        <v>13113180</v>
      </c>
      <c r="I73" s="115">
        <v>11000240</v>
      </c>
    </row>
    <row r="74" spans="1:9" ht="16.5" customHeight="1">
      <c r="A74" s="337"/>
      <c r="B74" s="32"/>
      <c r="C74" s="344" t="s">
        <v>57</v>
      </c>
      <c r="D74" s="345"/>
      <c r="E74" s="42">
        <v>0</v>
      </c>
      <c r="F74" s="45">
        <v>0</v>
      </c>
      <c r="G74" s="45">
        <v>0</v>
      </c>
      <c r="H74" s="115">
        <v>0</v>
      </c>
      <c r="I74" s="115">
        <v>0</v>
      </c>
    </row>
    <row r="75" spans="1:9" ht="16.5" customHeight="1">
      <c r="A75" s="337"/>
      <c r="B75" s="339" t="s">
        <v>58</v>
      </c>
      <c r="C75" s="340"/>
      <c r="D75" s="341"/>
      <c r="E75" s="59">
        <f>E76</f>
        <v>0</v>
      </c>
      <c r="F75" s="61">
        <f>F76</f>
        <v>0</v>
      </c>
      <c r="G75" s="61">
        <f>G76</f>
        <v>0</v>
      </c>
      <c r="H75" s="116">
        <f>H76</f>
        <v>0</v>
      </c>
      <c r="I75" s="116">
        <f>I76</f>
        <v>0</v>
      </c>
    </row>
    <row r="76" spans="1:9" ht="16.5" customHeight="1">
      <c r="A76" s="337"/>
      <c r="B76" s="33"/>
      <c r="C76" s="348" t="s">
        <v>59</v>
      </c>
      <c r="D76" s="349"/>
      <c r="E76" s="42">
        <v>0</v>
      </c>
      <c r="F76" s="45">
        <v>0</v>
      </c>
      <c r="G76" s="45">
        <v>0</v>
      </c>
      <c r="H76" s="115">
        <v>0</v>
      </c>
      <c r="I76" s="115">
        <v>0</v>
      </c>
    </row>
    <row r="77" spans="1:9" ht="16.5" customHeight="1">
      <c r="A77" s="337"/>
      <c r="B77" s="339" t="s">
        <v>60</v>
      </c>
      <c r="C77" s="340"/>
      <c r="D77" s="341"/>
      <c r="E77" s="59">
        <f>SUM(E78:E81)</f>
        <v>0</v>
      </c>
      <c r="F77" s="61">
        <f>SUM(F78:F81)</f>
        <v>0</v>
      </c>
      <c r="G77" s="61">
        <f>SUM(G78:G81)</f>
        <v>0</v>
      </c>
      <c r="H77" s="116">
        <f>SUM(H78:H81)</f>
        <v>0</v>
      </c>
      <c r="I77" s="116">
        <f>SUM(I78:I81)</f>
        <v>0</v>
      </c>
    </row>
    <row r="78" spans="1:9" ht="16.5" customHeight="1">
      <c r="A78" s="337"/>
      <c r="B78" s="32"/>
      <c r="C78" s="342" t="s">
        <v>51</v>
      </c>
      <c r="D78" s="343"/>
      <c r="E78" s="42">
        <v>0</v>
      </c>
      <c r="F78" s="45">
        <v>0</v>
      </c>
      <c r="G78" s="45">
        <v>0</v>
      </c>
      <c r="H78" s="115">
        <v>0</v>
      </c>
      <c r="I78" s="115">
        <v>0</v>
      </c>
    </row>
    <row r="79" spans="1:9" ht="16.5" customHeight="1">
      <c r="A79" s="337"/>
      <c r="B79" s="32"/>
      <c r="C79" s="342" t="s">
        <v>53</v>
      </c>
      <c r="D79" s="343"/>
      <c r="E79" s="42">
        <v>0</v>
      </c>
      <c r="F79" s="45">
        <v>0</v>
      </c>
      <c r="G79" s="45">
        <v>0</v>
      </c>
      <c r="H79" s="115">
        <v>0</v>
      </c>
      <c r="I79" s="115">
        <v>0</v>
      </c>
    </row>
    <row r="80" spans="1:9" ht="16.5" customHeight="1">
      <c r="A80" s="337"/>
      <c r="B80" s="32"/>
      <c r="C80" s="342" t="s">
        <v>61</v>
      </c>
      <c r="D80" s="343"/>
      <c r="E80" s="42">
        <v>0</v>
      </c>
      <c r="F80" s="45">
        <v>0</v>
      </c>
      <c r="G80" s="45">
        <v>0</v>
      </c>
      <c r="H80" s="115">
        <v>0</v>
      </c>
      <c r="I80" s="115">
        <v>0</v>
      </c>
    </row>
    <row r="81" spans="1:9" ht="16.5" customHeight="1" thickBot="1">
      <c r="A81" s="337"/>
      <c r="B81" s="32"/>
      <c r="C81" s="346" t="s">
        <v>62</v>
      </c>
      <c r="D81" s="347"/>
      <c r="E81" s="43">
        <v>0</v>
      </c>
      <c r="F81" s="46">
        <v>0</v>
      </c>
      <c r="G81" s="46">
        <v>0</v>
      </c>
      <c r="H81" s="120">
        <v>0</v>
      </c>
      <c r="I81" s="120">
        <v>0</v>
      </c>
    </row>
    <row r="82" spans="1:9" ht="16.5" customHeight="1" thickBot="1">
      <c r="A82" s="338"/>
      <c r="B82" s="350" t="s">
        <v>152</v>
      </c>
      <c r="C82" s="351"/>
      <c r="D82" s="352"/>
      <c r="E82" s="85">
        <f>SUM(E67,E75,E77)</f>
        <v>20905</v>
      </c>
      <c r="F82" s="86">
        <f>SUM(F67,F75,F77)</f>
        <v>22798660</v>
      </c>
      <c r="G82" s="86">
        <f>SUM(G67,G75,G77)</f>
        <v>19362800</v>
      </c>
      <c r="H82" s="147">
        <f>SUM(H67,H75,H77)</f>
        <v>21627607</v>
      </c>
      <c r="I82" s="121">
        <f>SUM(I67,I75,I77)</f>
        <v>19051640</v>
      </c>
    </row>
    <row r="83" spans="1:9" ht="16.5" customHeight="1">
      <c r="A83" s="353" t="s">
        <v>7</v>
      </c>
      <c r="B83" s="362" t="s">
        <v>139</v>
      </c>
      <c r="C83" s="363"/>
      <c r="D83" s="364"/>
      <c r="E83" s="60">
        <f>SUM(E84:E94)-E86</f>
        <v>831012</v>
      </c>
      <c r="F83" s="62">
        <f>SUM(F84:F94)-F86</f>
        <v>862048319</v>
      </c>
      <c r="G83" s="62">
        <f>SUM(G84:G94)-G86</f>
        <v>866990868</v>
      </c>
      <c r="H83" s="128">
        <f>SUM(H84:H94)-H86</f>
        <v>924602720</v>
      </c>
      <c r="I83" s="128">
        <f>SUM(I84:I94)-I86</f>
        <v>892632415</v>
      </c>
    </row>
    <row r="84" spans="1:9" ht="16.5" customHeight="1">
      <c r="A84" s="354"/>
      <c r="B84" s="32"/>
      <c r="C84" s="356" t="s">
        <v>63</v>
      </c>
      <c r="D84" s="357"/>
      <c r="E84" s="42">
        <v>2706</v>
      </c>
      <c r="F84" s="45">
        <v>3800843</v>
      </c>
      <c r="G84" s="45">
        <v>3636018</v>
      </c>
      <c r="H84" s="115">
        <v>3652461</v>
      </c>
      <c r="I84" s="115">
        <v>3525281</v>
      </c>
    </row>
    <row r="85" spans="1:9" ht="16.5" customHeight="1">
      <c r="A85" s="354"/>
      <c r="B85" s="32"/>
      <c r="C85" s="356" t="s">
        <v>64</v>
      </c>
      <c r="D85" s="357"/>
      <c r="E85" s="42">
        <v>239258</v>
      </c>
      <c r="F85" s="45">
        <v>281418454</v>
      </c>
      <c r="G85" s="45">
        <v>288437868</v>
      </c>
      <c r="H85" s="115">
        <v>328231059</v>
      </c>
      <c r="I85" s="115">
        <v>269693082</v>
      </c>
    </row>
    <row r="86" spans="1:9" ht="16.5" customHeight="1">
      <c r="A86" s="354"/>
      <c r="B86" s="32"/>
      <c r="C86" s="358" t="s">
        <v>65</v>
      </c>
      <c r="D86" s="359"/>
      <c r="E86" s="42">
        <v>236298</v>
      </c>
      <c r="F86" s="136">
        <v>267956</v>
      </c>
      <c r="G86" s="136">
        <v>269482</v>
      </c>
      <c r="H86" s="115">
        <v>305380658</v>
      </c>
      <c r="I86" s="115">
        <v>257492566</v>
      </c>
    </row>
    <row r="87" spans="1:9" ht="16.5" customHeight="1">
      <c r="A87" s="354"/>
      <c r="B87" s="32"/>
      <c r="C87" s="356" t="s">
        <v>66</v>
      </c>
      <c r="D87" s="357"/>
      <c r="E87" s="42">
        <v>18738</v>
      </c>
      <c r="F87" s="45">
        <v>5724994</v>
      </c>
      <c r="G87" s="45">
        <v>9791400</v>
      </c>
      <c r="H87" s="115">
        <v>29754400</v>
      </c>
      <c r="I87" s="115">
        <v>57353805</v>
      </c>
    </row>
    <row r="88" spans="1:9" ht="16.5" customHeight="1">
      <c r="A88" s="354"/>
      <c r="B88" s="32"/>
      <c r="C88" s="360" t="s">
        <v>67</v>
      </c>
      <c r="D88" s="361"/>
      <c r="E88" s="42">
        <v>0</v>
      </c>
      <c r="F88" s="45">
        <v>0</v>
      </c>
      <c r="G88" s="45">
        <v>0</v>
      </c>
      <c r="H88" s="115">
        <v>0</v>
      </c>
      <c r="I88" s="115">
        <v>0</v>
      </c>
    </row>
    <row r="89" spans="1:9" ht="16.5" customHeight="1">
      <c r="A89" s="354"/>
      <c r="B89" s="32"/>
      <c r="C89" s="356" t="s">
        <v>68</v>
      </c>
      <c r="D89" s="357"/>
      <c r="E89" s="42">
        <v>0</v>
      </c>
      <c r="F89" s="45">
        <v>0</v>
      </c>
      <c r="G89" s="45">
        <v>0</v>
      </c>
      <c r="H89" s="115">
        <v>0</v>
      </c>
      <c r="I89" s="115">
        <v>0</v>
      </c>
    </row>
    <row r="90" spans="1:9" ht="16.5" customHeight="1">
      <c r="A90" s="354"/>
      <c r="B90" s="32"/>
      <c r="C90" s="360" t="s">
        <v>69</v>
      </c>
      <c r="D90" s="361"/>
      <c r="E90" s="42">
        <v>0</v>
      </c>
      <c r="F90" s="45">
        <v>0</v>
      </c>
      <c r="G90" s="45">
        <v>0</v>
      </c>
      <c r="H90" s="115">
        <v>0</v>
      </c>
      <c r="I90" s="115">
        <v>0</v>
      </c>
    </row>
    <row r="91" spans="1:9" ht="16.5" customHeight="1">
      <c r="A91" s="354"/>
      <c r="B91" s="32"/>
      <c r="C91" s="360" t="s">
        <v>70</v>
      </c>
      <c r="D91" s="361"/>
      <c r="E91" s="42">
        <v>0</v>
      </c>
      <c r="F91" s="45">
        <v>0</v>
      </c>
      <c r="G91" s="45">
        <v>0</v>
      </c>
      <c r="H91" s="115">
        <v>0</v>
      </c>
      <c r="I91" s="115">
        <v>0</v>
      </c>
    </row>
    <row r="92" spans="1:9" ht="16.5" customHeight="1">
      <c r="A92" s="354"/>
      <c r="B92" s="32"/>
      <c r="C92" s="360" t="s">
        <v>71</v>
      </c>
      <c r="D92" s="361"/>
      <c r="E92" s="42">
        <v>574156</v>
      </c>
      <c r="F92" s="45">
        <v>569760180</v>
      </c>
      <c r="G92" s="45">
        <v>564592016</v>
      </c>
      <c r="H92" s="115">
        <v>562546146</v>
      </c>
      <c r="I92" s="115">
        <v>561561018</v>
      </c>
    </row>
    <row r="93" spans="1:9" ht="16.5" customHeight="1">
      <c r="A93" s="354"/>
      <c r="B93" s="32"/>
      <c r="C93" s="358" t="s">
        <v>72</v>
      </c>
      <c r="D93" s="359"/>
      <c r="E93" s="42">
        <v>-3846</v>
      </c>
      <c r="F93" s="45">
        <v>1343848</v>
      </c>
      <c r="G93" s="45">
        <v>533566</v>
      </c>
      <c r="H93" s="115">
        <v>418654</v>
      </c>
      <c r="I93" s="115">
        <v>499229</v>
      </c>
    </row>
    <row r="94" spans="1:9" ht="16.5" customHeight="1">
      <c r="A94" s="354"/>
      <c r="B94" s="32"/>
      <c r="C94" s="356" t="s">
        <v>73</v>
      </c>
      <c r="D94" s="357"/>
      <c r="E94" s="42">
        <v>0</v>
      </c>
      <c r="F94" s="45">
        <v>0</v>
      </c>
      <c r="G94" s="45">
        <v>0</v>
      </c>
      <c r="H94" s="115">
        <v>0</v>
      </c>
      <c r="I94" s="115">
        <v>0</v>
      </c>
    </row>
    <row r="95" spans="1:9" ht="16.5" customHeight="1">
      <c r="A95" s="354"/>
      <c r="B95" s="365" t="s">
        <v>138</v>
      </c>
      <c r="C95" s="366"/>
      <c r="D95" s="367"/>
      <c r="E95" s="59">
        <f>E96</f>
        <v>19612</v>
      </c>
      <c r="F95" s="61">
        <f>F96</f>
        <v>17076948</v>
      </c>
      <c r="G95" s="61">
        <f>G96</f>
        <v>9315457</v>
      </c>
      <c r="H95" s="116">
        <f>H96</f>
        <v>298281</v>
      </c>
      <c r="I95" s="116">
        <f>I96</f>
        <v>196156</v>
      </c>
    </row>
    <row r="96" spans="1:9" ht="16.5" customHeight="1">
      <c r="A96" s="354"/>
      <c r="B96" s="33"/>
      <c r="C96" s="356" t="s">
        <v>74</v>
      </c>
      <c r="D96" s="357"/>
      <c r="E96" s="42">
        <v>19612</v>
      </c>
      <c r="F96" s="45">
        <v>17076948</v>
      </c>
      <c r="G96" s="45">
        <v>9315457</v>
      </c>
      <c r="H96" s="115">
        <v>298281</v>
      </c>
      <c r="I96" s="115">
        <v>196156</v>
      </c>
    </row>
    <row r="97" spans="1:9" ht="16.5" customHeight="1">
      <c r="A97" s="354"/>
      <c r="B97" s="365" t="s">
        <v>75</v>
      </c>
      <c r="C97" s="366"/>
      <c r="D97" s="367"/>
      <c r="E97" s="59">
        <f>SUM(E98:E99)</f>
        <v>0</v>
      </c>
      <c r="F97" s="61">
        <f>SUM(F98:F99)</f>
        <v>0</v>
      </c>
      <c r="G97" s="61">
        <f>SUM(G98:G99)</f>
        <v>0</v>
      </c>
      <c r="H97" s="116">
        <f>SUM(H98:H99)</f>
        <v>0</v>
      </c>
      <c r="I97" s="116">
        <f>SUM(I98:I99)</f>
        <v>125000</v>
      </c>
    </row>
    <row r="98" spans="1:9" ht="16.5" customHeight="1">
      <c r="A98" s="354"/>
      <c r="B98" s="32"/>
      <c r="C98" s="368" t="s">
        <v>76</v>
      </c>
      <c r="D98" s="369"/>
      <c r="E98" s="42">
        <v>0</v>
      </c>
      <c r="F98" s="45">
        <v>0</v>
      </c>
      <c r="G98" s="45">
        <v>0</v>
      </c>
      <c r="H98" s="115">
        <v>0</v>
      </c>
      <c r="I98" s="115">
        <v>0</v>
      </c>
    </row>
    <row r="99" spans="1:9" ht="16.5" customHeight="1" thickBot="1">
      <c r="A99" s="354"/>
      <c r="B99" s="32"/>
      <c r="C99" s="370" t="s">
        <v>77</v>
      </c>
      <c r="D99" s="371"/>
      <c r="E99" s="43">
        <v>0</v>
      </c>
      <c r="F99" s="46">
        <v>0</v>
      </c>
      <c r="G99" s="46">
        <v>0</v>
      </c>
      <c r="H99" s="120">
        <v>0</v>
      </c>
      <c r="I99" s="149">
        <v>125000</v>
      </c>
    </row>
    <row r="100" spans="1:9" ht="16.5" customHeight="1" thickBot="1">
      <c r="A100" s="355"/>
      <c r="B100" s="87" t="s">
        <v>153</v>
      </c>
      <c r="C100" s="88"/>
      <c r="D100" s="89"/>
      <c r="E100" s="83">
        <f>SUM(E83,E95,E97)</f>
        <v>850624</v>
      </c>
      <c r="F100" s="90">
        <f>SUM(F83,F95,F97)</f>
        <v>879125267</v>
      </c>
      <c r="G100" s="90">
        <f>SUM(G83,G95,G97)</f>
        <v>876306325</v>
      </c>
      <c r="H100" s="148">
        <f>SUM(H83,H95,H97)</f>
        <v>924901001</v>
      </c>
      <c r="I100" s="154">
        <f>SUM(I83,I95,I97)</f>
        <v>892953571</v>
      </c>
    </row>
    <row r="101" spans="1:9" ht="16.5" customHeight="1" thickBot="1">
      <c r="A101" s="372" t="s">
        <v>149</v>
      </c>
      <c r="B101" s="373"/>
      <c r="C101" s="373"/>
      <c r="D101" s="373"/>
      <c r="E101" s="82">
        <f>E82-E100</f>
        <v>-829719</v>
      </c>
      <c r="F101" s="84">
        <f>F82-F100</f>
        <v>-856326607</v>
      </c>
      <c r="G101" s="84">
        <f>G82-G100</f>
        <v>-856943525</v>
      </c>
      <c r="H101" s="147">
        <f>H82-H100</f>
        <v>-903273394</v>
      </c>
      <c r="I101" s="121">
        <f>I82-I100</f>
        <v>-873901931</v>
      </c>
    </row>
    <row r="102" spans="1:9" ht="16.5" customHeight="1" thickBot="1">
      <c r="A102" s="374" t="s">
        <v>154</v>
      </c>
      <c r="B102" s="375"/>
      <c r="C102" s="375"/>
      <c r="D102" s="376"/>
      <c r="E102" s="91">
        <v>268378</v>
      </c>
      <c r="F102" s="92">
        <v>348305148</v>
      </c>
      <c r="G102" s="92">
        <v>295387599</v>
      </c>
      <c r="H102" s="131">
        <v>344619414</v>
      </c>
      <c r="I102" s="155">
        <v>319801794</v>
      </c>
    </row>
    <row r="103" spans="1:9" ht="16.5" customHeight="1" thickBot="1">
      <c r="A103" s="372" t="s">
        <v>150</v>
      </c>
      <c r="B103" s="373"/>
      <c r="C103" s="373"/>
      <c r="D103" s="373"/>
      <c r="E103" s="82">
        <f>SUM(E101:E102)</f>
        <v>-561341</v>
      </c>
      <c r="F103" s="84">
        <f>SUM(F101:F102)</f>
        <v>-508021459</v>
      </c>
      <c r="G103" s="84">
        <f>SUM(G101:G102)</f>
        <v>-561555926</v>
      </c>
      <c r="H103" s="147">
        <f>SUM(H101:H102)</f>
        <v>-558653980</v>
      </c>
      <c r="I103" s="121">
        <f>SUM(I101:I102)</f>
        <v>-554100137</v>
      </c>
    </row>
    <row r="104" spans="8:9" ht="18" customHeight="1">
      <c r="H104" s="132"/>
      <c r="I104" s="132"/>
    </row>
    <row r="105" spans="1:9" ht="16.5" customHeight="1">
      <c r="A105" s="18"/>
      <c r="B105" s="19"/>
      <c r="C105" s="19"/>
      <c r="D105" s="20"/>
      <c r="E105" s="25" t="s">
        <v>131</v>
      </c>
      <c r="F105" s="25" t="s">
        <v>123</v>
      </c>
      <c r="G105" s="26" t="s">
        <v>130</v>
      </c>
      <c r="H105" s="133" t="s">
        <v>132</v>
      </c>
      <c r="I105" s="133" t="s">
        <v>210</v>
      </c>
    </row>
    <row r="106" spans="1:9" ht="40.5" customHeight="1">
      <c r="A106" s="377" t="s">
        <v>146</v>
      </c>
      <c r="B106" s="378"/>
      <c r="C106" s="378"/>
      <c r="D106" s="379"/>
      <c r="E106" s="106">
        <f>(E83+E95)*1000/'基本情報'!$P$23</f>
        <v>1700.2992330279703</v>
      </c>
      <c r="F106" s="106">
        <f>(F83+F95)/'基本情報'!$U$23</f>
        <v>1796.1419444603353</v>
      </c>
      <c r="G106" s="106">
        <f>(G83+G95)/'基本情報'!$Z$23</f>
        <v>3620.816237568125</v>
      </c>
      <c r="H106" s="106">
        <f>(H83+H95)/'基本情報'!$AE$23</f>
        <v>3874.0607056990393</v>
      </c>
      <c r="I106" s="156">
        <f>(I83+I95)/'基本情報'!$AJ$23</f>
        <v>2409.7676975147365</v>
      </c>
    </row>
    <row r="107" spans="1:9" s="69" customFormat="1" ht="18" customHeight="1">
      <c r="A107" s="67"/>
      <c r="B107" s="67"/>
      <c r="C107" s="67"/>
      <c r="D107" s="67"/>
      <c r="E107" s="68"/>
      <c r="F107" s="68"/>
      <c r="G107" s="68"/>
      <c r="H107" s="134"/>
      <c r="I107" s="134"/>
    </row>
    <row r="108" spans="1:9" ht="16.5" customHeight="1">
      <c r="A108" s="35"/>
      <c r="B108" s="34"/>
      <c r="C108" s="34"/>
      <c r="D108" s="36"/>
      <c r="E108" s="37" t="s">
        <v>131</v>
      </c>
      <c r="F108" s="37" t="s">
        <v>123</v>
      </c>
      <c r="G108" s="38" t="s">
        <v>130</v>
      </c>
      <c r="H108" s="135" t="s">
        <v>132</v>
      </c>
      <c r="I108" s="135" t="s">
        <v>210</v>
      </c>
    </row>
    <row r="109" spans="1:9" ht="40.5" customHeight="1">
      <c r="A109" s="377" t="s">
        <v>147</v>
      </c>
      <c r="B109" s="378"/>
      <c r="C109" s="378"/>
      <c r="D109" s="379"/>
      <c r="E109" s="106">
        <f>E102*1000/'基本情報'!$P$23</f>
        <v>536.4566571852906</v>
      </c>
      <c r="F109" s="106">
        <f>F102/'基本情報'!$U$23</f>
        <v>711.6226882309195</v>
      </c>
      <c r="G109" s="106">
        <f>G102/'基本情報'!$Z$23</f>
        <v>1220.5140877369133</v>
      </c>
      <c r="H109" s="106">
        <f>H102/'基本情報'!AE$23</f>
        <v>1443.4804684554874</v>
      </c>
      <c r="I109" s="156">
        <f>I102/'基本情報'!$AJ$23</f>
        <v>863.1534180467687</v>
      </c>
    </row>
    <row r="110" spans="1:4" ht="18">
      <c r="A110" s="6"/>
      <c r="B110" s="6"/>
      <c r="C110" s="6"/>
      <c r="D110" s="6"/>
    </row>
    <row r="111" spans="1:9" ht="18">
      <c r="A111" s="286" t="s">
        <v>16</v>
      </c>
      <c r="B111" s="287"/>
      <c r="C111" s="287"/>
      <c r="D111" s="287"/>
      <c r="E111" s="287"/>
      <c r="F111" s="287"/>
      <c r="G111" s="287"/>
      <c r="H111" s="287"/>
      <c r="I111" s="288"/>
    </row>
    <row r="112" spans="1:9" ht="68.25" customHeight="1">
      <c r="A112" s="283" t="s">
        <v>203</v>
      </c>
      <c r="B112" s="284"/>
      <c r="C112" s="284"/>
      <c r="D112" s="284"/>
      <c r="E112" s="284"/>
      <c r="F112" s="284"/>
      <c r="G112" s="284"/>
      <c r="H112" s="284"/>
      <c r="I112" s="285"/>
    </row>
    <row r="114" spans="1:9" ht="18">
      <c r="A114" s="3" t="s">
        <v>145</v>
      </c>
      <c r="H114" s="103"/>
      <c r="I114" s="103" t="s">
        <v>190</v>
      </c>
    </row>
    <row r="115" spans="1:9" ht="19.5" customHeight="1">
      <c r="A115" s="380" t="s">
        <v>0</v>
      </c>
      <c r="B115" s="381"/>
      <c r="C115" s="381"/>
      <c r="D115" s="382"/>
      <c r="E115" s="25" t="s">
        <v>131</v>
      </c>
      <c r="F115" s="25" t="s">
        <v>123</v>
      </c>
      <c r="G115" s="26" t="s">
        <v>130</v>
      </c>
      <c r="H115" s="26" t="s">
        <v>132</v>
      </c>
      <c r="I115" s="26" t="s">
        <v>210</v>
      </c>
    </row>
    <row r="116" spans="1:9" ht="19.5" customHeight="1">
      <c r="A116" s="293" t="s">
        <v>78</v>
      </c>
      <c r="B116" s="296" t="s">
        <v>79</v>
      </c>
      <c r="C116" s="269" t="s">
        <v>80</v>
      </c>
      <c r="D116" s="270"/>
      <c r="E116" s="42">
        <v>263452</v>
      </c>
      <c r="F116" s="42">
        <v>219089</v>
      </c>
      <c r="G116" s="42">
        <v>146218</v>
      </c>
      <c r="H116" s="115">
        <v>165191758</v>
      </c>
      <c r="I116" s="115">
        <v>241569581</v>
      </c>
    </row>
    <row r="117" spans="1:9" ht="19.5" customHeight="1">
      <c r="A117" s="294"/>
      <c r="B117" s="296"/>
      <c r="C117" s="269" t="s">
        <v>81</v>
      </c>
      <c r="D117" s="270"/>
      <c r="E117" s="42">
        <v>61528</v>
      </c>
      <c r="F117" s="42">
        <v>45312</v>
      </c>
      <c r="G117" s="42">
        <v>35694</v>
      </c>
      <c r="H117" s="115">
        <v>41492666</v>
      </c>
      <c r="I117" s="115">
        <v>49693152</v>
      </c>
    </row>
    <row r="118" spans="1:9" ht="19.5" customHeight="1">
      <c r="A118" s="294"/>
      <c r="B118" s="296"/>
      <c r="C118" s="269" t="s">
        <v>82</v>
      </c>
      <c r="D118" s="270"/>
      <c r="E118" s="42">
        <v>236298</v>
      </c>
      <c r="F118" s="42">
        <v>267956</v>
      </c>
      <c r="G118" s="42">
        <v>269482</v>
      </c>
      <c r="H118" s="115">
        <v>305380658</v>
      </c>
      <c r="I118" s="115">
        <v>257492586</v>
      </c>
    </row>
    <row r="119" spans="1:9" ht="19.5" customHeight="1">
      <c r="A119" s="294"/>
      <c r="B119" s="296"/>
      <c r="C119" s="269" t="s">
        <v>83</v>
      </c>
      <c r="D119" s="270"/>
      <c r="E119" s="42">
        <v>0</v>
      </c>
      <c r="F119" s="42">
        <v>0</v>
      </c>
      <c r="G119" s="42">
        <v>0</v>
      </c>
      <c r="H119" s="115">
        <v>0</v>
      </c>
      <c r="I119" s="115">
        <v>0</v>
      </c>
    </row>
    <row r="120" spans="1:9" ht="19.5" customHeight="1">
      <c r="A120" s="294"/>
      <c r="B120" s="296"/>
      <c r="C120" s="269" t="s">
        <v>84</v>
      </c>
      <c r="D120" s="270"/>
      <c r="E120" s="42">
        <v>2501</v>
      </c>
      <c r="F120" s="42">
        <v>2525</v>
      </c>
      <c r="G120" s="42">
        <v>1631</v>
      </c>
      <c r="H120" s="115">
        <v>517453</v>
      </c>
      <c r="I120" s="115">
        <v>2524047</v>
      </c>
    </row>
    <row r="121" spans="1:9" ht="19.5" customHeight="1">
      <c r="A121" s="294"/>
      <c r="B121" s="296"/>
      <c r="C121" s="269" t="s">
        <v>10</v>
      </c>
      <c r="D121" s="270"/>
      <c r="E121" s="59">
        <f>SUM(E116:E120)</f>
        <v>563779</v>
      </c>
      <c r="F121" s="59">
        <f>SUM(F116:F120)</f>
        <v>534882</v>
      </c>
      <c r="G121" s="59">
        <f>SUM(G116:G120)</f>
        <v>453025</v>
      </c>
      <c r="H121" s="116">
        <f>SUM(H116:H120)</f>
        <v>512582535</v>
      </c>
      <c r="I121" s="116">
        <f>SUM(I116:I120)</f>
        <v>551279366</v>
      </c>
    </row>
    <row r="122" spans="1:9" ht="19.5" customHeight="1">
      <c r="A122" s="294"/>
      <c r="B122" s="296" t="s">
        <v>122</v>
      </c>
      <c r="C122" s="269" t="s">
        <v>83</v>
      </c>
      <c r="D122" s="270"/>
      <c r="E122" s="42">
        <v>0</v>
      </c>
      <c r="F122" s="42">
        <v>0</v>
      </c>
      <c r="G122" s="42">
        <v>0</v>
      </c>
      <c r="H122" s="115">
        <v>0</v>
      </c>
      <c r="I122" s="115">
        <v>0</v>
      </c>
    </row>
    <row r="123" spans="1:9" ht="19.5" customHeight="1">
      <c r="A123" s="294"/>
      <c r="B123" s="296"/>
      <c r="C123" s="269" t="s">
        <v>84</v>
      </c>
      <c r="D123" s="270"/>
      <c r="E123" s="42">
        <v>0</v>
      </c>
      <c r="F123" s="42">
        <v>0</v>
      </c>
      <c r="G123" s="42">
        <v>0</v>
      </c>
      <c r="H123" s="115">
        <v>0</v>
      </c>
      <c r="I123" s="115">
        <v>0</v>
      </c>
    </row>
    <row r="124" spans="1:9" ht="19.5" customHeight="1" thickBot="1">
      <c r="A124" s="294"/>
      <c r="B124" s="297"/>
      <c r="C124" s="383" t="s">
        <v>10</v>
      </c>
      <c r="D124" s="384"/>
      <c r="E124" s="63">
        <f>SUM(E122:E123)</f>
        <v>0</v>
      </c>
      <c r="F124" s="63">
        <f>SUM(F122:F123)</f>
        <v>0</v>
      </c>
      <c r="G124" s="63">
        <f>SUM(G122:G123)</f>
        <v>0</v>
      </c>
      <c r="H124" s="117">
        <f>SUM(H122:H123)</f>
        <v>0</v>
      </c>
      <c r="I124" s="117">
        <f>SUM(I122:I123)</f>
        <v>0</v>
      </c>
    </row>
    <row r="125" spans="1:9" ht="19.5" customHeight="1" thickBot="1">
      <c r="A125" s="295"/>
      <c r="B125" s="385" t="s">
        <v>6</v>
      </c>
      <c r="C125" s="386"/>
      <c r="D125" s="386"/>
      <c r="E125" s="82">
        <f>SUM(E121:E124)</f>
        <v>563779</v>
      </c>
      <c r="F125" s="82">
        <f>SUM(F121:F124)</f>
        <v>534882</v>
      </c>
      <c r="G125" s="82">
        <f>SUM(G121:G124)</f>
        <v>453025</v>
      </c>
      <c r="H125" s="118">
        <f>SUM(H121:H124)</f>
        <v>512582535</v>
      </c>
      <c r="I125" s="121">
        <f>SUM(I121:I124)</f>
        <v>551279366</v>
      </c>
    </row>
    <row r="126" spans="1:9" ht="19.5" customHeight="1">
      <c r="A126" s="293" t="s">
        <v>85</v>
      </c>
      <c r="B126" s="396" t="s">
        <v>79</v>
      </c>
      <c r="C126" s="390" t="s">
        <v>86</v>
      </c>
      <c r="D126" s="39" t="s">
        <v>87</v>
      </c>
      <c r="E126" s="47">
        <v>330863</v>
      </c>
      <c r="F126" s="47">
        <v>326510</v>
      </c>
      <c r="G126" s="47">
        <v>287758</v>
      </c>
      <c r="H126" s="119">
        <v>289968803</v>
      </c>
      <c r="I126" s="119">
        <v>325846880</v>
      </c>
    </row>
    <row r="127" spans="1:9" ht="19.5" customHeight="1">
      <c r="A127" s="294"/>
      <c r="B127" s="396"/>
      <c r="C127" s="390"/>
      <c r="D127" s="40" t="s">
        <v>88</v>
      </c>
      <c r="E127" s="42">
        <v>179683</v>
      </c>
      <c r="F127" s="42">
        <v>171157</v>
      </c>
      <c r="G127" s="42">
        <v>162332</v>
      </c>
      <c r="H127" s="115">
        <v>157992020</v>
      </c>
      <c r="I127" s="115">
        <v>167715340</v>
      </c>
    </row>
    <row r="128" spans="1:9" ht="19.5" customHeight="1">
      <c r="A128" s="294"/>
      <c r="B128" s="396"/>
      <c r="C128" s="390"/>
      <c r="D128" s="40" t="s">
        <v>13</v>
      </c>
      <c r="E128" s="42">
        <v>32252</v>
      </c>
      <c r="F128" s="42">
        <v>26481</v>
      </c>
      <c r="G128" s="42">
        <v>41565</v>
      </c>
      <c r="H128" s="115">
        <v>19818246</v>
      </c>
      <c r="I128" s="115">
        <v>22912734</v>
      </c>
    </row>
    <row r="129" spans="1:9" ht="19.5" customHeight="1">
      <c r="A129" s="294"/>
      <c r="B129" s="396"/>
      <c r="C129" s="391"/>
      <c r="D129" s="40" t="s">
        <v>155</v>
      </c>
      <c r="E129" s="59">
        <f>SUM(E126:E128)</f>
        <v>542798</v>
      </c>
      <c r="F129" s="59">
        <f>SUM(F126:F128)</f>
        <v>524148</v>
      </c>
      <c r="G129" s="59">
        <f>SUM(G126:G128)</f>
        <v>491655</v>
      </c>
      <c r="H129" s="116">
        <f>SUM(H126:H128)</f>
        <v>467779069</v>
      </c>
      <c r="I129" s="116">
        <f>SUM(I126:I128)</f>
        <v>516474954</v>
      </c>
    </row>
    <row r="130" spans="1:9" ht="19.5" customHeight="1">
      <c r="A130" s="294"/>
      <c r="B130" s="396"/>
      <c r="C130" s="392" t="s">
        <v>156</v>
      </c>
      <c r="D130" s="393"/>
      <c r="E130" s="42">
        <v>29256</v>
      </c>
      <c r="F130" s="42">
        <v>27830</v>
      </c>
      <c r="G130" s="42">
        <v>34749</v>
      </c>
      <c r="H130" s="115">
        <v>43455353</v>
      </c>
      <c r="I130" s="115">
        <v>33292092</v>
      </c>
    </row>
    <row r="131" spans="1:9" ht="19.5" customHeight="1">
      <c r="A131" s="294"/>
      <c r="B131" s="396"/>
      <c r="C131" s="392" t="s">
        <v>157</v>
      </c>
      <c r="D131" s="393"/>
      <c r="E131" s="42">
        <v>162</v>
      </c>
      <c r="F131" s="42">
        <v>219</v>
      </c>
      <c r="G131" s="42">
        <v>185</v>
      </c>
      <c r="H131" s="115">
        <v>1348900</v>
      </c>
      <c r="I131" s="115">
        <v>1512300</v>
      </c>
    </row>
    <row r="132" spans="1:9" ht="19.5" customHeight="1">
      <c r="A132" s="294"/>
      <c r="B132" s="397"/>
      <c r="C132" s="311" t="s">
        <v>151</v>
      </c>
      <c r="D132" s="313"/>
      <c r="E132" s="59">
        <f>SUM(E129:E131)</f>
        <v>572216</v>
      </c>
      <c r="F132" s="59">
        <f>SUM(F129:F131)</f>
        <v>552197</v>
      </c>
      <c r="G132" s="59">
        <f>SUM(G129:G131)</f>
        <v>526589</v>
      </c>
      <c r="H132" s="116">
        <f>SUM(H129:H131)</f>
        <v>512583322</v>
      </c>
      <c r="I132" s="116">
        <f>SUM(I129:I131)</f>
        <v>551279346</v>
      </c>
    </row>
    <row r="133" spans="1:9" ht="57.75" customHeight="1" thickBot="1">
      <c r="A133" s="294"/>
      <c r="B133" s="41" t="s">
        <v>11</v>
      </c>
      <c r="C133" s="394" t="s">
        <v>89</v>
      </c>
      <c r="D133" s="395"/>
      <c r="E133" s="43">
        <v>0</v>
      </c>
      <c r="F133" s="43">
        <v>0</v>
      </c>
      <c r="G133" s="43">
        <v>0</v>
      </c>
      <c r="H133" s="120">
        <v>0</v>
      </c>
      <c r="I133" s="120">
        <v>0</v>
      </c>
    </row>
    <row r="134" spans="1:9" ht="19.5" customHeight="1" thickBot="1">
      <c r="A134" s="295"/>
      <c r="B134" s="398" t="s">
        <v>6</v>
      </c>
      <c r="C134" s="399"/>
      <c r="D134" s="399"/>
      <c r="E134" s="82">
        <f>SUM(E132:E133)</f>
        <v>572216</v>
      </c>
      <c r="F134" s="82">
        <f>SUM(F132:F133)</f>
        <v>552197</v>
      </c>
      <c r="G134" s="82">
        <f>SUM(G132:G133)</f>
        <v>526589</v>
      </c>
      <c r="H134" s="147">
        <f>SUM(H132:H133)</f>
        <v>512583322</v>
      </c>
      <c r="I134" s="121">
        <f>SUM(I132:I133)</f>
        <v>551279346</v>
      </c>
    </row>
    <row r="135" spans="1:4" ht="18">
      <c r="A135" s="6"/>
      <c r="B135" s="6"/>
      <c r="C135" s="6"/>
      <c r="D135" s="6"/>
    </row>
    <row r="136" spans="1:9" ht="18.75" customHeight="1">
      <c r="A136" s="290" t="s">
        <v>16</v>
      </c>
      <c r="B136" s="291"/>
      <c r="C136" s="291"/>
      <c r="D136" s="291"/>
      <c r="E136" s="291"/>
      <c r="F136" s="291"/>
      <c r="G136" s="291"/>
      <c r="H136" s="291"/>
      <c r="I136" s="292"/>
    </row>
    <row r="137" spans="1:9" ht="105.75" customHeight="1">
      <c r="A137" s="283" t="s">
        <v>187</v>
      </c>
      <c r="B137" s="284"/>
      <c r="C137" s="284"/>
      <c r="D137" s="284"/>
      <c r="E137" s="284"/>
      <c r="F137" s="284"/>
      <c r="G137" s="284"/>
      <c r="H137" s="284"/>
      <c r="I137" s="285"/>
    </row>
  </sheetData>
  <sheetProtection/>
  <mergeCells count="121">
    <mergeCell ref="A25:D25"/>
    <mergeCell ref="A106:D106"/>
    <mergeCell ref="A126:A134"/>
    <mergeCell ref="C126:C129"/>
    <mergeCell ref="C130:D130"/>
    <mergeCell ref="C131:D131"/>
    <mergeCell ref="C132:D132"/>
    <mergeCell ref="C133:D133"/>
    <mergeCell ref="B126:B132"/>
    <mergeCell ref="B134:D134"/>
    <mergeCell ref="A109:D109"/>
    <mergeCell ref="A115:D115"/>
    <mergeCell ref="C123:D123"/>
    <mergeCell ref="C124:D124"/>
    <mergeCell ref="B125:D125"/>
    <mergeCell ref="C117:D117"/>
    <mergeCell ref="C118:D118"/>
    <mergeCell ref="C119:D119"/>
    <mergeCell ref="C120:D120"/>
    <mergeCell ref="B97:D97"/>
    <mergeCell ref="C98:D98"/>
    <mergeCell ref="C99:D99"/>
    <mergeCell ref="A101:D101"/>
    <mergeCell ref="A102:D102"/>
    <mergeCell ref="A103:D103"/>
    <mergeCell ref="C92:D92"/>
    <mergeCell ref="C93:D93"/>
    <mergeCell ref="C94:D94"/>
    <mergeCell ref="B83:D83"/>
    <mergeCell ref="B95:D95"/>
    <mergeCell ref="C96:D96"/>
    <mergeCell ref="B82:D82"/>
    <mergeCell ref="A83:A100"/>
    <mergeCell ref="C84:D84"/>
    <mergeCell ref="C85:D85"/>
    <mergeCell ref="C86:D86"/>
    <mergeCell ref="C87:D87"/>
    <mergeCell ref="C88:D88"/>
    <mergeCell ref="C89:D89"/>
    <mergeCell ref="C90:D90"/>
    <mergeCell ref="C91:D91"/>
    <mergeCell ref="C78:D78"/>
    <mergeCell ref="C79:D79"/>
    <mergeCell ref="C80:D80"/>
    <mergeCell ref="C81:D81"/>
    <mergeCell ref="B77:D77"/>
    <mergeCell ref="C76:D76"/>
    <mergeCell ref="C70:D70"/>
    <mergeCell ref="C71:D71"/>
    <mergeCell ref="C72:D72"/>
    <mergeCell ref="C73:D73"/>
    <mergeCell ref="C74:D74"/>
    <mergeCell ref="B75:D75"/>
    <mergeCell ref="B55:D55"/>
    <mergeCell ref="B56:D56"/>
    <mergeCell ref="A45:A56"/>
    <mergeCell ref="C122:D122"/>
    <mergeCell ref="A58:D58"/>
    <mergeCell ref="A66:D66"/>
    <mergeCell ref="A67:A82"/>
    <mergeCell ref="B67:D67"/>
    <mergeCell ref="C68:D68"/>
    <mergeCell ref="C69:D69"/>
    <mergeCell ref="C49:D49"/>
    <mergeCell ref="B50:D50"/>
    <mergeCell ref="C51:D51"/>
    <mergeCell ref="C52:D52"/>
    <mergeCell ref="C53:D53"/>
    <mergeCell ref="B54:D54"/>
    <mergeCell ref="C43:D43"/>
    <mergeCell ref="B44:D44"/>
    <mergeCell ref="B45:D45"/>
    <mergeCell ref="C46:D46"/>
    <mergeCell ref="C47:D47"/>
    <mergeCell ref="C48:D48"/>
    <mergeCell ref="C37:D37"/>
    <mergeCell ref="C38:D38"/>
    <mergeCell ref="C39:D39"/>
    <mergeCell ref="C40:D40"/>
    <mergeCell ref="C41:D41"/>
    <mergeCell ref="C42:D42"/>
    <mergeCell ref="B33:D33"/>
    <mergeCell ref="A27:A44"/>
    <mergeCell ref="C28:D28"/>
    <mergeCell ref="C29:D29"/>
    <mergeCell ref="C30:D30"/>
    <mergeCell ref="C31:D31"/>
    <mergeCell ref="C32:D32"/>
    <mergeCell ref="C34:D34"/>
    <mergeCell ref="C35:D35"/>
    <mergeCell ref="C36:D36"/>
    <mergeCell ref="B15:D15"/>
    <mergeCell ref="A16:D16"/>
    <mergeCell ref="A18:D18"/>
    <mergeCell ref="A26:D26"/>
    <mergeCell ref="A4:D4"/>
    <mergeCell ref="B5:D5"/>
    <mergeCell ref="B6:D6"/>
    <mergeCell ref="B7:D7"/>
    <mergeCell ref="B8:D8"/>
    <mergeCell ref="B9:D9"/>
    <mergeCell ref="A137:I137"/>
    <mergeCell ref="A20:I20"/>
    <mergeCell ref="A21:I21"/>
    <mergeCell ref="A111:I111"/>
    <mergeCell ref="A112:I112"/>
    <mergeCell ref="A136:I136"/>
    <mergeCell ref="A116:A125"/>
    <mergeCell ref="B116:B121"/>
    <mergeCell ref="B122:B124"/>
    <mergeCell ref="C121:D121"/>
    <mergeCell ref="A3:D3"/>
    <mergeCell ref="A24:C24"/>
    <mergeCell ref="A65:D65"/>
    <mergeCell ref="C116:D116"/>
    <mergeCell ref="B10:C12"/>
    <mergeCell ref="A5:A9"/>
    <mergeCell ref="A10:A15"/>
    <mergeCell ref="B13:C13"/>
    <mergeCell ref="B14:C14"/>
    <mergeCell ref="B27:D27"/>
  </mergeCells>
  <hyperlinks>
    <hyperlink ref="A25:D25" r:id="rId1" display="府の決算（財務諸表等）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&amp;R門真スポーツセンター</oddHeader>
  </headerFooter>
  <rowBreaks count="2" manualBreakCount="2">
    <brk id="63" max="8" man="1"/>
    <brk id="112" max="4"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134</v>
      </c>
      <c r="B1" s="8"/>
      <c r="C1" s="8"/>
      <c r="D1" s="8"/>
      <c r="E1" s="8"/>
      <c r="F1" s="8"/>
      <c r="G1" s="8"/>
      <c r="H1" s="8"/>
    </row>
    <row r="2" spans="1:8" ht="18">
      <c r="A2" s="49" t="s">
        <v>129</v>
      </c>
      <c r="B2" s="50"/>
      <c r="C2" s="50"/>
      <c r="D2" s="27" t="s">
        <v>200</v>
      </c>
      <c r="E2" s="27" t="s">
        <v>142</v>
      </c>
      <c r="F2" s="27" t="s">
        <v>143</v>
      </c>
      <c r="G2" s="31" t="s">
        <v>144</v>
      </c>
      <c r="H2" s="31" t="s">
        <v>211</v>
      </c>
    </row>
    <row r="3" spans="1:8" ht="19.5">
      <c r="A3" s="51" t="s">
        <v>113</v>
      </c>
      <c r="B3" s="52"/>
      <c r="C3" s="52"/>
      <c r="D3" s="57">
        <f>SUM(D4:D5)</f>
        <v>73</v>
      </c>
      <c r="E3" s="57">
        <f>SUM(E4:E5)</f>
        <v>81</v>
      </c>
      <c r="F3" s="57">
        <f>SUM(F4:F5)</f>
        <v>134</v>
      </c>
      <c r="G3" s="122">
        <f>SUM(G4:G5)</f>
        <v>139</v>
      </c>
      <c r="H3" s="122">
        <f>SUM(H4:H5)</f>
        <v>128</v>
      </c>
    </row>
    <row r="4" spans="1:8" ht="18">
      <c r="A4" s="53" t="s">
        <v>26</v>
      </c>
      <c r="B4" s="54" t="s">
        <v>114</v>
      </c>
      <c r="C4" s="55"/>
      <c r="D4" s="12">
        <v>13</v>
      </c>
      <c r="E4" s="12">
        <v>25</v>
      </c>
      <c r="F4" s="13">
        <v>23</v>
      </c>
      <c r="G4" s="123">
        <v>27</v>
      </c>
      <c r="H4" s="123">
        <v>27</v>
      </c>
    </row>
    <row r="5" spans="1:8" ht="18">
      <c r="A5" s="56"/>
      <c r="B5" s="54" t="s">
        <v>115</v>
      </c>
      <c r="C5" s="55"/>
      <c r="D5" s="12">
        <v>60</v>
      </c>
      <c r="E5" s="13">
        <v>56</v>
      </c>
      <c r="F5" s="13">
        <v>111</v>
      </c>
      <c r="G5" s="123">
        <v>112</v>
      </c>
      <c r="H5" s="123">
        <v>101</v>
      </c>
    </row>
    <row r="6" spans="1:8" ht="18">
      <c r="A6" s="2"/>
      <c r="B6" s="2"/>
      <c r="C6" s="2"/>
      <c r="D6" s="411" t="s">
        <v>215</v>
      </c>
      <c r="E6" s="411"/>
      <c r="F6" s="411"/>
      <c r="G6" s="411"/>
      <c r="H6" s="411"/>
    </row>
    <row r="7" spans="1:8" ht="18">
      <c r="A7" s="2"/>
      <c r="B7" s="7"/>
      <c r="C7" s="7"/>
      <c r="D7" s="107" t="s">
        <v>201</v>
      </c>
      <c r="E7" s="107"/>
      <c r="F7" s="107"/>
      <c r="G7" s="107"/>
      <c r="H7" s="107"/>
    </row>
    <row r="8" spans="1:8" ht="18">
      <c r="A8" s="5" t="s">
        <v>135</v>
      </c>
      <c r="B8" s="8"/>
      <c r="C8" s="8"/>
      <c r="D8" s="8"/>
      <c r="E8" s="8"/>
      <c r="F8" s="8"/>
      <c r="G8" s="8"/>
      <c r="H8" s="8"/>
    </row>
    <row r="9" spans="1:8" ht="132.75" customHeight="1">
      <c r="A9" s="289" t="s">
        <v>199</v>
      </c>
      <c r="B9" s="409"/>
      <c r="C9" s="409"/>
      <c r="D9" s="409"/>
      <c r="E9" s="409"/>
      <c r="F9" s="409"/>
      <c r="G9" s="409"/>
      <c r="H9" s="410"/>
    </row>
    <row r="10" spans="1:8" ht="18">
      <c r="A10" s="8"/>
      <c r="B10" s="8"/>
      <c r="C10" s="8"/>
      <c r="D10" s="9"/>
      <c r="E10" s="9"/>
      <c r="F10" s="9"/>
      <c r="G10" s="9"/>
      <c r="H10" s="9"/>
    </row>
    <row r="11" spans="1:8" ht="18">
      <c r="A11" s="8"/>
      <c r="B11" s="8"/>
      <c r="C11" s="8"/>
      <c r="D11" s="9"/>
      <c r="E11" s="9"/>
      <c r="F11" s="9"/>
      <c r="G11" s="9"/>
      <c r="H11" s="9"/>
    </row>
    <row r="12" spans="1:8" ht="18">
      <c r="A12" s="5" t="s">
        <v>136</v>
      </c>
      <c r="B12" s="8"/>
      <c r="C12" s="8"/>
      <c r="D12" s="9"/>
      <c r="E12" s="9"/>
      <c r="F12" s="9"/>
      <c r="G12" s="9"/>
      <c r="H12" s="9"/>
    </row>
    <row r="13" spans="1:8" ht="19.5" customHeight="1">
      <c r="A13" s="58" t="s">
        <v>116</v>
      </c>
      <c r="B13" s="124" t="s">
        <v>117</v>
      </c>
      <c r="C13" s="125" t="s">
        <v>118</v>
      </c>
      <c r="D13" s="400" t="s">
        <v>212</v>
      </c>
      <c r="E13" s="401"/>
      <c r="F13" s="402"/>
      <c r="G13" s="126" t="s">
        <v>119</v>
      </c>
      <c r="H13" s="127">
        <v>91</v>
      </c>
    </row>
    <row r="14" spans="1:8" ht="19.5" customHeight="1">
      <c r="A14" s="58" t="s">
        <v>120</v>
      </c>
      <c r="B14" s="403" t="s">
        <v>188</v>
      </c>
      <c r="C14" s="404"/>
      <c r="D14" s="404"/>
      <c r="E14" s="404"/>
      <c r="F14" s="404"/>
      <c r="G14" s="404"/>
      <c r="H14" s="405"/>
    </row>
    <row r="15" spans="1:8" ht="51" customHeight="1">
      <c r="A15" s="58" t="s">
        <v>121</v>
      </c>
      <c r="B15" s="406" t="s">
        <v>213</v>
      </c>
      <c r="C15" s="407"/>
      <c r="D15" s="407"/>
      <c r="E15" s="407"/>
      <c r="F15" s="407"/>
      <c r="G15" s="407"/>
      <c r="H15" s="408"/>
    </row>
  </sheetData>
  <sheetProtection/>
  <mergeCells count="5">
    <mergeCell ref="D13:F13"/>
    <mergeCell ref="B14:H14"/>
    <mergeCell ref="B15:H15"/>
    <mergeCell ref="A9:H9"/>
    <mergeCell ref="D6:H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&amp;R門真スポーツセンター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2023-11-02T01:00:00Z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