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'基本情報'!$A$1:$G$36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<sst xmlns="http://schemas.openxmlformats.org/spreadsheetml/2006/main" count="266" uniqueCount="209">
  <si>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</si>
  <si>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</si>
  <si>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</si>
  <si>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</si>
  <si>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</si>
  <si>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</si>
  <si>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</si>
  <si>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</si>
  <si>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</si>
  <si>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</si>
  <si>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</si>
  <si>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</si>
  <si>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</si>
  <si>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</si>
  <si>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</si>
  <si>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</si>
  <si>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</si>
  <si>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</si>
  <si>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</si>
  <si>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</si>
  <si>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</si>
  <si>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</si>
  <si>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</si>
  <si>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</si>
  <si>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</si>
  <si>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</si>
  <si>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</si>
  <si>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</si>
  <si>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</si>
  <si>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</si>
  <si>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</si>
  <si>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</si>
  <si>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</si>
  <si>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</si>
  <si>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</si>
  <si>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</si>
  <si>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</si>
  <si>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</si>
  <si>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</si>
  <si>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</si>
  <si>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</si>
  <si>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</si>
  <si>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</si>
  <si>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</si>
  <si>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</si>
  <si>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</si>
  <si>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</si>
  <si>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</si>
  <si>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</si>
  <si>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</si>
  <si>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</si>
  <si>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</si>
  <si>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</si>
  <si>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</si>
  <si>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</si>
  <si>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</si>
  <si>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</si>
  <si>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</si>
  <si>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</si>
  <si>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</si>
  <si>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</si>
  <si>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</si>
  <si>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</si>
  <si>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</si>
  <si>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</si>
  <si>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</si>
  <si>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</si>
  <si>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</si>
  <si>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</si>
  <si>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</si>
  <si>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</si>
  <si>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</si>
  <si>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</si>
  <si>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</si>
  <si>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</si>
  <si>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</si>
  <si>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</si>
  <si>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</si>
  <si>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</si>
  <si>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</si>
  <si>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</si>
  <si>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</si>
  <si>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</si>
  <si>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</si>
  <si>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</si>
  <si>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</si>
  <si>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</si>
  <si>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</si>
  <si>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</si>
  <si>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</si>
  <si>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</si>
  <si>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</si>
  <si>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</si>
  <si>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</si>
  <si>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</si>
  <si>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</si>
  <si>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</si>
  <si>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</si>
  <si>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</si>
  <si>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</si>
  <si>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</si>
  <si>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</si>
  <si>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</si>
  <si>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</si>
  <si>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</si>
  <si>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</si>
  <si>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</si>
  <si>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</si>
  <si>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</si>
  <si>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</si>
  <si>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</si>
  <si>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</si>
  <si>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</si>
  <si>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</si>
  <si>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</si>
  <si>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</si>
  <si>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</si>
  <si>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</si>
  <si>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</si>
  <si>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</si>
  <si>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</si>
  <si>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</si>
  <si>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</si>
  <si>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</si>
  <si>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指定管理者制度導入施設</t>
  </si>
  <si>
    <t>その他法人</t>
  </si>
  <si>
    <t>条例等に規定された設置目的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</si>
  <si>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</si>
  <si>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</si>
  <si>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</si>
  <si>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</si>
  <si>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</si>
  <si>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</si>
  <si>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</si>
  <si>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</si>
  <si>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</si>
  <si>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</si>
  <si>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</si>
  <si>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</si>
  <si>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</si>
  <si>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</si>
  <si>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</si>
  <si>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</si>
  <si>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</si>
  <si>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</si>
  <si>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</si>
  <si>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</si>
  <si>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</si>
  <si>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</si>
  <si>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平成30年度</t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</si>
  <si>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</si>
  <si>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</si>
  <si>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</si>
  <si>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</si>
  <si>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</si>
  <si>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</si>
  <si>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</si>
  <si>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</si>
  <si>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</si>
  <si>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</si>
  <si>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</si>
  <si>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</si>
  <si>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</si>
  <si>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</si>
  <si>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</si>
  <si>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</si>
  <si>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</si>
  <si>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</si>
  <si>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</si>
  <si>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</si>
  <si>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花の文化園</t>
  </si>
  <si>
    <t>大阪府立花の文化園条例</t>
  </si>
  <si>
    <t>大阪府立花の文化園条例施行規則</t>
  </si>
  <si>
    <t>花きを学び、花きに憩う場を府民に提供し、もって府民の花きに関する理解に資するため、大阪府立花の文化園を河内長野市高向に設置する。</t>
  </si>
  <si>
    <t>〒５８６-００３６　　河内長野市高向２２９２-１　　TEL　０７２１－６３－８７３９</t>
  </si>
  <si>
    <t>・大温室（地上２階・鉄骨鉄筋コンクリート造）　
・センタ－棟（地上２階・鉄筋コンクリート造）
・イベントホール（地上１階・鉄筋コンクリート造）　　　　
・花の工房（地上１階・木造、一部鉄筋コンクリ－ト造）
・エントランスゲート（地上１階・鉄筋コンクリート造）　　
・休憩舎２カ所（地上１階・木造）　　　
・車庫棟（地上２階・鉄骨造）　　　　　　　　　　　　　　　　
・汚水処理場（地上１階・鉄筋コンクリート造）
・レストラン（地上１階・鉄筋コンクリート造）
・倉庫（地上１階・鉄筋コンクリート造）
・売店（地上１階・鉄筋コンクリート造）　
・多目的活動拠点施設（地上１階・木造）
・太陽光発電設備　　　　　　　　　　　　　　　　　　※主要な物のみ記入　　　　</t>
  </si>
  <si>
    <t>98,468㎡（大阪府76,121㎡、河内長野市22,347㎡）</t>
  </si>
  <si>
    <t>5,734㎡（大阪府）</t>
  </si>
  <si>
    <t>・大温室（2059㎡）　　　　　　　　・センタ－棟（756㎡）　　　
・多目的活動拠点施設（60㎡）　　　・イベントホール（216㎡）
・花の工房（357㎡）　　  　　　　　・太陽光発電設備
・エントランスゲート（182㎡）　　・レストラン（210㎡）</t>
  </si>
  <si>
    <t xml:space="preserve">                                                                      ※「その他」は日本宝くじ協会助成金</t>
  </si>
  <si>
    <t>植物を活用した講習会の実施、ボランティア活動の場の提供及び教育、花の文化園写真コンテスト作品展等</t>
  </si>
  <si>
    <t>イベントホール
稼働率</t>
  </si>
  <si>
    <t>稼働率：イベントホール展示日数÷開園日数</t>
  </si>
  <si>
    <t>目的による利用者の区分　なし</t>
  </si>
  <si>
    <t>近傍の類似施設の立地条件や経営規模、各種使用料、利用者数などのデータを参考に使用料を設定</t>
  </si>
  <si>
    <t>導入済み：平成11年4月1日より　(利用料金の詳細はこちら)</t>
  </si>
  <si>
    <t>特になし</t>
  </si>
  <si>
    <t>担当部・課・
グループ</t>
  </si>
  <si>
    <t>環境農林水産部　農政室　推進課　
地産地消推進グループ</t>
  </si>
  <si>
    <t>（千円）</t>
  </si>
  <si>
    <t>その他法人</t>
  </si>
  <si>
    <t>アンケート</t>
  </si>
  <si>
    <r>
      <t>利用者数　</t>
    </r>
    <r>
      <rPr>
        <sz val="11"/>
        <rFont val="HG丸ｺﾞｼｯｸM-PRO"/>
        <family val="3"/>
      </rPr>
      <t>①</t>
    </r>
  </si>
  <si>
    <r>
      <t>・服部緑地都市緑化植物園
・大阪市立咲くやこの花館　　・大阪市立長居植物園　　　　・大阪市立大学附属植物園
・堺市都市緑化センター　 　　・堺市立フォレストガーデン
・富田林市農業公園サバーファーム　　・泉南市農業公園花咲きファーム　　</t>
    </r>
    <r>
      <rPr>
        <sz val="11"/>
        <rFont val="游ゴシック"/>
        <family val="3"/>
      </rPr>
      <t>・大阪府立農業公園</t>
    </r>
  </si>
  <si>
    <t>入園料
 ・大人：580円（団体：460円）・高校生等：290円（団体：230円）
　・年間入園パスポート　2,800円　　・中学生以下・障がい者：無料
施設使用料（１日につき）
　・園芸室 1,400円　　・工芸室 1,600円　　・調理室 2,600円　　・第１研修室 1,700円
　・第２研修室 2,300円　　・イベントホール 4,800円</t>
  </si>
  <si>
    <t>令和4年度</t>
  </si>
  <si>
    <t>１．施設の概要（令和5年4月１日時点）</t>
  </si>
  <si>
    <r>
      <t>平成２年９月２５日（</t>
    </r>
    <r>
      <rPr>
        <sz val="11"/>
        <rFont val="游ゴシック"/>
        <family val="3"/>
      </rPr>
      <t>R5.4.1現在経過年数32年</t>
    </r>
    <r>
      <rPr>
        <sz val="11"/>
        <rFont val="游ゴシック"/>
        <family val="3"/>
      </rPr>
      <t>）
[トイレ洋式化改修：平成２７年度実施]
[空調設備改修：平成２８、２９、３０、令和元年度実施]</t>
    </r>
  </si>
  <si>
    <r>
      <t>（地域別割合）（</t>
    </r>
    <r>
      <rPr>
        <sz val="11"/>
        <rFont val="游ゴシック"/>
        <family val="3"/>
      </rPr>
      <t>R４年度春）
大阪府内（86.2%）
【堺市（16.8%）、河内長野市(25.8%）、富田林市（7.0%）、その他（36.6%）】、
他府県（13.8%）
（リピーター率）66.2%</t>
    </r>
  </si>
  <si>
    <r>
      <t>（</t>
    </r>
    <r>
      <rPr>
        <sz val="10"/>
        <rFont val="游ゴシック"/>
        <family val="3"/>
      </rPr>
      <t>令和4年度）開園日数300日
・月別の入場者数
  4月：12,514人、 5月：15,542人、 6月：8,558人、7月：4,203人、8月：4,348人、9月：4,191人、
10月：7,906人、11月：6,930人、12月：1,710人、1月：2,506人、2月：4,533人、3月：7,929人</t>
    </r>
  </si>
  <si>
    <t>令和5年度</t>
  </si>
  <si>
    <t>令和5年度</t>
  </si>
  <si>
    <r>
      <t>春：令和</t>
    </r>
    <r>
      <rPr>
        <sz val="11"/>
        <rFont val="游ゴシック"/>
        <family val="3"/>
      </rPr>
      <t>4年４～７月
秋：令和4年10～12月</t>
    </r>
  </si>
  <si>
    <r>
      <t>春：</t>
    </r>
    <r>
      <rPr>
        <sz val="11"/>
        <rFont val="游ゴシック"/>
        <family val="3"/>
      </rPr>
      <t>500人　　　　　　　　　　　　　　　　　秋：500人</t>
    </r>
  </si>
  <si>
    <r>
      <t>施設評価：</t>
    </r>
    <r>
      <rPr>
        <sz val="11"/>
        <rFont val="游ゴシック"/>
        <family val="3"/>
      </rPr>
      <t>98.6%　　　　　　園内の花や木の管理：93.4%　　　　　　　　　　　　　　　　　　　　　　　　　　　　　　　　　　　　　　　　　　　　　　　　　　　　　　　　　　来園者へのスタッフ対応：90.0％、情報入手のしやすさ:85.2％　　　　　　　　　　　　　　　　　　　　　　　　　　　　　　　　　　　　　　　　　　　　　　　※令和4年秋のアンケート結果より</t>
    </r>
  </si>
  <si>
    <t>2．料金体系（令和5年4月１日時点）</t>
  </si>
  <si>
    <t>休園日：毎週月曜日（月曜日が休日の場合はその翌日）、12/28～1/4
開園時間：（3月～9月）9:30～17:00　（10月、11月、2月）10:00～17:00
（12～1月）10:00～16:00
※入園は閉園時間の１時間前まで</t>
  </si>
  <si>
    <t>令和2年度~令和4年度</t>
  </si>
  <si>
    <t>【R5】 指定管理者：株式会社ワールドインテック　（指定期間：R5.4.1～R15.3.31）
（【R4】 住友林業緑化・E-DESIGN共同企業体（指定期間：R3.4.1～R5.3.31））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</si>
</sst>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##,##0_ &quot;％&quot;"/>
    <numFmt numFmtId="202" formatCode="#,###,#00_ &quot;％&quot;"/>
    <numFmt numFmtId="203" formatCode="###,#00_ &quot;％&quot;"/>
    <numFmt numFmtId="204" formatCode="#,###,##0_ &quot;％&quot;"/>
    <numFmt numFmtId="205" formatCode="##,##0_ &quot;％&quot;"/>
    <numFmt numFmtId="206" formatCode="#,##0.0,;&quot;▲ &quot;#,##0.0,"/>
    <numFmt numFmtId="207" formatCode="[$]ggge&quot;年&quot;m&quot;月&quot;d&quot;日&quot;;@"/>
    <numFmt numFmtId="208" formatCode="[$]gge&quot;年&quot;m&quot;月&quot;d&quot;日&quot;;@"/>
  </numFmts>
  <fonts count="8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0"/>
      <name val="游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0"/>
      <name val="游ゴシック"/>
      <family val="3"/>
    </font>
    <font>
      <sz val="11"/>
      <name val="游ゴシック"/>
      <family val="3"/>
    </font>
    <font>
      <sz val="11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10"/>
      <color indexed="8"/>
      <name val="游ゴシック"/>
      <family val="3"/>
    </font>
    <font>
      <sz val="9"/>
      <name val="游ゴシック"/>
      <family val="3"/>
    </font>
    <font>
      <b/>
      <sz val="11"/>
      <name val="游ゴシック"/>
      <family val="3"/>
    </font>
    <font>
      <u val="single"/>
      <sz val="11"/>
      <color indexed="12"/>
      <name val="游ゴシック"/>
      <family val="3"/>
    </font>
    <font>
      <u val="single"/>
      <sz val="14"/>
      <color indexed="12"/>
      <name val="游ゴシック"/>
      <family val="3"/>
    </font>
    <font>
      <b/>
      <sz val="18"/>
      <color indexed="8"/>
      <name val="游ゴシック"/>
      <family val="3"/>
    </font>
    <font>
      <b/>
      <sz val="16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8"/>
      <color theme="1"/>
      <name val="Calibri"/>
      <family val="3"/>
    </font>
    <font>
      <b/>
      <sz val="16"/>
      <name val="Calibri"/>
      <family val="3"/>
    </font>
    <font>
      <u val="single"/>
      <sz val="11"/>
      <color indexed="12"/>
      <name val="Calibri"/>
      <family val="3"/>
    </font>
    <font>
      <u val="single"/>
      <sz val="14"/>
      <color indexed="12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181" fontId="0" fillId="0" borderId="13" xfId="0" applyNumberFormat="1" applyFont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1" fillId="33" borderId="16" xfId="49" applyNumberFormat="1" applyFont="1" applyFill="1" applyBorder="1" applyAlignment="1">
      <alignment horizontal="center" vertical="center"/>
    </xf>
    <xf numFmtId="196" fontId="61" fillId="33" borderId="16" xfId="49" applyNumberFormat="1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17" xfId="0" applyFont="1" applyFill="1" applyBorder="1" applyAlignment="1">
      <alignment shrinkToFit="1"/>
    </xf>
    <xf numFmtId="0" fontId="61" fillId="33" borderId="18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6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7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176" fontId="61" fillId="34" borderId="19" xfId="51" applyNumberFormat="1" applyFont="1" applyFill="1" applyBorder="1" applyAlignment="1">
      <alignment vertical="center"/>
    </xf>
    <xf numFmtId="176" fontId="61" fillId="34" borderId="16" xfId="51" applyNumberFormat="1" applyFont="1" applyFill="1" applyBorder="1" applyAlignment="1">
      <alignment vertical="center"/>
    </xf>
    <xf numFmtId="176" fontId="61" fillId="34" borderId="11" xfId="51" applyNumberFormat="1" applyFont="1" applyFill="1" applyBorder="1" applyAlignment="1">
      <alignment vertical="center" textRotation="255" wrapText="1"/>
    </xf>
    <xf numFmtId="194" fontId="0" fillId="0" borderId="16" xfId="49" applyNumberFormat="1" applyFont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6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0" fillId="0" borderId="19" xfId="49" applyNumberFormat="1" applyFont="1" applyBorder="1" applyAlignment="1">
      <alignment vertical="center"/>
    </xf>
    <xf numFmtId="0" fontId="61" fillId="34" borderId="19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vertical="center" wrapText="1"/>
    </xf>
    <xf numFmtId="0" fontId="61" fillId="34" borderId="2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69" fillId="0" borderId="0" xfId="0" applyFont="1" applyAlignment="1">
      <alignment/>
    </xf>
    <xf numFmtId="0" fontId="61" fillId="34" borderId="13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 shrinkToFit="1"/>
    </xf>
    <xf numFmtId="0" fontId="61" fillId="33" borderId="11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3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vertical="center" shrinkToFit="1"/>
    </xf>
    <xf numFmtId="0" fontId="61" fillId="33" borderId="19" xfId="0" applyFont="1" applyFill="1" applyBorder="1" applyAlignment="1">
      <alignment vertical="center" shrinkToFit="1"/>
    </xf>
    <xf numFmtId="181" fontId="70" fillId="35" borderId="13" xfId="0" applyNumberFormat="1" applyFont="1" applyFill="1" applyBorder="1" applyAlignment="1">
      <alignment vertical="center"/>
    </xf>
    <xf numFmtId="181" fontId="70" fillId="35" borderId="16" xfId="0" applyNumberFormat="1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194" fontId="61" fillId="8" borderId="16" xfId="49" applyNumberFormat="1" applyFont="1" applyFill="1" applyBorder="1" applyAlignment="1">
      <alignment vertical="center"/>
    </xf>
    <xf numFmtId="194" fontId="61" fillId="8" borderId="19" xfId="49" applyNumberFormat="1" applyFont="1" applyFill="1" applyBorder="1" applyAlignment="1">
      <alignment vertical="center"/>
    </xf>
    <xf numFmtId="196" fontId="61" fillId="8" borderId="16" xfId="49" applyNumberFormat="1" applyFont="1" applyFill="1" applyBorder="1" applyAlignment="1">
      <alignment vertical="center"/>
    </xf>
    <xf numFmtId="196" fontId="61" fillId="8" borderId="19" xfId="49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20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1" fillId="0" borderId="10" xfId="49" applyNumberFormat="1" applyFont="1" applyBorder="1" applyAlignment="1">
      <alignment horizontal="center"/>
    </xf>
    <xf numFmtId="196" fontId="71" fillId="0" borderId="0" xfId="49" applyNumberFormat="1" applyFont="1" applyFill="1" applyBorder="1" applyAlignment="1">
      <alignment/>
    </xf>
    <xf numFmtId="196" fontId="61" fillId="0" borderId="0" xfId="49" applyNumberFormat="1" applyFont="1" applyFill="1" applyBorder="1" applyAlignment="1">
      <alignment/>
    </xf>
    <xf numFmtId="176" fontId="61" fillId="34" borderId="19" xfId="0" applyNumberFormat="1" applyFont="1" applyFill="1" applyBorder="1" applyAlignment="1">
      <alignment horizontal="left" vertical="center" shrinkToFit="1"/>
    </xf>
    <xf numFmtId="0" fontId="72" fillId="0" borderId="0" xfId="0" applyFont="1" applyAlignment="1">
      <alignment vertical="center"/>
    </xf>
    <xf numFmtId="194" fontId="72" fillId="0" borderId="0" xfId="49" applyNumberFormat="1" applyFont="1" applyAlignment="1">
      <alignment horizontal="left" vertical="center"/>
    </xf>
    <xf numFmtId="194" fontId="72" fillId="0" borderId="0" xfId="49" applyNumberFormat="1" applyFont="1" applyAlignment="1">
      <alignment horizontal="right" vertical="center"/>
    </xf>
    <xf numFmtId="196" fontId="72" fillId="0" borderId="0" xfId="49" applyNumberFormat="1" applyFont="1" applyAlignment="1">
      <alignment horizontal="left" vertical="center"/>
    </xf>
    <xf numFmtId="196" fontId="72" fillId="0" borderId="0" xfId="49" applyNumberFormat="1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/>
    </xf>
    <xf numFmtId="194" fontId="61" fillId="8" borderId="23" xfId="49" applyNumberFormat="1" applyFont="1" applyFill="1" applyBorder="1" applyAlignment="1">
      <alignment vertical="center"/>
    </xf>
    <xf numFmtId="194" fontId="61" fillId="8" borderId="24" xfId="49" applyNumberFormat="1" applyFont="1" applyFill="1" applyBorder="1" applyAlignment="1">
      <alignment vertical="center"/>
    </xf>
    <xf numFmtId="196" fontId="61" fillId="8" borderId="23" xfId="49" applyNumberFormat="1" applyFont="1" applyFill="1" applyBorder="1" applyAlignment="1">
      <alignment vertical="center"/>
    </xf>
    <xf numFmtId="194" fontId="61" fillId="8" borderId="25" xfId="49" applyNumberFormat="1" applyFont="1" applyFill="1" applyBorder="1" applyAlignment="1">
      <alignment vertical="center"/>
    </xf>
    <xf numFmtId="196" fontId="61" fillId="8" borderId="25" xfId="49" applyNumberFormat="1" applyFont="1" applyFill="1" applyBorder="1" applyAlignment="1">
      <alignment vertical="center"/>
    </xf>
    <xf numFmtId="176" fontId="61" fillId="33" borderId="26" xfId="0" applyNumberFormat="1" applyFont="1" applyFill="1" applyBorder="1" applyAlignment="1">
      <alignment vertical="center"/>
    </xf>
    <xf numFmtId="0" fontId="61" fillId="33" borderId="27" xfId="0" applyFont="1" applyFill="1" applyBorder="1" applyAlignment="1">
      <alignment/>
    </xf>
    <xf numFmtId="0" fontId="61" fillId="33" borderId="28" xfId="0" applyFont="1" applyFill="1" applyBorder="1" applyAlignment="1">
      <alignment/>
    </xf>
    <xf numFmtId="196" fontId="61" fillId="8" borderId="24" xfId="49" applyNumberFormat="1" applyFont="1" applyFill="1" applyBorder="1" applyAlignment="1">
      <alignment vertical="center"/>
    </xf>
    <xf numFmtId="194" fontId="0" fillId="0" borderId="22" xfId="49" applyNumberFormat="1" applyFont="1" applyBorder="1" applyAlignment="1">
      <alignment vertical="center"/>
    </xf>
    <xf numFmtId="196" fontId="0" fillId="0" borderId="22" xfId="49" applyNumberFormat="1" applyFont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10" xfId="49" applyNumberFormat="1" applyFont="1" applyBorder="1" applyAlignment="1">
      <alignment/>
    </xf>
    <xf numFmtId="192" fontId="0" fillId="0" borderId="16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194" fontId="0" fillId="0" borderId="16" xfId="49" applyNumberFormat="1" applyFont="1" applyBorder="1" applyAlignment="1">
      <alignment vertical="center"/>
    </xf>
    <xf numFmtId="196" fontId="61" fillId="8" borderId="20" xfId="49" applyNumberFormat="1" applyFont="1" applyFill="1" applyBorder="1" applyAlignment="1">
      <alignment vertical="center"/>
    </xf>
    <xf numFmtId="196" fontId="0" fillId="0" borderId="19" xfId="49" applyNumberFormat="1" applyFont="1" applyBorder="1" applyAlignment="1">
      <alignment vertical="center"/>
    </xf>
    <xf numFmtId="0" fontId="61" fillId="33" borderId="16" xfId="43" applyFont="1" applyFill="1" applyBorder="1" applyAlignment="1" applyProtection="1">
      <alignment vertical="center" wrapText="1"/>
      <protection/>
    </xf>
    <xf numFmtId="0" fontId="8" fillId="0" borderId="0" xfId="43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96" fontId="75" fillId="0" borderId="0" xfId="49" applyNumberFormat="1" applyFont="1" applyAlignment="1">
      <alignment horizontal="right"/>
    </xf>
    <xf numFmtId="181" fontId="72" fillId="0" borderId="0" xfId="49" applyNumberFormat="1" applyFont="1" applyAlignment="1">
      <alignment horizontal="left" vertical="center"/>
    </xf>
    <xf numFmtId="197" fontId="61" fillId="8" borderId="16" xfId="49" applyNumberFormat="1" applyFont="1" applyFill="1" applyBorder="1" applyAlignment="1">
      <alignment vertical="center"/>
    </xf>
    <xf numFmtId="197" fontId="61" fillId="8" borderId="16" xfId="49" applyNumberFormat="1" applyFont="1" applyFill="1" applyBorder="1" applyAlignment="1">
      <alignment horizontal="right" vertical="center"/>
    </xf>
    <xf numFmtId="0" fontId="76" fillId="36" borderId="16" xfId="0" applyFont="1" applyFill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/>
    </xf>
    <xf numFmtId="176" fontId="76" fillId="0" borderId="21" xfId="0" applyNumberFormat="1" applyFont="1" applyFill="1" applyBorder="1" applyAlignment="1">
      <alignment horizontal="center" vertical="center"/>
    </xf>
    <xf numFmtId="189" fontId="76" fillId="0" borderId="17" xfId="0" applyNumberFormat="1" applyFont="1" applyFill="1" applyBorder="1" applyAlignment="1">
      <alignment horizontal="center" vertical="center" wrapText="1"/>
    </xf>
    <xf numFmtId="189" fontId="76" fillId="0" borderId="22" xfId="0" applyNumberFormat="1" applyFont="1" applyFill="1" applyBorder="1" applyAlignment="1">
      <alignment horizontal="center" vertical="center" wrapText="1"/>
    </xf>
    <xf numFmtId="0" fontId="76" fillId="36" borderId="18" xfId="0" applyFont="1" applyFill="1" applyBorder="1" applyAlignment="1">
      <alignment horizontal="center" vertical="center"/>
    </xf>
    <xf numFmtId="176" fontId="77" fillId="0" borderId="16" xfId="0" applyNumberFormat="1" applyFont="1" applyFill="1" applyBorder="1" applyAlignment="1">
      <alignment horizontal="center" vertical="center" wrapText="1"/>
    </xf>
    <xf numFmtId="180" fontId="76" fillId="0" borderId="16" xfId="0" applyNumberFormat="1" applyFont="1" applyFill="1" applyBorder="1" applyAlignment="1">
      <alignment horizontal="center" vertical="center" wrapText="1"/>
    </xf>
    <xf numFmtId="181" fontId="76" fillId="0" borderId="16" xfId="0" applyNumberFormat="1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78" fillId="33" borderId="13" xfId="0" applyFont="1" applyFill="1" applyBorder="1" applyAlignment="1">
      <alignment vertical="center"/>
    </xf>
    <xf numFmtId="0" fontId="78" fillId="34" borderId="13" xfId="0" applyFont="1" applyFill="1" applyBorder="1" applyAlignment="1">
      <alignment vertical="center"/>
    </xf>
    <xf numFmtId="194" fontId="76" fillId="0" borderId="16" xfId="49" applyNumberFormat="1" applyFont="1" applyBorder="1" applyAlignment="1">
      <alignment vertical="center"/>
    </xf>
    <xf numFmtId="194" fontId="76" fillId="0" borderId="20" xfId="49" applyNumberFormat="1" applyFont="1" applyBorder="1" applyAlignment="1">
      <alignment vertical="center"/>
    </xf>
    <xf numFmtId="194" fontId="78" fillId="8" borderId="23" xfId="49" applyNumberFormat="1" applyFont="1" applyFill="1" applyBorder="1" applyAlignment="1">
      <alignment vertical="center"/>
    </xf>
    <xf numFmtId="194" fontId="76" fillId="0" borderId="19" xfId="49" applyNumberFormat="1" applyFont="1" applyBorder="1" applyAlignment="1">
      <alignment vertical="center"/>
    </xf>
    <xf numFmtId="194" fontId="78" fillId="8" borderId="16" xfId="49" applyNumberFormat="1" applyFont="1" applyFill="1" applyBorder="1" applyAlignment="1">
      <alignment vertical="center"/>
    </xf>
    <xf numFmtId="194" fontId="78" fillId="8" borderId="24" xfId="49" applyNumberFormat="1" applyFont="1" applyFill="1" applyBorder="1" applyAlignment="1">
      <alignment vertical="center"/>
    </xf>
    <xf numFmtId="194" fontId="76" fillId="0" borderId="0" xfId="49" applyNumberFormat="1" applyFont="1" applyAlignment="1">
      <alignment vertical="center"/>
    </xf>
    <xf numFmtId="196" fontId="78" fillId="8" borderId="16" xfId="49" applyNumberFormat="1" applyFont="1" applyFill="1" applyBorder="1" applyAlignment="1">
      <alignment vertical="center"/>
    </xf>
    <xf numFmtId="196" fontId="76" fillId="0" borderId="16" xfId="49" applyNumberFormat="1" applyFont="1" applyBorder="1" applyAlignment="1">
      <alignment vertical="center"/>
    </xf>
    <xf numFmtId="196" fontId="76" fillId="0" borderId="20" xfId="49" applyNumberFormat="1" applyFont="1" applyBorder="1" applyAlignment="1">
      <alignment vertical="center"/>
    </xf>
    <xf numFmtId="196" fontId="78" fillId="8" borderId="19" xfId="49" applyNumberFormat="1" applyFont="1" applyFill="1" applyBorder="1" applyAlignment="1">
      <alignment vertical="center"/>
    </xf>
    <xf numFmtId="196" fontId="76" fillId="0" borderId="0" xfId="49" applyNumberFormat="1" applyFont="1" applyBorder="1" applyAlignment="1">
      <alignment vertical="center"/>
    </xf>
    <xf numFmtId="197" fontId="78" fillId="8" borderId="16" xfId="49" applyNumberFormat="1" applyFont="1" applyFill="1" applyBorder="1" applyAlignment="1">
      <alignment vertical="center"/>
    </xf>
    <xf numFmtId="196" fontId="76" fillId="0" borderId="0" xfId="49" applyNumberFormat="1" applyFont="1" applyBorder="1" applyAlignment="1">
      <alignment/>
    </xf>
    <xf numFmtId="9" fontId="76" fillId="0" borderId="0" xfId="42" applyFont="1" applyBorder="1" applyAlignment="1">
      <alignment/>
    </xf>
    <xf numFmtId="180" fontId="76" fillId="37" borderId="16" xfId="0" applyNumberFormat="1" applyFont="1" applyFill="1" applyBorder="1" applyAlignment="1">
      <alignment horizontal="center" vertical="center" wrapText="1"/>
    </xf>
    <xf numFmtId="194" fontId="61" fillId="8" borderId="29" xfId="49" applyNumberFormat="1" applyFont="1" applyFill="1" applyBorder="1" applyAlignment="1">
      <alignment vertical="center"/>
    </xf>
    <xf numFmtId="194" fontId="61" fillId="8" borderId="30" xfId="49" applyNumberFormat="1" applyFont="1" applyFill="1" applyBorder="1" applyAlignment="1">
      <alignment vertical="center"/>
    </xf>
    <xf numFmtId="196" fontId="78" fillId="8" borderId="29" xfId="49" applyNumberFormat="1" applyFont="1" applyFill="1" applyBorder="1" applyAlignment="1">
      <alignment vertical="center"/>
    </xf>
    <xf numFmtId="196" fontId="78" fillId="8" borderId="30" xfId="49" applyNumberFormat="1" applyFont="1" applyFill="1" applyBorder="1" applyAlignment="1">
      <alignment vertical="center"/>
    </xf>
    <xf numFmtId="196" fontId="76" fillId="0" borderId="17" xfId="49" applyNumberFormat="1" applyFont="1" applyBorder="1" applyAlignment="1">
      <alignment vertical="center"/>
    </xf>
    <xf numFmtId="194" fontId="76" fillId="37" borderId="16" xfId="49" applyNumberFormat="1" applyFont="1" applyFill="1" applyBorder="1" applyAlignment="1">
      <alignment vertical="center"/>
    </xf>
    <xf numFmtId="194" fontId="76" fillId="37" borderId="20" xfId="49" applyNumberFormat="1" applyFont="1" applyFill="1" applyBorder="1" applyAlignment="1">
      <alignment vertical="center"/>
    </xf>
    <xf numFmtId="194" fontId="78" fillId="8" borderId="31" xfId="49" applyNumberFormat="1" applyFont="1" applyFill="1" applyBorder="1" applyAlignment="1">
      <alignment vertical="center"/>
    </xf>
    <xf numFmtId="194" fontId="76" fillId="37" borderId="19" xfId="49" applyNumberFormat="1" applyFont="1" applyFill="1" applyBorder="1" applyAlignment="1">
      <alignment vertical="center"/>
    </xf>
    <xf numFmtId="194" fontId="78" fillId="8" borderId="32" xfId="49" applyNumberFormat="1" applyFont="1" applyFill="1" applyBorder="1" applyAlignment="1">
      <alignment vertical="center"/>
    </xf>
    <xf numFmtId="194" fontId="76" fillId="0" borderId="0" xfId="49" applyNumberFormat="1" applyFont="1" applyBorder="1" applyAlignment="1">
      <alignment vertical="center"/>
    </xf>
    <xf numFmtId="196" fontId="76" fillId="37" borderId="16" xfId="49" applyNumberFormat="1" applyFont="1" applyFill="1" applyBorder="1" applyAlignment="1">
      <alignment vertical="center"/>
    </xf>
    <xf numFmtId="196" fontId="78" fillId="8" borderId="20" xfId="49" applyNumberFormat="1" applyFont="1" applyFill="1" applyBorder="1" applyAlignment="1">
      <alignment vertical="center"/>
    </xf>
    <xf numFmtId="196" fontId="76" fillId="37" borderId="19" xfId="49" applyNumberFormat="1" applyFont="1" applyFill="1" applyBorder="1" applyAlignment="1">
      <alignment vertical="center"/>
    </xf>
    <xf numFmtId="196" fontId="76" fillId="37" borderId="20" xfId="49" applyNumberFormat="1" applyFont="1" applyFill="1" applyBorder="1" applyAlignment="1">
      <alignment vertical="center"/>
    </xf>
    <xf numFmtId="181" fontId="76" fillId="37" borderId="16" xfId="0" applyNumberFormat="1" applyFont="1" applyFill="1" applyBorder="1" applyAlignment="1">
      <alignment vertical="center"/>
    </xf>
    <xf numFmtId="0" fontId="76" fillId="37" borderId="16" xfId="0" applyFont="1" applyFill="1" applyBorder="1" applyAlignment="1">
      <alignment vertical="center" wrapText="1"/>
    </xf>
    <xf numFmtId="196" fontId="78" fillId="8" borderId="31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2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75" fillId="0" borderId="0" xfId="49" applyNumberFormat="1" applyFont="1" applyBorder="1" applyAlignment="1">
      <alignment horizontal="right"/>
    </xf>
    <xf numFmtId="196" fontId="78" fillId="8" borderId="32" xfId="49" applyNumberFormat="1" applyFont="1" applyFill="1" applyBorder="1" applyAlignment="1">
      <alignment vertical="center"/>
    </xf>
    <xf numFmtId="196" fontId="76" fillId="0" borderId="22" xfId="49" applyNumberFormat="1" applyFont="1" applyBorder="1" applyAlignment="1">
      <alignment vertical="center"/>
    </xf>
    <xf numFmtId="197" fontId="78" fillId="8" borderId="16" xfId="49" applyNumberFormat="1" applyFont="1" applyFill="1" applyBorder="1" applyAlignment="1">
      <alignment horizontal="right" vertical="center"/>
    </xf>
    <xf numFmtId="196" fontId="61" fillId="8" borderId="31" xfId="49" applyNumberFormat="1" applyFont="1" applyFill="1" applyBorder="1" applyAlignment="1">
      <alignment vertical="center"/>
    </xf>
    <xf numFmtId="0" fontId="61" fillId="34" borderId="20" xfId="0" applyFont="1" applyFill="1" applyBorder="1" applyAlignment="1">
      <alignment horizontal="left" vertical="center" wrapText="1"/>
    </xf>
    <xf numFmtId="0" fontId="61" fillId="34" borderId="22" xfId="0" applyFont="1" applyFill="1" applyBorder="1" applyAlignment="1">
      <alignment horizontal="left"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3" xfId="43" applyFill="1" applyBorder="1" applyAlignment="1" applyProtection="1">
      <alignment vertical="center" wrapText="1"/>
      <protection/>
    </xf>
    <xf numFmtId="0" fontId="8" fillId="0" borderId="14" xfId="43" applyFill="1" applyBorder="1" applyAlignment="1" applyProtection="1">
      <alignment vertical="center" wrapText="1"/>
      <protection/>
    </xf>
    <xf numFmtId="0" fontId="8" fillId="0" borderId="15" xfId="43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79" fillId="0" borderId="13" xfId="0" applyNumberFormat="1" applyFont="1" applyFill="1" applyBorder="1" applyAlignment="1">
      <alignment horizontal="left" vertical="center"/>
    </xf>
    <xf numFmtId="176" fontId="79" fillId="0" borderId="14" xfId="0" applyNumberFormat="1" applyFont="1" applyFill="1" applyBorder="1" applyAlignment="1">
      <alignment horizontal="left" vertical="center"/>
    </xf>
    <xf numFmtId="176" fontId="79" fillId="0" borderId="15" xfId="0" applyNumberFormat="1" applyFont="1" applyFill="1" applyBorder="1" applyAlignment="1">
      <alignment horizontal="left" vertical="center"/>
    </xf>
    <xf numFmtId="0" fontId="80" fillId="0" borderId="0" xfId="0" applyFont="1" applyFill="1" applyAlignment="1">
      <alignment horizontal="right" vertical="center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79" fillId="0" borderId="18" xfId="0" applyNumberFormat="1" applyFont="1" applyFill="1" applyBorder="1" applyAlignment="1">
      <alignment horizontal="left" vertical="center" wrapText="1"/>
    </xf>
    <xf numFmtId="176" fontId="79" fillId="0" borderId="10" xfId="0" applyNumberFormat="1" applyFont="1" applyFill="1" applyBorder="1" applyAlignment="1">
      <alignment horizontal="left" vertical="center"/>
    </xf>
    <xf numFmtId="176" fontId="79" fillId="0" borderId="33" xfId="0" applyNumberFormat="1" applyFont="1" applyFill="1" applyBorder="1" applyAlignment="1">
      <alignment horizontal="left" vertical="center"/>
    </xf>
    <xf numFmtId="49" fontId="76" fillId="0" borderId="13" xfId="0" applyNumberFormat="1" applyFont="1" applyFill="1" applyBorder="1" applyAlignment="1">
      <alignment vertical="center" wrapText="1"/>
    </xf>
    <xf numFmtId="49" fontId="76" fillId="0" borderId="14" xfId="0" applyNumberFormat="1" applyFont="1" applyFill="1" applyBorder="1" applyAlignment="1">
      <alignment vertical="center"/>
    </xf>
    <xf numFmtId="49" fontId="76" fillId="0" borderId="15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horizontal="right"/>
    </xf>
    <xf numFmtId="0" fontId="82" fillId="0" borderId="13" xfId="43" applyFont="1" applyFill="1" applyBorder="1" applyAlignment="1" applyProtection="1">
      <alignment horizontal="left" vertical="center"/>
      <protection/>
    </xf>
    <xf numFmtId="0" fontId="82" fillId="0" borderId="14" xfId="43" applyFont="1" applyFill="1" applyBorder="1" applyAlignment="1" applyProtection="1">
      <alignment horizontal="left" vertical="center"/>
      <protection/>
    </xf>
    <xf numFmtId="0" fontId="82" fillId="0" borderId="15" xfId="43" applyFont="1" applyFill="1" applyBorder="1" applyAlignment="1" applyProtection="1">
      <alignment horizontal="left" vertical="center"/>
      <protection/>
    </xf>
    <xf numFmtId="176" fontId="76" fillId="0" borderId="13" xfId="0" applyNumberFormat="1" applyFont="1" applyFill="1" applyBorder="1" applyAlignment="1">
      <alignment horizontal="left" vertical="center" wrapText="1"/>
    </xf>
    <xf numFmtId="176" fontId="76" fillId="0" borderId="14" xfId="0" applyNumberFormat="1" applyFont="1" applyFill="1" applyBorder="1" applyAlignment="1">
      <alignment horizontal="left" vertical="center"/>
    </xf>
    <xf numFmtId="176" fontId="76" fillId="0" borderId="15" xfId="0" applyNumberFormat="1" applyFont="1" applyFill="1" applyBorder="1" applyAlignment="1">
      <alignment horizontal="left" vertical="center"/>
    </xf>
    <xf numFmtId="0" fontId="83" fillId="0" borderId="13" xfId="43" applyFont="1" applyFill="1" applyBorder="1" applyAlignment="1" applyProtection="1">
      <alignment horizontal="left" vertical="center"/>
      <protection/>
    </xf>
    <xf numFmtId="0" fontId="83" fillId="0" borderId="14" xfId="43" applyFont="1" applyFill="1" applyBorder="1" applyAlignment="1" applyProtection="1">
      <alignment horizontal="left" vertical="center"/>
      <protection/>
    </xf>
    <xf numFmtId="0" fontId="82" fillId="0" borderId="14" xfId="43" applyFont="1" applyFill="1" applyBorder="1" applyAlignment="1" applyProtection="1">
      <alignment horizontal="left" vertical="center" wrapText="1"/>
      <protection/>
    </xf>
    <xf numFmtId="176" fontId="61" fillId="34" borderId="20" xfId="51" applyNumberFormat="1" applyFont="1" applyFill="1" applyBorder="1" applyAlignment="1">
      <alignment horizontal="center" vertical="center" textRotation="255"/>
    </xf>
    <xf numFmtId="176" fontId="61" fillId="34" borderId="22" xfId="51" applyNumberFormat="1" applyFont="1" applyFill="1" applyBorder="1" applyAlignment="1">
      <alignment horizontal="center" vertical="center" textRotation="255"/>
    </xf>
    <xf numFmtId="176" fontId="61" fillId="34" borderId="18" xfId="51" applyNumberFormat="1" applyFont="1" applyFill="1" applyBorder="1" applyAlignment="1">
      <alignment horizontal="center" vertical="center" textRotation="255"/>
    </xf>
    <xf numFmtId="176" fontId="84" fillId="34" borderId="22" xfId="51" applyNumberFormat="1" applyFont="1" applyFill="1" applyBorder="1" applyAlignment="1">
      <alignment horizontal="center" vertical="center" textRotation="255" shrinkToFit="1"/>
    </xf>
    <xf numFmtId="176" fontId="84" fillId="34" borderId="19" xfId="51" applyNumberFormat="1" applyFont="1" applyFill="1" applyBorder="1" applyAlignment="1">
      <alignment horizontal="center" vertical="center" textRotation="255" shrinkToFit="1"/>
    </xf>
    <xf numFmtId="176" fontId="61" fillId="34" borderId="13" xfId="51" applyNumberFormat="1" applyFont="1" applyFill="1" applyBorder="1" applyAlignment="1">
      <alignment vertical="center"/>
    </xf>
    <xf numFmtId="176" fontId="61" fillId="34" borderId="15" xfId="51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vertical="center" shrinkToFit="1"/>
    </xf>
    <xf numFmtId="176" fontId="61" fillId="34" borderId="15" xfId="0" applyNumberFormat="1" applyFont="1" applyFill="1" applyBorder="1" applyAlignment="1">
      <alignment vertical="center" shrinkToFit="1"/>
    </xf>
    <xf numFmtId="176" fontId="61" fillId="34" borderId="21" xfId="51" applyNumberFormat="1" applyFont="1" applyFill="1" applyBorder="1" applyAlignment="1">
      <alignment vertical="center"/>
    </xf>
    <xf numFmtId="176" fontId="61" fillId="34" borderId="34" xfId="51" applyNumberFormat="1" applyFont="1" applyFill="1" applyBorder="1" applyAlignment="1">
      <alignment vertical="center"/>
    </xf>
    <xf numFmtId="176" fontId="61" fillId="34" borderId="22" xfId="51" applyNumberFormat="1" applyFont="1" applyFill="1" applyBorder="1" applyAlignment="1">
      <alignment horizontal="center" vertical="center" textRotation="255" wrapText="1"/>
    </xf>
    <xf numFmtId="176" fontId="61" fillId="34" borderId="19" xfId="51" applyNumberFormat="1" applyFont="1" applyFill="1" applyBorder="1" applyAlignment="1">
      <alignment horizontal="center" vertical="center" textRotation="255" wrapText="1"/>
    </xf>
    <xf numFmtId="176" fontId="61" fillId="33" borderId="35" xfId="51" applyNumberFormat="1" applyFont="1" applyFill="1" applyBorder="1" applyAlignment="1">
      <alignment horizontal="left" vertical="center" wrapText="1"/>
    </xf>
    <xf numFmtId="176" fontId="61" fillId="33" borderId="23" xfId="51" applyNumberFormat="1" applyFont="1" applyFill="1" applyBorder="1" applyAlignment="1">
      <alignment horizontal="left" vertical="center" wrapText="1"/>
    </xf>
    <xf numFmtId="176" fontId="61" fillId="34" borderId="13" xfId="0" applyNumberFormat="1" applyFont="1" applyFill="1" applyBorder="1" applyAlignment="1">
      <alignment vertical="center"/>
    </xf>
    <xf numFmtId="176" fontId="61" fillId="34" borderId="15" xfId="0" applyNumberFormat="1" applyFont="1" applyFill="1" applyBorder="1" applyAlignment="1">
      <alignment vertical="center"/>
    </xf>
    <xf numFmtId="176" fontId="61" fillId="34" borderId="21" xfId="0" applyNumberFormat="1" applyFont="1" applyFill="1" applyBorder="1" applyAlignment="1">
      <alignment vertical="center"/>
    </xf>
    <xf numFmtId="176" fontId="61" fillId="34" borderId="34" xfId="0" applyNumberFormat="1" applyFont="1" applyFill="1" applyBorder="1" applyAlignment="1">
      <alignment vertical="center"/>
    </xf>
    <xf numFmtId="176" fontId="61" fillId="34" borderId="35" xfId="0" applyNumberFormat="1" applyFont="1" applyFill="1" applyBorder="1" applyAlignment="1">
      <alignment horizontal="left" vertical="center"/>
    </xf>
    <xf numFmtId="176" fontId="61" fillId="34" borderId="23" xfId="0" applyNumberFormat="1" applyFont="1" applyFill="1" applyBorder="1" applyAlignment="1">
      <alignment horizontal="left" vertical="center"/>
    </xf>
    <xf numFmtId="176" fontId="85" fillId="33" borderId="13" xfId="0" applyNumberFormat="1" applyFont="1" applyFill="1" applyBorder="1" applyAlignment="1">
      <alignment vertical="center" wrapText="1"/>
    </xf>
    <xf numFmtId="176" fontId="85" fillId="33" borderId="15" xfId="0" applyNumberFormat="1" applyFont="1" applyFill="1" applyBorder="1" applyAlignment="1">
      <alignment vertical="center" wrapText="1"/>
    </xf>
    <xf numFmtId="176" fontId="85" fillId="33" borderId="17" xfId="0" applyNumberFormat="1" applyFont="1" applyFill="1" applyBorder="1" applyAlignment="1">
      <alignment vertical="center" wrapText="1"/>
    </xf>
    <xf numFmtId="176" fontId="85" fillId="33" borderId="36" xfId="0" applyNumberFormat="1" applyFont="1" applyFill="1" applyBorder="1" applyAlignment="1">
      <alignment vertical="center" wrapTex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3" borderId="17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36" xfId="0" applyNumberFormat="1" applyFont="1" applyFill="1" applyBorder="1" applyAlignment="1">
      <alignment horizontal="left" vertical="center" shrinkToFit="1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 wrapText="1" shrinkToFit="1"/>
    </xf>
    <xf numFmtId="0" fontId="70" fillId="33" borderId="14" xfId="0" applyFont="1" applyFill="1" applyBorder="1" applyAlignment="1">
      <alignment horizontal="center" vertical="center" wrapText="1" shrinkToFit="1"/>
    </xf>
    <xf numFmtId="0" fontId="70" fillId="33" borderId="15" xfId="0" applyFont="1" applyFill="1" applyBorder="1" applyAlignment="1">
      <alignment horizontal="center" vertical="center" wrapText="1" shrinkToFit="1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22" xfId="0" applyNumberFormat="1" applyFont="1" applyFill="1" applyBorder="1" applyAlignment="1">
      <alignment horizontal="center" vertical="center" textRotation="255"/>
    </xf>
    <xf numFmtId="176" fontId="61" fillId="34" borderId="17" xfId="0" applyNumberFormat="1" applyFont="1" applyFill="1" applyBorder="1" applyAlignment="1">
      <alignment horizontal="center" vertical="center" textRotation="255"/>
    </xf>
    <xf numFmtId="176" fontId="85" fillId="33" borderId="13" xfId="0" applyNumberFormat="1" applyFont="1" applyFill="1" applyBorder="1" applyAlignment="1">
      <alignment horizontal="left" vertical="center"/>
    </xf>
    <xf numFmtId="176" fontId="85" fillId="33" borderId="15" xfId="0" applyNumberFormat="1" applyFont="1" applyFill="1" applyBorder="1" applyAlignment="1">
      <alignment horizontal="left" vertical="center"/>
    </xf>
    <xf numFmtId="176" fontId="85" fillId="33" borderId="13" xfId="0" applyNumberFormat="1" applyFont="1" applyFill="1" applyBorder="1" applyAlignment="1">
      <alignment horizontal="left" vertical="center" shrinkToFit="1"/>
    </xf>
    <xf numFmtId="176" fontId="85" fillId="33" borderId="15" xfId="0" applyNumberFormat="1" applyFont="1" applyFill="1" applyBorder="1" applyAlignment="1">
      <alignment horizontal="left" vertical="center" shrinkToFit="1"/>
    </xf>
    <xf numFmtId="176" fontId="85" fillId="33" borderId="13" xfId="0" applyNumberFormat="1" applyFont="1" applyFill="1" applyBorder="1" applyAlignment="1">
      <alignment horizontal="left" vertical="center" wrapText="1"/>
    </xf>
    <xf numFmtId="176" fontId="85" fillId="33" borderId="15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36" xfId="0" applyNumberFormat="1" applyFont="1" applyFill="1" applyBorder="1" applyAlignment="1">
      <alignment horizontal="left" vertical="center" wrapText="1"/>
    </xf>
    <xf numFmtId="176" fontId="61" fillId="33" borderId="21" xfId="0" applyNumberFormat="1" applyFont="1" applyFill="1" applyBorder="1" applyAlignment="1">
      <alignment horizontal="left" vertical="center" wrapText="1"/>
    </xf>
    <xf numFmtId="176" fontId="61" fillId="33" borderId="11" xfId="0" applyNumberFormat="1" applyFont="1" applyFill="1" applyBorder="1" applyAlignment="1">
      <alignment horizontal="left" vertical="center" wrapText="1"/>
    </xf>
    <xf numFmtId="176" fontId="61" fillId="33" borderId="34" xfId="0" applyNumberFormat="1" applyFont="1" applyFill="1" applyBorder="1" applyAlignment="1">
      <alignment horizontal="left" vertical="center" wrapText="1"/>
    </xf>
    <xf numFmtId="176" fontId="85" fillId="33" borderId="13" xfId="0" applyNumberFormat="1" applyFont="1" applyFill="1" applyBorder="1" applyAlignment="1">
      <alignment vertical="center"/>
    </xf>
    <xf numFmtId="176" fontId="85" fillId="33" borderId="15" xfId="0" applyNumberFormat="1" applyFont="1" applyFill="1" applyBorder="1" applyAlignment="1">
      <alignment vertical="center"/>
    </xf>
    <xf numFmtId="176" fontId="85" fillId="33" borderId="21" xfId="0" applyNumberFormat="1" applyFont="1" applyFill="1" applyBorder="1" applyAlignment="1">
      <alignment vertical="center"/>
    </xf>
    <xf numFmtId="176" fontId="85" fillId="33" borderId="34" xfId="0" applyNumberFormat="1" applyFont="1" applyFill="1" applyBorder="1" applyAlignment="1">
      <alignment vertical="center"/>
    </xf>
    <xf numFmtId="176" fontId="85" fillId="33" borderId="13" xfId="0" applyNumberFormat="1" applyFont="1" applyFill="1" applyBorder="1" applyAlignment="1">
      <alignment horizontal="left" vertical="top"/>
    </xf>
    <xf numFmtId="176" fontId="85" fillId="33" borderId="15" xfId="0" applyNumberFormat="1" applyFont="1" applyFill="1" applyBorder="1" applyAlignment="1">
      <alignment horizontal="left" vertical="top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38" xfId="0" applyNumberFormat="1" applyFont="1" applyFill="1" applyBorder="1" applyAlignment="1">
      <alignment horizontal="left" vertical="center"/>
    </xf>
    <xf numFmtId="176" fontId="61" fillId="33" borderId="25" xfId="0" applyNumberFormat="1" applyFont="1" applyFill="1" applyBorder="1" applyAlignment="1">
      <alignment horizontal="left" vertical="center"/>
    </xf>
    <xf numFmtId="176" fontId="85" fillId="33" borderId="13" xfId="0" applyNumberFormat="1" applyFont="1" applyFill="1" applyBorder="1" applyAlignment="1">
      <alignment vertical="center" shrinkToFit="1"/>
    </xf>
    <xf numFmtId="176" fontId="85" fillId="33" borderId="15" xfId="0" applyNumberFormat="1" applyFont="1" applyFill="1" applyBorder="1" applyAlignment="1">
      <alignment vertical="center" shrinkToFit="1"/>
    </xf>
    <xf numFmtId="176" fontId="61" fillId="33" borderId="21" xfId="0" applyNumberFormat="1" applyFont="1" applyFill="1" applyBorder="1" applyAlignment="1">
      <alignment horizontal="left" vertical="center"/>
    </xf>
    <xf numFmtId="176" fontId="61" fillId="33" borderId="11" xfId="0" applyNumberFormat="1" applyFont="1" applyFill="1" applyBorder="1" applyAlignment="1">
      <alignment horizontal="left" vertical="center"/>
    </xf>
    <xf numFmtId="176" fontId="61" fillId="33" borderId="34" xfId="0" applyNumberFormat="1" applyFont="1" applyFill="1" applyBorder="1" applyAlignment="1">
      <alignment horizontal="left"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left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left" vertical="center" shrinkToFit="1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/>
    </xf>
    <xf numFmtId="0" fontId="61" fillId="34" borderId="15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22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85" fillId="33" borderId="13" xfId="0" applyFont="1" applyFill="1" applyBorder="1" applyAlignment="1">
      <alignment vertical="center" shrinkToFit="1"/>
    </xf>
    <xf numFmtId="0" fontId="85" fillId="33" borderId="15" xfId="0" applyFont="1" applyFill="1" applyBorder="1" applyAlignment="1">
      <alignment vertical="center" shrinkToFit="1"/>
    </xf>
    <xf numFmtId="0" fontId="85" fillId="33" borderId="21" xfId="0" applyFont="1" applyFill="1" applyBorder="1" applyAlignment="1">
      <alignment vertical="center" shrinkToFit="1"/>
    </xf>
    <xf numFmtId="0" fontId="85" fillId="33" borderId="34" xfId="0" applyFont="1" applyFill="1" applyBorder="1" applyAlignment="1">
      <alignment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23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vertical="center" shrinkToFit="1"/>
    </xf>
    <xf numFmtId="0" fontId="61" fillId="33" borderId="23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36" xfId="0" applyFont="1" applyFill="1" applyBorder="1" applyAlignment="1">
      <alignment horizontal="left" vertical="center" shrinkToFit="1"/>
    </xf>
    <xf numFmtId="0" fontId="61" fillId="33" borderId="21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34" xfId="0" applyFont="1" applyFill="1" applyBorder="1" applyAlignment="1">
      <alignment horizontal="left" vertical="center" shrinkToFit="1"/>
    </xf>
    <xf numFmtId="176" fontId="61" fillId="34" borderId="14" xfId="0" applyNumberFormat="1" applyFont="1" applyFill="1" applyBorder="1" applyAlignment="1">
      <alignment vertical="center" shrinkToFit="1"/>
    </xf>
    <xf numFmtId="176" fontId="61" fillId="34" borderId="21" xfId="0" applyNumberFormat="1" applyFont="1" applyFill="1" applyBorder="1" applyAlignment="1">
      <alignment vertical="center" shrinkToFit="1"/>
    </xf>
    <xf numFmtId="176" fontId="61" fillId="34" borderId="11" xfId="0" applyNumberFormat="1" applyFont="1" applyFill="1" applyBorder="1" applyAlignment="1">
      <alignment vertical="center" shrinkToFit="1"/>
    </xf>
    <xf numFmtId="176" fontId="61" fillId="34" borderId="34" xfId="0" applyNumberFormat="1" applyFont="1" applyFill="1" applyBorder="1" applyAlignment="1">
      <alignment vertical="center" shrinkToFit="1"/>
    </xf>
    <xf numFmtId="176" fontId="61" fillId="33" borderId="35" xfId="0" applyNumberFormat="1" applyFont="1" applyFill="1" applyBorder="1" applyAlignment="1">
      <alignment vertical="center" shrinkToFit="1"/>
    </xf>
    <xf numFmtId="176" fontId="61" fillId="33" borderId="23" xfId="0" applyNumberFormat="1" applyFont="1" applyFill="1" applyBorder="1" applyAlignment="1">
      <alignment vertical="center" shrinkToFit="1"/>
    </xf>
    <xf numFmtId="176" fontId="61" fillId="34" borderId="35" xfId="0" applyNumberFormat="1" applyFont="1" applyFill="1" applyBorder="1" applyAlignment="1">
      <alignment horizontal="left" vertical="center" shrinkToFit="1"/>
    </xf>
    <xf numFmtId="176" fontId="61" fillId="34" borderId="23" xfId="0" applyNumberFormat="1" applyFont="1" applyFill="1" applyBorder="1" applyAlignment="1">
      <alignment horizontal="left" vertical="center" shrinkToFit="1"/>
    </xf>
    <xf numFmtId="176" fontId="61" fillId="34" borderId="13" xfId="0" applyNumberFormat="1" applyFont="1" applyFill="1" applyBorder="1" applyAlignment="1">
      <alignment horizontal="left" vertical="center"/>
    </xf>
    <xf numFmtId="176" fontId="61" fillId="34" borderId="14" xfId="0" applyNumberFormat="1" applyFont="1" applyFill="1" applyBorder="1" applyAlignment="1">
      <alignment horizontal="left" vertical="center"/>
    </xf>
    <xf numFmtId="176" fontId="61" fillId="34" borderId="15" xfId="0" applyNumberFormat="1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/>
    </xf>
    <xf numFmtId="196" fontId="8" fillId="2" borderId="13" xfId="43" applyNumberFormat="1" applyFill="1" applyBorder="1" applyAlignment="1" applyProtection="1">
      <alignment horizontal="center"/>
      <protection/>
    </xf>
    <xf numFmtId="196" fontId="8" fillId="2" borderId="14" xfId="43" applyNumberFormat="1" applyFill="1" applyBorder="1" applyAlignment="1" applyProtection="1">
      <alignment horizontal="center"/>
      <protection/>
    </xf>
    <xf numFmtId="196" fontId="8" fillId="2" borderId="15" xfId="43" applyNumberForma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61" fillId="33" borderId="13" xfId="0" applyFont="1" applyFill="1" applyBorder="1" applyAlignment="1">
      <alignment horizontal="left"/>
    </xf>
    <xf numFmtId="0" fontId="61" fillId="33" borderId="14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left" wrapText="1"/>
    </xf>
    <xf numFmtId="0" fontId="61" fillId="33" borderId="14" xfId="0" applyFont="1" applyFill="1" applyBorder="1" applyAlignment="1">
      <alignment horizontal="left" wrapText="1"/>
    </xf>
    <xf numFmtId="0" fontId="61" fillId="33" borderId="15" xfId="0" applyFont="1" applyFill="1" applyBorder="1" applyAlignment="1">
      <alignment horizontal="left" wrapText="1"/>
    </xf>
    <xf numFmtId="176" fontId="61" fillId="34" borderId="16" xfId="0" applyNumberFormat="1" applyFont="1" applyFill="1" applyBorder="1" applyAlignment="1">
      <alignment horizontal="center" vertical="center" textRotation="255" wrapText="1"/>
    </xf>
    <xf numFmtId="0" fontId="69" fillId="0" borderId="1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176" fontId="61" fillId="34" borderId="19" xfId="0" applyNumberFormat="1" applyFont="1" applyFill="1" applyBorder="1" applyAlignment="1">
      <alignment horizontal="left" vertical="center" shrinkToFit="1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21" xfId="0" applyNumberFormat="1" applyFont="1" applyFill="1" applyBorder="1" applyAlignment="1">
      <alignment horizontal="center" vertical="center" textRotation="255" shrinkToFit="1"/>
    </xf>
    <xf numFmtId="176" fontId="61" fillId="34" borderId="17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22" xfId="0" applyNumberFormat="1" applyFont="1" applyFill="1" applyBorder="1" applyAlignment="1">
      <alignment horizontal="center" vertical="center" textRotation="255" shrinkToFit="1"/>
    </xf>
    <xf numFmtId="176" fontId="61" fillId="34" borderId="16" xfId="0" applyNumberFormat="1" applyFont="1" applyFill="1" applyBorder="1" applyAlignment="1">
      <alignment horizontal="left" vertical="center" wrapText="1" shrinkToFit="1"/>
    </xf>
    <xf numFmtId="176" fontId="61" fillId="34" borderId="20" xfId="0" applyNumberFormat="1" applyFont="1" applyFill="1" applyBorder="1" applyAlignment="1">
      <alignment horizontal="left" vertical="center" shrinkToFit="1"/>
    </xf>
    <xf numFmtId="176" fontId="61" fillId="33" borderId="39" xfId="0" applyNumberFormat="1" applyFont="1" applyFill="1" applyBorder="1" applyAlignment="1">
      <alignment horizontal="left" vertical="center" shrinkToFit="1"/>
    </xf>
    <xf numFmtId="176" fontId="61" fillId="33" borderId="24" xfId="0" applyNumberFormat="1" applyFont="1" applyFill="1" applyBorder="1" applyAlignment="1">
      <alignment horizontal="left" vertical="center" shrinkToFit="1"/>
    </xf>
    <xf numFmtId="0" fontId="76" fillId="37" borderId="13" xfId="0" applyFont="1" applyFill="1" applyBorder="1" applyAlignment="1">
      <alignment horizontal="left" vertical="center" wrapText="1"/>
    </xf>
    <xf numFmtId="0" fontId="76" fillId="37" borderId="14" xfId="0" applyFont="1" applyFill="1" applyBorder="1" applyAlignment="1">
      <alignment horizontal="left" vertical="center" wrapText="1"/>
    </xf>
    <xf numFmtId="0" fontId="76" fillId="37" borderId="15" xfId="0" applyFont="1" applyFill="1" applyBorder="1" applyAlignment="1">
      <alignment horizontal="left" vertical="center" wrapText="1"/>
    </xf>
    <xf numFmtId="0" fontId="76" fillId="37" borderId="13" xfId="0" applyFont="1" applyFill="1" applyBorder="1" applyAlignment="1">
      <alignment vertical="center"/>
    </xf>
    <xf numFmtId="0" fontId="76" fillId="37" borderId="14" xfId="0" applyFont="1" applyFill="1" applyBorder="1" applyAlignment="1">
      <alignment vertical="center"/>
    </xf>
    <xf numFmtId="0" fontId="76" fillId="37" borderId="15" xfId="0" applyFont="1" applyFill="1" applyBorder="1" applyAlignment="1">
      <alignment vertical="center"/>
    </xf>
    <xf numFmtId="0" fontId="76" fillId="37" borderId="13" xfId="0" applyFont="1" applyFill="1" applyBorder="1" applyAlignment="1">
      <alignment horizontal="left" vertical="top" wrapText="1"/>
    </xf>
    <xf numFmtId="0" fontId="76" fillId="37" borderId="14" xfId="0" applyFont="1" applyFill="1" applyBorder="1" applyAlignment="1">
      <alignment horizontal="left" vertical="top" wrapText="1"/>
    </xf>
    <xf numFmtId="0" fontId="76" fillId="37" borderId="15" xfId="0" applyFont="1" applyFill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houbun/reiki/reiki_honbun/k201RG00000651.html" TargetMode="External" /><Relationship Id="rId2" Type="http://schemas.openxmlformats.org/officeDocument/2006/relationships/hyperlink" Target="https://www.pref.osaka.lg.jp/houbun/reiki/reiki_honbun/k201RG00000652.html" TargetMode="External" /><Relationship Id="rId3" Type="http://schemas.openxmlformats.org/officeDocument/2006/relationships/hyperlink" Target="https://www.pref.osaka.lg.jp/houbun/reiki/reiki_honbun/k201RG00002214.html" TargetMode="External" /><Relationship Id="rId4" Type="http://schemas.openxmlformats.org/officeDocument/2006/relationships/hyperlink" Target="https://gfc-osaka.com/" TargetMode="External" /><Relationship Id="rId5" Type="http://schemas.openxmlformats.org/officeDocument/2006/relationships/hyperlink" Target="https://www.pref.osaka.lg.jp/nosei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49/R04_z10-20hananobunnka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Normal="80" zoomScaleSheetLayoutView="100" zoomScalePageLayoutView="0" workbookViewId="0" topLeftCell="A15">
      <selection activeCell="B22" sqref="B22:G22"/>
    </sheetView>
  </sheetViews>
  <sheetFormatPr defaultColWidth="9.140625" defaultRowHeight="15"/>
  <cols>
    <col min="1" max="1" width="35.8515625" style="0" customWidth="1"/>
    <col min="2" max="2" width="14.00390625" style="19" customWidth="1"/>
    <col min="3" max="7" width="13.00390625" style="19" customWidth="1"/>
  </cols>
  <sheetData>
    <row r="1" spans="1:7" ht="21.75" customHeight="1" thickBot="1">
      <c r="A1" s="4"/>
      <c r="B1" s="14"/>
      <c r="C1" s="14"/>
      <c r="D1" s="14"/>
      <c r="E1" s="14"/>
      <c r="F1" s="201"/>
      <c r="G1" s="201"/>
    </row>
    <row r="2" spans="1:7" ht="27" thickBot="1">
      <c r="A2" s="21" t="s">
        <v>124</v>
      </c>
      <c r="B2" s="15"/>
      <c r="C2" s="15"/>
      <c r="D2" s="15"/>
      <c r="E2" s="15"/>
      <c r="F2" s="213"/>
      <c r="G2" s="213"/>
    </row>
    <row r="3" spans="1:7" ht="28.5" customHeight="1">
      <c r="A3" s="13" t="s">
        <v>90</v>
      </c>
      <c r="B3" s="13"/>
      <c r="C3" s="13"/>
      <c r="D3" s="13"/>
      <c r="E3" s="13"/>
      <c r="F3" s="13"/>
      <c r="G3" s="13"/>
    </row>
    <row r="4" spans="1:7" ht="18">
      <c r="A4" s="9"/>
      <c r="B4" s="16"/>
      <c r="C4" s="16"/>
      <c r="D4" s="16"/>
      <c r="E4" s="16"/>
      <c r="F4" s="16"/>
      <c r="G4" s="16"/>
    </row>
    <row r="5" spans="1:7" ht="35.25" customHeight="1">
      <c r="A5" s="62" t="s">
        <v>91</v>
      </c>
      <c r="B5" s="220" t="s">
        <v>170</v>
      </c>
      <c r="C5" s="221"/>
      <c r="D5" s="113" t="s">
        <v>187</v>
      </c>
      <c r="E5" s="222" t="s">
        <v>188</v>
      </c>
      <c r="F5" s="215"/>
      <c r="G5" s="216"/>
    </row>
    <row r="6" spans="1:7" s="19" customFormat="1" ht="18">
      <c r="A6" s="20"/>
      <c r="B6" s="114"/>
      <c r="C6" s="114"/>
      <c r="D6" s="20"/>
      <c r="E6" s="20"/>
      <c r="F6" s="20"/>
      <c r="G6" s="20"/>
    </row>
    <row r="7" spans="1:7" ht="18">
      <c r="A7" s="60" t="s">
        <v>196</v>
      </c>
      <c r="B7" s="18"/>
      <c r="C7" s="18"/>
      <c r="D7" s="18"/>
      <c r="E7" s="18"/>
      <c r="F7" s="18"/>
      <c r="G7" s="18"/>
    </row>
    <row r="8" spans="1:7" ht="25.5" customHeight="1">
      <c r="A8" s="174" t="s">
        <v>92</v>
      </c>
      <c r="B8" s="214" t="s">
        <v>171</v>
      </c>
      <c r="C8" s="215"/>
      <c r="D8" s="215"/>
      <c r="E8" s="215"/>
      <c r="F8" s="215"/>
      <c r="G8" s="216"/>
    </row>
    <row r="9" spans="1:7" ht="25.5" customHeight="1">
      <c r="A9" s="176"/>
      <c r="B9" s="214" t="s">
        <v>172</v>
      </c>
      <c r="C9" s="215"/>
      <c r="D9" s="215"/>
      <c r="E9" s="215"/>
      <c r="F9" s="215"/>
      <c r="G9" s="216"/>
    </row>
    <row r="10" spans="1:7" ht="39" customHeight="1">
      <c r="A10" s="57" t="s">
        <v>126</v>
      </c>
      <c r="B10" s="192" t="s">
        <v>173</v>
      </c>
      <c r="C10" s="193"/>
      <c r="D10" s="193"/>
      <c r="E10" s="193"/>
      <c r="F10" s="193"/>
      <c r="G10" s="194"/>
    </row>
    <row r="11" spans="1:7" ht="52.5" customHeight="1">
      <c r="A11" s="58" t="s">
        <v>132</v>
      </c>
      <c r="B11" s="210" t="s">
        <v>197</v>
      </c>
      <c r="C11" s="211"/>
      <c r="D11" s="211"/>
      <c r="E11" s="211"/>
      <c r="F11" s="211"/>
      <c r="G11" s="212"/>
    </row>
    <row r="12" spans="1:7" ht="18.75" customHeight="1">
      <c r="A12" s="58" t="s">
        <v>93</v>
      </c>
      <c r="B12" s="195" t="s">
        <v>174</v>
      </c>
      <c r="C12" s="196"/>
      <c r="D12" s="196"/>
      <c r="E12" s="196"/>
      <c r="F12" s="196"/>
      <c r="G12" s="197"/>
    </row>
    <row r="13" spans="1:7" ht="18.75" customHeight="1">
      <c r="A13" s="58" t="s">
        <v>94</v>
      </c>
      <c r="B13" s="195" t="s">
        <v>176</v>
      </c>
      <c r="C13" s="196"/>
      <c r="D13" s="196"/>
      <c r="E13" s="196"/>
      <c r="F13" s="196"/>
      <c r="G13" s="197"/>
    </row>
    <row r="14" spans="1:7" ht="251.25" customHeight="1">
      <c r="A14" s="58" t="s">
        <v>95</v>
      </c>
      <c r="B14" s="180" t="s">
        <v>175</v>
      </c>
      <c r="C14" s="196"/>
      <c r="D14" s="196"/>
      <c r="E14" s="196"/>
      <c r="F14" s="196"/>
      <c r="G14" s="197"/>
    </row>
    <row r="15" spans="1:7" ht="18.75" customHeight="1">
      <c r="A15" s="58" t="s">
        <v>96</v>
      </c>
      <c r="B15" s="195" t="s">
        <v>177</v>
      </c>
      <c r="C15" s="196"/>
      <c r="D15" s="196"/>
      <c r="E15" s="196"/>
      <c r="F15" s="196"/>
      <c r="G15" s="197"/>
    </row>
    <row r="16" spans="1:7" ht="80.25" customHeight="1">
      <c r="A16" s="58" t="s">
        <v>97</v>
      </c>
      <c r="B16" s="180" t="s">
        <v>178</v>
      </c>
      <c r="C16" s="196"/>
      <c r="D16" s="196"/>
      <c r="E16" s="196"/>
      <c r="F16" s="196"/>
      <c r="G16" s="197"/>
    </row>
    <row r="17" spans="1:7" ht="18.75" customHeight="1">
      <c r="A17" s="174" t="s">
        <v>98</v>
      </c>
      <c r="B17" s="205" t="s">
        <v>99</v>
      </c>
      <c r="C17" s="189" t="s">
        <v>100</v>
      </c>
      <c r="D17" s="190"/>
      <c r="E17" s="190"/>
      <c r="F17" s="191"/>
      <c r="G17" s="183"/>
    </row>
    <row r="18" spans="1:7" ht="18">
      <c r="A18" s="175"/>
      <c r="B18" s="206"/>
      <c r="C18" s="115" t="s">
        <v>101</v>
      </c>
      <c r="D18" s="115" t="s">
        <v>102</v>
      </c>
      <c r="E18" s="115" t="s">
        <v>13</v>
      </c>
      <c r="F18" s="115" t="s">
        <v>103</v>
      </c>
      <c r="G18" s="184"/>
    </row>
    <row r="19" spans="1:7" ht="18">
      <c r="A19" s="175"/>
      <c r="B19" s="108">
        <f>SUM(C19:F19)</f>
        <v>33</v>
      </c>
      <c r="C19" s="108">
        <v>22</v>
      </c>
      <c r="D19" s="108">
        <v>0</v>
      </c>
      <c r="E19" s="108">
        <v>1.4</v>
      </c>
      <c r="F19" s="108">
        <v>9.6</v>
      </c>
      <c r="G19" s="185"/>
    </row>
    <row r="20" spans="1:7" ht="18">
      <c r="A20" s="176"/>
      <c r="B20" s="202" t="s">
        <v>179</v>
      </c>
      <c r="C20" s="203"/>
      <c r="D20" s="203"/>
      <c r="E20" s="203"/>
      <c r="F20" s="203"/>
      <c r="G20" s="204"/>
    </row>
    <row r="21" spans="1:7" ht="54" customHeight="1">
      <c r="A21" s="59" t="s">
        <v>104</v>
      </c>
      <c r="B21" s="177" t="s">
        <v>208</v>
      </c>
      <c r="C21" s="178"/>
      <c r="D21" s="178"/>
      <c r="E21" s="178"/>
      <c r="F21" s="178"/>
      <c r="G21" s="179"/>
    </row>
    <row r="22" spans="1:7" ht="36.75" customHeight="1">
      <c r="A22" s="59" t="s">
        <v>105</v>
      </c>
      <c r="B22" s="180" t="s">
        <v>180</v>
      </c>
      <c r="C22" s="181"/>
      <c r="D22" s="181"/>
      <c r="E22" s="181"/>
      <c r="F22" s="181"/>
      <c r="G22" s="182"/>
    </row>
    <row r="23" spans="1:7" ht="78" customHeight="1">
      <c r="A23" s="58" t="s">
        <v>106</v>
      </c>
      <c r="B23" s="180" t="s">
        <v>206</v>
      </c>
      <c r="C23" s="181"/>
      <c r="D23" s="181"/>
      <c r="E23" s="181"/>
      <c r="F23" s="181"/>
      <c r="G23" s="182"/>
    </row>
    <row r="24" spans="1:7" ht="18.75" customHeight="1">
      <c r="A24" s="174" t="s">
        <v>107</v>
      </c>
      <c r="B24" s="120" t="s">
        <v>108</v>
      </c>
      <c r="C24" s="121" t="s">
        <v>133</v>
      </c>
      <c r="D24" s="121" t="s">
        <v>123</v>
      </c>
      <c r="E24" s="121" t="s">
        <v>134</v>
      </c>
      <c r="F24" s="120" t="s">
        <v>135</v>
      </c>
      <c r="G24" s="120" t="s">
        <v>195</v>
      </c>
    </row>
    <row r="25" spans="1:7" ht="18">
      <c r="A25" s="175"/>
      <c r="B25" s="122" t="s">
        <v>192</v>
      </c>
      <c r="C25" s="123">
        <v>109424</v>
      </c>
      <c r="D25" s="123">
        <v>107371</v>
      </c>
      <c r="E25" s="123">
        <v>85964</v>
      </c>
      <c r="F25" s="124">
        <v>126939</v>
      </c>
      <c r="G25" s="124">
        <v>80870</v>
      </c>
    </row>
    <row r="26" spans="1:7" ht="93.75" customHeight="1">
      <c r="A26" s="176"/>
      <c r="B26" s="217" t="s">
        <v>198</v>
      </c>
      <c r="C26" s="218"/>
      <c r="D26" s="218"/>
      <c r="E26" s="218"/>
      <c r="F26" s="218"/>
      <c r="G26" s="219"/>
    </row>
    <row r="27" spans="1:7" ht="18.75" customHeight="1">
      <c r="A27" s="174" t="s">
        <v>109</v>
      </c>
      <c r="B27" s="125" t="s">
        <v>108</v>
      </c>
      <c r="C27" s="121" t="s">
        <v>133</v>
      </c>
      <c r="D27" s="121" t="s">
        <v>123</v>
      </c>
      <c r="E27" s="121" t="s">
        <v>134</v>
      </c>
      <c r="F27" s="120" t="s">
        <v>135</v>
      </c>
      <c r="G27" s="120" t="s">
        <v>195</v>
      </c>
    </row>
    <row r="28" spans="1:7" ht="36" customHeight="1">
      <c r="A28" s="175"/>
      <c r="B28" s="126" t="s">
        <v>181</v>
      </c>
      <c r="C28" s="127">
        <v>0.741</v>
      </c>
      <c r="D28" s="127">
        <v>0.497</v>
      </c>
      <c r="E28" s="127">
        <v>0.429</v>
      </c>
      <c r="F28" s="127">
        <v>0.435</v>
      </c>
      <c r="G28" s="147">
        <v>0.493</v>
      </c>
    </row>
    <row r="29" spans="1:7" ht="18">
      <c r="A29" s="175"/>
      <c r="B29" s="198" t="s">
        <v>182</v>
      </c>
      <c r="C29" s="199"/>
      <c r="D29" s="199"/>
      <c r="E29" s="199"/>
      <c r="F29" s="199"/>
      <c r="G29" s="200"/>
    </row>
    <row r="30" spans="1:7" ht="78.75" customHeight="1">
      <c r="A30" s="176"/>
      <c r="B30" s="207" t="s">
        <v>199</v>
      </c>
      <c r="C30" s="208"/>
      <c r="D30" s="208"/>
      <c r="E30" s="208"/>
      <c r="F30" s="208"/>
      <c r="G30" s="209"/>
    </row>
    <row r="31" spans="1:7" ht="18">
      <c r="A31" s="10"/>
      <c r="B31" s="17"/>
      <c r="C31" s="17"/>
      <c r="D31" s="17"/>
      <c r="E31" s="17"/>
      <c r="F31" s="17"/>
      <c r="G31" s="17"/>
    </row>
    <row r="32" spans="1:7" ht="18">
      <c r="A32" s="60" t="s">
        <v>205</v>
      </c>
      <c r="B32" s="18"/>
      <c r="C32" s="18"/>
      <c r="D32" s="18"/>
      <c r="E32" s="18"/>
      <c r="F32" s="18"/>
      <c r="G32" s="18"/>
    </row>
    <row r="33" spans="1:7" ht="18.75" customHeight="1">
      <c r="A33" s="58" t="s">
        <v>110</v>
      </c>
      <c r="B33" s="180" t="s">
        <v>183</v>
      </c>
      <c r="C33" s="181"/>
      <c r="D33" s="181"/>
      <c r="E33" s="181"/>
      <c r="F33" s="181"/>
      <c r="G33" s="182"/>
    </row>
    <row r="34" spans="1:7" ht="39" customHeight="1">
      <c r="A34" s="59" t="s">
        <v>111</v>
      </c>
      <c r="B34" s="180" t="s">
        <v>184</v>
      </c>
      <c r="C34" s="181"/>
      <c r="D34" s="181"/>
      <c r="E34" s="181"/>
      <c r="F34" s="181"/>
      <c r="G34" s="182"/>
    </row>
    <row r="35" spans="1:7" ht="135" customHeight="1">
      <c r="A35" s="59" t="s">
        <v>112</v>
      </c>
      <c r="B35" s="192" t="s">
        <v>194</v>
      </c>
      <c r="C35" s="193"/>
      <c r="D35" s="193"/>
      <c r="E35" s="193"/>
      <c r="F35" s="193"/>
      <c r="G35" s="194"/>
    </row>
    <row r="36" spans="1:7" ht="18.75" customHeight="1">
      <c r="A36" s="58" t="s">
        <v>113</v>
      </c>
      <c r="B36" s="186" t="s">
        <v>185</v>
      </c>
      <c r="C36" s="187"/>
      <c r="D36" s="187"/>
      <c r="E36" s="187"/>
      <c r="F36" s="187"/>
      <c r="G36" s="188"/>
    </row>
  </sheetData>
  <sheetProtection/>
  <mergeCells count="31">
    <mergeCell ref="B8:G8"/>
    <mergeCell ref="B9:G9"/>
    <mergeCell ref="A24:A26"/>
    <mergeCell ref="B26:G26"/>
    <mergeCell ref="B10:G10"/>
    <mergeCell ref="B5:C5"/>
    <mergeCell ref="E5:G5"/>
    <mergeCell ref="F1:G1"/>
    <mergeCell ref="A17:A20"/>
    <mergeCell ref="B20:G20"/>
    <mergeCell ref="B12:G12"/>
    <mergeCell ref="B17:B18"/>
    <mergeCell ref="B30:G30"/>
    <mergeCell ref="B16:G16"/>
    <mergeCell ref="B11:G11"/>
    <mergeCell ref="F2:G2"/>
    <mergeCell ref="A8:A9"/>
    <mergeCell ref="B36:G36"/>
    <mergeCell ref="C17:F17"/>
    <mergeCell ref="B35:G35"/>
    <mergeCell ref="B13:G13"/>
    <mergeCell ref="B14:G14"/>
    <mergeCell ref="B15:G15"/>
    <mergeCell ref="B29:G29"/>
    <mergeCell ref="B34:G34"/>
    <mergeCell ref="A27:A30"/>
    <mergeCell ref="B21:G21"/>
    <mergeCell ref="B22:G22"/>
    <mergeCell ref="B23:G23"/>
    <mergeCell ref="B33:G33"/>
    <mergeCell ref="G17:G19"/>
  </mergeCells>
  <hyperlinks>
    <hyperlink ref="B8:G8" r:id="rId1" display="大阪府立花の文化園条例"/>
    <hyperlink ref="B9:G9" r:id="rId2" display="大阪府立花の文化園条例施行規則"/>
    <hyperlink ref="B36:G36" r:id="rId3" display="導入済み：平成11年4月1日より　(利用料金の詳細はこちら)"/>
    <hyperlink ref="B5:C5" r:id="rId4" display="花の文化園"/>
    <hyperlink ref="E5:G5" r:id="rId5" display="https://www.pref.osaka.lg.jp/nosei/"/>
  </hyperlinks>
  <printOptions/>
  <pageMargins left="0.6299212598425197" right="0.6299212598425197" top="0.5511811023622047" bottom="0.35433070866141736" header="0.31496062992125984" footer="0.31496062992125984"/>
  <pageSetup fitToHeight="0" fitToWidth="1" horizontalDpi="600" verticalDpi="600" orientation="portrait" paperSize="9" scale="71" r:id="rId6"/>
  <headerFooter>
    <oddHeader>&amp;R花の文化園</oddHeader>
  </headerFooter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="70" zoomScaleSheetLayoutView="70" workbookViewId="0" topLeftCell="A1">
      <selection activeCell="H133" sqref="H133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25" customWidth="1"/>
    <col min="7" max="7" width="17.140625" style="26" customWidth="1"/>
    <col min="8" max="8" width="17.140625" style="28" customWidth="1"/>
    <col min="9" max="9" width="17.140625" style="26" customWidth="1"/>
    <col min="11" max="11" width="11.7109375" style="0" bestFit="1" customWidth="1"/>
  </cols>
  <sheetData>
    <row r="1" ht="18.75">
      <c r="A1" s="22" t="s">
        <v>141</v>
      </c>
    </row>
    <row r="2" spans="1:9" ht="11.25" customHeight="1">
      <c r="A2" s="109" t="s">
        <v>167</v>
      </c>
      <c r="B2" s="94"/>
      <c r="C2" s="94"/>
      <c r="D2" s="94"/>
      <c r="E2" s="94"/>
      <c r="F2" s="94"/>
      <c r="G2" s="94"/>
      <c r="I2" s="28"/>
    </row>
    <row r="3" spans="1:9" ht="18" customHeight="1">
      <c r="A3" s="342" t="s">
        <v>129</v>
      </c>
      <c r="B3" s="342"/>
      <c r="C3" s="342"/>
      <c r="D3" s="342"/>
      <c r="E3" s="27"/>
      <c r="F3" s="27"/>
      <c r="G3" s="28"/>
      <c r="H3" s="116"/>
      <c r="I3" s="116" t="s">
        <v>189</v>
      </c>
    </row>
    <row r="4" spans="1:9" ht="16.5" customHeight="1">
      <c r="A4" s="292" t="s">
        <v>0</v>
      </c>
      <c r="B4" s="293"/>
      <c r="C4" s="293"/>
      <c r="D4" s="294"/>
      <c r="E4" s="36" t="s">
        <v>150</v>
      </c>
      <c r="F4" s="36" t="s">
        <v>151</v>
      </c>
      <c r="G4" s="37" t="s">
        <v>152</v>
      </c>
      <c r="H4" s="37" t="s">
        <v>153</v>
      </c>
      <c r="I4" s="37" t="s">
        <v>200</v>
      </c>
    </row>
    <row r="5" spans="1:9" ht="16.5" customHeight="1">
      <c r="A5" s="347" t="s">
        <v>1</v>
      </c>
      <c r="B5" s="230" t="s">
        <v>2</v>
      </c>
      <c r="C5" s="315"/>
      <c r="D5" s="231"/>
      <c r="E5" s="51">
        <v>0</v>
      </c>
      <c r="F5" s="51">
        <v>0</v>
      </c>
      <c r="G5" s="132">
        <v>0</v>
      </c>
      <c r="H5" s="110">
        <v>0</v>
      </c>
      <c r="I5" s="153">
        <v>0</v>
      </c>
    </row>
    <row r="6" spans="1:9" ht="16.5" customHeight="1">
      <c r="A6" s="348"/>
      <c r="B6" s="230" t="s">
        <v>3</v>
      </c>
      <c r="C6" s="315"/>
      <c r="D6" s="231"/>
      <c r="E6" s="51">
        <v>0</v>
      </c>
      <c r="F6" s="51">
        <v>0</v>
      </c>
      <c r="G6" s="132">
        <v>0</v>
      </c>
      <c r="H6" s="110">
        <v>0</v>
      </c>
      <c r="I6" s="153">
        <v>0</v>
      </c>
    </row>
    <row r="7" spans="1:9" ht="16.5" customHeight="1">
      <c r="A7" s="348"/>
      <c r="B7" s="230" t="s">
        <v>4</v>
      </c>
      <c r="C7" s="315"/>
      <c r="D7" s="231"/>
      <c r="E7" s="51">
        <v>618</v>
      </c>
      <c r="F7" s="51">
        <v>599</v>
      </c>
      <c r="G7" s="132">
        <v>79</v>
      </c>
      <c r="H7" s="110">
        <v>79</v>
      </c>
      <c r="I7" s="153">
        <v>98</v>
      </c>
    </row>
    <row r="8" spans="1:9" ht="16.5" customHeight="1" thickBot="1">
      <c r="A8" s="348"/>
      <c r="B8" s="316" t="s">
        <v>5</v>
      </c>
      <c r="C8" s="317"/>
      <c r="D8" s="318"/>
      <c r="E8" s="52">
        <v>0</v>
      </c>
      <c r="F8" s="52">
        <v>0</v>
      </c>
      <c r="G8" s="133">
        <v>0</v>
      </c>
      <c r="H8" s="52">
        <v>0</v>
      </c>
      <c r="I8" s="154">
        <v>0</v>
      </c>
    </row>
    <row r="9" spans="1:9" ht="16.5" customHeight="1" thickBot="1">
      <c r="A9" s="349"/>
      <c r="B9" s="319" t="s">
        <v>6</v>
      </c>
      <c r="C9" s="320"/>
      <c r="D9" s="320"/>
      <c r="E9" s="95">
        <f>SUM(E5:E8)</f>
        <v>618</v>
      </c>
      <c r="F9" s="95">
        <f>SUM(F5:F8)</f>
        <v>599</v>
      </c>
      <c r="G9" s="134">
        <f>SUM(G5:G8)</f>
        <v>79</v>
      </c>
      <c r="H9" s="148">
        <f>SUM(H5:H8)</f>
        <v>79</v>
      </c>
      <c r="I9" s="155">
        <f>SUM(I5:I8)</f>
        <v>98</v>
      </c>
    </row>
    <row r="10" spans="1:9" ht="16.5" customHeight="1">
      <c r="A10" s="350" t="s">
        <v>7</v>
      </c>
      <c r="B10" s="345" t="s">
        <v>79</v>
      </c>
      <c r="C10" s="345"/>
      <c r="D10" s="86" t="s">
        <v>8</v>
      </c>
      <c r="E10" s="56">
        <v>109000</v>
      </c>
      <c r="F10" s="56">
        <v>120976</v>
      </c>
      <c r="G10" s="135">
        <v>126526</v>
      </c>
      <c r="H10" s="56">
        <v>110000</v>
      </c>
      <c r="I10" s="156">
        <v>110000</v>
      </c>
    </row>
    <row r="11" spans="1:9" ht="16.5" customHeight="1">
      <c r="A11" s="351"/>
      <c r="B11" s="346"/>
      <c r="C11" s="346"/>
      <c r="D11" s="77" t="s">
        <v>9</v>
      </c>
      <c r="E11" s="51">
        <v>0</v>
      </c>
      <c r="F11" s="51">
        <v>0</v>
      </c>
      <c r="G11" s="132">
        <v>0</v>
      </c>
      <c r="H11" s="110">
        <v>0</v>
      </c>
      <c r="I11" s="153">
        <v>0</v>
      </c>
    </row>
    <row r="12" spans="1:9" ht="16.5" customHeight="1">
      <c r="A12" s="351"/>
      <c r="B12" s="346"/>
      <c r="C12" s="346"/>
      <c r="D12" s="77" t="s">
        <v>10</v>
      </c>
      <c r="E12" s="73">
        <f>SUM(E10:E11)</f>
        <v>109000</v>
      </c>
      <c r="F12" s="73">
        <f>SUM(F10:F11)</f>
        <v>120976</v>
      </c>
      <c r="G12" s="136">
        <f>SUM(G10:G11)</f>
        <v>126526</v>
      </c>
      <c r="H12" s="73">
        <f>SUM(H10:H11)</f>
        <v>110000</v>
      </c>
      <c r="I12" s="136">
        <f>SUM(I10:I11)</f>
        <v>110000</v>
      </c>
    </row>
    <row r="13" spans="1:9" ht="16.5" customHeight="1">
      <c r="A13" s="351"/>
      <c r="B13" s="352" t="s">
        <v>190</v>
      </c>
      <c r="C13" s="352"/>
      <c r="D13" s="77" t="s">
        <v>9</v>
      </c>
      <c r="E13" s="51">
        <v>0</v>
      </c>
      <c r="F13" s="51">
        <v>0</v>
      </c>
      <c r="G13" s="132">
        <v>0</v>
      </c>
      <c r="H13" s="110">
        <v>0</v>
      </c>
      <c r="I13" s="153">
        <v>0</v>
      </c>
    </row>
    <row r="14" spans="1:9" ht="16.5" customHeight="1" thickBot="1">
      <c r="A14" s="351"/>
      <c r="B14" s="353" t="s">
        <v>12</v>
      </c>
      <c r="C14" s="353"/>
      <c r="D14" s="78" t="s">
        <v>13</v>
      </c>
      <c r="E14" s="52">
        <v>0</v>
      </c>
      <c r="F14" s="52">
        <v>0</v>
      </c>
      <c r="G14" s="133">
        <v>0</v>
      </c>
      <c r="H14" s="52">
        <v>0</v>
      </c>
      <c r="I14" s="154">
        <v>0</v>
      </c>
    </row>
    <row r="15" spans="1:9" ht="16.5" customHeight="1" thickBot="1">
      <c r="A15" s="348"/>
      <c r="B15" s="354" t="s">
        <v>6</v>
      </c>
      <c r="C15" s="355"/>
      <c r="D15" s="355"/>
      <c r="E15" s="96">
        <f>E12+E13+E14</f>
        <v>109000</v>
      </c>
      <c r="F15" s="96">
        <f>F12+F13+F14</f>
        <v>120976</v>
      </c>
      <c r="G15" s="137">
        <f>G12+G13+G14</f>
        <v>126526</v>
      </c>
      <c r="H15" s="149">
        <f>H12+H13+H14</f>
        <v>110000</v>
      </c>
      <c r="I15" s="157">
        <f>I12+I13+I14</f>
        <v>110000</v>
      </c>
    </row>
    <row r="16" spans="1:9" ht="16.5" customHeight="1" thickBot="1">
      <c r="A16" s="321" t="s">
        <v>14</v>
      </c>
      <c r="B16" s="322"/>
      <c r="C16" s="322"/>
      <c r="D16" s="322"/>
      <c r="E16" s="95">
        <f>E15-E9</f>
        <v>108382</v>
      </c>
      <c r="F16" s="95">
        <f>F15-F9</f>
        <v>120377</v>
      </c>
      <c r="G16" s="134">
        <f>G15-G9</f>
        <v>126447</v>
      </c>
      <c r="H16" s="148">
        <f>H15-H9</f>
        <v>109921</v>
      </c>
      <c r="I16" s="155">
        <f>I15-I9</f>
        <v>109902</v>
      </c>
    </row>
    <row r="17" spans="1:9" ht="8.25" customHeight="1">
      <c r="A17" s="6"/>
      <c r="B17" s="6"/>
      <c r="C17" s="6"/>
      <c r="D17" s="6"/>
      <c r="E17" s="53"/>
      <c r="F17" s="53"/>
      <c r="G17" s="138"/>
      <c r="H17" s="106"/>
      <c r="I17" s="158"/>
    </row>
    <row r="18" spans="1:9" ht="16.5" customHeight="1">
      <c r="A18" s="323" t="s">
        <v>15</v>
      </c>
      <c r="B18" s="324"/>
      <c r="C18" s="324"/>
      <c r="D18" s="325"/>
      <c r="E18" s="51">
        <v>23356</v>
      </c>
      <c r="F18" s="51">
        <v>20608</v>
      </c>
      <c r="G18" s="132">
        <v>5915</v>
      </c>
      <c r="H18" s="110">
        <v>19564</v>
      </c>
      <c r="I18" s="153">
        <v>18878</v>
      </c>
    </row>
    <row r="19" spans="1:9" ht="8.25" customHeight="1">
      <c r="A19" s="6"/>
      <c r="B19" s="6"/>
      <c r="C19" s="6"/>
      <c r="D19" s="6"/>
      <c r="H19" s="107"/>
      <c r="I19" s="107"/>
    </row>
    <row r="20" spans="1:9" ht="18" customHeight="1">
      <c r="A20" s="335" t="s">
        <v>16</v>
      </c>
      <c r="B20" s="336"/>
      <c r="C20" s="336"/>
      <c r="D20" s="336"/>
      <c r="E20" s="336"/>
      <c r="F20" s="336"/>
      <c r="G20" s="336"/>
      <c r="H20" s="336"/>
      <c r="I20" s="337"/>
    </row>
    <row r="21" spans="1:9" ht="51" customHeight="1">
      <c r="A21" s="332" t="s">
        <v>186</v>
      </c>
      <c r="B21" s="333"/>
      <c r="C21" s="333"/>
      <c r="D21" s="333"/>
      <c r="E21" s="333"/>
      <c r="F21" s="333"/>
      <c r="G21" s="333"/>
      <c r="H21" s="333"/>
      <c r="I21" s="334"/>
    </row>
    <row r="22" ht="6" customHeight="1"/>
    <row r="23" ht="18">
      <c r="A23" s="1" t="s">
        <v>17</v>
      </c>
    </row>
    <row r="24" spans="1:9" ht="18" customHeight="1">
      <c r="A24" s="343" t="s">
        <v>18</v>
      </c>
      <c r="B24" s="343"/>
      <c r="C24" s="343"/>
      <c r="G24" s="84"/>
      <c r="H24" s="85"/>
      <c r="I24" s="85"/>
    </row>
    <row r="25" spans="1:9" ht="18" customHeight="1">
      <c r="A25" s="329" t="s">
        <v>130</v>
      </c>
      <c r="B25" s="330"/>
      <c r="C25" s="330"/>
      <c r="D25" s="331"/>
      <c r="E25" s="27"/>
      <c r="F25" s="27"/>
      <c r="G25" s="83"/>
      <c r="H25" s="116"/>
      <c r="I25" s="116" t="s">
        <v>189</v>
      </c>
    </row>
    <row r="26" spans="1:9" ht="16.5" customHeight="1">
      <c r="A26" s="326" t="s">
        <v>0</v>
      </c>
      <c r="B26" s="327"/>
      <c r="C26" s="327"/>
      <c r="D26" s="328"/>
      <c r="E26" s="36" t="s">
        <v>149</v>
      </c>
      <c r="F26" s="36" t="s">
        <v>150</v>
      </c>
      <c r="G26" s="37" t="s">
        <v>151</v>
      </c>
      <c r="H26" s="37" t="s">
        <v>152</v>
      </c>
      <c r="I26" s="37" t="s">
        <v>153</v>
      </c>
    </row>
    <row r="27" spans="1:9" ht="16.5" customHeight="1">
      <c r="A27" s="288" t="s">
        <v>127</v>
      </c>
      <c r="B27" s="312" t="s">
        <v>19</v>
      </c>
      <c r="C27" s="313"/>
      <c r="D27" s="314"/>
      <c r="E27" s="73">
        <f>SUM(E28:E32)</f>
        <v>0</v>
      </c>
      <c r="F27" s="75">
        <f>SUM(F28:F32)</f>
        <v>0</v>
      </c>
      <c r="G27" s="75">
        <f>SUM(G28:G32)</f>
        <v>0</v>
      </c>
      <c r="H27" s="139">
        <f>SUM(H28:H32)</f>
        <v>0</v>
      </c>
      <c r="I27" s="139">
        <f>SUM(I28:I32)</f>
        <v>0</v>
      </c>
    </row>
    <row r="28" spans="1:9" ht="16.5" customHeight="1">
      <c r="A28" s="289"/>
      <c r="B28" s="39"/>
      <c r="C28" s="301" t="s">
        <v>20</v>
      </c>
      <c r="D28" s="302"/>
      <c r="E28" s="51">
        <v>0</v>
      </c>
      <c r="F28" s="54">
        <v>0</v>
      </c>
      <c r="G28" s="54">
        <v>0</v>
      </c>
      <c r="H28" s="140">
        <v>0</v>
      </c>
      <c r="I28" s="140">
        <v>0</v>
      </c>
    </row>
    <row r="29" spans="1:9" ht="16.5" customHeight="1">
      <c r="A29" s="289"/>
      <c r="B29" s="39"/>
      <c r="C29" s="301" t="s">
        <v>21</v>
      </c>
      <c r="D29" s="302"/>
      <c r="E29" s="51">
        <v>0</v>
      </c>
      <c r="F29" s="54">
        <v>0</v>
      </c>
      <c r="G29" s="54">
        <v>0</v>
      </c>
      <c r="H29" s="140">
        <v>0</v>
      </c>
      <c r="I29" s="140">
        <v>0</v>
      </c>
    </row>
    <row r="30" spans="1:9" ht="16.5" customHeight="1">
      <c r="A30" s="289"/>
      <c r="B30" s="39"/>
      <c r="C30" s="301" t="s">
        <v>22</v>
      </c>
      <c r="D30" s="302"/>
      <c r="E30" s="51">
        <v>0</v>
      </c>
      <c r="F30" s="54">
        <v>0</v>
      </c>
      <c r="G30" s="54">
        <v>0</v>
      </c>
      <c r="H30" s="140">
        <v>0</v>
      </c>
      <c r="I30" s="140">
        <v>0</v>
      </c>
    </row>
    <row r="31" spans="1:9" ht="16.5" customHeight="1">
      <c r="A31" s="289"/>
      <c r="B31" s="39"/>
      <c r="C31" s="301" t="s">
        <v>23</v>
      </c>
      <c r="D31" s="302"/>
      <c r="E31" s="51">
        <v>0</v>
      </c>
      <c r="F31" s="54">
        <v>0</v>
      </c>
      <c r="G31" s="54">
        <v>0</v>
      </c>
      <c r="H31" s="140">
        <v>0</v>
      </c>
      <c r="I31" s="140">
        <v>0</v>
      </c>
    </row>
    <row r="32" spans="1:9" ht="16.5" customHeight="1">
      <c r="A32" s="289"/>
      <c r="B32" s="40"/>
      <c r="C32" s="301" t="s">
        <v>24</v>
      </c>
      <c r="D32" s="302"/>
      <c r="E32" s="51">
        <v>0</v>
      </c>
      <c r="F32" s="54">
        <v>0</v>
      </c>
      <c r="G32" s="54">
        <v>0</v>
      </c>
      <c r="H32" s="140">
        <v>0</v>
      </c>
      <c r="I32" s="140">
        <v>0</v>
      </c>
    </row>
    <row r="33" spans="1:9" ht="16.5" customHeight="1">
      <c r="A33" s="289"/>
      <c r="B33" s="312" t="s">
        <v>25</v>
      </c>
      <c r="C33" s="313"/>
      <c r="D33" s="314"/>
      <c r="E33" s="73">
        <f>SUM(E34:E43)</f>
        <v>1272600.467</v>
      </c>
      <c r="F33" s="75">
        <f>SUM(F34:F43)</f>
        <v>1243533651</v>
      </c>
      <c r="G33" s="75">
        <f>SUM(G34:G43)</f>
        <v>1202203266</v>
      </c>
      <c r="H33" s="139">
        <f>SUM(H34:H43)</f>
        <v>1162088149</v>
      </c>
      <c r="I33" s="139">
        <f>SUM(I34:I43)</f>
        <v>1124116442</v>
      </c>
    </row>
    <row r="34" spans="1:9" ht="16.5" customHeight="1">
      <c r="A34" s="289"/>
      <c r="B34" s="41"/>
      <c r="C34" s="301" t="s">
        <v>27</v>
      </c>
      <c r="D34" s="302"/>
      <c r="E34" s="51">
        <v>778790.6</v>
      </c>
      <c r="F34" s="54">
        <v>778790600</v>
      </c>
      <c r="G34" s="54">
        <v>778790600</v>
      </c>
      <c r="H34" s="140">
        <v>778790600</v>
      </c>
      <c r="I34" s="140">
        <v>778790600</v>
      </c>
    </row>
    <row r="35" spans="1:9" ht="16.5" customHeight="1">
      <c r="A35" s="289"/>
      <c r="B35" s="41"/>
      <c r="C35" s="301" t="s">
        <v>28</v>
      </c>
      <c r="D35" s="302"/>
      <c r="E35" s="51">
        <v>486457.087</v>
      </c>
      <c r="F35" s="54">
        <v>458668522</v>
      </c>
      <c r="G35" s="54">
        <v>416180122</v>
      </c>
      <c r="H35" s="140">
        <v>376229189</v>
      </c>
      <c r="I35" s="140">
        <v>338421665</v>
      </c>
    </row>
    <row r="36" spans="1:9" ht="16.5" customHeight="1">
      <c r="A36" s="289"/>
      <c r="B36" s="41"/>
      <c r="C36" s="301" t="s">
        <v>29</v>
      </c>
      <c r="D36" s="302"/>
      <c r="E36" s="51">
        <v>6238.712</v>
      </c>
      <c r="F36" s="54">
        <v>6074528</v>
      </c>
      <c r="G36" s="54">
        <v>5910344</v>
      </c>
      <c r="H36" s="140">
        <v>5746160</v>
      </c>
      <c r="I36" s="140">
        <v>5581976</v>
      </c>
    </row>
    <row r="37" spans="1:9" ht="16.5" customHeight="1">
      <c r="A37" s="289"/>
      <c r="B37" s="41"/>
      <c r="C37" s="301" t="s">
        <v>30</v>
      </c>
      <c r="D37" s="302"/>
      <c r="E37" s="51">
        <v>0</v>
      </c>
      <c r="F37" s="54">
        <v>0</v>
      </c>
      <c r="G37" s="54">
        <v>0</v>
      </c>
      <c r="H37" s="140">
        <v>0</v>
      </c>
      <c r="I37" s="140">
        <v>0</v>
      </c>
    </row>
    <row r="38" spans="1:9" ht="16.5" customHeight="1">
      <c r="A38" s="289"/>
      <c r="B38" s="41"/>
      <c r="C38" s="301" t="s">
        <v>31</v>
      </c>
      <c r="D38" s="302"/>
      <c r="E38" s="51">
        <v>0.001</v>
      </c>
      <c r="F38" s="54">
        <v>1</v>
      </c>
      <c r="G38" s="54">
        <v>0</v>
      </c>
      <c r="H38" s="140">
        <v>0</v>
      </c>
      <c r="I38" s="140">
        <v>1</v>
      </c>
    </row>
    <row r="39" spans="1:9" ht="16.5" customHeight="1">
      <c r="A39" s="289"/>
      <c r="B39" s="41"/>
      <c r="C39" s="301" t="s">
        <v>32</v>
      </c>
      <c r="D39" s="302"/>
      <c r="E39" s="51">
        <v>0</v>
      </c>
      <c r="F39" s="54">
        <v>0</v>
      </c>
      <c r="G39" s="54">
        <v>0</v>
      </c>
      <c r="H39" s="140">
        <v>0</v>
      </c>
      <c r="I39" s="140">
        <v>0</v>
      </c>
    </row>
    <row r="40" spans="1:9" ht="16.5" customHeight="1">
      <c r="A40" s="289"/>
      <c r="B40" s="41"/>
      <c r="C40" s="301" t="s">
        <v>33</v>
      </c>
      <c r="D40" s="302"/>
      <c r="E40" s="51">
        <v>1114.067</v>
      </c>
      <c r="F40" s="54">
        <v>0</v>
      </c>
      <c r="G40" s="54">
        <v>1322200</v>
      </c>
      <c r="H40" s="140">
        <v>1322200</v>
      </c>
      <c r="I40" s="140">
        <v>1322200</v>
      </c>
    </row>
    <row r="41" spans="1:9" ht="16.5" customHeight="1">
      <c r="A41" s="289"/>
      <c r="B41" s="41"/>
      <c r="C41" s="301" t="s">
        <v>34</v>
      </c>
      <c r="D41" s="302"/>
      <c r="E41" s="51">
        <v>0</v>
      </c>
      <c r="F41" s="54">
        <v>0</v>
      </c>
      <c r="G41" s="54">
        <v>0</v>
      </c>
      <c r="H41" s="140">
        <v>0</v>
      </c>
      <c r="I41" s="140">
        <v>0</v>
      </c>
    </row>
    <row r="42" spans="1:9" ht="16.5" customHeight="1">
      <c r="A42" s="289"/>
      <c r="B42" s="41"/>
      <c r="C42" s="301" t="s">
        <v>35</v>
      </c>
      <c r="D42" s="302"/>
      <c r="E42" s="51">
        <v>0</v>
      </c>
      <c r="F42" s="54">
        <v>0</v>
      </c>
      <c r="G42" s="54">
        <v>0</v>
      </c>
      <c r="H42" s="140">
        <v>0</v>
      </c>
      <c r="I42" s="140">
        <v>0</v>
      </c>
    </row>
    <row r="43" spans="1:9" ht="16.5" customHeight="1" thickBot="1">
      <c r="A43" s="289"/>
      <c r="B43" s="41"/>
      <c r="C43" s="303" t="s">
        <v>36</v>
      </c>
      <c r="D43" s="304"/>
      <c r="E43" s="52">
        <v>0</v>
      </c>
      <c r="F43" s="55">
        <v>0</v>
      </c>
      <c r="G43" s="55">
        <v>0</v>
      </c>
      <c r="H43" s="141">
        <v>0</v>
      </c>
      <c r="I43" s="141">
        <v>0</v>
      </c>
    </row>
    <row r="44" spans="1:9" ht="16.5" customHeight="1" thickBot="1">
      <c r="A44" s="291"/>
      <c r="B44" s="305" t="s">
        <v>37</v>
      </c>
      <c r="C44" s="306"/>
      <c r="D44" s="306"/>
      <c r="E44" s="95">
        <f>E27+E33</f>
        <v>1272600.467</v>
      </c>
      <c r="F44" s="97">
        <f>F27+F33</f>
        <v>1243533651</v>
      </c>
      <c r="G44" s="97">
        <f>G27+G33</f>
        <v>1202203266</v>
      </c>
      <c r="H44" s="150">
        <f>H27+H33</f>
        <v>1162088149</v>
      </c>
      <c r="I44" s="165">
        <f>I27+I33</f>
        <v>1124116442</v>
      </c>
    </row>
    <row r="45" spans="1:9" ht="16.5" customHeight="1">
      <c r="A45" s="288" t="s">
        <v>128</v>
      </c>
      <c r="B45" s="309" t="s">
        <v>38</v>
      </c>
      <c r="C45" s="310"/>
      <c r="D45" s="311"/>
      <c r="E45" s="74">
        <f>SUM(E46:E49)</f>
        <v>10658.283</v>
      </c>
      <c r="F45" s="76">
        <f>SUM(F46:F49)</f>
        <v>10665912</v>
      </c>
      <c r="G45" s="76">
        <f>SUM(G46:G49)</f>
        <v>97004663</v>
      </c>
      <c r="H45" s="142">
        <f>SUM(H46:H49)</f>
        <v>1193124</v>
      </c>
      <c r="I45" s="142">
        <f>SUM(I46:I49)</f>
        <v>1204443</v>
      </c>
    </row>
    <row r="46" spans="1:9" ht="16.5" customHeight="1">
      <c r="A46" s="289"/>
      <c r="B46" s="41"/>
      <c r="C46" s="301" t="s">
        <v>39</v>
      </c>
      <c r="D46" s="302"/>
      <c r="E46" s="51">
        <v>9750</v>
      </c>
      <c r="F46" s="54">
        <v>9750000</v>
      </c>
      <c r="G46" s="54">
        <v>96100000</v>
      </c>
      <c r="H46" s="140">
        <v>330000</v>
      </c>
      <c r="I46" s="140">
        <v>330000</v>
      </c>
    </row>
    <row r="47" spans="1:9" ht="16.5" customHeight="1">
      <c r="A47" s="289"/>
      <c r="B47" s="41"/>
      <c r="C47" s="301" t="s">
        <v>40</v>
      </c>
      <c r="D47" s="302"/>
      <c r="E47" s="51">
        <v>908.283</v>
      </c>
      <c r="F47" s="54">
        <v>915912</v>
      </c>
      <c r="G47" s="54">
        <v>904663</v>
      </c>
      <c r="H47" s="140">
        <v>863124</v>
      </c>
      <c r="I47" s="140">
        <v>874443</v>
      </c>
    </row>
    <row r="48" spans="1:9" ht="16.5" customHeight="1">
      <c r="A48" s="289"/>
      <c r="B48" s="41"/>
      <c r="C48" s="301" t="s">
        <v>41</v>
      </c>
      <c r="D48" s="302"/>
      <c r="E48" s="51">
        <v>0</v>
      </c>
      <c r="F48" s="54">
        <v>0</v>
      </c>
      <c r="G48" s="54">
        <v>0</v>
      </c>
      <c r="H48" s="140">
        <v>0</v>
      </c>
      <c r="I48" s="140">
        <v>0</v>
      </c>
    </row>
    <row r="49" spans="1:9" ht="16.5" customHeight="1">
      <c r="A49" s="289"/>
      <c r="B49" s="41"/>
      <c r="C49" s="301" t="s">
        <v>42</v>
      </c>
      <c r="D49" s="302"/>
      <c r="E49" s="51">
        <v>0</v>
      </c>
      <c r="F49" s="54">
        <v>0</v>
      </c>
      <c r="G49" s="54">
        <v>0</v>
      </c>
      <c r="H49" s="140">
        <v>0</v>
      </c>
      <c r="I49" s="140">
        <v>0</v>
      </c>
    </row>
    <row r="50" spans="1:9" ht="16.5" customHeight="1">
      <c r="A50" s="289"/>
      <c r="B50" s="312" t="s">
        <v>43</v>
      </c>
      <c r="C50" s="313"/>
      <c r="D50" s="314"/>
      <c r="E50" s="73">
        <f>SUM(E51:E53)</f>
        <v>124454.855</v>
      </c>
      <c r="F50" s="75">
        <f>SUM(F51:F53)</f>
        <v>114358519</v>
      </c>
      <c r="G50" s="75">
        <f>SUM(G51:G53)</f>
        <v>17936835</v>
      </c>
      <c r="H50" s="139">
        <f>SUM(H51:H53)</f>
        <v>16967886</v>
      </c>
      <c r="I50" s="139">
        <f>SUM(I51:I53)</f>
        <v>16126723</v>
      </c>
    </row>
    <row r="51" spans="1:9" ht="16.5" customHeight="1">
      <c r="A51" s="289"/>
      <c r="B51" s="41"/>
      <c r="C51" s="301" t="s">
        <v>39</v>
      </c>
      <c r="D51" s="302"/>
      <c r="E51" s="51">
        <v>113540</v>
      </c>
      <c r="F51" s="54">
        <v>103790000</v>
      </c>
      <c r="G51" s="54">
        <v>7690000</v>
      </c>
      <c r="H51" s="140">
        <v>7360000</v>
      </c>
      <c r="I51" s="140">
        <v>7030000</v>
      </c>
    </row>
    <row r="52" spans="1:9" ht="16.5" customHeight="1">
      <c r="A52" s="289"/>
      <c r="B52" s="41"/>
      <c r="C52" s="301" t="s">
        <v>44</v>
      </c>
      <c r="D52" s="302"/>
      <c r="E52" s="51">
        <v>10914.855</v>
      </c>
      <c r="F52" s="54">
        <v>10568519</v>
      </c>
      <c r="G52" s="54">
        <v>10246835</v>
      </c>
      <c r="H52" s="140">
        <v>9607886</v>
      </c>
      <c r="I52" s="140">
        <v>9096723</v>
      </c>
    </row>
    <row r="53" spans="1:9" ht="16.5" customHeight="1" thickBot="1">
      <c r="A53" s="289"/>
      <c r="B53" s="41"/>
      <c r="C53" s="303" t="s">
        <v>41</v>
      </c>
      <c r="D53" s="304"/>
      <c r="E53" s="52">
        <v>0</v>
      </c>
      <c r="F53" s="55">
        <v>0</v>
      </c>
      <c r="G53" s="55">
        <v>0</v>
      </c>
      <c r="H53" s="141">
        <v>0</v>
      </c>
      <c r="I53" s="141">
        <v>0</v>
      </c>
    </row>
    <row r="54" spans="1:9" ht="16.5" customHeight="1" thickBot="1">
      <c r="A54" s="290"/>
      <c r="B54" s="305" t="s">
        <v>145</v>
      </c>
      <c r="C54" s="306"/>
      <c r="D54" s="306"/>
      <c r="E54" s="95">
        <f>E45+E50</f>
        <v>135113.138</v>
      </c>
      <c r="F54" s="97">
        <f>F45+F50</f>
        <v>125024431</v>
      </c>
      <c r="G54" s="97">
        <f>G45+G50</f>
        <v>114941498</v>
      </c>
      <c r="H54" s="150">
        <f>H45+H50</f>
        <v>18161010</v>
      </c>
      <c r="I54" s="165">
        <f>I45+I50</f>
        <v>17331166</v>
      </c>
    </row>
    <row r="55" spans="1:9" ht="16.5" customHeight="1" thickBot="1">
      <c r="A55" s="290"/>
      <c r="B55" s="307" t="s">
        <v>45</v>
      </c>
      <c r="C55" s="308"/>
      <c r="D55" s="308"/>
      <c r="E55" s="95">
        <f>E44-E54</f>
        <v>1137487.329</v>
      </c>
      <c r="F55" s="97">
        <f>F44-F54</f>
        <v>1118509220</v>
      </c>
      <c r="G55" s="97">
        <f>G44-G54</f>
        <v>1087261768</v>
      </c>
      <c r="H55" s="150">
        <f>H44-H54</f>
        <v>1143927139</v>
      </c>
      <c r="I55" s="165">
        <f>I44-I54</f>
        <v>1106785276</v>
      </c>
    </row>
    <row r="56" spans="1:9" ht="16.5" customHeight="1" thickBot="1">
      <c r="A56" s="291"/>
      <c r="B56" s="307" t="s">
        <v>46</v>
      </c>
      <c r="C56" s="308"/>
      <c r="D56" s="308"/>
      <c r="E56" s="95">
        <f>SUM(E54:E55)</f>
        <v>1272600.467</v>
      </c>
      <c r="F56" s="97">
        <f>SUM(F54:F55)</f>
        <v>1243533651</v>
      </c>
      <c r="G56" s="97">
        <f>SUM(G54:G55)</f>
        <v>1202203266</v>
      </c>
      <c r="H56" s="150">
        <f>SUM(H54:H55)</f>
        <v>1162088149</v>
      </c>
      <c r="I56" s="165">
        <f>SUM(I54:I55)</f>
        <v>1124116442</v>
      </c>
    </row>
    <row r="57" spans="1:9" ht="8.25" customHeight="1">
      <c r="A57" s="20"/>
      <c r="B57" s="6"/>
      <c r="C57" s="6"/>
      <c r="D57" s="6"/>
      <c r="E57" s="53"/>
      <c r="F57" s="53"/>
      <c r="G57" s="32"/>
      <c r="H57" s="143"/>
      <c r="I57" s="143"/>
    </row>
    <row r="58" spans="1:9" ht="16.5" customHeight="1">
      <c r="A58" s="292" t="s">
        <v>148</v>
      </c>
      <c r="B58" s="293"/>
      <c r="C58" s="293"/>
      <c r="D58" s="294"/>
      <c r="E58" s="118">
        <f>E54*1000/D61</f>
        <v>15.285209779003694</v>
      </c>
      <c r="F58" s="118">
        <f>F54/D61</f>
        <v>14.143884774074099</v>
      </c>
      <c r="G58" s="118">
        <f>G54/D63</f>
        <v>13.005837841018321</v>
      </c>
      <c r="H58" s="144">
        <f>H54/D63</f>
        <v>2.05495104204325</v>
      </c>
      <c r="I58" s="144">
        <f>I54/D63</f>
        <v>1.9610526964923507</v>
      </c>
    </row>
    <row r="59" spans="1:9" s="33" customFormat="1" ht="12" customHeight="1">
      <c r="A59" s="93" t="s">
        <v>47</v>
      </c>
      <c r="B59" s="4"/>
      <c r="C59" s="4"/>
      <c r="D59" s="4"/>
      <c r="E59" s="79"/>
      <c r="F59" s="34"/>
      <c r="G59" s="35"/>
      <c r="H59" s="32"/>
      <c r="I59" s="166"/>
    </row>
    <row r="60" spans="1:9" s="33" customFormat="1" ht="13.5" customHeight="1">
      <c r="A60" s="87" t="s">
        <v>157</v>
      </c>
      <c r="B60" s="87"/>
      <c r="C60" s="87"/>
      <c r="D60" s="87"/>
      <c r="E60" s="89"/>
      <c r="F60" s="88"/>
      <c r="G60" s="90"/>
      <c r="H60" s="91"/>
      <c r="I60" s="167"/>
    </row>
    <row r="61" spans="1:9" s="33" customFormat="1" ht="13.5" customHeight="1">
      <c r="A61" s="92" t="s">
        <v>168</v>
      </c>
      <c r="B61" s="87"/>
      <c r="C61" s="87"/>
      <c r="D61" s="117">
        <v>8839469</v>
      </c>
      <c r="E61" s="89"/>
      <c r="F61" s="88"/>
      <c r="G61" s="90"/>
      <c r="H61" s="91"/>
      <c r="I61" s="167"/>
    </row>
    <row r="62" spans="1:9" s="33" customFormat="1" ht="13.5" customHeight="1">
      <c r="A62" s="87" t="s">
        <v>207</v>
      </c>
      <c r="B62" s="87"/>
      <c r="C62" s="87"/>
      <c r="D62" s="87"/>
      <c r="E62" s="89"/>
      <c r="F62" s="88"/>
      <c r="G62" s="90"/>
      <c r="H62" s="91"/>
      <c r="I62" s="167"/>
    </row>
    <row r="63" spans="1:9" s="33" customFormat="1" ht="13.5" customHeight="1">
      <c r="A63" s="92" t="s">
        <v>169</v>
      </c>
      <c r="B63" s="87"/>
      <c r="C63" s="87"/>
      <c r="D63" s="117">
        <v>8837685</v>
      </c>
      <c r="E63" s="89"/>
      <c r="F63" s="88"/>
      <c r="G63" s="90"/>
      <c r="H63" s="91"/>
      <c r="I63" s="167"/>
    </row>
    <row r="64" spans="1:9" ht="18">
      <c r="A64" s="61" t="s">
        <v>48</v>
      </c>
      <c r="B64" s="6"/>
      <c r="C64" s="6"/>
      <c r="D64" s="6"/>
      <c r="E64" s="27"/>
      <c r="F64" s="27"/>
      <c r="G64" s="28"/>
      <c r="I64" s="168"/>
    </row>
    <row r="65" spans="1:9" ht="18" customHeight="1">
      <c r="A65" s="344" t="s">
        <v>131</v>
      </c>
      <c r="B65" s="344"/>
      <c r="C65" s="344"/>
      <c r="D65" s="344"/>
      <c r="E65" s="27"/>
      <c r="F65" s="27"/>
      <c r="G65" s="28"/>
      <c r="H65" s="116"/>
      <c r="I65" s="169" t="s">
        <v>189</v>
      </c>
    </row>
    <row r="66" spans="1:9" ht="16.5" customHeight="1">
      <c r="A66" s="295" t="s">
        <v>0</v>
      </c>
      <c r="B66" s="296"/>
      <c r="C66" s="296"/>
      <c r="D66" s="297"/>
      <c r="E66" s="36" t="s">
        <v>149</v>
      </c>
      <c r="F66" s="36" t="s">
        <v>150</v>
      </c>
      <c r="G66" s="37" t="s">
        <v>151</v>
      </c>
      <c r="H66" s="37" t="s">
        <v>152</v>
      </c>
      <c r="I66" s="37" t="s">
        <v>153</v>
      </c>
    </row>
    <row r="67" spans="1:9" ht="16.5" customHeight="1">
      <c r="A67" s="298" t="s">
        <v>49</v>
      </c>
      <c r="B67" s="285" t="s">
        <v>50</v>
      </c>
      <c r="C67" s="286"/>
      <c r="D67" s="287"/>
      <c r="E67" s="73">
        <f>SUM(E68:E73)</f>
        <v>644.128</v>
      </c>
      <c r="F67" s="75">
        <f>SUM(F68:F73)</f>
        <v>528990</v>
      </c>
      <c r="G67" s="75">
        <f>SUM(G68:G73)</f>
        <v>79730</v>
      </c>
      <c r="H67" s="139">
        <f>SUM(H68:H73)</f>
        <v>105460</v>
      </c>
      <c r="I67" s="139">
        <f>SUM(I68:I74)</f>
        <v>164350</v>
      </c>
    </row>
    <row r="68" spans="1:9" ht="16.5" customHeight="1">
      <c r="A68" s="299"/>
      <c r="B68" s="43"/>
      <c r="C68" s="274" t="s">
        <v>51</v>
      </c>
      <c r="D68" s="275"/>
      <c r="E68" s="51">
        <v>0</v>
      </c>
      <c r="F68" s="54">
        <v>0</v>
      </c>
      <c r="G68" s="54">
        <v>0</v>
      </c>
      <c r="H68" s="140">
        <v>0</v>
      </c>
      <c r="I68" s="140">
        <v>0</v>
      </c>
    </row>
    <row r="69" spans="1:9" ht="16.5" customHeight="1">
      <c r="A69" s="299"/>
      <c r="B69" s="43"/>
      <c r="C69" s="274" t="s">
        <v>52</v>
      </c>
      <c r="D69" s="275"/>
      <c r="E69" s="51">
        <v>644.128</v>
      </c>
      <c r="F69" s="54">
        <v>527500</v>
      </c>
      <c r="G69" s="54">
        <v>79730</v>
      </c>
      <c r="H69" s="140">
        <v>105160</v>
      </c>
      <c r="I69" s="140">
        <v>164350</v>
      </c>
    </row>
    <row r="70" spans="1:9" ht="16.5" customHeight="1">
      <c r="A70" s="299"/>
      <c r="B70" s="43"/>
      <c r="C70" s="274" t="s">
        <v>53</v>
      </c>
      <c r="D70" s="275"/>
      <c r="E70" s="51">
        <v>0</v>
      </c>
      <c r="F70" s="54">
        <v>0</v>
      </c>
      <c r="G70" s="54">
        <v>0</v>
      </c>
      <c r="H70" s="140">
        <v>0</v>
      </c>
      <c r="I70" s="140">
        <v>0</v>
      </c>
    </row>
    <row r="71" spans="1:9" ht="16.5" customHeight="1">
      <c r="A71" s="299"/>
      <c r="B71" s="43"/>
      <c r="C71" s="274" t="s">
        <v>54</v>
      </c>
      <c r="D71" s="275"/>
      <c r="E71" s="51">
        <v>0</v>
      </c>
      <c r="F71" s="54">
        <v>0</v>
      </c>
      <c r="G71" s="54">
        <v>0</v>
      </c>
      <c r="H71" s="140">
        <v>0</v>
      </c>
      <c r="I71" s="140">
        <v>0</v>
      </c>
    </row>
    <row r="72" spans="1:9" ht="16.5" customHeight="1">
      <c r="A72" s="299"/>
      <c r="B72" s="43"/>
      <c r="C72" s="274" t="s">
        <v>55</v>
      </c>
      <c r="D72" s="275"/>
      <c r="E72" s="51">
        <v>0</v>
      </c>
      <c r="F72" s="54">
        <v>0</v>
      </c>
      <c r="G72" s="54">
        <v>0</v>
      </c>
      <c r="H72" s="140">
        <v>0</v>
      </c>
      <c r="I72" s="140">
        <v>0</v>
      </c>
    </row>
    <row r="73" spans="1:9" ht="16.5" customHeight="1">
      <c r="A73" s="299"/>
      <c r="B73" s="43"/>
      <c r="C73" s="274" t="s">
        <v>56</v>
      </c>
      <c r="D73" s="275"/>
      <c r="E73" s="51">
        <v>0</v>
      </c>
      <c r="F73" s="54">
        <v>1490</v>
      </c>
      <c r="G73" s="54">
        <v>0</v>
      </c>
      <c r="H73" s="140">
        <v>300</v>
      </c>
      <c r="I73" s="140">
        <v>0</v>
      </c>
    </row>
    <row r="74" spans="1:9" ht="16.5" customHeight="1">
      <c r="A74" s="299"/>
      <c r="B74" s="43"/>
      <c r="C74" s="283" t="s">
        <v>57</v>
      </c>
      <c r="D74" s="284"/>
      <c r="E74" s="51">
        <v>0</v>
      </c>
      <c r="F74" s="54">
        <v>0</v>
      </c>
      <c r="G74" s="54">
        <v>0</v>
      </c>
      <c r="H74" s="140">
        <v>0</v>
      </c>
      <c r="I74" s="140">
        <v>0</v>
      </c>
    </row>
    <row r="75" spans="1:9" ht="16.5" customHeight="1">
      <c r="A75" s="299"/>
      <c r="B75" s="285" t="s">
        <v>58</v>
      </c>
      <c r="C75" s="286"/>
      <c r="D75" s="287"/>
      <c r="E75" s="73">
        <f>E76</f>
        <v>0</v>
      </c>
      <c r="F75" s="75">
        <f>F76</f>
        <v>0</v>
      </c>
      <c r="G75" s="75">
        <f>G76</f>
        <v>0</v>
      </c>
      <c r="H75" s="139">
        <f>H76</f>
        <v>0</v>
      </c>
      <c r="I75" s="139">
        <f>I76</f>
        <v>0</v>
      </c>
    </row>
    <row r="76" spans="1:9" ht="16.5" customHeight="1">
      <c r="A76" s="299"/>
      <c r="B76" s="44"/>
      <c r="C76" s="278" t="s">
        <v>59</v>
      </c>
      <c r="D76" s="279"/>
      <c r="E76" s="51">
        <v>0</v>
      </c>
      <c r="F76" s="54">
        <v>0</v>
      </c>
      <c r="G76" s="54">
        <v>0</v>
      </c>
      <c r="H76" s="140">
        <v>0</v>
      </c>
      <c r="I76" s="140">
        <v>0</v>
      </c>
    </row>
    <row r="77" spans="1:9" ht="16.5" customHeight="1">
      <c r="A77" s="299"/>
      <c r="B77" s="285" t="s">
        <v>60</v>
      </c>
      <c r="C77" s="286"/>
      <c r="D77" s="287"/>
      <c r="E77" s="73">
        <f>SUM(E78:E81)</f>
        <v>0</v>
      </c>
      <c r="F77" s="75">
        <f>SUM(F78:F81)</f>
        <v>58265</v>
      </c>
      <c r="G77" s="75">
        <f>SUM(G78:G81)</f>
        <v>0</v>
      </c>
      <c r="H77" s="139">
        <f>SUM(H78:H81)</f>
        <v>0</v>
      </c>
      <c r="I77" s="139">
        <f>SUM(I78:I81)</f>
        <v>0</v>
      </c>
    </row>
    <row r="78" spans="1:9" ht="16.5" customHeight="1">
      <c r="A78" s="299"/>
      <c r="B78" s="43"/>
      <c r="C78" s="274" t="s">
        <v>51</v>
      </c>
      <c r="D78" s="275"/>
      <c r="E78" s="51">
        <v>0</v>
      </c>
      <c r="F78" s="54">
        <v>0</v>
      </c>
      <c r="G78" s="54">
        <v>0</v>
      </c>
      <c r="H78" s="140">
        <v>0</v>
      </c>
      <c r="I78" s="140">
        <v>0</v>
      </c>
    </row>
    <row r="79" spans="1:9" ht="16.5" customHeight="1">
      <c r="A79" s="299"/>
      <c r="B79" s="43"/>
      <c r="C79" s="274" t="s">
        <v>53</v>
      </c>
      <c r="D79" s="275"/>
      <c r="E79" s="51">
        <v>0</v>
      </c>
      <c r="F79" s="54">
        <v>0</v>
      </c>
      <c r="G79" s="54">
        <v>0</v>
      </c>
      <c r="H79" s="140">
        <v>0</v>
      </c>
      <c r="I79" s="140">
        <v>0</v>
      </c>
    </row>
    <row r="80" spans="1:9" ht="16.5" customHeight="1">
      <c r="A80" s="299"/>
      <c r="B80" s="43"/>
      <c r="C80" s="274" t="s">
        <v>61</v>
      </c>
      <c r="D80" s="275"/>
      <c r="E80" s="51">
        <v>0</v>
      </c>
      <c r="F80" s="54">
        <v>0</v>
      </c>
      <c r="G80" s="54">
        <v>0</v>
      </c>
      <c r="H80" s="140">
        <v>0</v>
      </c>
      <c r="I80" s="140">
        <v>0</v>
      </c>
    </row>
    <row r="81" spans="1:9" ht="16.5" customHeight="1" thickBot="1">
      <c r="A81" s="299"/>
      <c r="B81" s="43"/>
      <c r="C81" s="276" t="s">
        <v>62</v>
      </c>
      <c r="D81" s="277"/>
      <c r="E81" s="52">
        <v>0</v>
      </c>
      <c r="F81" s="55">
        <v>58265</v>
      </c>
      <c r="G81" s="55">
        <v>0</v>
      </c>
      <c r="H81" s="141">
        <v>0</v>
      </c>
      <c r="I81" s="141">
        <v>0</v>
      </c>
    </row>
    <row r="82" spans="1:9" ht="16.5" customHeight="1" thickBot="1">
      <c r="A82" s="300"/>
      <c r="B82" s="280" t="s">
        <v>161</v>
      </c>
      <c r="C82" s="281"/>
      <c r="D82" s="282"/>
      <c r="E82" s="98">
        <f>SUM(E67,E75,E77)</f>
        <v>644.128</v>
      </c>
      <c r="F82" s="99">
        <f>SUM(F67,F75,F77)</f>
        <v>587255</v>
      </c>
      <c r="G82" s="99">
        <f>SUM(G67,G75,G77)</f>
        <v>79730</v>
      </c>
      <c r="H82" s="150">
        <f>SUM(H67,H75,H77)</f>
        <v>105460</v>
      </c>
      <c r="I82" s="165">
        <f>SUM(I67,I75,I77)</f>
        <v>164350</v>
      </c>
    </row>
    <row r="83" spans="1:9" ht="16.5" customHeight="1">
      <c r="A83" s="259" t="s">
        <v>7</v>
      </c>
      <c r="B83" s="268" t="s">
        <v>147</v>
      </c>
      <c r="C83" s="269"/>
      <c r="D83" s="270"/>
      <c r="E83" s="74">
        <f>SUM(E84:E94)-E86</f>
        <v>175469.311</v>
      </c>
      <c r="F83" s="76">
        <f>SUM(F84:F94)-F86</f>
        <v>171860112</v>
      </c>
      <c r="G83" s="76">
        <f>SUM(G84:G94)-G86</f>
        <v>186474153</v>
      </c>
      <c r="H83" s="142">
        <f>SUM(H84:H94)-H86</f>
        <v>182079272</v>
      </c>
      <c r="I83" s="142">
        <f>SUM(I84:I94)-I86</f>
        <v>167970190</v>
      </c>
    </row>
    <row r="84" spans="1:9" ht="16.5" customHeight="1">
      <c r="A84" s="260"/>
      <c r="B84" s="43"/>
      <c r="C84" s="266" t="s">
        <v>63</v>
      </c>
      <c r="D84" s="267"/>
      <c r="E84" s="51">
        <v>10883.253</v>
      </c>
      <c r="F84" s="54">
        <v>10384476</v>
      </c>
      <c r="G84" s="54">
        <v>10432805</v>
      </c>
      <c r="H84" s="140">
        <v>10425200</v>
      </c>
      <c r="I84" s="140">
        <v>10194751</v>
      </c>
    </row>
    <row r="85" spans="1:9" ht="16.5" customHeight="1">
      <c r="A85" s="260"/>
      <c r="B85" s="43"/>
      <c r="C85" s="266" t="s">
        <v>64</v>
      </c>
      <c r="D85" s="267"/>
      <c r="E85" s="51">
        <v>108315.772</v>
      </c>
      <c r="F85" s="54">
        <v>109179236</v>
      </c>
      <c r="G85" s="54">
        <v>125853570</v>
      </c>
      <c r="H85" s="140">
        <v>126516455</v>
      </c>
      <c r="I85" s="140">
        <v>113463600</v>
      </c>
    </row>
    <row r="86" spans="1:9" ht="16.5" customHeight="1">
      <c r="A86" s="260"/>
      <c r="B86" s="43"/>
      <c r="C86" s="264" t="s">
        <v>65</v>
      </c>
      <c r="D86" s="265"/>
      <c r="E86" s="51">
        <v>108000</v>
      </c>
      <c r="F86" s="54">
        <v>109000000</v>
      </c>
      <c r="G86" s="54">
        <v>120976000</v>
      </c>
      <c r="H86" s="140">
        <v>126512995</v>
      </c>
      <c r="I86" s="140">
        <v>110000000</v>
      </c>
    </row>
    <row r="87" spans="1:9" ht="16.5" customHeight="1">
      <c r="A87" s="260"/>
      <c r="B87" s="43"/>
      <c r="C87" s="266" t="s">
        <v>66</v>
      </c>
      <c r="D87" s="267"/>
      <c r="E87" s="51">
        <v>13310.82</v>
      </c>
      <c r="F87" s="54">
        <v>8617088</v>
      </c>
      <c r="G87" s="54">
        <v>5972208</v>
      </c>
      <c r="H87" s="140">
        <v>1749000</v>
      </c>
      <c r="I87" s="140">
        <v>4925800</v>
      </c>
    </row>
    <row r="88" spans="1:9" ht="16.5" customHeight="1">
      <c r="A88" s="260"/>
      <c r="B88" s="43"/>
      <c r="C88" s="262" t="s">
        <v>67</v>
      </c>
      <c r="D88" s="263"/>
      <c r="E88" s="51">
        <v>0</v>
      </c>
      <c r="F88" s="54">
        <v>0</v>
      </c>
      <c r="G88" s="54">
        <v>0</v>
      </c>
      <c r="H88" s="140">
        <v>0</v>
      </c>
      <c r="I88" s="140">
        <v>0</v>
      </c>
    </row>
    <row r="89" spans="1:9" ht="16.5" customHeight="1">
      <c r="A89" s="260"/>
      <c r="B89" s="43"/>
      <c r="C89" s="266" t="s">
        <v>68</v>
      </c>
      <c r="D89" s="267"/>
      <c r="E89" s="51">
        <v>0</v>
      </c>
      <c r="F89" s="54">
        <v>0</v>
      </c>
      <c r="G89" s="54">
        <v>62332</v>
      </c>
      <c r="H89" s="140">
        <v>2072390</v>
      </c>
      <c r="I89" s="140">
        <v>0</v>
      </c>
    </row>
    <row r="90" spans="1:9" ht="16.5" customHeight="1">
      <c r="A90" s="260"/>
      <c r="B90" s="43"/>
      <c r="C90" s="262" t="s">
        <v>69</v>
      </c>
      <c r="D90" s="263"/>
      <c r="E90" s="51">
        <v>0</v>
      </c>
      <c r="F90" s="54">
        <v>0</v>
      </c>
      <c r="G90" s="54">
        <v>0</v>
      </c>
      <c r="H90" s="140">
        <v>0</v>
      </c>
      <c r="I90" s="140">
        <v>0</v>
      </c>
    </row>
    <row r="91" spans="1:9" ht="16.5" customHeight="1">
      <c r="A91" s="260"/>
      <c r="B91" s="43"/>
      <c r="C91" s="262" t="s">
        <v>70</v>
      </c>
      <c r="D91" s="263"/>
      <c r="E91" s="51">
        <v>0</v>
      </c>
      <c r="F91" s="54">
        <v>0</v>
      </c>
      <c r="G91" s="54">
        <v>0</v>
      </c>
      <c r="H91" s="140">
        <v>0</v>
      </c>
      <c r="I91" s="140">
        <v>0</v>
      </c>
    </row>
    <row r="92" spans="1:9" ht="16.5" customHeight="1">
      <c r="A92" s="260"/>
      <c r="B92" s="43"/>
      <c r="C92" s="262" t="s">
        <v>71</v>
      </c>
      <c r="D92" s="263"/>
      <c r="E92" s="51">
        <v>41417.045</v>
      </c>
      <c r="F92" s="54">
        <v>42255289</v>
      </c>
      <c r="G92" s="54">
        <v>42652584</v>
      </c>
      <c r="H92" s="140">
        <v>40115117</v>
      </c>
      <c r="I92" s="140">
        <v>37971708</v>
      </c>
    </row>
    <row r="93" spans="1:9" ht="16.5" customHeight="1">
      <c r="A93" s="260"/>
      <c r="B93" s="43"/>
      <c r="C93" s="264" t="s">
        <v>72</v>
      </c>
      <c r="D93" s="265"/>
      <c r="E93" s="51">
        <v>1542.421</v>
      </c>
      <c r="F93" s="54">
        <v>1424023</v>
      </c>
      <c r="G93" s="54">
        <v>1500654</v>
      </c>
      <c r="H93" s="140">
        <v>1201110</v>
      </c>
      <c r="I93" s="140">
        <v>1414331</v>
      </c>
    </row>
    <row r="94" spans="1:9" ht="16.5" customHeight="1">
      <c r="A94" s="260"/>
      <c r="B94" s="43"/>
      <c r="C94" s="266" t="s">
        <v>73</v>
      </c>
      <c r="D94" s="267"/>
      <c r="E94" s="51">
        <v>0</v>
      </c>
      <c r="F94" s="54">
        <v>0</v>
      </c>
      <c r="G94" s="54">
        <v>0</v>
      </c>
      <c r="H94" s="140">
        <v>0</v>
      </c>
      <c r="I94" s="140">
        <v>0</v>
      </c>
    </row>
    <row r="95" spans="1:9" ht="16.5" customHeight="1">
      <c r="A95" s="260"/>
      <c r="B95" s="271" t="s">
        <v>146</v>
      </c>
      <c r="C95" s="272"/>
      <c r="D95" s="273"/>
      <c r="E95" s="73">
        <f>E96</f>
        <v>1359.876</v>
      </c>
      <c r="F95" s="75">
        <f>F96</f>
        <v>1260216</v>
      </c>
      <c r="G95" s="75">
        <f>G96</f>
        <v>1160556</v>
      </c>
      <c r="H95" s="139">
        <f>H96</f>
        <v>545643</v>
      </c>
      <c r="I95" s="139">
        <f>I96</f>
        <v>37604</v>
      </c>
    </row>
    <row r="96" spans="1:9" ht="16.5" customHeight="1">
      <c r="A96" s="260"/>
      <c r="B96" s="44"/>
      <c r="C96" s="266" t="s">
        <v>74</v>
      </c>
      <c r="D96" s="267"/>
      <c r="E96" s="51">
        <v>1359.876</v>
      </c>
      <c r="F96" s="54">
        <v>1260216</v>
      </c>
      <c r="G96" s="54">
        <v>1160556</v>
      </c>
      <c r="H96" s="140">
        <v>545643</v>
      </c>
      <c r="I96" s="140">
        <v>37604</v>
      </c>
    </row>
    <row r="97" spans="1:9" ht="16.5" customHeight="1">
      <c r="A97" s="260"/>
      <c r="B97" s="271" t="s">
        <v>75</v>
      </c>
      <c r="C97" s="272"/>
      <c r="D97" s="273"/>
      <c r="E97" s="73">
        <f>SUM(E98:E99)</f>
        <v>2762.333</v>
      </c>
      <c r="F97" s="75">
        <f>SUM(F98:F99)</f>
        <v>95718</v>
      </c>
      <c r="G97" s="75">
        <f>SUM(G98:G99)</f>
        <v>0</v>
      </c>
      <c r="H97" s="139">
        <f>SUM(H98:H99)</f>
        <v>0</v>
      </c>
      <c r="I97" s="139">
        <f>SUM(I98:I99)</f>
        <v>0</v>
      </c>
    </row>
    <row r="98" spans="1:9" ht="16.5" customHeight="1">
      <c r="A98" s="260"/>
      <c r="B98" s="43"/>
      <c r="C98" s="244" t="s">
        <v>76</v>
      </c>
      <c r="D98" s="245"/>
      <c r="E98" s="110">
        <v>2029.068</v>
      </c>
      <c r="F98" s="54">
        <v>0</v>
      </c>
      <c r="G98" s="54">
        <v>0</v>
      </c>
      <c r="H98" s="140">
        <v>0</v>
      </c>
      <c r="I98" s="140">
        <v>0</v>
      </c>
    </row>
    <row r="99" spans="1:9" ht="16.5" customHeight="1" thickBot="1">
      <c r="A99" s="260"/>
      <c r="B99" s="43"/>
      <c r="C99" s="246" t="s">
        <v>77</v>
      </c>
      <c r="D99" s="247"/>
      <c r="E99" s="52">
        <v>733.265</v>
      </c>
      <c r="F99" s="55">
        <v>95718</v>
      </c>
      <c r="G99" s="55">
        <v>0</v>
      </c>
      <c r="H99" s="141">
        <v>0</v>
      </c>
      <c r="I99" s="141">
        <v>0</v>
      </c>
    </row>
    <row r="100" spans="1:9" ht="16.5" customHeight="1" thickBot="1">
      <c r="A100" s="261"/>
      <c r="B100" s="100" t="s">
        <v>162</v>
      </c>
      <c r="C100" s="101"/>
      <c r="D100" s="102"/>
      <c r="E100" s="96">
        <f>SUM(E83,E95,E97)</f>
        <v>179591.52</v>
      </c>
      <c r="F100" s="103">
        <f>SUM(F83,F95,F97)</f>
        <v>173216046</v>
      </c>
      <c r="G100" s="103">
        <f>SUM(G83,G95,G97)</f>
        <v>187634709</v>
      </c>
      <c r="H100" s="151">
        <f>SUM(H83,H95,H97)</f>
        <v>182624915</v>
      </c>
      <c r="I100" s="170">
        <f>SUM(I83,I95,I97)</f>
        <v>168007794</v>
      </c>
    </row>
    <row r="101" spans="1:9" ht="16.5" customHeight="1" thickBot="1">
      <c r="A101" s="248" t="s">
        <v>158</v>
      </c>
      <c r="B101" s="249"/>
      <c r="C101" s="249"/>
      <c r="D101" s="249"/>
      <c r="E101" s="95">
        <f>E82-E100</f>
        <v>-178947.392</v>
      </c>
      <c r="F101" s="97">
        <f>F82-F100</f>
        <v>-172628791</v>
      </c>
      <c r="G101" s="97">
        <f>G82-G100</f>
        <v>-187554979</v>
      </c>
      <c r="H101" s="150">
        <f>H82-H100</f>
        <v>-182519455</v>
      </c>
      <c r="I101" s="165">
        <f>I82-I100</f>
        <v>-167843444</v>
      </c>
    </row>
    <row r="102" spans="1:9" ht="16.5" customHeight="1" thickBot="1">
      <c r="A102" s="250" t="s">
        <v>163</v>
      </c>
      <c r="B102" s="251"/>
      <c r="C102" s="251"/>
      <c r="D102" s="252"/>
      <c r="E102" s="104">
        <v>140535.368</v>
      </c>
      <c r="F102" s="105">
        <v>143900682</v>
      </c>
      <c r="G102" s="105">
        <v>146557528</v>
      </c>
      <c r="H102" s="152">
        <v>143084826</v>
      </c>
      <c r="I102" s="171">
        <v>130369500</v>
      </c>
    </row>
    <row r="103" spans="1:9" ht="16.5" customHeight="1" thickBot="1">
      <c r="A103" s="248" t="s">
        <v>159</v>
      </c>
      <c r="B103" s="249"/>
      <c r="C103" s="249"/>
      <c r="D103" s="249"/>
      <c r="E103" s="95">
        <f>SUM(E101:E102)</f>
        <v>-38412.024000000005</v>
      </c>
      <c r="F103" s="97">
        <f>SUM(F101:F102)</f>
        <v>-28728109</v>
      </c>
      <c r="G103" s="97">
        <f>SUM(G101:G102)</f>
        <v>-40997451</v>
      </c>
      <c r="H103" s="150">
        <f>SUM(H101:H102)</f>
        <v>-39434629</v>
      </c>
      <c r="I103" s="165">
        <f>SUM(I101:I102)</f>
        <v>-37473944</v>
      </c>
    </row>
    <row r="104" spans="8:9" ht="18" customHeight="1">
      <c r="H104" s="145"/>
      <c r="I104" s="145"/>
    </row>
    <row r="105" spans="1:9" ht="16.5" customHeight="1">
      <c r="A105" s="29"/>
      <c r="B105" s="30"/>
      <c r="C105" s="30"/>
      <c r="D105" s="31"/>
      <c r="E105" s="36" t="s">
        <v>149</v>
      </c>
      <c r="F105" s="36" t="s">
        <v>150</v>
      </c>
      <c r="G105" s="37" t="s">
        <v>151</v>
      </c>
      <c r="H105" s="37" t="s">
        <v>152</v>
      </c>
      <c r="I105" s="37" t="s">
        <v>153</v>
      </c>
    </row>
    <row r="106" spans="1:9" ht="40.5" customHeight="1">
      <c r="A106" s="256" t="s">
        <v>155</v>
      </c>
      <c r="B106" s="257"/>
      <c r="C106" s="257"/>
      <c r="D106" s="258"/>
      <c r="E106" s="119">
        <f>(E83+E95)*1000/'基本情報'!$C$25</f>
        <v>1616.0000274162887</v>
      </c>
      <c r="F106" s="119">
        <f>(F83+F95)/'基本情報'!$D$25</f>
        <v>1612.3564835942666</v>
      </c>
      <c r="G106" s="119">
        <f>(G83+G95)/'基本情報'!$E$25</f>
        <v>2182.7126355218466</v>
      </c>
      <c r="H106" s="119">
        <f>(H83+H95)/'基本情報'!$F$25</f>
        <v>1438.6824774104098</v>
      </c>
      <c r="I106" s="172">
        <f>(I83+I95)/'基本情報'!$G$25</f>
        <v>2077.5045628786943</v>
      </c>
    </row>
    <row r="107" spans="1:9" s="82" customFormat="1" ht="18" customHeight="1">
      <c r="A107" s="80"/>
      <c r="B107" s="80"/>
      <c r="C107" s="80"/>
      <c r="D107" s="80"/>
      <c r="E107" s="81"/>
      <c r="F107" s="81"/>
      <c r="G107" s="81"/>
      <c r="H107" s="146"/>
      <c r="I107" s="146"/>
    </row>
    <row r="108" spans="1:9" ht="16.5" customHeight="1">
      <c r="A108" s="46"/>
      <c r="B108" s="45"/>
      <c r="C108" s="45"/>
      <c r="D108" s="47"/>
      <c r="E108" s="36" t="s">
        <v>149</v>
      </c>
      <c r="F108" s="36" t="s">
        <v>150</v>
      </c>
      <c r="G108" s="37" t="s">
        <v>151</v>
      </c>
      <c r="H108" s="37" t="s">
        <v>152</v>
      </c>
      <c r="I108" s="37" t="s">
        <v>153</v>
      </c>
    </row>
    <row r="109" spans="1:9" ht="40.5" customHeight="1">
      <c r="A109" s="256" t="s">
        <v>156</v>
      </c>
      <c r="B109" s="257"/>
      <c r="C109" s="257"/>
      <c r="D109" s="258"/>
      <c r="E109" s="119">
        <f>E102*1000/'基本情報'!$C$25</f>
        <v>1284.3194180435737</v>
      </c>
      <c r="F109" s="119">
        <f>F102/'基本情報'!$D$25</f>
        <v>1340.219258458988</v>
      </c>
      <c r="G109" s="119">
        <f>G102/'基本情報'!$E$25</f>
        <v>1704.8709692429388</v>
      </c>
      <c r="H109" s="119">
        <f>H102/'基本情報'!$F$25</f>
        <v>1127.193581168908</v>
      </c>
      <c r="I109" s="172">
        <f>I102/'基本情報'!$G$25</f>
        <v>1612.0873006059107</v>
      </c>
    </row>
    <row r="110" spans="1:4" ht="18">
      <c r="A110" s="6"/>
      <c r="B110" s="6"/>
      <c r="C110" s="6"/>
      <c r="D110" s="6"/>
    </row>
    <row r="111" spans="1:9" ht="18">
      <c r="A111" s="335" t="s">
        <v>16</v>
      </c>
      <c r="B111" s="336"/>
      <c r="C111" s="336"/>
      <c r="D111" s="336"/>
      <c r="E111" s="336"/>
      <c r="F111" s="336"/>
      <c r="G111" s="336"/>
      <c r="H111" s="336"/>
      <c r="I111" s="337"/>
    </row>
    <row r="112" spans="1:9" ht="68.25" customHeight="1">
      <c r="A112" s="332" t="s">
        <v>186</v>
      </c>
      <c r="B112" s="333"/>
      <c r="C112" s="333"/>
      <c r="D112" s="333"/>
      <c r="E112" s="333"/>
      <c r="F112" s="333"/>
      <c r="G112" s="333"/>
      <c r="H112" s="333"/>
      <c r="I112" s="334"/>
    </row>
    <row r="114" spans="1:9" ht="18">
      <c r="A114" s="3" t="s">
        <v>154</v>
      </c>
      <c r="H114" s="116"/>
      <c r="I114" s="116" t="s">
        <v>189</v>
      </c>
    </row>
    <row r="115" spans="1:9" ht="19.5" customHeight="1">
      <c r="A115" s="253" t="s">
        <v>0</v>
      </c>
      <c r="B115" s="254"/>
      <c r="C115" s="254"/>
      <c r="D115" s="255"/>
      <c r="E115" s="36" t="s">
        <v>149</v>
      </c>
      <c r="F115" s="36" t="s">
        <v>150</v>
      </c>
      <c r="G115" s="37" t="s">
        <v>151</v>
      </c>
      <c r="H115" s="37" t="s">
        <v>152</v>
      </c>
      <c r="I115" s="37" t="s">
        <v>153</v>
      </c>
    </row>
    <row r="116" spans="1:9" ht="19.5" customHeight="1">
      <c r="A116" s="223" t="s">
        <v>78</v>
      </c>
      <c r="B116" s="341" t="s">
        <v>79</v>
      </c>
      <c r="C116" s="238" t="s">
        <v>80</v>
      </c>
      <c r="D116" s="239"/>
      <c r="E116" s="54">
        <v>29332296</v>
      </c>
      <c r="F116" s="54">
        <v>28861130</v>
      </c>
      <c r="G116" s="54">
        <v>25162547</v>
      </c>
      <c r="H116" s="54">
        <v>24216714</v>
      </c>
      <c r="I116" s="159">
        <f>27268067-14689665</f>
        <v>12578402</v>
      </c>
    </row>
    <row r="117" spans="1:9" ht="19.5" customHeight="1">
      <c r="A117" s="224"/>
      <c r="B117" s="341"/>
      <c r="C117" s="238" t="s">
        <v>81</v>
      </c>
      <c r="D117" s="239"/>
      <c r="E117" s="54">
        <v>0</v>
      </c>
      <c r="F117" s="54">
        <v>0</v>
      </c>
      <c r="G117" s="54">
        <v>0</v>
      </c>
      <c r="H117" s="54">
        <v>4378800</v>
      </c>
      <c r="I117" s="159">
        <v>14689665</v>
      </c>
    </row>
    <row r="118" spans="1:9" ht="19.5" customHeight="1">
      <c r="A118" s="224"/>
      <c r="B118" s="341"/>
      <c r="C118" s="238" t="s">
        <v>82</v>
      </c>
      <c r="D118" s="239"/>
      <c r="E118" s="54">
        <v>108000000</v>
      </c>
      <c r="F118" s="54">
        <v>109000000</v>
      </c>
      <c r="G118" s="54">
        <v>120976000</v>
      </c>
      <c r="H118" s="54">
        <v>126512995</v>
      </c>
      <c r="I118" s="159">
        <v>110000000</v>
      </c>
    </row>
    <row r="119" spans="1:9" ht="19.5" customHeight="1">
      <c r="A119" s="224"/>
      <c r="B119" s="341"/>
      <c r="C119" s="238" t="s">
        <v>83</v>
      </c>
      <c r="D119" s="239"/>
      <c r="E119" s="54">
        <v>0</v>
      </c>
      <c r="F119" s="54">
        <v>0</v>
      </c>
      <c r="G119" s="54">
        <v>0</v>
      </c>
      <c r="H119" s="54">
        <v>0</v>
      </c>
      <c r="I119" s="159">
        <v>2511000</v>
      </c>
    </row>
    <row r="120" spans="1:9" ht="19.5" customHeight="1">
      <c r="A120" s="224"/>
      <c r="B120" s="341"/>
      <c r="C120" s="238" t="s">
        <v>84</v>
      </c>
      <c r="D120" s="239"/>
      <c r="E120" s="54">
        <v>30617107</v>
      </c>
      <c r="F120" s="54">
        <v>23623534</v>
      </c>
      <c r="G120" s="54">
        <v>18581191</v>
      </c>
      <c r="H120" s="54">
        <v>17415095</v>
      </c>
      <c r="I120" s="159">
        <v>20586619</v>
      </c>
    </row>
    <row r="121" spans="1:9" ht="19.5" customHeight="1">
      <c r="A121" s="224"/>
      <c r="B121" s="341"/>
      <c r="C121" s="238" t="s">
        <v>10</v>
      </c>
      <c r="D121" s="239"/>
      <c r="E121" s="75">
        <f>SUM(E116:E120)</f>
        <v>167949403</v>
      </c>
      <c r="F121" s="75">
        <f>SUM(F116:F120)</f>
        <v>161484664</v>
      </c>
      <c r="G121" s="75">
        <f>SUM(G116:G120)</f>
        <v>164719738</v>
      </c>
      <c r="H121" s="75">
        <f>SUM(H116:H120)</f>
        <v>172523604</v>
      </c>
      <c r="I121" s="139">
        <f>SUM(I116:I120)</f>
        <v>160365686</v>
      </c>
    </row>
    <row r="122" spans="1:9" ht="19.5" customHeight="1">
      <c r="A122" s="224"/>
      <c r="B122" s="341" t="s">
        <v>125</v>
      </c>
      <c r="C122" s="238" t="s">
        <v>83</v>
      </c>
      <c r="D122" s="239"/>
      <c r="E122" s="54">
        <v>0</v>
      </c>
      <c r="F122" s="54">
        <v>0</v>
      </c>
      <c r="G122" s="54">
        <v>0</v>
      </c>
      <c r="H122" s="54">
        <v>0</v>
      </c>
      <c r="I122" s="159">
        <v>0</v>
      </c>
    </row>
    <row r="123" spans="1:9" ht="19.5" customHeight="1">
      <c r="A123" s="224"/>
      <c r="B123" s="341"/>
      <c r="C123" s="238" t="s">
        <v>84</v>
      </c>
      <c r="D123" s="239"/>
      <c r="E123" s="54">
        <v>0</v>
      </c>
      <c r="F123" s="54">
        <v>0</v>
      </c>
      <c r="G123" s="54">
        <v>0</v>
      </c>
      <c r="H123" s="54">
        <v>0</v>
      </c>
      <c r="I123" s="159">
        <v>0</v>
      </c>
    </row>
    <row r="124" spans="1:9" ht="29.25" customHeight="1" thickBot="1">
      <c r="A124" s="224"/>
      <c r="B124" s="298"/>
      <c r="C124" s="240" t="s">
        <v>10</v>
      </c>
      <c r="D124" s="241"/>
      <c r="E124" s="111">
        <f>SUM(E122:E123)</f>
        <v>0</v>
      </c>
      <c r="F124" s="111">
        <f>SUM(F122:F123)</f>
        <v>0</v>
      </c>
      <c r="G124" s="111">
        <f>SUM(G122:G123)</f>
        <v>0</v>
      </c>
      <c r="H124" s="111">
        <f>SUM(H122:H123)</f>
        <v>0</v>
      </c>
      <c r="I124" s="160">
        <f>SUM(I122:I123)</f>
        <v>0</v>
      </c>
    </row>
    <row r="125" spans="1:9" ht="19.5" customHeight="1" thickBot="1">
      <c r="A125" s="225"/>
      <c r="B125" s="242" t="s">
        <v>6</v>
      </c>
      <c r="C125" s="243"/>
      <c r="D125" s="243"/>
      <c r="E125" s="97">
        <f>E121+E124</f>
        <v>167949403</v>
      </c>
      <c r="F125" s="97">
        <f>F121+F124</f>
        <v>161484664</v>
      </c>
      <c r="G125" s="97">
        <f>G121+G124</f>
        <v>164719738</v>
      </c>
      <c r="H125" s="97">
        <f>H121+H124</f>
        <v>172523604</v>
      </c>
      <c r="I125" s="165">
        <f>I121+I124</f>
        <v>160365686</v>
      </c>
    </row>
    <row r="126" spans="1:9" ht="19.5" customHeight="1">
      <c r="A126" s="223" t="s">
        <v>85</v>
      </c>
      <c r="B126" s="234" t="s">
        <v>79</v>
      </c>
      <c r="C126" s="226" t="s">
        <v>86</v>
      </c>
      <c r="D126" s="48" t="s">
        <v>87</v>
      </c>
      <c r="E126" s="56">
        <v>56215</v>
      </c>
      <c r="F126" s="56">
        <v>52850</v>
      </c>
      <c r="G126" s="112">
        <v>59993224</v>
      </c>
      <c r="H126" s="112">
        <v>55627513</v>
      </c>
      <c r="I126" s="161">
        <f>141967262-I127-I131</f>
        <v>45833816</v>
      </c>
    </row>
    <row r="127" spans="1:9" ht="19.5" customHeight="1">
      <c r="A127" s="224"/>
      <c r="B127" s="234"/>
      <c r="C127" s="226"/>
      <c r="D127" s="49" t="s">
        <v>88</v>
      </c>
      <c r="E127" s="51">
        <v>77511</v>
      </c>
      <c r="F127" s="51">
        <v>75947</v>
      </c>
      <c r="G127" s="54">
        <v>70299079</v>
      </c>
      <c r="H127" s="54">
        <v>70447698</v>
      </c>
      <c r="I127" s="159">
        <v>72900482</v>
      </c>
    </row>
    <row r="128" spans="1:9" ht="19.5" customHeight="1">
      <c r="A128" s="224"/>
      <c r="B128" s="234"/>
      <c r="C128" s="226"/>
      <c r="D128" s="49" t="s">
        <v>13</v>
      </c>
      <c r="E128" s="51">
        <v>0</v>
      </c>
      <c r="F128" s="51">
        <v>0</v>
      </c>
      <c r="G128" s="54">
        <v>0</v>
      </c>
      <c r="H128" s="54">
        <v>0</v>
      </c>
      <c r="I128" s="159">
        <v>0</v>
      </c>
    </row>
    <row r="129" spans="1:9" ht="19.5" customHeight="1">
      <c r="A129" s="224"/>
      <c r="B129" s="234"/>
      <c r="C129" s="227"/>
      <c r="D129" s="49" t="s">
        <v>164</v>
      </c>
      <c r="E129" s="73">
        <f>SUM(E126:E128)</f>
        <v>133726</v>
      </c>
      <c r="F129" s="73">
        <f>SUM(F126:F128)</f>
        <v>128797</v>
      </c>
      <c r="G129" s="75">
        <f>SUM(G126:G128)</f>
        <v>130292303</v>
      </c>
      <c r="H129" s="75">
        <f>SUM(H126:H128)</f>
        <v>126075211</v>
      </c>
      <c r="I129" s="139">
        <f>SUM(I126:I128)</f>
        <v>118734298</v>
      </c>
    </row>
    <row r="130" spans="1:9" ht="19.5" customHeight="1">
      <c r="A130" s="224"/>
      <c r="B130" s="234"/>
      <c r="C130" s="228" t="s">
        <v>165</v>
      </c>
      <c r="D130" s="229"/>
      <c r="E130" s="51">
        <v>25754</v>
      </c>
      <c r="F130" s="51">
        <v>26947</v>
      </c>
      <c r="G130" s="54">
        <v>25197417</v>
      </c>
      <c r="H130" s="54">
        <v>28081636</v>
      </c>
      <c r="I130" s="159">
        <f>7273653+18105486</f>
        <v>25379139</v>
      </c>
    </row>
    <row r="131" spans="1:9" ht="19.5" customHeight="1">
      <c r="A131" s="224"/>
      <c r="B131" s="234"/>
      <c r="C131" s="228" t="s">
        <v>166</v>
      </c>
      <c r="D131" s="229"/>
      <c r="E131" s="51">
        <v>12225</v>
      </c>
      <c r="F131" s="51">
        <v>14227</v>
      </c>
      <c r="G131" s="54">
        <v>11081555</v>
      </c>
      <c r="H131" s="54">
        <v>16628100</v>
      </c>
      <c r="I131" s="159">
        <v>23232964</v>
      </c>
    </row>
    <row r="132" spans="1:9" ht="19.5" customHeight="1">
      <c r="A132" s="224"/>
      <c r="B132" s="235"/>
      <c r="C132" s="230" t="s">
        <v>160</v>
      </c>
      <c r="D132" s="231"/>
      <c r="E132" s="73">
        <f>SUM(E129:E131)</f>
        <v>171705</v>
      </c>
      <c r="F132" s="73">
        <f>SUM(F129:F131)</f>
        <v>169971</v>
      </c>
      <c r="G132" s="75">
        <f>SUM(G129:G131)</f>
        <v>166571275</v>
      </c>
      <c r="H132" s="75">
        <f>SUM(H129:H131)</f>
        <v>170784947</v>
      </c>
      <c r="I132" s="139">
        <f>SUM(I129:I131)</f>
        <v>167346401</v>
      </c>
    </row>
    <row r="133" spans="1:9" ht="57.75" customHeight="1" thickBot="1">
      <c r="A133" s="224"/>
      <c r="B133" s="50" t="s">
        <v>11</v>
      </c>
      <c r="C133" s="232" t="s">
        <v>89</v>
      </c>
      <c r="D133" s="233"/>
      <c r="E133" s="52">
        <v>0</v>
      </c>
      <c r="F133" s="52">
        <v>0</v>
      </c>
      <c r="G133" s="55">
        <v>0</v>
      </c>
      <c r="H133" s="55">
        <v>0</v>
      </c>
      <c r="I133" s="162">
        <v>0</v>
      </c>
    </row>
    <row r="134" spans="1:9" ht="19.5" customHeight="1" thickBot="1">
      <c r="A134" s="225"/>
      <c r="B134" s="236" t="s">
        <v>6</v>
      </c>
      <c r="C134" s="237"/>
      <c r="D134" s="237"/>
      <c r="E134" s="95">
        <f>SUM(E132:E133)</f>
        <v>171705</v>
      </c>
      <c r="F134" s="95">
        <f>SUM(F132:F133)</f>
        <v>169971</v>
      </c>
      <c r="G134" s="97">
        <f>SUM(G132:G133)</f>
        <v>166571275</v>
      </c>
      <c r="H134" s="97">
        <f>SUM(H132:H133)</f>
        <v>170784947</v>
      </c>
      <c r="I134" s="173">
        <f>SUM(I132:I133)</f>
        <v>167346401</v>
      </c>
    </row>
    <row r="135" spans="1:4" ht="18">
      <c r="A135" s="6"/>
      <c r="B135" s="6"/>
      <c r="C135" s="6"/>
      <c r="D135" s="6"/>
    </row>
    <row r="136" spans="1:9" ht="18.75" customHeight="1">
      <c r="A136" s="338" t="s">
        <v>16</v>
      </c>
      <c r="B136" s="339"/>
      <c r="C136" s="339"/>
      <c r="D136" s="339"/>
      <c r="E136" s="339"/>
      <c r="F136" s="339"/>
      <c r="G136" s="339"/>
      <c r="H136" s="339"/>
      <c r="I136" s="340"/>
    </row>
    <row r="137" spans="1:9" ht="105.75" customHeight="1">
      <c r="A137" s="332" t="s">
        <v>186</v>
      </c>
      <c r="B137" s="333"/>
      <c r="C137" s="333"/>
      <c r="D137" s="333"/>
      <c r="E137" s="333"/>
      <c r="F137" s="333"/>
      <c r="G137" s="333"/>
      <c r="H137" s="333"/>
      <c r="I137" s="334"/>
    </row>
  </sheetData>
  <sheetProtection/>
  <mergeCells count="121"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6:D16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A4:D4"/>
    <mergeCell ref="B5:D5"/>
    <mergeCell ref="B6:D6"/>
    <mergeCell ref="B7:D7"/>
    <mergeCell ref="B8:D8"/>
    <mergeCell ref="B9:D9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B82:D82"/>
    <mergeCell ref="C71:D71"/>
    <mergeCell ref="C72:D72"/>
    <mergeCell ref="C73:D73"/>
    <mergeCell ref="C74:D74"/>
    <mergeCell ref="B75:D75"/>
    <mergeCell ref="C78:D78"/>
    <mergeCell ref="C89:D89"/>
    <mergeCell ref="C90:D90"/>
    <mergeCell ref="C91:D91"/>
    <mergeCell ref="C92:D92"/>
    <mergeCell ref="C79:D79"/>
    <mergeCell ref="C80:D80"/>
    <mergeCell ref="C81:D81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/>
  <pageMargins left="0.6299212598425197" right="0.6299212598425197" top="0.7480314960629921" bottom="0.5511811023622047" header="0.31496062992125984" footer="0.31496062992125984"/>
  <pageSetup fitToHeight="0" fitToWidth="1" horizontalDpi="600" verticalDpi="600" orientation="portrait" paperSize="9" scale="69" r:id="rId2"/>
  <headerFooter>
    <oddHeader>&amp;R花の文化園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142</v>
      </c>
      <c r="B1" s="11"/>
      <c r="C1" s="11"/>
      <c r="D1" s="11"/>
      <c r="E1" s="11"/>
      <c r="F1" s="11"/>
      <c r="G1" s="11"/>
      <c r="H1" s="11"/>
    </row>
    <row r="2" spans="1:8" ht="18">
      <c r="A2" s="62" t="s">
        <v>136</v>
      </c>
      <c r="B2" s="63"/>
      <c r="C2" s="63"/>
      <c r="D2" s="38" t="s">
        <v>137</v>
      </c>
      <c r="E2" s="38" t="s">
        <v>138</v>
      </c>
      <c r="F2" s="38" t="s">
        <v>139</v>
      </c>
      <c r="G2" s="42" t="s">
        <v>140</v>
      </c>
      <c r="H2" s="42" t="s">
        <v>201</v>
      </c>
    </row>
    <row r="3" spans="1:8" ht="19.5">
      <c r="A3" s="64" t="s">
        <v>114</v>
      </c>
      <c r="B3" s="65"/>
      <c r="C3" s="65"/>
      <c r="D3" s="70">
        <f>SUM(D4:D5)</f>
        <v>14</v>
      </c>
      <c r="E3" s="70">
        <f>SUM(E4:E5)</f>
        <v>13</v>
      </c>
      <c r="F3" s="70">
        <f>SUM(F4:F5)</f>
        <v>13</v>
      </c>
      <c r="G3" s="70">
        <f>SUM(G4:G5)</f>
        <v>15</v>
      </c>
      <c r="H3" s="71">
        <f>SUM(H4:H5)</f>
        <v>35</v>
      </c>
    </row>
    <row r="4" spans="1:8" ht="18">
      <c r="A4" s="66" t="s">
        <v>26</v>
      </c>
      <c r="B4" s="67" t="s">
        <v>115</v>
      </c>
      <c r="C4" s="68"/>
      <c r="D4" s="23">
        <v>2</v>
      </c>
      <c r="E4" s="23">
        <v>10</v>
      </c>
      <c r="F4" s="24">
        <v>10</v>
      </c>
      <c r="G4" s="128">
        <v>11</v>
      </c>
      <c r="H4" s="163">
        <v>10</v>
      </c>
    </row>
    <row r="5" spans="1:8" ht="18">
      <c r="A5" s="69"/>
      <c r="B5" s="67" t="s">
        <v>116</v>
      </c>
      <c r="C5" s="68"/>
      <c r="D5" s="23">
        <v>12</v>
      </c>
      <c r="E5" s="24">
        <v>3</v>
      </c>
      <c r="F5" s="24">
        <v>3</v>
      </c>
      <c r="G5" s="128">
        <v>4</v>
      </c>
      <c r="H5" s="163">
        <v>25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143</v>
      </c>
      <c r="B8" s="11"/>
      <c r="C8" s="11"/>
      <c r="D8" s="11"/>
      <c r="E8" s="11"/>
      <c r="F8" s="11"/>
      <c r="G8" s="11"/>
      <c r="H8" s="11"/>
    </row>
    <row r="9" spans="1:8" ht="90" customHeight="1">
      <c r="A9" s="365" t="s">
        <v>193</v>
      </c>
      <c r="B9" s="366"/>
      <c r="C9" s="366"/>
      <c r="D9" s="366"/>
      <c r="E9" s="366"/>
      <c r="F9" s="366"/>
      <c r="G9" s="366"/>
      <c r="H9" s="367"/>
    </row>
    <row r="10" spans="1:8" ht="18">
      <c r="A10" s="11"/>
      <c r="B10" s="11"/>
      <c r="C10" s="11"/>
      <c r="D10" s="12"/>
      <c r="E10" s="12"/>
      <c r="F10" s="12"/>
      <c r="G10" s="12"/>
      <c r="H10" s="12"/>
    </row>
    <row r="11" spans="1:8" ht="18">
      <c r="A11" s="11"/>
      <c r="B11" s="11"/>
      <c r="C11" s="11"/>
      <c r="D11" s="12"/>
      <c r="E11" s="12"/>
      <c r="F11" s="12"/>
      <c r="G11" s="12"/>
      <c r="H11" s="12"/>
    </row>
    <row r="12" spans="1:8" ht="18">
      <c r="A12" s="5" t="s">
        <v>144</v>
      </c>
      <c r="B12" s="11"/>
      <c r="C12" s="11"/>
      <c r="D12" s="12"/>
      <c r="E12" s="12"/>
      <c r="F12" s="12"/>
      <c r="G12" s="12"/>
      <c r="H12" s="12"/>
    </row>
    <row r="13" spans="1:8" ht="39" customHeight="1">
      <c r="A13" s="72" t="s">
        <v>117</v>
      </c>
      <c r="B13" s="129" t="s">
        <v>118</v>
      </c>
      <c r="C13" s="130" t="s">
        <v>119</v>
      </c>
      <c r="D13" s="356" t="s">
        <v>202</v>
      </c>
      <c r="E13" s="357"/>
      <c r="F13" s="358"/>
      <c r="G13" s="131" t="s">
        <v>120</v>
      </c>
      <c r="H13" s="164" t="s">
        <v>203</v>
      </c>
    </row>
    <row r="14" spans="1:8" ht="19.5" customHeight="1">
      <c r="A14" s="72" t="s">
        <v>121</v>
      </c>
      <c r="B14" s="359" t="s">
        <v>191</v>
      </c>
      <c r="C14" s="360"/>
      <c r="D14" s="360"/>
      <c r="E14" s="360"/>
      <c r="F14" s="360"/>
      <c r="G14" s="360"/>
      <c r="H14" s="361"/>
    </row>
    <row r="15" spans="1:8" ht="90" customHeight="1">
      <c r="A15" s="72" t="s">
        <v>122</v>
      </c>
      <c r="B15" s="362" t="s">
        <v>204</v>
      </c>
      <c r="C15" s="363"/>
      <c r="D15" s="363"/>
      <c r="E15" s="363"/>
      <c r="F15" s="363"/>
      <c r="G15" s="363"/>
      <c r="H15" s="364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&amp;R花の文化園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2023-11-28T01:58:38Z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