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85" yWindow="30" windowWidth="11715" windowHeight="8430" tabRatio="874" activeTab="0"/>
  </bookViews>
  <sheets>
    <sheet name="交付申請書" sheetId="1" r:id="rId1"/>
    <sheet name="2_総括表" sheetId="2" r:id="rId2"/>
    <sheet name="3-1_全日_集計表（旧・旧）" sheetId="3" r:id="rId3"/>
    <sheet name="3-1_全日_集計表（旧・新）" sheetId="4" r:id="rId4"/>
    <sheet name="3-1_全日_集計表_（新・新）" sheetId="5" r:id="rId5"/>
    <sheet name="3-1_全日_集計表_（新々・新）" sheetId="6" r:id="rId6"/>
    <sheet name="3-1_全日_集計表（経過措置者）" sheetId="7" r:id="rId7"/>
    <sheet name="3-1_通信_集計表 (旧々・旧制度)" sheetId="8" r:id="rId8"/>
    <sheet name="3-1_通信_集計表 (旧々・新制度)" sheetId="9" r:id="rId9"/>
    <sheet name="3-1_通信_集計表（旧・旧制度）" sheetId="10" r:id="rId10"/>
    <sheet name="3-1_通信_集計表（旧・新制度）" sheetId="11" r:id="rId11"/>
    <sheet name="3-1_通信_集計表（新・新制度）" sheetId="12" r:id="rId12"/>
    <sheet name="3-1_通信_集計表（新々・新制度）" sheetId="13" r:id="rId13"/>
    <sheet name="3-2_算定表" sheetId="14" r:id="rId14"/>
    <sheet name="3-3_調整額内訳（旧々・旧制度）" sheetId="15" r:id="rId15"/>
    <sheet name="3-3_調整額内訳（旧々・新制度）" sheetId="16" r:id="rId16"/>
    <sheet name="3-3_調整額内訳（旧・旧制度）" sheetId="17" r:id="rId17"/>
    <sheet name="3-3_調整額内訳（旧・新制度）" sheetId="18" r:id="rId18"/>
    <sheet name="3-3_調整額内訳（新・新制度）" sheetId="19" r:id="rId19"/>
    <sheet name="3-3_調整額内訳（新々・新制度）" sheetId="20" r:id="rId20"/>
  </sheets>
  <definedNames>
    <definedName name="_xlnm.Print_Area" localSheetId="1">'2_総括表'!$A$1:$AF$39</definedName>
    <definedName name="_xlnm.Print_Area" localSheetId="2">'3-1_全日_集計表（旧・旧）'!$A$1:$M$42</definedName>
    <definedName name="_xlnm.Print_Area" localSheetId="3">'3-1_全日_集計表（旧・新）'!$A$1:$M$46</definedName>
    <definedName name="_xlnm.Print_Area" localSheetId="6">'3-1_全日_集計表（経過措置者）'!$A$1:$M$43</definedName>
    <definedName name="_xlnm.Print_Area" localSheetId="4">'3-1_全日_集計表_（新・新）'!$A$1:$M$50</definedName>
    <definedName name="_xlnm.Print_Area" localSheetId="5">'3-1_全日_集計表_（新々・新）'!$A$1:$M$58</definedName>
    <definedName name="_xlnm.Print_Area" localSheetId="7">'3-1_通信_集計表 (旧々・旧制度)'!$A$1:$N$37</definedName>
    <definedName name="_xlnm.Print_Area" localSheetId="8">'3-1_通信_集計表 (旧々・新制度)'!$A$1:$N$37</definedName>
    <definedName name="_xlnm.Print_Area" localSheetId="9">'3-1_通信_集計表（旧・旧制度）'!$A$1:$N$37</definedName>
    <definedName name="_xlnm.Print_Area" localSheetId="10">'3-1_通信_集計表（旧・新制度）'!$A$1:$N$41</definedName>
    <definedName name="_xlnm.Print_Area" localSheetId="11">'3-1_通信_集計表（新・新制度）'!$A$1:$N$37</definedName>
    <definedName name="_xlnm.Print_Area" localSheetId="12">'3-1_通信_集計表（新々・新制度）'!$A$1:$N$37</definedName>
    <definedName name="_xlnm.Print_Area" localSheetId="13">'3-2_算定表'!$A$1:$AD$59</definedName>
    <definedName name="_xlnm.Print_Area" localSheetId="16">'3-3_調整額内訳（旧・旧制度）'!$A$1:$AI$43</definedName>
    <definedName name="_xlnm.Print_Area" localSheetId="17">'3-3_調整額内訳（旧・新制度）'!$A$1:$AK$43</definedName>
    <definedName name="_xlnm.Print_Area" localSheetId="14">'3-3_調整額内訳（旧々・旧制度）'!$A$1:$AG$43</definedName>
    <definedName name="_xlnm.Print_Area" localSheetId="15">'3-3_調整額内訳（旧々・新制度）'!$A$1:$AG$43</definedName>
    <definedName name="_xlnm.Print_Area" localSheetId="18">'3-3_調整額内訳（新・新制度）'!$A$1:$AI$43</definedName>
    <definedName name="_xlnm.Print_Area" localSheetId="19">'3-3_調整額内訳（新々・新制度）'!$A$1:$AI$43</definedName>
    <definedName name="_xlnm.Print_Area" localSheetId="0">'交付申請書'!$A$1:$N$46</definedName>
    <definedName name="_xlnm.Print_Titles" localSheetId="13">'3-2_算定表'!$1:$6</definedName>
    <definedName name="_xlnm.Print_Titles" localSheetId="16">'3-3_調整額内訳（旧・旧制度）'!$1:$8</definedName>
    <definedName name="_xlnm.Print_Titles" localSheetId="17">'3-3_調整額内訳（旧・新制度）'!$1:$8</definedName>
    <definedName name="_xlnm.Print_Titles" localSheetId="14">'3-3_調整額内訳（旧々・旧制度）'!$1:$8</definedName>
    <definedName name="_xlnm.Print_Titles" localSheetId="15">'3-3_調整額内訳（旧々・新制度）'!$1:$8</definedName>
    <definedName name="_xlnm.Print_Titles" localSheetId="18">'3-3_調整額内訳（新・新制度）'!$1:$8</definedName>
    <definedName name="_xlnm.Print_Titles" localSheetId="19">'3-3_調整額内訳（新々・新制度）'!$1:$8</definedName>
  </definedNames>
  <calcPr fullCalcOnLoad="1"/>
</workbook>
</file>

<file path=xl/comments14.xml><?xml version="1.0" encoding="utf-8"?>
<comments xmlns="http://schemas.openxmlformats.org/spreadsheetml/2006/main">
  <authors>
    <author>池田　周</author>
  </authors>
  <commentList>
    <comment ref="P5" authorId="0">
      <text>
        <r>
          <rPr>
            <sz val="10"/>
            <rFont val="ＭＳ Ｐゴシック"/>
            <family val="3"/>
          </rPr>
          <t>23年度の市町村民税所得割額（保護者合算）を入力。</t>
        </r>
      </text>
    </comment>
  </commentList>
</comments>
</file>

<file path=xl/sharedStrings.xml><?xml version="1.0" encoding="utf-8"?>
<sst xmlns="http://schemas.openxmlformats.org/spreadsheetml/2006/main" count="1777" uniqueCount="334">
  <si>
    <t xml:space="preserve">     除く。）を入力すること。</t>
  </si>
  <si>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</si>
  <si>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</si>
  <si>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</si>
  <si>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備　考</t>
  </si>
  <si>
    <t>申請額</t>
  </si>
  <si>
    <t>調整額</t>
  </si>
  <si>
    <t>【表間】⇔3-3合計値</t>
  </si>
  <si>
    <t>学年</t>
  </si>
  <si>
    <t>項目</t>
  </si>
  <si>
    <t>所得区分</t>
  </si>
  <si>
    <t>人</t>
  </si>
  <si>
    <t>円</t>
  </si>
  <si>
    <t>所得
区分</t>
  </si>
  <si>
    <t>Ｄ</t>
  </si>
  <si>
    <t>合計</t>
  </si>
  <si>
    <t>円/人</t>
  </si>
  <si>
    <t>Ｃ</t>
  </si>
  <si>
    <t>学校名</t>
  </si>
  <si>
    <t>学校番号</t>
  </si>
  <si>
    <t>設置者名</t>
  </si>
  <si>
    <t>法人番号</t>
  </si>
  <si>
    <t>合　計</t>
  </si>
  <si>
    <t>(ｲ)</t>
  </si>
  <si>
    <t>(ｳ)</t>
  </si>
  <si>
    <t>(ｴ)</t>
  </si>
  <si>
    <t>（単位：円）</t>
  </si>
  <si>
    <t>【注記】</t>
  </si>
  <si>
    <t>授業料支援補助対象</t>
  </si>
  <si>
    <t>集計キー</t>
  </si>
  <si>
    <t>当該年度において受給する就学支援金の額</t>
  </si>
  <si>
    <t>連番</t>
  </si>
  <si>
    <t>２　総括表</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</si>
  <si>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</si>
  <si>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</si>
  <si>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</si>
  <si>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</si>
  <si>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</si>
  <si>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</si>
  <si>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</si>
  <si>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</si>
  <si>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</si>
  <si>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</si>
  <si>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</si>
  <si>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</si>
  <si>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</si>
  <si>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</si>
  <si>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学期分</t>
  </si>
  <si>
    <t>月分</t>
  </si>
  <si>
    <t>　(1)　２以上の高等学校等を設置する設置者にあっては学校別に作成すること。</t>
  </si>
  <si>
    <t>　(1)　附則第１項び第２項の規定に基づく生徒（経過措置者）については、本表に含まず、別表により作成すること。</t>
  </si>
  <si>
    <t>生徒数</t>
  </si>
  <si>
    <t>補助限度額</t>
  </si>
  <si>
    <t>３－１　授業料支援補助対象経費　集計表</t>
  </si>
  <si>
    <t>7月</t>
  </si>
  <si>
    <t>11月</t>
  </si>
  <si>
    <t>12月</t>
  </si>
  <si>
    <t>4月</t>
  </si>
  <si>
    <t>5月</t>
  </si>
  <si>
    <t>6月</t>
  </si>
  <si>
    <t>1月</t>
  </si>
  <si>
    <t>2月</t>
  </si>
  <si>
    <t>3月</t>
  </si>
  <si>
    <t>前々年収入</t>
  </si>
  <si>
    <t>前年収入</t>
  </si>
  <si>
    <t>月別所得区分</t>
  </si>
  <si>
    <t>調整後の
補助限度額</t>
  </si>
  <si>
    <t>３－２　授業料支援補助対象経費算定表</t>
  </si>
  <si>
    <t>３－３　補助限度額調整額内訳</t>
  </si>
  <si>
    <t>補助限度額調整項目</t>
  </si>
  <si>
    <t>調整が必要な理由</t>
  </si>
  <si>
    <t>補助金申請額</t>
  </si>
  <si>
    <t>(ｵ)</t>
  </si>
  <si>
    <t>第６条第１項に規定する当該減免額</t>
  </si>
  <si>
    <t>授業料</t>
  </si>
  <si>
    <t>１学年計</t>
  </si>
  <si>
    <t>２学年計</t>
  </si>
  <si>
    <t>３学年計</t>
  </si>
  <si>
    <t>合計</t>
  </si>
  <si>
    <t>集計
キー</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</si>
  <si>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</si>
  <si>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</si>
  <si>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(2)　行が不足する場合は、空白行を【コピー】の上、【コピーしたセルの挿入】により行を追加すること。</t>
  </si>
  <si>
    <t>①</t>
  </si>
  <si>
    <t>(ｱ)</t>
  </si>
  <si>
    <t>(ｲ)</t>
  </si>
  <si>
    <t>(ｳ)</t>
  </si>
  <si>
    <t>(ｴ)</t>
  </si>
  <si>
    <t>(ｵ)</t>
  </si>
  <si>
    <t>Ａ</t>
  </si>
  <si>
    <t>Ｂ</t>
  </si>
  <si>
    <t>Ｅ</t>
  </si>
  <si>
    <t>Ｃ</t>
  </si>
  <si>
    <t>Ｄ</t>
  </si>
  <si>
    <t>Ａ</t>
  </si>
  <si>
    <t>Ｂ</t>
  </si>
  <si>
    <t>Ｃ</t>
  </si>
  <si>
    <t>Ｄ</t>
  </si>
  <si>
    <t>Ａ</t>
  </si>
  <si>
    <t>Ｅ</t>
  </si>
  <si>
    <t>④</t>
  </si>
  <si>
    <t>⑤</t>
  </si>
  <si>
    <t>　(1)　本表は、附則第１項び第２項の規定に基づく生徒（経過措置者）について、作成すること。</t>
  </si>
  <si>
    <t>　(3)　「①のうち、附則第１項に該当する者④」の欄には、「在学生徒数①」のうち、平成22年3月31日以前に既に高等学校等（大阪府内に所在するものに限る。）に在学している者で、基準日において、法第４条第２項第２号の</t>
  </si>
  <si>
    <t xml:space="preserve">     規定に該当することにより就学支援金の支給を受けていない生徒（ただし、満20歳に達した日の属する年度を限度とする。）の数を入力すること。</t>
  </si>
  <si>
    <t>　(4)　「①のうち、附則第２項に該当する者⑤」の欄には、「在学生徒数①」のうち、平成22年3月31日以前に既に高等学校等（大阪府内に所在するものに限る。）に在学している者で、基準日において、その者の保護者等が会社</t>
  </si>
  <si>
    <t xml:space="preserve">     都合等により日本国内に住所を有しない生徒の数を入力すること。</t>
  </si>
  <si>
    <t>様式第２号</t>
  </si>
  <si>
    <t>年</t>
  </si>
  <si>
    <t>月</t>
  </si>
  <si>
    <t>日</t>
  </si>
  <si>
    <t>設置者所在地</t>
  </si>
  <si>
    <t>代表者名</t>
  </si>
  <si>
    <t>印</t>
  </si>
  <si>
    <t>　　標記の補助金を次のとおり受けたいので、大阪府補助金</t>
  </si>
  <si>
    <t>　交付規則第４条第１項及び大阪府私立高等学校等授業料支援</t>
  </si>
  <si>
    <t>　補助金交付要綱第８条第１項の規定により申請します。</t>
  </si>
  <si>
    <t>記</t>
  </si>
  <si>
    <t>年間授業料
[3-1(ｳ)]</t>
  </si>
  <si>
    <t>表間</t>
  </si>
  <si>
    <t>◎整合性チェック</t>
  </si>
  <si>
    <r>
      <t xml:space="preserve">授業料
</t>
    </r>
    <r>
      <rPr>
        <sz val="8"/>
        <rFont val="ＭＳ Ｐゴシック"/>
        <family val="3"/>
      </rPr>
      <t>[第３条第１項]</t>
    </r>
    <r>
      <rPr>
        <sz val="10"/>
        <rFont val="ＭＳ Ｐゴシック"/>
        <family val="3"/>
      </rPr>
      <t xml:space="preserve">
(ｱ)＋(ｲ)</t>
    </r>
  </si>
  <si>
    <r>
      <t xml:space="preserve">授業料の額
</t>
    </r>
    <r>
      <rPr>
        <sz val="8"/>
        <rFont val="ＭＳ Ｐゴシック"/>
        <family val="3"/>
      </rPr>
      <t xml:space="preserve">[第３条第２項]
</t>
    </r>
    <r>
      <rPr>
        <sz val="10"/>
        <rFont val="ＭＳ Ｐゴシック"/>
        <family val="3"/>
      </rPr>
      <t>(ｳ)≧(ｴ)＝(ｴ)
(ｳ)＜(ｴ)＝(ｳ)</t>
    </r>
  </si>
  <si>
    <t>　大阪府教育長　様</t>
  </si>
  <si>
    <t>①</t>
  </si>
  <si>
    <t>②</t>
  </si>
  <si>
    <t>③</t>
  </si>
  <si>
    <t>(ｱ)</t>
  </si>
  <si>
    <t>Ａ</t>
  </si>
  <si>
    <t>Ｂ</t>
  </si>
  <si>
    <t>C</t>
  </si>
  <si>
    <t>D</t>
  </si>
  <si>
    <t>Ｅ</t>
  </si>
  <si>
    <t>-</t>
  </si>
  <si>
    <t>Ａ</t>
  </si>
  <si>
    <t>Ｂ</t>
  </si>
  <si>
    <t>Ｃ</t>
  </si>
  <si>
    <t>Ｄ</t>
  </si>
  <si>
    <t>Ｅ</t>
  </si>
  <si>
    <t>Ａ</t>
  </si>
  <si>
    <t>Ｂ</t>
  </si>
  <si>
    <t>C</t>
  </si>
  <si>
    <t>　(2)　「在学生徒数①」の欄には、4月1日時点に在籍する生徒の数（休学中の生徒を含む。）を入力すること。</t>
  </si>
  <si>
    <t>　(3)　「大阪府内に住所を有する者②」の欄には、「在学生徒数①」のうち、生徒及び保護者等が大阪府内に住所を有する生徒の数を入力すること。</t>
  </si>
  <si>
    <t>　(6)　「(ｱ)以外の経常的納付金(ｲ)」の欄には、学則等で"授業料"として表示するもののほか、施設整備費、教育充実費その他名目の如何にかかわらず、原則、在籍する全ての生徒が一律に納付すべき費用</t>
  </si>
  <si>
    <t xml:space="preserve"> 　　（ＰＴＡ会費等の設置者以外の者が管理する費用や、修学旅行積立金等の実費相当分に該当する費用は除く。）の額（年額）を入力すること。</t>
  </si>
  <si>
    <t>(ｲ)</t>
  </si>
  <si>
    <t>Ｃ１</t>
  </si>
  <si>
    <t>Ｃ２</t>
  </si>
  <si>
    <t>Ｄ</t>
  </si>
  <si>
    <t>-</t>
  </si>
  <si>
    <t>Ｃ１</t>
  </si>
  <si>
    <t>Ｃ２</t>
  </si>
  <si>
    <t>Ｄ</t>
  </si>
  <si>
    <t>Ｅ</t>
  </si>
  <si>
    <t>-</t>
  </si>
  <si>
    <t>C1</t>
  </si>
  <si>
    <t>C2</t>
  </si>
  <si>
    <t>(ｳ)</t>
  </si>
  <si>
    <t>C</t>
  </si>
  <si>
    <t>D1</t>
  </si>
  <si>
    <t>D2</t>
  </si>
  <si>
    <t>府外</t>
  </si>
  <si>
    <t>③の生徒の
登録単位数</t>
  </si>
  <si>
    <r>
      <t xml:space="preserve">授業料
</t>
    </r>
    <r>
      <rPr>
        <sz val="8"/>
        <rFont val="ＭＳ ゴシック"/>
        <family val="3"/>
      </rPr>
      <t>[第3条第1項]</t>
    </r>
    <r>
      <rPr>
        <sz val="10"/>
        <rFont val="ＭＳ ゴシック"/>
        <family val="3"/>
      </rPr>
      <t xml:space="preserve">
ｱ＋(ｲx3/74)</t>
    </r>
  </si>
  <si>
    <r>
      <t xml:space="preserve">授業料の額
</t>
    </r>
    <r>
      <rPr>
        <sz val="8"/>
        <rFont val="ＭＳ ゴシック"/>
        <family val="3"/>
      </rPr>
      <t xml:space="preserve">[第3条第2項]
</t>
    </r>
    <r>
      <rPr>
        <sz val="10"/>
        <rFont val="ＭＳ ゴシック"/>
        <family val="3"/>
      </rPr>
      <t>ｳ≧ｴ＝ｴ
ｳ＜ｴ＝ｳ</t>
    </r>
  </si>
  <si>
    <t>年次</t>
  </si>
  <si>
    <r>
      <t xml:space="preserve">授 業 料
</t>
    </r>
    <r>
      <rPr>
        <sz val="9"/>
        <rFont val="ＭＳ ゴシック"/>
        <family val="3"/>
      </rPr>
      <t>（１単位あたり）</t>
    </r>
  </si>
  <si>
    <t>ｱ以外の
経常的納付金</t>
  </si>
  <si>
    <t>④</t>
  </si>
  <si>
    <t>(ｱ)</t>
  </si>
  <si>
    <t>(ｲ)</t>
  </si>
  <si>
    <t>(ｳ)</t>
  </si>
  <si>
    <t>(ｴ)</t>
  </si>
  <si>
    <t>(ｵ)</t>
  </si>
  <si>
    <t>単位</t>
  </si>
  <si>
    <t>円/１単位</t>
  </si>
  <si>
    <t>円/年間</t>
  </si>
  <si>
    <t>Ａ</t>
  </si>
  <si>
    <t>Ｂ</t>
  </si>
  <si>
    <t>整合性Check！</t>
  </si>
  <si>
    <t>Ｄ</t>
  </si>
  <si>
    <t>-</t>
  </si>
  <si>
    <t>１年次計</t>
  </si>
  <si>
    <t>１学年</t>
  </si>
  <si>
    <t>２学年</t>
  </si>
  <si>
    <t>３学年</t>
  </si>
  <si>
    <t>２年次計</t>
  </si>
  <si>
    <t>【表間】⇔3-2合計値</t>
  </si>
  <si>
    <t>３年次計</t>
  </si>
  <si>
    <t>合　　計</t>
  </si>
  <si>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</si>
  <si>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</si>
  <si>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</si>
  <si>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(6)　学科・コース等によって「授業料（１単位あたり）(ｱ)」又は「ｱ以外の経常的納付金(ｲ)」の額が異なる場合は、額ごとに入力すること。</t>
  </si>
  <si>
    <r>
      <t xml:space="preserve">授 業 料
</t>
    </r>
    <r>
      <rPr>
        <sz val="10"/>
        <rFont val="ＭＳ ゴシック"/>
        <family val="3"/>
      </rPr>
      <t>（1単位</t>
    </r>
    <r>
      <rPr>
        <sz val="9"/>
        <rFont val="ＭＳ ゴシック"/>
        <family val="3"/>
      </rPr>
      <t>あたり</t>
    </r>
    <r>
      <rPr>
        <sz val="10"/>
        <rFont val="ＭＳ ゴシック"/>
        <family val="3"/>
      </rPr>
      <t>）</t>
    </r>
  </si>
  <si>
    <t>単 位 数</t>
  </si>
  <si>
    <t xml:space="preserve">授  業  料  等 </t>
  </si>
  <si>
    <t>１単位あたりの補助限度額</t>
  </si>
  <si>
    <t>支援補助金
限  度  額
（年　間）
L×B'</t>
  </si>
  <si>
    <r>
      <t xml:space="preserve">授業料の額
</t>
    </r>
    <r>
      <rPr>
        <sz val="8"/>
        <rFont val="ＭＳ ゴシック"/>
        <family val="3"/>
      </rPr>
      <t>[第３条第２項]</t>
    </r>
    <r>
      <rPr>
        <sz val="10"/>
        <rFont val="ＭＳ ゴシック"/>
        <family val="3"/>
      </rPr>
      <t xml:space="preserve">
F≧G＝G
F＜G＝F</t>
    </r>
  </si>
  <si>
    <t>ﾌﾗｸﾞ</t>
  </si>
  <si>
    <t>補助対象
（30単位）</t>
  </si>
  <si>
    <t>年間授業料
[3-1(ｳ)]
A×B'</t>
  </si>
  <si>
    <t>施設整備費等</t>
  </si>
  <si>
    <t>生徒
在籍
期間</t>
  </si>
  <si>
    <t>転退学等
調 整 額</t>
  </si>
  <si>
    <t>計
J+K</t>
  </si>
  <si>
    <t>登　録
単位数</t>
  </si>
  <si>
    <t>所得割額
前々年収入</t>
  </si>
  <si>
    <t>授業料支援補助金</t>
  </si>
  <si>
    <t>所得割額
前年収入</t>
  </si>
  <si>
    <t>(A)</t>
  </si>
  <si>
    <t>(B）</t>
  </si>
  <si>
    <t>(B')</t>
  </si>
  <si>
    <t>(C)</t>
  </si>
  <si>
    <t>(H)</t>
  </si>
  <si>
    <t>(I)</t>
  </si>
  <si>
    <t>合　                   計</t>
  </si>
  <si>
    <t>　(1)　行が不足する場合は、空白行を【コピー】の上、【コピーしたセルの挿入】により行を追加すること。</t>
  </si>
  <si>
    <t>　(2)　「就学支援金認定番号」の欄には、「高等学校等就学支援金受給資格認定番号」を入力すること。</t>
  </si>
  <si>
    <t>　(3)　「単位数」の「登録単位数(B')」欄には、生徒の年間登録単位数を入力すること。なお、このとき、「補助対象（30単位)(B)」欄は、年間の補助対象単位数である30単位を上限に自動計算。</t>
  </si>
  <si>
    <t>　(4)　授業料等における「施設整備費等(D)」の欄には、「３－１　授業料支援補助対象経費　集計表」の「ア以外の経常的納付金（ｲ）」の額（年間）を入力すること。</t>
  </si>
  <si>
    <t>　(8)　転退学や休学等による就学支援金の受給状況の変化や、保護者等の離婚等による所得区分の変更に伴い、補助限度額の調整が必要な生徒は、「３－３　補助限度額調整額内訳」を作成すること。</t>
  </si>
  <si>
    <t>就学支援金
認定番号</t>
  </si>
  <si>
    <t>補助対象
単 位 数
（30単位）</t>
  </si>
  <si>
    <t>３－２　授業料支援補助対象経費算定表</t>
  </si>
  <si>
    <t>１単位あたり補助限度額</t>
  </si>
  <si>
    <t>所得区分別在籍月数</t>
  </si>
  <si>
    <t>Ａ</t>
  </si>
  <si>
    <t>Ｂ</t>
  </si>
  <si>
    <t>Ｃ１</t>
  </si>
  <si>
    <t>Ｃ２</t>
  </si>
  <si>
    <t>Ｄ</t>
  </si>
  <si>
    <t>8月</t>
  </si>
  <si>
    <t>9月</t>
  </si>
  <si>
    <t>10月</t>
  </si>
  <si>
    <t>ﾌﾗｸﾞ</t>
  </si>
  <si>
    <t>(H)</t>
  </si>
  <si>
    <t>(I)</t>
  </si>
  <si>
    <t/>
  </si>
  <si>
    <t>-</t>
  </si>
  <si>
    <t>　(1)　「就学支援金認定番号」の欄には、「３－２　授業料支援補助対象経費算定表」の認定番号を入力すること。</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</si>
  <si>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</si>
  <si>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(F)</t>
  </si>
  <si>
    <t>Ｃ</t>
  </si>
  <si>
    <t>(D)</t>
  </si>
  <si>
    <t>(E)</t>
  </si>
  <si>
    <t>(G)</t>
  </si>
  <si>
    <t>(H)</t>
  </si>
  <si>
    <t>(I)</t>
  </si>
  <si>
    <t>(J)</t>
  </si>
  <si>
    <t>(K)</t>
  </si>
  <si>
    <t>(L)</t>
  </si>
  <si>
    <t>(M)</t>
  </si>
  <si>
    <t>(N)</t>
  </si>
  <si>
    <t>(O)</t>
  </si>
  <si>
    <t>(P)</t>
  </si>
  <si>
    <t>(Q)</t>
  </si>
  <si>
    <t>(R)</t>
  </si>
  <si>
    <t>(S)</t>
  </si>
  <si>
    <t>４学年</t>
  </si>
  <si>
    <t>４年次計</t>
  </si>
  <si>
    <t>就学支援金
認定番号</t>
  </si>
  <si>
    <t>Ｃ</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</si>
  <si>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</si>
  <si>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</si>
  <si>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</si>
  <si>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［通信制課程]（旧々制度）（就学支援金旧制度）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</si>
  <si>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</si>
  <si>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</si>
  <si>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［通信制課程]（旧々制度）（就学支援金旧制度）　※平成２２年度以前入学の者のみ記入すること</t>
  </si>
  <si>
    <t>［通信制課程]（旧々制度）（就学支援金新制度）　※平成２２年度以前入学の者のみ記入すること　</t>
  </si>
  <si>
    <t>［通信制課程]（旧制度）（就学支援金新制度）　※平成２６年度～平成２７年度入学の者のみ記入すること　</t>
  </si>
  <si>
    <t>［通信制課程]（旧制度）（就学支援金旧制度）　※平成２３年度～平成２５年度入学の者のみ記入すること　</t>
  </si>
  <si>
    <t>［通信制課程]（旧々制度）（就学支援金新制度）　※平成２２年度以前入学の者のみ記入すること</t>
  </si>
  <si>
    <t>　１　補助金交付申請額　　　　　　　　　　　　　　　</t>
  </si>
  <si>
    <t>担当部課名</t>
  </si>
  <si>
    <t>担当者</t>
  </si>
  <si>
    <t>電話番号</t>
  </si>
  <si>
    <t>　(9)　「授業料(F)」の欄には、当該生徒に係る第３条第１項に規定する授業料の額を入力すること。なお、当該生徒が転退学や休学等をする場合や所得区分「　」に該当する場合は、当該月数分について月割計算（円未満に端数が生じる場合は、円未満切り捨て）により減額調整すること。(※自動計算）</t>
  </si>
  <si>
    <t>　(4)　「就学支援金の支給を受ける者③」の欄には、「在学生徒数①」のうち、当該年度において就学支援金の支給を受ける、又は、就学支援金を受けた生徒の数（当該年度１年間、継続して就学支援金の支給を停止</t>
  </si>
  <si>
    <t xml:space="preserve">     している者は除く。）を入力すること。</t>
  </si>
  <si>
    <t>　　　　補助金交付申請書</t>
  </si>
  <si>
    <t>①のうち、大阪府内に住所を有する者</t>
  </si>
  <si>
    <t>①のうち、就学支援金の支給を受ける者</t>
  </si>
  <si>
    <t>①のうち、附則第１項に該当する者</t>
  </si>
  <si>
    <t>①のうち、附則第２項に該当する者</t>
  </si>
  <si>
    <t>［全日制課程]（経過措置者除く）（就学支援金旧制度）　※平成２３年度～平成２５年度入学の者のみ記入すること</t>
  </si>
  <si>
    <t>［全日制課程]（経過措置者除く）（就学支援金新制度）　※平成２６年度～平成２７年度入学の者のみ記入すること</t>
  </si>
  <si>
    <t>［全日制課程]（経過措置者）</t>
  </si>
  <si>
    <r>
      <t xml:space="preserve">在学生徒数
</t>
    </r>
    <r>
      <rPr>
        <sz val="8"/>
        <rFont val="ＭＳ Ｐゴシック"/>
        <family val="3"/>
      </rPr>
      <t>（基準日時点）</t>
    </r>
  </si>
  <si>
    <r>
      <t xml:space="preserve">在学生徒数
</t>
    </r>
    <r>
      <rPr>
        <sz val="8"/>
        <rFont val="ＭＳ Ｐゴシック"/>
        <family val="3"/>
      </rPr>
      <t>（４月１日時点）</t>
    </r>
  </si>
  <si>
    <t>　(2)　「在学生徒数①」の欄には、4月1日時点に在籍する生徒の数（休学中の生徒を含む。）を入力すること。</t>
  </si>
  <si>
    <r>
      <t xml:space="preserve">在学生徒数
</t>
    </r>
    <r>
      <rPr>
        <sz val="8"/>
        <rFont val="ＭＳ Ｐゴシック"/>
        <family val="3"/>
      </rPr>
      <t>（４月１日時点）</t>
    </r>
  </si>
  <si>
    <t>　　　　　　　　年度大阪府私立高等学校等授業料支援</t>
  </si>
  <si>
    <t>［全日制課程]（経過措置者除く）（就学支援金新制度）　※令和元年度以降入学の者のみ記入すること</t>
  </si>
  <si>
    <t>D3</t>
  </si>
  <si>
    <t>Ｅ1</t>
  </si>
  <si>
    <t>Ｅ2</t>
  </si>
  <si>
    <t>［通信制課程]（新々制度）（就学支援金新制度）　※令和元年度以降入学の者のみ記入すること</t>
  </si>
  <si>
    <t>補助限度額</t>
  </si>
  <si>
    <t>補助金申請額
(R)≧(M)→(M)
(R)＜(M)→(R)</t>
  </si>
  <si>
    <t>授  業  料
[要綱第３条①]</t>
  </si>
  <si>
    <r>
      <t xml:space="preserve">標準授業料の額
</t>
    </r>
    <r>
      <rPr>
        <sz val="8"/>
        <rFont val="ＭＳ Ｐゴシック"/>
        <family val="3"/>
      </rPr>
      <t>[指定要綱
第２条第４号]</t>
    </r>
  </si>
  <si>
    <r>
      <t xml:space="preserve">標準授業料の額
</t>
    </r>
    <r>
      <rPr>
        <sz val="8"/>
        <rFont val="ＭＳ ゴシック"/>
        <family val="3"/>
      </rPr>
      <t>[指定要綱
第2条第4号]</t>
    </r>
  </si>
  <si>
    <r>
      <t>標準授業料</t>
    </r>
    <r>
      <rPr>
        <sz val="10"/>
        <rFont val="ＭＳ ゴシック"/>
        <family val="3"/>
      </rPr>
      <t xml:space="preserve">
</t>
    </r>
    <r>
      <rPr>
        <sz val="9"/>
        <rFont val="ＭＳ ゴシック"/>
        <family val="3"/>
      </rPr>
      <t>[指定要綱第２条④]</t>
    </r>
    <r>
      <rPr>
        <sz val="10"/>
        <rFont val="ＭＳ ゴシック"/>
        <family val="3"/>
      </rPr>
      <t xml:space="preserve">
@10,032円×B'</t>
    </r>
  </si>
  <si>
    <t>　(5)　授業料等における「生徒在籍期間(E)」の欄には、　　　　年度（　　　.4.1-　　　.3.31）の生徒の在籍期間（見込み）を入力すること。</t>
  </si>
  <si>
    <t>　(10)　「標準授業料の額(G)」の欄には、指定要綱第２条第４項に規定する標準授業料の年額（30単位を上限）を入力すること。なお、当該生徒が転退学や休学等をする場合や所得区分「　」に該当する場合は、当該月数分について月割計算（円未満に端数が生じる場合は、円未満切り捨て）により減額調整すること。（※自動計算）</t>
  </si>
  <si>
    <t>補助限度額</t>
  </si>
  <si>
    <t>補助限度額</t>
  </si>
  <si>
    <t>補助限度額</t>
  </si>
  <si>
    <t>補助限度額</t>
  </si>
  <si>
    <t>(J)</t>
  </si>
  <si>
    <t>(J)</t>
  </si>
  <si>
    <t>(T)</t>
  </si>
  <si>
    <t>(T)</t>
  </si>
  <si>
    <t>(K)</t>
  </si>
  <si>
    <t>補助限度額
調整額
(T)-(J)</t>
  </si>
  <si>
    <t>(T)</t>
  </si>
  <si>
    <t>(K)</t>
  </si>
  <si>
    <t>［通信制課程]（新々制度）（就学支援金新制度）　※令和元年度以降入学の者のみ記入すること　</t>
  </si>
  <si>
    <t>［全日制課程]（経過措置者除く）（就学支援金新制度）　※平成２８年度～平成３０年度入学の者のみ記入すること</t>
  </si>
  <si>
    <t>［通信制課程]（新制度）（就学支援金新制度）　※平成２８年度～平成３０年度入学の者のみ記入すること</t>
  </si>
  <si>
    <t>［通信制課程]（新制度）（就学支援金新制度）　※平成２８年度～平成３０年度入学の者のみ記入すること　</t>
  </si>
  <si>
    <t>　(13) 「当該年度において受給する就学支援金の額(Q)」の欄には、当該年度において、生徒が受給する「就学支援金」の額を入力すること。</t>
  </si>
  <si>
    <t>　(14) 「備考」の欄には、転退学や休学等による就学支援金の受給状況の変化や、保護者等の離婚等による所得区分の変位がある場合には、その内容（理由及び日付など）を簡潔に入力すること。</t>
  </si>
  <si>
    <t>　(12) 「第６条１項に規定する当該減免額（P）」の欄には、授業料減免等を実施している場合はその額を入力すること。</t>
  </si>
  <si>
    <t>F に係る給付型奨学金</t>
  </si>
  <si>
    <t>授業料の
実質負担額
(N)-(O)-(P)-(Q)</t>
  </si>
  <si>
    <r>
      <t>　(11) 「Fに係る給付型奨学金又は授業料減免等の額(0)」の欄には、生徒が納めるべき「授業料(F)」に対し、給付型奨学金</t>
    </r>
    <r>
      <rPr>
        <sz val="10"/>
        <rFont val="ＭＳ ゴシック"/>
        <family val="3"/>
      </rPr>
      <t>を実施している場合はその額を入力すること。なお、月割計算等により円未満に端数が生じる場合は、円未満を切り上げること。</t>
    </r>
  </si>
  <si>
    <t>　(6)　1単位あたりの補助限度額の前々年収入の「所得割額」の欄は、保護者等の前々年収入に基づく、道府県民税所得割額と市町村民税所得割額の合計を入力すること。</t>
  </si>
  <si>
    <t>　(7)　1単位あたりの補助限度額の前年度収入の「所得割額」の欄は、保護者等の前年度収入に基づく、道府県民税所得割額と市町村民税所得割額の合計を入力すること。</t>
  </si>
  <si>
    <t>(H)</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</si>
</sst>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_);[Red]\(#,##0\)"/>
    <numFmt numFmtId="193" formatCode="#,##0&quot;月&quot;"/>
    <numFmt numFmtId="194" formatCode="#,##0.00_ "/>
    <numFmt numFmtId="195" formatCode="&quot;¥&quot;#,##0_);[Red]\(&quot;¥&quot;#,##0\)"/>
  </numFmts>
  <fonts count="87">
    <font>
      <sz val="11"/>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6"/>
      <name val="ＭＳ ゴシック"/>
      <family val="3"/>
    </font>
    <font>
      <sz val="16"/>
      <color indexed="12"/>
      <name val="ＭＳ 明朝"/>
      <family val="1"/>
    </font>
    <font>
      <sz val="12"/>
      <name val="ＭＳ ゴシック"/>
      <family val="3"/>
    </font>
    <font>
      <sz val="10"/>
      <name val="HGS創英ﾌﾟﾚｾﾞﾝｽEB"/>
      <family val="1"/>
    </font>
    <font>
      <sz val="14"/>
      <name val="HGS創英ﾌﾟﾚｾﾞﾝｽEB"/>
      <family val="1"/>
    </font>
    <font>
      <sz val="12"/>
      <name val="HGS創英ﾌﾟﾚｾﾞﾝｽEB"/>
      <family val="1"/>
    </font>
    <font>
      <b/>
      <sz val="14"/>
      <name val="ＭＳ Ｐゴシック"/>
      <family val="3"/>
    </font>
    <font>
      <sz val="14"/>
      <name val="ＭＳ Ｐゴシック"/>
      <family val="3"/>
    </font>
    <font>
      <sz val="8"/>
      <name val="ＭＳ Ｐゴシック"/>
      <family val="3"/>
    </font>
    <font>
      <sz val="12"/>
      <name val="ＭＳ Ｐゴシック"/>
      <family val="3"/>
    </font>
    <font>
      <b/>
      <sz val="12"/>
      <name val="ＭＳ Ｐゴシック"/>
      <family val="3"/>
    </font>
    <font>
      <sz val="11"/>
      <color indexed="12"/>
      <name val="ＭＳ Ｐゴシック"/>
      <family val="3"/>
    </font>
    <font>
      <sz val="12"/>
      <color indexed="12"/>
      <name val="ＭＳ Ｐゴシック"/>
      <family val="3"/>
    </font>
    <font>
      <sz val="8"/>
      <color indexed="12"/>
      <name val="ＭＳ Ｐゴシック"/>
      <family val="3"/>
    </font>
    <font>
      <b/>
      <sz val="12"/>
      <color indexed="18"/>
      <name val="ＭＳ Ｐゴシック"/>
      <family val="3"/>
    </font>
    <font>
      <b/>
      <sz val="12"/>
      <color indexed="10"/>
      <name val="ＭＳ Ｐゴシック"/>
      <family val="3"/>
    </font>
    <font>
      <sz val="10"/>
      <color indexed="9"/>
      <name val="ＭＳ Ｐゴシック"/>
      <family val="3"/>
    </font>
    <font>
      <b/>
      <sz val="12"/>
      <name val="ＭＳ ゴシック"/>
      <family val="3"/>
    </font>
    <font>
      <sz val="11"/>
      <name val="ＭＳ ゴシック"/>
      <family val="3"/>
    </font>
    <font>
      <sz val="11"/>
      <color indexed="12"/>
      <name val="ＭＳ ゴシック"/>
      <family val="3"/>
    </font>
    <font>
      <sz val="10"/>
      <name val="ＭＳ ゴシック"/>
      <family val="3"/>
    </font>
    <font>
      <sz val="8"/>
      <name val="ＭＳ ゴシック"/>
      <family val="3"/>
    </font>
    <font>
      <sz val="9"/>
      <name val="ＭＳ ゴシック"/>
      <family val="3"/>
    </font>
    <font>
      <sz val="10"/>
      <color indexed="9"/>
      <name val="ＭＳ ゴシック"/>
      <family val="3"/>
    </font>
    <font>
      <b/>
      <sz val="12"/>
      <color indexed="18"/>
      <name val="ＭＳ ゴシック"/>
      <family val="3"/>
    </font>
    <font>
      <b/>
      <sz val="12"/>
      <color indexed="10"/>
      <name val="ＭＳ ゴシック"/>
      <family val="3"/>
    </font>
    <font>
      <sz val="8"/>
      <color indexed="12"/>
      <name val="ＭＳ ゴシック"/>
      <family val="3"/>
    </font>
    <font>
      <b/>
      <sz val="20"/>
      <name val="ＭＳ ゴシック"/>
      <family val="3"/>
    </font>
    <font>
      <b/>
      <sz val="14"/>
      <name val="ＭＳ ゴシック"/>
      <family val="3"/>
    </font>
    <font>
      <b/>
      <sz val="18"/>
      <name val="ＭＳ ゴシック"/>
      <family val="3"/>
    </font>
    <font>
      <sz val="10"/>
      <color indexed="12"/>
      <name val="ＭＳ ゴシック"/>
      <family val="3"/>
    </font>
    <font>
      <b/>
      <sz val="16"/>
      <name val="ＭＳ ゴシック"/>
      <family val="3"/>
    </font>
    <font>
      <sz val="9"/>
      <color indexed="12"/>
      <name val="ＭＳ ゴシック"/>
      <family val="3"/>
    </font>
    <font>
      <sz val="11"/>
      <name val="ＭＳ 明朝"/>
      <family val="1"/>
    </font>
    <font>
      <sz val="14"/>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Ｐゴシック"/>
      <family val="3"/>
    </font>
    <font>
      <sz val="12"/>
      <color theme="1"/>
      <name val="ＭＳ Ｐゴシック"/>
      <family val="3"/>
    </font>
    <font>
      <sz val="12"/>
      <color rgb="FF0000FF"/>
      <name val="ＭＳ ゴシック"/>
      <family val="3"/>
    </font>
    <font>
      <sz val="10"/>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color indexed="63"/>
      </left>
      <right style="medium"/>
      <top style="medium"/>
      <bottom style="medium"/>
    </border>
    <border>
      <left style="thin"/>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medium"/>
      <right style="medium"/>
      <top style="thin"/>
      <bottom style="medium"/>
    </border>
    <border>
      <left>
        <color indexed="63"/>
      </left>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medium"/>
      <right style="medium"/>
      <top style="thin"/>
      <bottom style="thin"/>
    </border>
    <border>
      <left style="thin"/>
      <right style="medium"/>
      <top style="thin"/>
      <bottom style="medium"/>
    </border>
    <border>
      <left style="thin"/>
      <right style="medium"/>
      <top style="medium"/>
      <bottom style="medium"/>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thin"/>
      <right>
        <color indexed="63"/>
      </right>
      <top style="medium"/>
      <bottom>
        <color indexed="63"/>
      </bottom>
    </border>
    <border>
      <left style="medium"/>
      <right style="thin"/>
      <top style="medium"/>
      <bottom>
        <color indexed="63"/>
      </botto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style="medium"/>
      <right>
        <color indexed="63"/>
      </right>
      <top>
        <color indexed="63"/>
      </top>
      <bottom style="medium"/>
    </border>
    <border>
      <left style="thick">
        <color indexed="18"/>
      </left>
      <right style="thick">
        <color indexed="18"/>
      </right>
      <top style="thick">
        <color indexed="18"/>
      </top>
      <bottom style="thick">
        <color indexed="18"/>
      </bottom>
    </border>
    <border>
      <left style="medium"/>
      <right style="medium"/>
      <top style="thin"/>
      <bottom>
        <color indexed="63"/>
      </bottom>
    </border>
    <border>
      <left>
        <color indexed="63"/>
      </left>
      <right style="medium"/>
      <top style="medium"/>
      <bottom style="thin"/>
    </border>
    <border>
      <left>
        <color indexed="63"/>
      </left>
      <right>
        <color indexed="63"/>
      </right>
      <top style="thick">
        <color indexed="18"/>
      </top>
      <bottom style="thick">
        <color indexed="18"/>
      </bottom>
    </border>
    <border>
      <left style="thin"/>
      <right style="medium"/>
      <top>
        <color indexed="63"/>
      </top>
      <bottom style="medium"/>
    </border>
    <border>
      <left>
        <color indexed="63"/>
      </left>
      <right>
        <color indexed="63"/>
      </right>
      <top style="thick">
        <color indexed="18"/>
      </top>
      <bottom>
        <color indexed="63"/>
      </botto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medium"/>
      <right style="medium"/>
      <top style="medium"/>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thin"/>
      <top style="medium"/>
      <bottom style="medium"/>
      <diagonal style="thin"/>
    </border>
    <border>
      <left>
        <color indexed="63"/>
      </left>
      <right style="medium"/>
      <top style="thin"/>
      <bottom style="medium"/>
    </border>
    <border>
      <left style="thin"/>
      <right>
        <color indexed="63"/>
      </right>
      <top>
        <color indexed="63"/>
      </top>
      <bottom style="mediu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81" fillId="32" borderId="0" applyNumberFormat="0" applyBorder="0" applyAlignment="0" applyProtection="0"/>
  </cellStyleXfs>
  <cellXfs count="806">
    <xf numFmtId="0" fontId="0" fillId="0" borderId="0" xfId="0" applyAlignment="1">
      <alignment vertical="center"/>
    </xf>
    <xf numFmtId="3" fontId="5" fillId="0" borderId="10" xfId="63" applyNumberFormat="1" applyFont="1" applyFill="1" applyBorder="1" applyAlignment="1">
      <alignment horizontal="right" vertical="center"/>
      <protection/>
    </xf>
    <xf numFmtId="3" fontId="5" fillId="0" borderId="11" xfId="63" applyNumberFormat="1" applyFont="1" applyFill="1" applyBorder="1" applyAlignment="1">
      <alignment horizontal="right" vertical="center"/>
      <protection/>
    </xf>
    <xf numFmtId="3" fontId="5" fillId="0" borderId="12" xfId="63" applyNumberFormat="1" applyFont="1" applyFill="1" applyBorder="1" applyAlignment="1">
      <alignment horizontal="right" vertical="center"/>
      <protection/>
    </xf>
    <xf numFmtId="0" fontId="2" fillId="0" borderId="0" xfId="64" applyFont="1">
      <alignment/>
      <protection/>
    </xf>
    <xf numFmtId="0" fontId="3" fillId="0" borderId="0" xfId="64" applyFont="1">
      <alignment/>
      <protection/>
    </xf>
    <xf numFmtId="0" fontId="3" fillId="0" borderId="13" xfId="64" applyFont="1" applyBorder="1">
      <alignment/>
      <protection/>
    </xf>
    <xf numFmtId="0" fontId="3" fillId="0" borderId="14" xfId="64" applyFont="1" applyBorder="1">
      <alignment/>
      <protection/>
    </xf>
    <xf numFmtId="0" fontId="3" fillId="0" borderId="15" xfId="64" applyFont="1" applyBorder="1">
      <alignment/>
      <protection/>
    </xf>
    <xf numFmtId="0" fontId="3" fillId="0" borderId="16" xfId="64" applyFont="1" applyBorder="1">
      <alignment/>
      <protection/>
    </xf>
    <xf numFmtId="0" fontId="2" fillId="0" borderId="0" xfId="64" applyFont="1" applyAlignment="1">
      <alignment horizontal="center"/>
      <protection/>
    </xf>
    <xf numFmtId="0" fontId="4" fillId="0" borderId="0" xfId="64" applyFont="1">
      <alignment/>
      <protection/>
    </xf>
    <xf numFmtId="0" fontId="3" fillId="0" borderId="0" xfId="64" applyFont="1" applyAlignment="1">
      <alignment horizontal="distributed" vertical="center"/>
      <protection/>
    </xf>
    <xf numFmtId="0" fontId="9" fillId="0" borderId="0" xfId="64" applyFont="1" applyAlignment="1">
      <alignment/>
      <protection/>
    </xf>
    <xf numFmtId="0" fontId="3" fillId="0" borderId="0" xfId="64" applyFont="1" applyAlignment="1">
      <alignment horizontal="right"/>
      <protection/>
    </xf>
    <xf numFmtId="0" fontId="3" fillId="0" borderId="0" xfId="64" applyFont="1" applyAlignment="1">
      <alignment horizontal="distributed"/>
      <protection/>
    </xf>
    <xf numFmtId="0" fontId="4" fillId="0" borderId="0" xfId="64" applyFont="1" applyAlignment="1">
      <alignment horizontal="center"/>
      <protection/>
    </xf>
    <xf numFmtId="0" fontId="11" fillId="0" borderId="0" xfId="64" applyFont="1" applyAlignment="1">
      <alignment horizontal="center"/>
      <protection/>
    </xf>
    <xf numFmtId="0" fontId="12" fillId="0" borderId="0" xfId="64" applyFont="1" applyAlignment="1">
      <alignment vertical="center"/>
      <protection/>
    </xf>
    <xf numFmtId="0" fontId="16" fillId="0" borderId="0" xfId="0" applyFont="1" applyFill="1" applyBorder="1" applyAlignment="1">
      <alignment vertical="center"/>
    </xf>
    <xf numFmtId="0" fontId="17" fillId="0" borderId="0" xfId="0" applyFont="1" applyAlignment="1">
      <alignment vertical="center"/>
    </xf>
    <xf numFmtId="0" fontId="18" fillId="0" borderId="17" xfId="0" applyFont="1" applyFill="1" applyBorder="1" applyAlignment="1">
      <alignment horizontal="center" vertical="center"/>
    </xf>
    <xf numFmtId="0" fontId="18" fillId="0" borderId="17"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protection locked="0"/>
    </xf>
    <xf numFmtId="0" fontId="18"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0" fillId="0" borderId="18" xfId="0" applyFont="1" applyBorder="1" applyAlignment="1">
      <alignment horizontal="distributed" vertical="center"/>
    </xf>
    <xf numFmtId="0" fontId="20" fillId="0" borderId="19" xfId="0" applyFont="1" applyFill="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18"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33" xfId="0" applyFont="1" applyBorder="1" applyAlignment="1">
      <alignment horizontal="right" vertical="center"/>
    </xf>
    <xf numFmtId="0" fontId="17" fillId="0" borderId="0" xfId="0" applyFont="1" applyAlignment="1" applyProtection="1">
      <alignment vertical="center"/>
      <protection locked="0"/>
    </xf>
    <xf numFmtId="180" fontId="22" fillId="0" borderId="0" xfId="49" applyNumberFormat="1" applyFont="1" applyBorder="1" applyAlignment="1">
      <alignment vertical="center"/>
    </xf>
    <xf numFmtId="180" fontId="17" fillId="0" borderId="0" xfId="49" applyNumberFormat="1" applyFont="1" applyBorder="1" applyAlignment="1">
      <alignment vertical="center"/>
    </xf>
    <xf numFmtId="0" fontId="17" fillId="0" borderId="0" xfId="0" applyFont="1" applyBorder="1" applyAlignment="1">
      <alignment horizontal="center" vertical="center"/>
    </xf>
    <xf numFmtId="38" fontId="22" fillId="0" borderId="0" xfId="49" applyFont="1" applyBorder="1" applyAlignment="1">
      <alignment vertical="center"/>
    </xf>
    <xf numFmtId="0" fontId="17" fillId="0" borderId="0" xfId="0" applyFont="1" applyAlignment="1" applyProtection="1">
      <alignment vertical="center"/>
      <protection locked="0"/>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right" vertical="center"/>
    </xf>
    <xf numFmtId="0" fontId="23" fillId="0" borderId="0" xfId="0" applyFont="1" applyAlignment="1">
      <alignment vertical="center"/>
    </xf>
    <xf numFmtId="0" fontId="18" fillId="0" borderId="0" xfId="0" applyFont="1" applyBorder="1" applyAlignment="1">
      <alignment horizontal="center" vertical="center"/>
    </xf>
    <xf numFmtId="0" fontId="6" fillId="0" borderId="0" xfId="0" applyFont="1" applyAlignment="1">
      <alignment vertical="center"/>
    </xf>
    <xf numFmtId="0" fontId="6" fillId="0" borderId="37" xfId="0" applyFont="1" applyFill="1" applyBorder="1" applyAlignment="1">
      <alignment horizontal="center" vertical="center" wrapText="1"/>
    </xf>
    <xf numFmtId="0" fontId="19"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5" fillId="0" borderId="0" xfId="0" applyFont="1" applyFill="1" applyBorder="1" applyAlignment="1">
      <alignment vertical="center"/>
    </xf>
    <xf numFmtId="0" fontId="6" fillId="0" borderId="30" xfId="0" applyFont="1" applyFill="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right" vertical="center"/>
    </xf>
    <xf numFmtId="180" fontId="18" fillId="0" borderId="25" xfId="49" applyNumberFormat="1" applyFont="1" applyFill="1" applyBorder="1" applyAlignment="1" applyProtection="1">
      <alignment vertical="center"/>
      <protection/>
    </xf>
    <xf numFmtId="180" fontId="82" fillId="0" borderId="30" xfId="49" applyNumberFormat="1" applyFont="1" applyFill="1" applyBorder="1" applyAlignment="1" applyProtection="1">
      <alignment vertical="center"/>
      <protection locked="0"/>
    </xf>
    <xf numFmtId="180" fontId="18" fillId="0" borderId="30" xfId="49" applyNumberFormat="1" applyFont="1" applyFill="1" applyBorder="1" applyAlignment="1" applyProtection="1">
      <alignment vertical="center"/>
      <protection/>
    </xf>
    <xf numFmtId="0" fontId="6" fillId="0" borderId="31" xfId="0" applyFont="1" applyBorder="1" applyAlignment="1" applyProtection="1">
      <alignment horizontal="center" vertical="center"/>
      <protection/>
    </xf>
    <xf numFmtId="180" fontId="6" fillId="0" borderId="0" xfId="49" applyNumberFormat="1" applyFont="1" applyFill="1" applyBorder="1" applyAlignment="1" applyProtection="1">
      <alignment vertical="center"/>
      <protection/>
    </xf>
    <xf numFmtId="180" fontId="0" fillId="0" borderId="33" xfId="49" applyNumberFormat="1" applyFont="1" applyFill="1" applyBorder="1" applyAlignment="1" applyProtection="1">
      <alignment vertical="center"/>
      <protection/>
    </xf>
    <xf numFmtId="38" fontId="0" fillId="0" borderId="38" xfId="49" applyFont="1" applyFill="1" applyBorder="1" applyAlignment="1" applyProtection="1">
      <alignment vertical="center"/>
      <protection/>
    </xf>
    <xf numFmtId="0" fontId="21" fillId="0" borderId="0" xfId="0" applyFont="1" applyBorder="1" applyAlignment="1">
      <alignment horizontal="center" vertical="center"/>
    </xf>
    <xf numFmtId="0" fontId="6" fillId="0" borderId="11" xfId="0" applyFont="1" applyBorder="1" applyAlignment="1" applyProtection="1">
      <alignment horizontal="center" vertical="center"/>
      <protection/>
    </xf>
    <xf numFmtId="180" fontId="6" fillId="0" borderId="39" xfId="49" applyNumberFormat="1" applyFont="1" applyFill="1" applyBorder="1" applyAlignment="1" applyProtection="1">
      <alignment vertical="center"/>
      <protection/>
    </xf>
    <xf numFmtId="180" fontId="0" fillId="0" borderId="40" xfId="49" applyNumberFormat="1" applyFont="1" applyFill="1" applyBorder="1" applyAlignment="1" applyProtection="1">
      <alignment vertical="center"/>
      <protection/>
    </xf>
    <xf numFmtId="0" fontId="6" fillId="0" borderId="23" xfId="0" applyFont="1" applyBorder="1" applyAlignment="1" applyProtection="1">
      <alignment horizontal="center" vertical="center"/>
      <protection/>
    </xf>
    <xf numFmtId="180" fontId="6" fillId="0" borderId="41" xfId="49" applyNumberFormat="1" applyFont="1" applyFill="1" applyBorder="1" applyAlignment="1" applyProtection="1">
      <alignment vertical="center"/>
      <protection/>
    </xf>
    <xf numFmtId="180" fontId="6" fillId="0" borderId="41" xfId="49" applyNumberFormat="1" applyFont="1" applyFill="1" applyBorder="1" applyAlignment="1" applyProtection="1">
      <alignment horizontal="center" vertical="center"/>
      <protection/>
    </xf>
    <xf numFmtId="180" fontId="0" fillId="0" borderId="24" xfId="49" applyNumberFormat="1" applyFont="1" applyFill="1" applyBorder="1" applyAlignment="1" applyProtection="1">
      <alignment vertical="center"/>
      <protection/>
    </xf>
    <xf numFmtId="180" fontId="82" fillId="0" borderId="25" xfId="49" applyNumberFormat="1" applyFont="1" applyFill="1" applyBorder="1" applyAlignment="1" applyProtection="1">
      <alignment vertical="center"/>
      <protection locked="0"/>
    </xf>
    <xf numFmtId="180" fontId="0" fillId="0" borderId="42" xfId="49" applyNumberFormat="1" applyFont="1" applyFill="1" applyBorder="1" applyAlignment="1" applyProtection="1">
      <alignment vertical="center"/>
      <protection/>
    </xf>
    <xf numFmtId="38" fontId="0" fillId="0" borderId="43" xfId="49" applyFont="1" applyFill="1" applyBorder="1" applyAlignment="1" applyProtection="1">
      <alignment vertical="center"/>
      <protection/>
    </xf>
    <xf numFmtId="0" fontId="6" fillId="0" borderId="0" xfId="0" applyFont="1" applyBorder="1" applyAlignment="1">
      <alignment vertical="center"/>
    </xf>
    <xf numFmtId="0" fontId="6" fillId="0" borderId="29" xfId="0" applyFont="1" applyBorder="1" applyAlignment="1" applyProtection="1">
      <alignment horizontal="center" vertical="center"/>
      <protection/>
    </xf>
    <xf numFmtId="180" fontId="6" fillId="0" borderId="44" xfId="49" applyNumberFormat="1" applyFont="1" applyFill="1" applyBorder="1" applyAlignment="1" applyProtection="1">
      <alignment vertical="center"/>
      <protection/>
    </xf>
    <xf numFmtId="0" fontId="6" fillId="0" borderId="45" xfId="0" applyFont="1" applyBorder="1" applyAlignment="1" applyProtection="1">
      <alignment horizontal="center" vertical="center"/>
      <protection/>
    </xf>
    <xf numFmtId="180" fontId="6" fillId="0" borderId="40" xfId="49" applyNumberFormat="1" applyFont="1" applyFill="1" applyBorder="1" applyAlignment="1" applyProtection="1">
      <alignment vertical="center"/>
      <protection/>
    </xf>
    <xf numFmtId="0" fontId="6" fillId="0" borderId="46" xfId="0" applyFont="1" applyBorder="1" applyAlignment="1" applyProtection="1">
      <alignment horizontal="center" vertical="center"/>
      <protection/>
    </xf>
    <xf numFmtId="180" fontId="6" fillId="0" borderId="47" xfId="49" applyNumberFormat="1" applyFont="1" applyFill="1" applyBorder="1" applyAlignment="1" applyProtection="1">
      <alignment horizontal="center" vertical="center"/>
      <protection/>
    </xf>
    <xf numFmtId="180" fontId="82" fillId="0" borderId="30" xfId="49" applyNumberFormat="1" applyFont="1" applyFill="1" applyBorder="1" applyAlignment="1" applyProtection="1">
      <alignment vertical="center" shrinkToFit="1"/>
      <protection/>
    </xf>
    <xf numFmtId="180" fontId="82" fillId="0" borderId="30" xfId="49" applyNumberFormat="1" applyFont="1" applyFill="1" applyBorder="1" applyAlignment="1" applyProtection="1">
      <alignment vertical="center"/>
      <protection/>
    </xf>
    <xf numFmtId="180" fontId="83" fillId="0" borderId="30" xfId="49" applyNumberFormat="1" applyFont="1" applyFill="1" applyBorder="1" applyAlignment="1" applyProtection="1">
      <alignment vertical="center"/>
      <protection/>
    </xf>
    <xf numFmtId="0" fontId="6" fillId="0" borderId="22" xfId="0" applyFont="1" applyBorder="1" applyAlignment="1" applyProtection="1">
      <alignment horizontal="center" vertical="center"/>
      <protection/>
    </xf>
    <xf numFmtId="180" fontId="82" fillId="0" borderId="25" xfId="49" applyNumberFormat="1" applyFont="1" applyFill="1" applyBorder="1" applyAlignment="1" applyProtection="1">
      <alignment vertical="center"/>
      <protection/>
    </xf>
    <xf numFmtId="180" fontId="83" fillId="0" borderId="25" xfId="49" applyNumberFormat="1" applyFont="1" applyFill="1" applyBorder="1" applyAlignment="1" applyProtection="1">
      <alignment vertical="center"/>
      <protection/>
    </xf>
    <xf numFmtId="180" fontId="6" fillId="0" borderId="48" xfId="49" applyNumberFormat="1" applyFont="1" applyFill="1" applyBorder="1" applyAlignment="1" applyProtection="1">
      <alignment vertical="center"/>
      <protection/>
    </xf>
    <xf numFmtId="180" fontId="0" fillId="0" borderId="33" xfId="49" applyNumberFormat="1" applyFont="1" applyBorder="1" applyAlignment="1" applyProtection="1">
      <alignment vertical="center"/>
      <protection/>
    </xf>
    <xf numFmtId="180" fontId="6" fillId="0" borderId="49" xfId="49" applyNumberFormat="1" applyFont="1" applyFill="1" applyBorder="1" applyAlignment="1" applyProtection="1">
      <alignment vertical="center"/>
      <protection/>
    </xf>
    <xf numFmtId="180" fontId="0" fillId="0" borderId="40" xfId="49" applyNumberFormat="1" applyFont="1" applyBorder="1" applyAlignment="1" applyProtection="1">
      <alignment vertical="center"/>
      <protection/>
    </xf>
    <xf numFmtId="38" fontId="0" fillId="0" borderId="50" xfId="49" applyFont="1" applyFill="1" applyBorder="1" applyAlignment="1" applyProtection="1">
      <alignment vertical="center"/>
      <protection/>
    </xf>
    <xf numFmtId="180" fontId="6" fillId="0" borderId="13" xfId="49" applyNumberFormat="1" applyFont="1" applyFill="1" applyBorder="1" applyAlignment="1" applyProtection="1">
      <alignment vertical="center"/>
      <protection/>
    </xf>
    <xf numFmtId="180" fontId="0" fillId="0" borderId="24" xfId="49" applyNumberFormat="1" applyFont="1" applyBorder="1" applyAlignment="1" applyProtection="1">
      <alignment vertical="center"/>
      <protection/>
    </xf>
    <xf numFmtId="38" fontId="0" fillId="0" borderId="34" xfId="49" applyFont="1" applyFill="1" applyBorder="1" applyAlignment="1" applyProtection="1">
      <alignment vertical="center"/>
      <protection/>
    </xf>
    <xf numFmtId="180" fontId="0" fillId="0" borderId="42" xfId="49" applyNumberFormat="1" applyFont="1" applyBorder="1" applyAlignment="1" applyProtection="1">
      <alignment vertical="center"/>
      <protection/>
    </xf>
    <xf numFmtId="0" fontId="24" fillId="0" borderId="0" xfId="0" applyFont="1" applyAlignment="1">
      <alignment horizontal="center" vertical="center"/>
    </xf>
    <xf numFmtId="0" fontId="17" fillId="0" borderId="0" xfId="61" applyFont="1" applyFill="1" applyAlignment="1" applyProtection="1">
      <alignment vertical="center"/>
      <protection locked="0"/>
    </xf>
    <xf numFmtId="180" fontId="6" fillId="0" borderId="33" xfId="49" applyNumberFormat="1" applyFont="1" applyFill="1" applyBorder="1" applyAlignment="1" applyProtection="1">
      <alignment vertical="center"/>
      <protection/>
    </xf>
    <xf numFmtId="0" fontId="6" fillId="0" borderId="51" xfId="0" applyFont="1" applyBorder="1" applyAlignment="1" applyProtection="1">
      <alignment horizontal="center" vertical="center"/>
      <protection/>
    </xf>
    <xf numFmtId="180" fontId="6" fillId="0" borderId="52" xfId="49" applyNumberFormat="1" applyFont="1" applyFill="1" applyBorder="1" applyAlignment="1" applyProtection="1">
      <alignment horizontal="center" vertical="center"/>
      <protection/>
    </xf>
    <xf numFmtId="0" fontId="28" fillId="0" borderId="19" xfId="0" applyFont="1" applyFill="1" applyBorder="1" applyAlignment="1">
      <alignment horizontal="right" vertical="center"/>
    </xf>
    <xf numFmtId="180" fontId="28" fillId="0" borderId="36" xfId="49" applyNumberFormat="1" applyFont="1" applyFill="1" applyBorder="1" applyAlignment="1" applyProtection="1">
      <alignment vertical="center"/>
      <protection/>
    </xf>
    <xf numFmtId="180" fontId="28" fillId="0" borderId="30" xfId="49" applyNumberFormat="1" applyFont="1" applyFill="1" applyBorder="1" applyAlignment="1">
      <alignment vertical="center"/>
    </xf>
    <xf numFmtId="180" fontId="28" fillId="0" borderId="30" xfId="49" applyNumberFormat="1" applyFont="1" applyFill="1" applyBorder="1" applyAlignment="1" applyProtection="1">
      <alignment vertical="center"/>
      <protection/>
    </xf>
    <xf numFmtId="180" fontId="27" fillId="0" borderId="0" xfId="49" applyNumberFormat="1" applyFont="1" applyFill="1" applyBorder="1" applyAlignment="1">
      <alignment vertical="center"/>
    </xf>
    <xf numFmtId="180" fontId="28" fillId="0" borderId="33" xfId="49" applyNumberFormat="1" applyFont="1" applyFill="1" applyBorder="1" applyAlignment="1">
      <alignment vertical="center"/>
    </xf>
    <xf numFmtId="180" fontId="27" fillId="0" borderId="40" xfId="49" applyNumberFormat="1" applyFont="1" applyFill="1" applyBorder="1" applyAlignment="1">
      <alignment vertical="center"/>
    </xf>
    <xf numFmtId="180" fontId="28" fillId="0" borderId="40" xfId="49" applyNumberFormat="1" applyFont="1" applyFill="1" applyBorder="1" applyAlignment="1">
      <alignment vertical="center"/>
    </xf>
    <xf numFmtId="180" fontId="27" fillId="0" borderId="40" xfId="49" applyNumberFormat="1" applyFont="1" applyFill="1" applyBorder="1" applyAlignment="1">
      <alignment horizontal="right" vertical="center"/>
    </xf>
    <xf numFmtId="180" fontId="27" fillId="0" borderId="28" xfId="49" applyNumberFormat="1" applyFont="1" applyFill="1" applyBorder="1" applyAlignment="1">
      <alignment horizontal="center" vertical="center"/>
    </xf>
    <xf numFmtId="180" fontId="28" fillId="0" borderId="35" xfId="49" applyNumberFormat="1" applyFont="1" applyFill="1" applyBorder="1" applyAlignment="1" applyProtection="1">
      <alignment vertical="center"/>
      <protection/>
    </xf>
    <xf numFmtId="180" fontId="28" fillId="0" borderId="25" xfId="49" applyNumberFormat="1" applyFont="1" applyFill="1" applyBorder="1" applyAlignment="1">
      <alignment vertical="center"/>
    </xf>
    <xf numFmtId="180" fontId="28" fillId="0" borderId="25" xfId="49" applyNumberFormat="1" applyFont="1" applyFill="1" applyBorder="1" applyAlignment="1" applyProtection="1">
      <alignment vertical="center"/>
      <protection/>
    </xf>
    <xf numFmtId="180" fontId="27" fillId="0" borderId="39" xfId="49" applyNumberFormat="1" applyFont="1" applyFill="1" applyBorder="1" applyAlignment="1">
      <alignment vertical="center"/>
    </xf>
    <xf numFmtId="180" fontId="27" fillId="0" borderId="39" xfId="49" applyNumberFormat="1" applyFont="1" applyFill="1" applyBorder="1" applyAlignment="1">
      <alignment horizontal="right" vertical="center"/>
    </xf>
    <xf numFmtId="0" fontId="28" fillId="0" borderId="37" xfId="0" applyFont="1" applyFill="1" applyBorder="1" applyAlignment="1">
      <alignment horizontal="right" vertical="center"/>
    </xf>
    <xf numFmtId="0" fontId="28" fillId="0" borderId="53" xfId="0" applyFont="1" applyFill="1" applyBorder="1" applyAlignment="1">
      <alignment horizontal="right" vertical="center"/>
    </xf>
    <xf numFmtId="0" fontId="29" fillId="0" borderId="44" xfId="0" applyFont="1" applyFill="1" applyBorder="1" applyAlignment="1" quotePrefix="1">
      <alignment horizontal="center" vertical="center" wrapText="1"/>
    </xf>
    <xf numFmtId="0" fontId="18" fillId="0" borderId="54"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shrinkToFit="1"/>
      <protection locked="0"/>
    </xf>
    <xf numFmtId="0" fontId="29" fillId="0" borderId="28" xfId="0" applyFont="1" applyFill="1" applyBorder="1" applyAlignment="1" quotePrefix="1">
      <alignment horizontal="center" vertical="center"/>
    </xf>
    <xf numFmtId="192" fontId="84" fillId="0" borderId="55" xfId="0" applyNumberFormat="1" applyFont="1" applyFill="1" applyBorder="1" applyAlignment="1" applyProtection="1">
      <alignment horizontal="right" vertical="center"/>
      <protection locked="0"/>
    </xf>
    <xf numFmtId="177" fontId="5" fillId="0" borderId="56" xfId="0" applyNumberFormat="1" applyFont="1" applyFill="1" applyBorder="1" applyAlignment="1">
      <alignment horizontal="right" vertical="center"/>
    </xf>
    <xf numFmtId="3" fontId="5" fillId="0" borderId="23" xfId="63" applyNumberFormat="1" applyFont="1" applyFill="1" applyBorder="1" applyAlignment="1">
      <alignment horizontal="right" vertical="center"/>
      <protection/>
    </xf>
    <xf numFmtId="192" fontId="84" fillId="0" borderId="57" xfId="0" applyNumberFormat="1" applyFont="1" applyFill="1" applyBorder="1" applyAlignment="1" applyProtection="1">
      <alignment horizontal="right" vertical="center"/>
      <protection locked="0"/>
    </xf>
    <xf numFmtId="177" fontId="5" fillId="0" borderId="57" xfId="0" applyNumberFormat="1" applyFont="1" applyFill="1" applyBorder="1" applyAlignment="1">
      <alignment horizontal="right" vertical="center"/>
    </xf>
    <xf numFmtId="177" fontId="5" fillId="0" borderId="58" xfId="0" applyNumberFormat="1" applyFont="1" applyFill="1" applyBorder="1" applyAlignment="1">
      <alignment vertical="center"/>
    </xf>
    <xf numFmtId="3" fontId="5" fillId="0" borderId="58" xfId="63" applyNumberFormat="1" applyFont="1" applyFill="1" applyBorder="1" applyAlignment="1">
      <alignment horizontal="right" vertical="center"/>
      <protection/>
    </xf>
    <xf numFmtId="192" fontId="84" fillId="0" borderId="59" xfId="0" applyNumberFormat="1" applyFont="1" applyFill="1" applyBorder="1" applyAlignment="1" applyProtection="1">
      <alignment horizontal="right" vertical="center"/>
      <protection locked="0"/>
    </xf>
    <xf numFmtId="177" fontId="5" fillId="0" borderId="59" xfId="0" applyNumberFormat="1" applyFont="1" applyFill="1" applyBorder="1" applyAlignment="1">
      <alignment horizontal="right" vertical="center"/>
    </xf>
    <xf numFmtId="177" fontId="11" fillId="0" borderId="18" xfId="0" applyNumberFormat="1" applyFont="1" applyFill="1" applyBorder="1" applyAlignment="1">
      <alignment horizontal="right" vertical="center" shrinkToFit="1"/>
    </xf>
    <xf numFmtId="192" fontId="11" fillId="0" borderId="60" xfId="0" applyNumberFormat="1" applyFont="1" applyFill="1" applyBorder="1" applyAlignment="1">
      <alignment horizontal="right" vertical="center" shrinkToFit="1"/>
    </xf>
    <xf numFmtId="0" fontId="11" fillId="0" borderId="21"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177" fontId="11" fillId="0" borderId="21" xfId="0" applyNumberFormat="1" applyFont="1" applyFill="1" applyBorder="1" applyAlignment="1">
      <alignment horizontal="right" vertical="center" shrinkToFit="1"/>
    </xf>
    <xf numFmtId="177" fontId="11" fillId="0" borderId="60" xfId="0" applyNumberFormat="1" applyFont="1" applyFill="1" applyBorder="1" applyAlignment="1">
      <alignment horizontal="center" vertical="center" shrinkToFit="1"/>
    </xf>
    <xf numFmtId="177" fontId="5" fillId="0" borderId="18" xfId="0" applyNumberFormat="1" applyFont="1" applyFill="1" applyBorder="1" applyAlignment="1">
      <alignment vertical="center" shrinkToFit="1"/>
    </xf>
    <xf numFmtId="176" fontId="5" fillId="0" borderId="42" xfId="0" applyNumberFormat="1" applyFont="1" applyFill="1" applyBorder="1" applyAlignment="1">
      <alignment vertical="center" shrinkToFit="1"/>
    </xf>
    <xf numFmtId="176" fontId="5" fillId="0" borderId="43" xfId="0" applyNumberFormat="1" applyFont="1" applyFill="1" applyBorder="1" applyAlignment="1">
      <alignment vertical="center" shrinkToFit="1"/>
    </xf>
    <xf numFmtId="177" fontId="5" fillId="0" borderId="19" xfId="0" applyNumberFormat="1" applyFont="1" applyFill="1" applyBorder="1" applyAlignment="1">
      <alignment vertical="center" shrinkToFit="1"/>
    </xf>
    <xf numFmtId="180" fontId="27" fillId="0" borderId="0" xfId="49" applyNumberFormat="1" applyFont="1" applyFill="1" applyBorder="1" applyAlignment="1">
      <alignment horizontal="center" vertical="center"/>
    </xf>
    <xf numFmtId="177" fontId="5" fillId="0" borderId="61" xfId="0" applyNumberFormat="1" applyFont="1" applyFill="1" applyBorder="1" applyAlignment="1">
      <alignment horizontal="center" vertical="center"/>
    </xf>
    <xf numFmtId="177" fontId="5" fillId="0" borderId="61" xfId="0" applyNumberFormat="1" applyFont="1" applyFill="1" applyBorder="1" applyAlignment="1">
      <alignment horizontal="right" vertical="center"/>
    </xf>
    <xf numFmtId="0" fontId="5" fillId="0" borderId="61" xfId="0" applyFont="1" applyFill="1" applyBorder="1" applyAlignment="1">
      <alignment horizontal="center" vertical="center"/>
    </xf>
    <xf numFmtId="177" fontId="5" fillId="0" borderId="62" xfId="0" applyNumberFormat="1" applyFont="1" applyFill="1" applyBorder="1" applyAlignment="1">
      <alignment vertical="center"/>
    </xf>
    <xf numFmtId="194" fontId="5" fillId="0" borderId="62" xfId="0" applyNumberFormat="1" applyFont="1" applyFill="1" applyBorder="1" applyAlignment="1">
      <alignment vertical="center"/>
    </xf>
    <xf numFmtId="176" fontId="5" fillId="0" borderId="61" xfId="0" applyNumberFormat="1" applyFont="1" applyFill="1" applyBorder="1" applyAlignment="1">
      <alignment vertical="center"/>
    </xf>
    <xf numFmtId="0" fontId="5" fillId="0" borderId="29" xfId="0" applyFont="1" applyFill="1" applyBorder="1" applyAlignment="1">
      <alignment horizontal="center" vertical="center"/>
    </xf>
    <xf numFmtId="177" fontId="5" fillId="0" borderId="29" xfId="0" applyNumberFormat="1" applyFont="1" applyFill="1" applyBorder="1" applyAlignment="1">
      <alignment horizontal="right" vertical="center"/>
    </xf>
    <xf numFmtId="0" fontId="5" fillId="0" borderId="63" xfId="0" applyFont="1" applyFill="1" applyBorder="1" applyAlignment="1">
      <alignment horizontal="center" vertical="center"/>
    </xf>
    <xf numFmtId="177" fontId="5" fillId="0" borderId="64" xfId="0" applyNumberFormat="1" applyFont="1" applyFill="1" applyBorder="1" applyAlignment="1">
      <alignment horizontal="right" vertical="center"/>
    </xf>
    <xf numFmtId="177" fontId="5" fillId="0" borderId="65" xfId="0" applyNumberFormat="1" applyFont="1" applyFill="1" applyBorder="1" applyAlignment="1">
      <alignment vertical="center"/>
    </xf>
    <xf numFmtId="176" fontId="5" fillId="0" borderId="63" xfId="0" applyNumberFormat="1" applyFont="1" applyFill="1" applyBorder="1" applyAlignment="1">
      <alignment vertical="center"/>
    </xf>
    <xf numFmtId="0" fontId="39" fillId="0" borderId="45" xfId="0" applyFont="1" applyFill="1" applyBorder="1" applyAlignment="1" applyProtection="1">
      <alignment horizontal="left" vertical="center" shrinkToFit="1"/>
      <protection/>
    </xf>
    <xf numFmtId="0" fontId="39" fillId="0" borderId="39" xfId="0" applyFont="1" applyFill="1" applyBorder="1" applyAlignment="1" applyProtection="1">
      <alignment horizontal="left" vertical="center" shrinkToFit="1"/>
      <protection/>
    </xf>
    <xf numFmtId="0" fontId="39" fillId="0" borderId="50" xfId="0" applyFont="1" applyFill="1" applyBorder="1" applyAlignment="1" applyProtection="1">
      <alignment horizontal="left" vertical="center" shrinkToFit="1"/>
      <protection/>
    </xf>
    <xf numFmtId="0" fontId="5" fillId="0" borderId="58" xfId="0" applyFont="1" applyFill="1" applyBorder="1" applyAlignment="1">
      <alignment horizontal="center" vertical="center"/>
    </xf>
    <xf numFmtId="177" fontId="5" fillId="0" borderId="45" xfId="0" applyNumberFormat="1" applyFont="1" applyFill="1" applyBorder="1" applyAlignment="1">
      <alignment horizontal="right" vertical="center"/>
    </xf>
    <xf numFmtId="0" fontId="5" fillId="0" borderId="45" xfId="0" applyFont="1" applyFill="1" applyBorder="1" applyAlignment="1">
      <alignment horizontal="center" vertical="center"/>
    </xf>
    <xf numFmtId="176" fontId="5" fillId="0" borderId="45" xfId="0" applyNumberFormat="1" applyFont="1" applyFill="1" applyBorder="1" applyAlignment="1">
      <alignment vertical="center"/>
    </xf>
    <xf numFmtId="177" fontId="5" fillId="0" borderId="57" xfId="0" applyNumberFormat="1" applyFont="1" applyFill="1" applyBorder="1" applyAlignment="1">
      <alignment vertical="center"/>
    </xf>
    <xf numFmtId="177" fontId="5" fillId="0" borderId="18" xfId="0" applyNumberFormat="1" applyFont="1" applyFill="1" applyBorder="1" applyAlignment="1">
      <alignment horizontal="center" vertical="center" shrinkToFit="1"/>
    </xf>
    <xf numFmtId="177" fontId="5" fillId="0" borderId="42" xfId="0" applyNumberFormat="1" applyFont="1" applyFill="1" applyBorder="1" applyAlignment="1">
      <alignment horizontal="center" vertical="center" shrinkToFit="1"/>
    </xf>
    <xf numFmtId="177" fontId="5" fillId="0" borderId="43" xfId="0" applyNumberFormat="1" applyFont="1" applyFill="1" applyBorder="1" applyAlignment="1">
      <alignment horizontal="center" vertical="center" shrinkToFit="1"/>
    </xf>
    <xf numFmtId="177" fontId="5" fillId="0" borderId="66" xfId="0" applyNumberFormat="1" applyFont="1" applyFill="1" applyBorder="1" applyAlignment="1">
      <alignment horizontal="center" vertical="center" shrinkToFit="1"/>
    </xf>
    <xf numFmtId="177" fontId="5" fillId="0" borderId="60" xfId="0" applyNumberFormat="1" applyFont="1" applyFill="1" applyBorder="1" applyAlignment="1">
      <alignment horizontal="center" vertical="center" shrinkToFit="1"/>
    </xf>
    <xf numFmtId="177" fontId="5" fillId="0" borderId="67" xfId="0" applyNumberFormat="1" applyFont="1" applyFill="1" applyBorder="1" applyAlignment="1">
      <alignment horizontal="center" vertical="center" shrinkToFit="1"/>
    </xf>
    <xf numFmtId="177" fontId="5" fillId="0" borderId="21" xfId="0" applyNumberFormat="1" applyFont="1" applyFill="1" applyBorder="1" applyAlignment="1">
      <alignment horizontal="center" vertical="center" shrinkToFit="1"/>
    </xf>
    <xf numFmtId="177" fontId="5" fillId="0" borderId="68" xfId="0" applyNumberFormat="1" applyFont="1" applyFill="1" applyBorder="1" applyAlignment="1">
      <alignment horizontal="center" vertical="center" shrinkToFit="1"/>
    </xf>
    <xf numFmtId="176" fontId="5" fillId="0" borderId="19" xfId="0" applyNumberFormat="1" applyFont="1" applyFill="1" applyBorder="1" applyAlignment="1">
      <alignment vertical="center" shrinkToFit="1"/>
    </xf>
    <xf numFmtId="180" fontId="5" fillId="0" borderId="36" xfId="49" applyNumberFormat="1" applyFont="1" applyFill="1" applyBorder="1" applyAlignment="1" applyProtection="1">
      <alignment vertical="center"/>
      <protection/>
    </xf>
    <xf numFmtId="180" fontId="5" fillId="0" borderId="30" xfId="49" applyNumberFormat="1" applyFont="1" applyFill="1" applyBorder="1" applyAlignment="1">
      <alignment vertical="center"/>
    </xf>
    <xf numFmtId="180" fontId="5" fillId="0" borderId="30" xfId="49" applyNumberFormat="1" applyFont="1" applyFill="1" applyBorder="1" applyAlignment="1" applyProtection="1">
      <alignment vertical="center"/>
      <protection/>
    </xf>
    <xf numFmtId="180" fontId="27" fillId="0" borderId="39" xfId="49" applyNumberFormat="1" applyFont="1" applyFill="1" applyBorder="1" applyAlignment="1">
      <alignment horizontal="center" vertical="center"/>
    </xf>
    <xf numFmtId="180" fontId="5" fillId="0" borderId="35" xfId="49" applyNumberFormat="1" applyFont="1" applyFill="1" applyBorder="1" applyAlignment="1" applyProtection="1">
      <alignment vertical="center"/>
      <protection/>
    </xf>
    <xf numFmtId="180" fontId="5" fillId="0" borderId="25" xfId="49" applyNumberFormat="1" applyFont="1" applyFill="1" applyBorder="1" applyAlignment="1">
      <alignment vertical="center"/>
    </xf>
    <xf numFmtId="180" fontId="5" fillId="0" borderId="25" xfId="49" applyNumberFormat="1" applyFont="1" applyFill="1" applyBorder="1" applyAlignment="1" applyProtection="1">
      <alignment vertical="center"/>
      <protection/>
    </xf>
    <xf numFmtId="180" fontId="27" fillId="0" borderId="48" xfId="49" applyNumberFormat="1" applyFont="1" applyFill="1" applyBorder="1" applyAlignment="1">
      <alignment vertical="center"/>
    </xf>
    <xf numFmtId="180" fontId="27" fillId="0" borderId="49" xfId="49" applyNumberFormat="1" applyFont="1" applyFill="1" applyBorder="1" applyAlignment="1">
      <alignment vertical="center"/>
    </xf>
    <xf numFmtId="180" fontId="27" fillId="0" borderId="49" xfId="49" applyNumberFormat="1" applyFont="1" applyFill="1" applyBorder="1" applyAlignment="1">
      <alignment horizontal="center" vertical="center"/>
    </xf>
    <xf numFmtId="180" fontId="27" fillId="0" borderId="69" xfId="49" applyNumberFormat="1" applyFont="1" applyFill="1" applyBorder="1" applyAlignment="1">
      <alignment vertical="center"/>
    </xf>
    <xf numFmtId="180" fontId="28" fillId="0" borderId="44" xfId="49" applyNumberFormat="1" applyFont="1" applyFill="1" applyBorder="1" applyAlignment="1">
      <alignment vertical="center"/>
    </xf>
    <xf numFmtId="0" fontId="0" fillId="0" borderId="20" xfId="0" applyFont="1" applyFill="1" applyBorder="1" applyAlignment="1" applyProtection="1">
      <alignment horizontal="center" vertical="center" shrinkToFit="1"/>
      <protection locked="0"/>
    </xf>
    <xf numFmtId="192" fontId="84" fillId="0" borderId="70" xfId="0" applyNumberFormat="1" applyFont="1" applyFill="1" applyBorder="1" applyAlignment="1">
      <alignment horizontal="right" vertical="center"/>
    </xf>
    <xf numFmtId="177" fontId="84" fillId="0" borderId="70" xfId="0" applyNumberFormat="1" applyFont="1" applyFill="1" applyBorder="1" applyAlignment="1">
      <alignment horizontal="right" vertical="center"/>
    </xf>
    <xf numFmtId="177" fontId="84" fillId="0" borderId="50" xfId="0" applyNumberFormat="1" applyFont="1" applyFill="1" applyBorder="1" applyAlignment="1">
      <alignment horizontal="right" vertical="center"/>
    </xf>
    <xf numFmtId="177" fontId="5" fillId="0" borderId="55" xfId="0" applyNumberFormat="1" applyFont="1" applyFill="1" applyBorder="1" applyAlignment="1">
      <alignment horizontal="right" vertical="center"/>
    </xf>
    <xf numFmtId="177" fontId="11" fillId="0" borderId="44" xfId="0" applyNumberFormat="1" applyFont="1" applyFill="1" applyBorder="1" applyAlignment="1" applyProtection="1">
      <alignment horizontal="right" vertical="center"/>
      <protection locked="0"/>
    </xf>
    <xf numFmtId="176" fontId="5" fillId="0" borderId="33"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37" xfId="0" applyNumberFormat="1" applyFont="1" applyFill="1" applyBorder="1" applyAlignment="1">
      <alignment horizontal="right" vertical="center"/>
    </xf>
    <xf numFmtId="192" fontId="84" fillId="0" borderId="11" xfId="0" applyNumberFormat="1" applyFont="1" applyFill="1" applyBorder="1" applyAlignment="1">
      <alignment horizontal="right" vertical="center"/>
    </xf>
    <xf numFmtId="177" fontId="84" fillId="0" borderId="11" xfId="0" applyNumberFormat="1" applyFont="1" applyFill="1" applyBorder="1" applyAlignment="1">
      <alignment horizontal="right" vertical="center"/>
    </xf>
    <xf numFmtId="177" fontId="11" fillId="0" borderId="40" xfId="0" applyNumberFormat="1" applyFont="1" applyFill="1" applyBorder="1" applyAlignment="1" applyProtection="1">
      <alignment horizontal="right" vertical="center"/>
      <protection locked="0"/>
    </xf>
    <xf numFmtId="176" fontId="5" fillId="0" borderId="40"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7" fontId="5" fillId="0" borderId="58" xfId="0" applyNumberFormat="1" applyFont="1" applyFill="1" applyBorder="1" applyAlignment="1">
      <alignment horizontal="right" vertical="center"/>
    </xf>
    <xf numFmtId="192" fontId="84" fillId="0" borderId="51" xfId="0" applyNumberFormat="1" applyFont="1" applyFill="1" applyBorder="1" applyAlignment="1">
      <alignment horizontal="right" vertical="center"/>
    </xf>
    <xf numFmtId="177" fontId="84" fillId="0" borderId="51" xfId="0" applyNumberFormat="1" applyFont="1" applyFill="1" applyBorder="1" applyAlignment="1">
      <alignment horizontal="right" vertical="center"/>
    </xf>
    <xf numFmtId="177" fontId="11" fillId="0" borderId="71" xfId="0" applyNumberFormat="1" applyFont="1" applyFill="1" applyBorder="1" applyAlignment="1" applyProtection="1">
      <alignment horizontal="right" vertical="center"/>
      <protection locked="0"/>
    </xf>
    <xf numFmtId="177" fontId="5" fillId="0" borderId="72" xfId="0" applyNumberFormat="1" applyFont="1" applyFill="1" applyBorder="1" applyAlignment="1">
      <alignment horizontal="right" vertical="center"/>
    </xf>
    <xf numFmtId="176" fontId="5" fillId="0" borderId="71"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177" fontId="5" fillId="0" borderId="53" xfId="0" applyNumberFormat="1" applyFont="1" applyFill="1" applyBorder="1" applyAlignment="1">
      <alignment horizontal="right" vertical="center"/>
    </xf>
    <xf numFmtId="0" fontId="5" fillId="0" borderId="61" xfId="0" applyNumberFormat="1" applyFont="1" applyFill="1" applyBorder="1" applyAlignment="1">
      <alignment horizontal="center" vertical="center"/>
    </xf>
    <xf numFmtId="177" fontId="5" fillId="0" borderId="56" xfId="0" applyNumberFormat="1" applyFont="1" applyFill="1" applyBorder="1" applyAlignment="1">
      <alignment vertical="center"/>
    </xf>
    <xf numFmtId="177" fontId="5" fillId="0" borderId="64" xfId="0" applyNumberFormat="1"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8" fillId="0" borderId="22" xfId="0" applyFont="1" applyFill="1" applyBorder="1" applyAlignment="1">
      <alignment vertical="center"/>
    </xf>
    <xf numFmtId="0" fontId="18" fillId="0" borderId="17" xfId="0" applyFont="1" applyFill="1" applyBorder="1" applyAlignment="1">
      <alignment vertical="center"/>
    </xf>
    <xf numFmtId="0" fontId="18" fillId="0" borderId="74" xfId="0" applyFont="1" applyFill="1" applyBorder="1" applyAlignment="1">
      <alignment vertical="center"/>
    </xf>
    <xf numFmtId="0" fontId="18" fillId="0" borderId="17" xfId="0" applyFont="1" applyFill="1" applyBorder="1" applyAlignment="1">
      <alignment vertical="center"/>
    </xf>
    <xf numFmtId="0" fontId="18" fillId="0" borderId="74" xfId="0" applyFont="1" applyFill="1" applyBorder="1" applyAlignment="1">
      <alignment vertical="center"/>
    </xf>
    <xf numFmtId="0" fontId="18" fillId="0" borderId="29" xfId="0" applyFont="1" applyFill="1" applyBorder="1" applyAlignment="1">
      <alignment horizontal="distributed" vertical="center" indent="1"/>
    </xf>
    <xf numFmtId="0" fontId="18" fillId="0" borderId="0" xfId="0" applyFont="1" applyFill="1" applyBorder="1" applyAlignment="1">
      <alignment horizontal="distributed" vertical="center" indent="1"/>
    </xf>
    <xf numFmtId="0" fontId="18" fillId="0" borderId="36" xfId="0" applyFont="1" applyFill="1" applyBorder="1" applyAlignment="1">
      <alignment horizontal="distributed" vertical="center" indent="1"/>
    </xf>
    <xf numFmtId="0" fontId="18" fillId="0" borderId="0" xfId="0" applyFont="1" applyFill="1" applyBorder="1" applyAlignment="1">
      <alignment vertical="center"/>
    </xf>
    <xf numFmtId="0" fontId="18" fillId="0" borderId="36" xfId="0" applyFont="1" applyFill="1" applyBorder="1" applyAlignment="1">
      <alignment vertical="center"/>
    </xf>
    <xf numFmtId="0" fontId="18" fillId="0" borderId="75" xfId="0" applyFont="1" applyFill="1" applyBorder="1" applyAlignment="1">
      <alignment vertical="center"/>
    </xf>
    <xf numFmtId="0" fontId="18" fillId="0" borderId="20" xfId="0" applyFont="1" applyFill="1" applyBorder="1" applyAlignment="1">
      <alignment vertical="center"/>
    </xf>
    <xf numFmtId="0" fontId="18" fillId="0" borderId="35" xfId="0" applyFont="1" applyFill="1" applyBorder="1" applyAlignment="1">
      <alignment vertical="center"/>
    </xf>
    <xf numFmtId="0" fontId="18" fillId="0" borderId="20" xfId="0" applyFont="1" applyFill="1" applyBorder="1" applyAlignment="1">
      <alignment vertical="center"/>
    </xf>
    <xf numFmtId="0" fontId="18" fillId="0" borderId="35" xfId="0" applyFont="1" applyFill="1" applyBorder="1" applyAlignment="1">
      <alignment vertical="center"/>
    </xf>
    <xf numFmtId="0" fontId="18" fillId="0" borderId="22" xfId="0" applyFont="1" applyFill="1" applyBorder="1" applyAlignment="1">
      <alignment horizontal="distributed" vertical="center" indent="1"/>
    </xf>
    <xf numFmtId="0" fontId="18" fillId="0" borderId="17" xfId="0" applyFont="1" applyFill="1" applyBorder="1" applyAlignment="1">
      <alignment horizontal="distributed" vertical="center" indent="1"/>
    </xf>
    <xf numFmtId="0" fontId="18" fillId="0" borderId="74" xfId="0" applyFont="1" applyFill="1" applyBorder="1" applyAlignment="1">
      <alignment horizontal="distributed" vertical="center" indent="1"/>
    </xf>
    <xf numFmtId="0" fontId="18" fillId="0" borderId="29" xfId="0" applyFont="1" applyFill="1" applyBorder="1" applyAlignment="1">
      <alignment vertical="center"/>
    </xf>
    <xf numFmtId="0" fontId="18" fillId="0" borderId="0" xfId="0" applyFont="1" applyFill="1" applyBorder="1" applyAlignment="1">
      <alignment vertical="center"/>
    </xf>
    <xf numFmtId="0" fontId="18" fillId="0" borderId="36" xfId="0" applyFont="1" applyFill="1" applyBorder="1" applyAlignment="1">
      <alignment vertical="center"/>
    </xf>
    <xf numFmtId="0" fontId="18" fillId="0" borderId="19" xfId="0" applyFont="1" applyFill="1" applyBorder="1" applyAlignment="1" applyProtection="1">
      <alignment vertical="center"/>
      <protection locked="0"/>
    </xf>
    <xf numFmtId="0" fontId="18" fillId="0" borderId="0" xfId="0" applyFont="1" applyFill="1" applyAlignment="1">
      <alignment vertical="center"/>
    </xf>
    <xf numFmtId="0" fontId="18" fillId="0" borderId="0" xfId="0" applyFont="1" applyFill="1" applyBorder="1" applyAlignment="1">
      <alignment vertical="top" wrapText="1"/>
    </xf>
    <xf numFmtId="0" fontId="18" fillId="0" borderId="0" xfId="0" applyFont="1" applyFill="1" applyBorder="1" applyAlignment="1">
      <alignment horizontal="center" vertical="top" wrapText="1"/>
    </xf>
    <xf numFmtId="0" fontId="17" fillId="0" borderId="0" xfId="0" applyFont="1" applyFill="1" applyAlignment="1">
      <alignment vertical="center"/>
    </xf>
    <xf numFmtId="0" fontId="19" fillId="0" borderId="0" xfId="0" applyFont="1" applyFill="1" applyAlignment="1">
      <alignment vertical="center"/>
    </xf>
    <xf numFmtId="0" fontId="23" fillId="0" borderId="0" xfId="0" applyFont="1" applyFill="1" applyAlignment="1">
      <alignment vertical="center"/>
    </xf>
    <xf numFmtId="0" fontId="0" fillId="0" borderId="18" xfId="0" applyFont="1" applyFill="1" applyBorder="1" applyAlignment="1">
      <alignment horizontal="distributed" vertical="center"/>
    </xf>
    <xf numFmtId="0" fontId="18" fillId="0" borderId="0" xfId="0" applyFont="1" applyFill="1" applyAlignment="1">
      <alignment horizontal="center" vertical="center"/>
    </xf>
    <xf numFmtId="0" fontId="24" fillId="0" borderId="76"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18" xfId="0" applyFont="1" applyFill="1" applyBorder="1" applyAlignment="1">
      <alignment vertical="center" wrapText="1"/>
    </xf>
    <xf numFmtId="0" fontId="6" fillId="0" borderId="21" xfId="0" applyFont="1" applyFill="1" applyBorder="1" applyAlignment="1">
      <alignment vertical="center" wrapText="1"/>
    </xf>
    <xf numFmtId="0" fontId="6" fillId="0" borderId="0" xfId="0" applyFont="1" applyFill="1" applyAlignment="1">
      <alignment vertical="center"/>
    </xf>
    <xf numFmtId="0" fontId="6" fillId="0" borderId="2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32"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0" xfId="0" applyFont="1" applyFill="1" applyAlignment="1">
      <alignment horizontal="right" vertical="center"/>
    </xf>
    <xf numFmtId="180" fontId="18" fillId="0" borderId="25" xfId="49" applyNumberFormat="1" applyFont="1" applyFill="1" applyBorder="1" applyAlignment="1" applyProtection="1">
      <alignment vertical="center"/>
      <protection locked="0"/>
    </xf>
    <xf numFmtId="180" fontId="18" fillId="0" borderId="30" xfId="49" applyNumberFormat="1" applyFont="1" applyFill="1" applyBorder="1" applyAlignment="1" applyProtection="1">
      <alignment vertical="center"/>
      <protection locked="0"/>
    </xf>
    <xf numFmtId="180" fontId="21" fillId="0" borderId="30" xfId="49" applyNumberFormat="1" applyFont="1" applyFill="1" applyBorder="1" applyAlignment="1" applyProtection="1">
      <alignment vertical="center"/>
      <protection/>
    </xf>
    <xf numFmtId="180" fontId="21" fillId="0" borderId="30" xfId="49" applyNumberFormat="1" applyFont="1" applyFill="1" applyBorder="1" applyAlignment="1">
      <alignment vertical="center"/>
    </xf>
    <xf numFmtId="0" fontId="0" fillId="0" borderId="31" xfId="0" applyFont="1" applyFill="1" applyBorder="1" applyAlignment="1">
      <alignment horizontal="center" vertical="center"/>
    </xf>
    <xf numFmtId="180" fontId="0" fillId="0" borderId="0" xfId="49" applyNumberFormat="1" applyFont="1" applyFill="1" applyBorder="1" applyAlignment="1">
      <alignment vertical="center"/>
    </xf>
    <xf numFmtId="180" fontId="20" fillId="0" borderId="33" xfId="49" applyNumberFormat="1" applyFont="1" applyFill="1" applyBorder="1" applyAlignment="1">
      <alignment vertical="center"/>
    </xf>
    <xf numFmtId="38" fontId="20" fillId="0" borderId="38" xfId="49" applyFont="1" applyFill="1" applyBorder="1" applyAlignment="1">
      <alignment vertical="center"/>
    </xf>
    <xf numFmtId="0" fontId="21" fillId="0" borderId="62" xfId="0" applyFont="1" applyFill="1" applyBorder="1" applyAlignment="1">
      <alignment horizontal="center" vertical="center"/>
    </xf>
    <xf numFmtId="0" fontId="0" fillId="0" borderId="11" xfId="0" applyFont="1" applyFill="1" applyBorder="1" applyAlignment="1">
      <alignment horizontal="center" vertical="center"/>
    </xf>
    <xf numFmtId="180" fontId="0" fillId="0" borderId="39" xfId="49" applyNumberFormat="1" applyFont="1" applyFill="1" applyBorder="1" applyAlignment="1">
      <alignment vertical="center"/>
    </xf>
    <xf numFmtId="180" fontId="20" fillId="0" borderId="40" xfId="49" applyNumberFormat="1" applyFont="1" applyFill="1" applyBorder="1" applyAlignment="1">
      <alignment vertical="center"/>
    </xf>
    <xf numFmtId="38" fontId="20" fillId="0" borderId="50" xfId="49" applyFont="1" applyFill="1" applyBorder="1" applyAlignment="1">
      <alignment vertical="center"/>
    </xf>
    <xf numFmtId="0" fontId="21" fillId="0" borderId="58" xfId="0" applyFont="1" applyFill="1" applyBorder="1" applyAlignment="1">
      <alignment horizontal="center" vertical="center"/>
    </xf>
    <xf numFmtId="0" fontId="0" fillId="0" borderId="23" xfId="0" applyFont="1" applyFill="1" applyBorder="1" applyAlignment="1">
      <alignment horizontal="center" vertical="center"/>
    </xf>
    <xf numFmtId="180" fontId="0" fillId="0" borderId="41" xfId="49" applyNumberFormat="1" applyFont="1" applyFill="1" applyBorder="1" applyAlignment="1">
      <alignment vertical="center"/>
    </xf>
    <xf numFmtId="180" fontId="20" fillId="0" borderId="24" xfId="49" applyNumberFormat="1" applyFont="1" applyFill="1" applyBorder="1" applyAlignment="1">
      <alignment vertical="center"/>
    </xf>
    <xf numFmtId="38" fontId="20" fillId="0" borderId="34" xfId="49" applyFont="1" applyFill="1" applyBorder="1" applyAlignment="1">
      <alignment vertical="center"/>
    </xf>
    <xf numFmtId="0" fontId="21" fillId="0" borderId="77" xfId="0" applyFont="1" applyFill="1" applyBorder="1" applyAlignment="1">
      <alignment horizontal="center" vertical="center"/>
    </xf>
    <xf numFmtId="0" fontId="0" fillId="0" borderId="51" xfId="0" applyFont="1" applyFill="1" applyBorder="1" applyAlignment="1">
      <alignment horizontal="center" vertical="center"/>
    </xf>
    <xf numFmtId="180" fontId="0" fillId="0" borderId="73" xfId="49" applyNumberFormat="1" applyFont="1" applyFill="1" applyBorder="1" applyAlignment="1">
      <alignment vertical="center"/>
    </xf>
    <xf numFmtId="0" fontId="21" fillId="0" borderId="53" xfId="0" applyFont="1" applyFill="1" applyBorder="1" applyAlignment="1">
      <alignment horizontal="center" vertical="center"/>
    </xf>
    <xf numFmtId="180" fontId="21" fillId="0" borderId="25" xfId="49" applyNumberFormat="1" applyFont="1" applyFill="1" applyBorder="1" applyAlignment="1" applyProtection="1">
      <alignment vertical="center"/>
      <protection/>
    </xf>
    <xf numFmtId="180" fontId="21" fillId="0" borderId="25" xfId="49" applyNumberFormat="1" applyFont="1" applyFill="1" applyBorder="1" applyAlignment="1">
      <alignment vertical="center"/>
    </xf>
    <xf numFmtId="180" fontId="20" fillId="0" borderId="42" xfId="49" applyNumberFormat="1" applyFont="1" applyFill="1" applyBorder="1" applyAlignment="1">
      <alignment vertical="center"/>
    </xf>
    <xf numFmtId="38" fontId="20" fillId="0" borderId="43" xfId="49" applyFont="1" applyFill="1" applyBorder="1" applyAlignment="1">
      <alignment vertical="center"/>
    </xf>
    <xf numFmtId="0" fontId="0" fillId="0" borderId="70" xfId="0" applyFont="1" applyFill="1" applyBorder="1" applyAlignment="1">
      <alignment horizontal="center" vertical="center"/>
    </xf>
    <xf numFmtId="180" fontId="0" fillId="0" borderId="44" xfId="49" applyNumberFormat="1" applyFont="1" applyFill="1" applyBorder="1" applyAlignment="1">
      <alignment vertical="center"/>
    </xf>
    <xf numFmtId="180" fontId="0" fillId="0" borderId="40" xfId="49" applyNumberFormat="1" applyFont="1" applyFill="1" applyBorder="1" applyAlignment="1">
      <alignment vertical="center"/>
    </xf>
    <xf numFmtId="180" fontId="0" fillId="0" borderId="24" xfId="49" applyNumberFormat="1" applyFont="1" applyFill="1" applyBorder="1" applyAlignment="1">
      <alignment vertical="center"/>
    </xf>
    <xf numFmtId="180" fontId="0" fillId="0" borderId="71" xfId="49" applyNumberFormat="1" applyFont="1" applyFill="1" applyBorder="1" applyAlignment="1">
      <alignment vertical="center"/>
    </xf>
    <xf numFmtId="180" fontId="20" fillId="0" borderId="44" xfId="49" applyNumberFormat="1" applyFont="1" applyFill="1" applyBorder="1" applyAlignment="1">
      <alignment vertical="center"/>
    </xf>
    <xf numFmtId="38" fontId="20" fillId="0" borderId="78" xfId="49" applyFont="1" applyFill="1" applyBorder="1" applyAlignment="1">
      <alignment vertical="center"/>
    </xf>
    <xf numFmtId="0" fontId="24" fillId="0" borderId="0" xfId="0" applyFont="1" applyFill="1" applyAlignment="1">
      <alignment horizontal="center" vertical="center"/>
    </xf>
    <xf numFmtId="0" fontId="17" fillId="0" borderId="0" xfId="0" applyFont="1" applyFill="1" applyAlignment="1" applyProtection="1">
      <alignment vertical="center"/>
      <protection locked="0"/>
    </xf>
    <xf numFmtId="180" fontId="22" fillId="0" borderId="0" xfId="49" applyNumberFormat="1" applyFont="1" applyFill="1" applyBorder="1" applyAlignment="1">
      <alignment vertical="center"/>
    </xf>
    <xf numFmtId="180" fontId="17" fillId="0" borderId="0" xfId="49" applyNumberFormat="1" applyFont="1" applyFill="1" applyBorder="1" applyAlignment="1">
      <alignment vertical="center"/>
    </xf>
    <xf numFmtId="0" fontId="17" fillId="0" borderId="0" xfId="0" applyFont="1" applyFill="1" applyBorder="1" applyAlignment="1">
      <alignment horizontal="center" vertical="center"/>
    </xf>
    <xf numFmtId="38" fontId="22" fillId="0" borderId="0" xfId="49" applyFont="1" applyFill="1" applyBorder="1" applyAlignment="1">
      <alignment vertical="center"/>
    </xf>
    <xf numFmtId="0" fontId="17" fillId="0" borderId="0" xfId="0" applyFont="1" applyFill="1" applyAlignment="1" applyProtection="1">
      <alignment vertical="center"/>
      <protection locked="0"/>
    </xf>
    <xf numFmtId="0" fontId="26" fillId="0" borderId="0" xfId="0" applyFont="1" applyFill="1" applyAlignment="1">
      <alignment vertical="center"/>
    </xf>
    <xf numFmtId="0" fontId="11" fillId="0" borderId="0" xfId="0" applyFont="1" applyFill="1" applyAlignment="1">
      <alignment vertical="center"/>
    </xf>
    <xf numFmtId="0" fontId="27" fillId="0" borderId="18" xfId="0" applyFont="1" applyFill="1" applyBorder="1" applyAlignment="1">
      <alignment horizontal="distributed" vertical="center"/>
    </xf>
    <xf numFmtId="0" fontId="11" fillId="0" borderId="0" xfId="0" applyFont="1" applyFill="1" applyBorder="1" applyAlignment="1">
      <alignment vertical="center"/>
    </xf>
    <xf numFmtId="0" fontId="26" fillId="0" borderId="0" xfId="0" applyFont="1" applyFill="1" applyAlignment="1" quotePrefix="1">
      <alignment horizontal="left" vertical="center"/>
    </xf>
    <xf numFmtId="0" fontId="29" fillId="0" borderId="20" xfId="0" applyFont="1" applyFill="1" applyBorder="1" applyAlignment="1">
      <alignment horizontal="right" vertical="center"/>
    </xf>
    <xf numFmtId="0" fontId="29" fillId="0" borderId="21" xfId="0" applyFont="1" applyFill="1" applyBorder="1" applyAlignment="1">
      <alignment horizontal="right" vertical="center"/>
    </xf>
    <xf numFmtId="0" fontId="29" fillId="0" borderId="22" xfId="0" applyFont="1" applyFill="1" applyBorder="1" applyAlignment="1">
      <alignment horizontal="right" vertical="center"/>
    </xf>
    <xf numFmtId="0" fontId="29" fillId="0" borderId="22" xfId="0" applyFont="1" applyFill="1" applyBorder="1" applyAlignment="1">
      <alignment vertical="center" wrapText="1"/>
    </xf>
    <xf numFmtId="0" fontId="29" fillId="0" borderId="17" xfId="0" applyFont="1" applyFill="1" applyBorder="1" applyAlignment="1">
      <alignment vertical="center" wrapText="1"/>
    </xf>
    <xf numFmtId="0" fontId="29" fillId="0" borderId="0" xfId="0" applyFont="1" applyFill="1" applyAlignment="1">
      <alignment vertical="center"/>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25" xfId="0" applyFont="1" applyFill="1" applyBorder="1" applyAlignment="1">
      <alignment horizontal="center" vertical="center"/>
    </xf>
    <xf numFmtId="0" fontId="29" fillId="0" borderId="27" xfId="0" applyFont="1" applyFill="1" applyBorder="1" applyAlignment="1">
      <alignment horizontal="center" vertical="center" wrapText="1"/>
    </xf>
    <xf numFmtId="0" fontId="32" fillId="0" borderId="0" xfId="0" applyFont="1" applyFill="1" applyBorder="1" applyAlignment="1">
      <alignment vertical="center"/>
    </xf>
    <xf numFmtId="0" fontId="29" fillId="0" borderId="29" xfId="0" applyFont="1" applyFill="1" applyBorder="1" applyAlignment="1">
      <alignment horizontal="right" vertical="center"/>
    </xf>
    <xf numFmtId="0" fontId="29" fillId="0" borderId="30" xfId="0" applyFont="1" applyFill="1" applyBorder="1" applyAlignment="1">
      <alignment horizontal="right" vertical="center"/>
    </xf>
    <xf numFmtId="0" fontId="29" fillId="0" borderId="31" xfId="0" applyFont="1" applyFill="1" applyBorder="1" applyAlignment="1">
      <alignment horizontal="right" vertical="center"/>
    </xf>
    <xf numFmtId="0" fontId="29" fillId="0" borderId="33" xfId="0" applyFont="1" applyFill="1" applyBorder="1" applyAlignment="1">
      <alignment horizontal="right" vertical="center"/>
    </xf>
    <xf numFmtId="0" fontId="29" fillId="0" borderId="36" xfId="0" applyFont="1" applyFill="1" applyBorder="1" applyAlignment="1">
      <alignment horizontal="right" vertical="center"/>
    </xf>
    <xf numFmtId="0" fontId="29" fillId="0" borderId="32" xfId="0" applyFont="1" applyFill="1" applyBorder="1" applyAlignment="1">
      <alignment horizontal="right" vertical="center"/>
    </xf>
    <xf numFmtId="0" fontId="29" fillId="0" borderId="0" xfId="0" applyFont="1" applyFill="1" applyAlignment="1">
      <alignment horizontal="right" vertical="center"/>
    </xf>
    <xf numFmtId="180" fontId="11" fillId="0" borderId="31" xfId="49" applyNumberFormat="1" applyFont="1" applyFill="1" applyBorder="1" applyAlignment="1" applyProtection="1">
      <alignment vertical="center"/>
      <protection locked="0"/>
    </xf>
    <xf numFmtId="180" fontId="11" fillId="0" borderId="33" xfId="49" applyNumberFormat="1" applyFont="1" applyFill="1" applyBorder="1" applyAlignment="1" applyProtection="1">
      <alignment vertical="center"/>
      <protection locked="0"/>
    </xf>
    <xf numFmtId="0" fontId="27" fillId="0" borderId="31" xfId="0" applyFont="1" applyFill="1" applyBorder="1" applyAlignment="1">
      <alignment horizontal="center" vertical="center"/>
    </xf>
    <xf numFmtId="38" fontId="28" fillId="0" borderId="38" xfId="49" applyFont="1" applyFill="1" applyBorder="1" applyAlignment="1">
      <alignment vertical="center"/>
    </xf>
    <xf numFmtId="0" fontId="5" fillId="0" borderId="62" xfId="0" applyFont="1" applyFill="1" applyBorder="1" applyAlignment="1">
      <alignment horizontal="center" vertical="center"/>
    </xf>
    <xf numFmtId="0" fontId="27" fillId="0" borderId="11" xfId="0" applyFont="1" applyFill="1" applyBorder="1" applyAlignment="1">
      <alignment horizontal="center" vertical="center"/>
    </xf>
    <xf numFmtId="38" fontId="28" fillId="0" borderId="50" xfId="49" applyFont="1" applyFill="1" applyBorder="1" applyAlignment="1">
      <alignment vertical="center"/>
    </xf>
    <xf numFmtId="0" fontId="33" fillId="0" borderId="0" xfId="0" applyFont="1" applyFill="1" applyAlignment="1">
      <alignment vertical="center"/>
    </xf>
    <xf numFmtId="180" fontId="11" fillId="0" borderId="26" xfId="49" applyNumberFormat="1" applyFont="1" applyFill="1" applyBorder="1" applyAlignment="1" applyProtection="1">
      <alignment vertical="center"/>
      <protection locked="0"/>
    </xf>
    <xf numFmtId="180" fontId="11" fillId="0" borderId="28" xfId="49" applyNumberFormat="1" applyFont="1" applyFill="1" applyBorder="1" applyAlignment="1" applyProtection="1">
      <alignment vertical="center"/>
      <protection locked="0"/>
    </xf>
    <xf numFmtId="180" fontId="28" fillId="0" borderId="42" xfId="49" applyNumberFormat="1" applyFont="1" applyFill="1" applyBorder="1" applyAlignment="1">
      <alignment vertical="center"/>
    </xf>
    <xf numFmtId="38" fontId="28" fillId="0" borderId="43" xfId="49" applyFont="1" applyFill="1" applyBorder="1" applyAlignment="1">
      <alignment vertical="center"/>
    </xf>
    <xf numFmtId="0" fontId="33" fillId="0" borderId="0" xfId="0" applyFont="1" applyFill="1" applyAlignment="1">
      <alignment horizontal="center" vertical="center"/>
    </xf>
    <xf numFmtId="0" fontId="34" fillId="0" borderId="76"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22" xfId="0" applyFont="1" applyFill="1" applyBorder="1" applyAlignment="1">
      <alignment horizontal="center" vertical="center"/>
    </xf>
    <xf numFmtId="38" fontId="28" fillId="0" borderId="78" xfId="49"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Alignment="1">
      <alignment horizontal="center" vertical="center"/>
    </xf>
    <xf numFmtId="0" fontId="30" fillId="0" borderId="0" xfId="0" applyFont="1" applyFill="1" applyAlignment="1" applyProtection="1">
      <alignment vertical="center"/>
      <protection locked="0"/>
    </xf>
    <xf numFmtId="180" fontId="35" fillId="0" borderId="0" xfId="49" applyNumberFormat="1" applyFont="1" applyFill="1" applyBorder="1" applyAlignment="1">
      <alignment vertical="center"/>
    </xf>
    <xf numFmtId="180" fontId="30" fillId="0" borderId="0" xfId="49" applyNumberFormat="1" applyFont="1" applyFill="1" applyBorder="1" applyAlignment="1">
      <alignment vertical="center"/>
    </xf>
    <xf numFmtId="0" fontId="30" fillId="0" borderId="0" xfId="0" applyFont="1" applyFill="1" applyBorder="1" applyAlignment="1">
      <alignment horizontal="center" vertical="center"/>
    </xf>
    <xf numFmtId="38" fontId="35" fillId="0" borderId="0" xfId="49" applyFont="1" applyFill="1" applyBorder="1" applyAlignment="1">
      <alignment vertical="center"/>
    </xf>
    <xf numFmtId="0" fontId="30" fillId="0" borderId="0" xfId="0" applyFont="1" applyFill="1" applyAlignment="1">
      <alignment vertical="center"/>
    </xf>
    <xf numFmtId="0" fontId="30" fillId="0" borderId="0" xfId="0" applyFont="1" applyFill="1" applyAlignment="1" applyProtection="1">
      <alignment vertical="center"/>
      <protection locked="0"/>
    </xf>
    <xf numFmtId="0" fontId="27" fillId="0" borderId="26" xfId="0" applyFont="1" applyFill="1" applyBorder="1" applyAlignment="1">
      <alignment horizontal="center" vertical="center"/>
    </xf>
    <xf numFmtId="180" fontId="27" fillId="0" borderId="31" xfId="49" applyNumberFormat="1" applyFont="1" applyFill="1" applyBorder="1" applyAlignment="1" applyProtection="1">
      <alignment vertical="center"/>
      <protection locked="0"/>
    </xf>
    <xf numFmtId="180" fontId="27" fillId="0" borderId="33" xfId="49" applyNumberFormat="1" applyFont="1" applyFill="1" applyBorder="1" applyAlignment="1" applyProtection="1">
      <alignment vertical="center"/>
      <protection locked="0"/>
    </xf>
    <xf numFmtId="38" fontId="28" fillId="0" borderId="36" xfId="49" applyFont="1" applyFill="1" applyBorder="1" applyAlignment="1">
      <alignment vertical="center"/>
    </xf>
    <xf numFmtId="180" fontId="27" fillId="0" borderId="26" xfId="49" applyNumberFormat="1" applyFont="1" applyFill="1" applyBorder="1" applyAlignment="1" applyProtection="1">
      <alignment vertical="center"/>
      <protection locked="0"/>
    </xf>
    <xf numFmtId="180" fontId="27" fillId="0" borderId="28" xfId="49" applyNumberFormat="1" applyFont="1" applyFill="1" applyBorder="1" applyAlignment="1" applyProtection="1">
      <alignment vertical="center"/>
      <protection locked="0"/>
    </xf>
    <xf numFmtId="0" fontId="27" fillId="0" borderId="70" xfId="0" applyFont="1" applyFill="1" applyBorder="1" applyAlignment="1">
      <alignment horizontal="center" vertical="center"/>
    </xf>
    <xf numFmtId="0" fontId="34" fillId="0" borderId="79" xfId="0" applyFont="1" applyFill="1" applyBorder="1" applyAlignment="1">
      <alignment horizontal="center" vertical="center"/>
    </xf>
    <xf numFmtId="0" fontId="36" fillId="0" borderId="0" xfId="0" applyFont="1" applyFill="1" applyAlignment="1">
      <alignment vertical="center"/>
    </xf>
    <xf numFmtId="0" fontId="37" fillId="0" borderId="0" xfId="0" applyFont="1" applyFill="1" applyAlignment="1">
      <alignment vertical="center"/>
    </xf>
    <xf numFmtId="0" fontId="11" fillId="0" borderId="0" xfId="0" applyFont="1" applyFill="1" applyAlignment="1">
      <alignment horizontal="center" vertical="center"/>
    </xf>
    <xf numFmtId="0" fontId="27" fillId="0" borderId="37" xfId="0" applyFont="1" applyFill="1" applyBorder="1" applyAlignment="1">
      <alignment horizontal="distributed" vertical="center"/>
    </xf>
    <xf numFmtId="0" fontId="5" fillId="0" borderId="0" xfId="0" applyFont="1" applyFill="1" applyAlignment="1">
      <alignment horizontal="center" vertical="center"/>
    </xf>
    <xf numFmtId="38" fontId="11" fillId="0" borderId="0" xfId="49" applyFont="1" applyFill="1" applyAlignment="1">
      <alignment vertical="center"/>
    </xf>
    <xf numFmtId="0" fontId="27" fillId="0" borderId="53" xfId="0" applyFont="1" applyFill="1" applyBorder="1" applyAlignment="1">
      <alignment horizontal="distributed" vertical="center"/>
    </xf>
    <xf numFmtId="0" fontId="38" fillId="0" borderId="0" xfId="0" applyFont="1" applyFill="1" applyAlignment="1" quotePrefix="1">
      <alignment horizontal="left" vertical="center"/>
    </xf>
    <xf numFmtId="0" fontId="11" fillId="0" borderId="0" xfId="0" applyFont="1" applyFill="1" applyAlignment="1">
      <alignment horizontal="right" vertical="center"/>
    </xf>
    <xf numFmtId="0" fontId="29" fillId="0" borderId="29" xfId="0" applyFont="1" applyFill="1" applyBorder="1" applyAlignment="1">
      <alignment horizontal="center" vertical="center" wrapText="1"/>
    </xf>
    <xf numFmtId="0" fontId="27" fillId="0" borderId="55" xfId="0" applyFont="1" applyFill="1" applyBorder="1" applyAlignment="1" quotePrefix="1">
      <alignment horizontal="center" vertical="center" wrapText="1"/>
    </xf>
    <xf numFmtId="0" fontId="27" fillId="0" borderId="70" xfId="0" applyFont="1" applyFill="1" applyBorder="1" applyAlignment="1" quotePrefix="1">
      <alignment horizontal="center" vertical="center" wrapText="1"/>
    </xf>
    <xf numFmtId="0" fontId="27" fillId="0" borderId="0"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36" xfId="0" applyFont="1" applyFill="1" applyBorder="1" applyAlignment="1" quotePrefix="1">
      <alignment horizontal="center" vertical="center" wrapText="1"/>
    </xf>
    <xf numFmtId="0" fontId="29" fillId="0" borderId="22" xfId="0" applyFont="1" applyFill="1" applyBorder="1" applyAlignment="1" quotePrefix="1">
      <alignment horizontal="center" vertical="center" wrapText="1"/>
    </xf>
    <xf numFmtId="0" fontId="29" fillId="0" borderId="74" xfId="0" applyFont="1" applyFill="1" applyBorder="1" applyAlignment="1" quotePrefix="1">
      <alignment horizontal="center" vertical="center" wrapText="1"/>
    </xf>
    <xf numFmtId="0" fontId="27" fillId="0" borderId="2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80" xfId="0" applyFont="1" applyFill="1" applyBorder="1" applyAlignment="1">
      <alignment horizontal="center" vertical="center" wrapText="1"/>
    </xf>
    <xf numFmtId="0" fontId="27" fillId="0" borderId="26" xfId="0" applyFont="1" applyFill="1" applyBorder="1" applyAlignment="1" quotePrefix="1">
      <alignment horizontal="center" vertical="center" wrapText="1"/>
    </xf>
    <xf numFmtId="0" fontId="27" fillId="0" borderId="20" xfId="0" applyFont="1" applyFill="1" applyBorder="1" applyAlignment="1">
      <alignment horizontal="center" vertical="center" wrapText="1"/>
    </xf>
    <xf numFmtId="0" fontId="27" fillId="0" borderId="35" xfId="0" applyFont="1" applyFill="1" applyBorder="1" applyAlignment="1">
      <alignment horizontal="center" vertical="center"/>
    </xf>
    <xf numFmtId="0" fontId="29" fillId="0" borderId="75" xfId="0" applyFont="1" applyFill="1" applyBorder="1" applyAlignment="1" quotePrefix="1">
      <alignment horizontal="center" vertical="center"/>
    </xf>
    <xf numFmtId="0" fontId="29" fillId="0" borderId="35" xfId="0" applyFont="1" applyFill="1" applyBorder="1" applyAlignment="1">
      <alignment horizontal="center" vertical="center"/>
    </xf>
    <xf numFmtId="0" fontId="11" fillId="0" borderId="62" xfId="0" applyNumberFormat="1" applyFont="1" applyFill="1" applyBorder="1" applyAlignment="1" applyProtection="1">
      <alignment horizontal="center" vertical="center"/>
      <protection locked="0"/>
    </xf>
    <xf numFmtId="0" fontId="11" fillId="0" borderId="37" xfId="0" applyFont="1" applyFill="1" applyBorder="1" applyAlignment="1" applyProtection="1">
      <alignment horizontal="right" vertical="center"/>
      <protection locked="0"/>
    </xf>
    <xf numFmtId="177" fontId="11" fillId="0" borderId="37" xfId="0" applyNumberFormat="1" applyFont="1" applyFill="1" applyBorder="1" applyAlignment="1" applyProtection="1">
      <alignment horizontal="right" vertical="center"/>
      <protection locked="0"/>
    </xf>
    <xf numFmtId="177" fontId="11" fillId="0" borderId="22" xfId="0" applyNumberFormat="1" applyFont="1" applyFill="1" applyBorder="1" applyAlignment="1" applyProtection="1">
      <alignment horizontal="right" vertical="center"/>
      <protection locked="0"/>
    </xf>
    <xf numFmtId="192" fontId="11" fillId="0" borderId="17" xfId="0" applyNumberFormat="1" applyFont="1" applyFill="1" applyBorder="1" applyAlignment="1">
      <alignment horizontal="right" vertical="center"/>
    </xf>
    <xf numFmtId="193" fontId="11" fillId="0" borderId="55" xfId="0" applyNumberFormat="1" applyFont="1" applyFill="1" applyBorder="1" applyAlignment="1">
      <alignment horizontal="right" vertical="center"/>
    </xf>
    <xf numFmtId="0" fontId="18" fillId="0" borderId="29" xfId="0" applyFont="1" applyFill="1" applyBorder="1" applyAlignment="1">
      <alignment horizontal="center" vertical="center" shrinkToFit="1"/>
    </xf>
    <xf numFmtId="177" fontId="18" fillId="0" borderId="44" xfId="0" applyNumberFormat="1" applyFont="1" applyFill="1" applyBorder="1" applyAlignment="1" applyProtection="1">
      <alignment horizontal="right" vertical="center" shrinkToFit="1"/>
      <protection locked="0"/>
    </xf>
    <xf numFmtId="177" fontId="84" fillId="0" borderId="77" xfId="0" applyNumberFormat="1" applyFont="1" applyFill="1" applyBorder="1" applyAlignment="1" applyProtection="1">
      <alignment horizontal="right" vertical="center"/>
      <protection locked="0"/>
    </xf>
    <xf numFmtId="0" fontId="39" fillId="0" borderId="65" xfId="0" applyFont="1" applyFill="1" applyBorder="1" applyAlignment="1">
      <alignment horizontal="center" vertical="center"/>
    </xf>
    <xf numFmtId="0" fontId="33" fillId="0" borderId="0" xfId="0" applyFont="1" applyFill="1" applyAlignment="1">
      <alignment horizontal="right" vertical="center"/>
    </xf>
    <xf numFmtId="0" fontId="11" fillId="0" borderId="58" xfId="0" applyNumberFormat="1" applyFont="1" applyFill="1" applyBorder="1" applyAlignment="1" applyProtection="1">
      <alignment horizontal="center" vertical="center"/>
      <protection locked="0"/>
    </xf>
    <xf numFmtId="0" fontId="11" fillId="0" borderId="58" xfId="0" applyFont="1" applyFill="1" applyBorder="1" applyAlignment="1" applyProtection="1">
      <alignment horizontal="right" vertical="center"/>
      <protection locked="0"/>
    </xf>
    <xf numFmtId="177" fontId="11" fillId="0" borderId="58" xfId="0" applyNumberFormat="1" applyFont="1" applyFill="1" applyBorder="1" applyAlignment="1" applyProtection="1">
      <alignment horizontal="right" vertical="center"/>
      <protection locked="0"/>
    </xf>
    <xf numFmtId="177" fontId="11" fillId="0" borderId="45" xfId="0" applyNumberFormat="1" applyFont="1" applyFill="1" applyBorder="1" applyAlignment="1" applyProtection="1">
      <alignment horizontal="right" vertical="center"/>
      <protection locked="0"/>
    </xf>
    <xf numFmtId="192" fontId="11" fillId="0" borderId="39" xfId="0" applyNumberFormat="1" applyFont="1" applyFill="1" applyBorder="1" applyAlignment="1">
      <alignment horizontal="right" vertical="center"/>
    </xf>
    <xf numFmtId="193" fontId="11" fillId="0" borderId="57" xfId="0" applyNumberFormat="1" applyFont="1" applyFill="1" applyBorder="1" applyAlignment="1">
      <alignment horizontal="right" vertical="center"/>
    </xf>
    <xf numFmtId="0" fontId="18" fillId="0" borderId="45" xfId="0" applyFont="1" applyFill="1" applyBorder="1" applyAlignment="1">
      <alignment horizontal="center" vertical="center" shrinkToFit="1"/>
    </xf>
    <xf numFmtId="177" fontId="18" fillId="0" borderId="40" xfId="0" applyNumberFormat="1" applyFont="1" applyFill="1" applyBorder="1" applyAlignment="1" applyProtection="1">
      <alignment horizontal="right" vertical="center" shrinkToFit="1"/>
      <protection locked="0"/>
    </xf>
    <xf numFmtId="177" fontId="84" fillId="0" borderId="58" xfId="0" applyNumberFormat="1" applyFont="1" applyFill="1" applyBorder="1" applyAlignment="1" applyProtection="1">
      <alignment horizontal="right" vertical="center"/>
      <protection locked="0"/>
    </xf>
    <xf numFmtId="0" fontId="29" fillId="0" borderId="0" xfId="0" applyFont="1" applyFill="1" applyAlignment="1">
      <alignment vertical="center"/>
    </xf>
    <xf numFmtId="0" fontId="39" fillId="0" borderId="58" xfId="0" applyFont="1" applyFill="1" applyBorder="1" applyAlignment="1">
      <alignment horizontal="center" vertical="center"/>
    </xf>
    <xf numFmtId="0" fontId="34" fillId="0" borderId="81" xfId="0" applyFont="1" applyFill="1" applyBorder="1" applyAlignment="1">
      <alignment horizontal="center" vertical="center"/>
    </xf>
    <xf numFmtId="0" fontId="11" fillId="0" borderId="53" xfId="0" applyNumberFormat="1" applyFont="1" applyFill="1" applyBorder="1" applyAlignment="1" applyProtection="1">
      <alignment horizontal="center" vertical="center"/>
      <protection locked="0"/>
    </xf>
    <xf numFmtId="0" fontId="11" fillId="0" borderId="53" xfId="0" applyFont="1" applyFill="1" applyBorder="1" applyAlignment="1" applyProtection="1">
      <alignment horizontal="right" vertical="center"/>
      <protection locked="0"/>
    </xf>
    <xf numFmtId="177" fontId="11" fillId="0" borderId="53" xfId="0" applyNumberFormat="1" applyFont="1" applyFill="1" applyBorder="1" applyAlignment="1" applyProtection="1">
      <alignment horizontal="right" vertical="center"/>
      <protection locked="0"/>
    </xf>
    <xf numFmtId="177" fontId="11" fillId="0" borderId="72" xfId="0" applyNumberFormat="1" applyFont="1" applyFill="1" applyBorder="1" applyAlignment="1" applyProtection="1">
      <alignment horizontal="right" vertical="center"/>
      <protection locked="0"/>
    </xf>
    <xf numFmtId="192" fontId="11" fillId="0" borderId="73" xfId="0" applyNumberFormat="1" applyFont="1" applyFill="1" applyBorder="1" applyAlignment="1">
      <alignment horizontal="right" vertical="center"/>
    </xf>
    <xf numFmtId="193" fontId="11" fillId="0" borderId="59" xfId="0" applyNumberFormat="1" applyFont="1" applyFill="1" applyBorder="1" applyAlignment="1">
      <alignment horizontal="right" vertical="center"/>
    </xf>
    <xf numFmtId="0" fontId="18" fillId="0" borderId="72" xfId="0" applyFont="1" applyFill="1" applyBorder="1" applyAlignment="1">
      <alignment horizontal="center" vertical="center" shrinkToFit="1"/>
    </xf>
    <xf numFmtId="177" fontId="18" fillId="0" borderId="71" xfId="0" applyNumberFormat="1" applyFont="1" applyFill="1" applyBorder="1" applyAlignment="1" applyProtection="1">
      <alignment horizontal="right" vertical="center" shrinkToFit="1"/>
      <protection locked="0"/>
    </xf>
    <xf numFmtId="177" fontId="84" fillId="0" borderId="53" xfId="0" applyNumberFormat="1" applyFont="1" applyFill="1" applyBorder="1" applyAlignment="1" applyProtection="1">
      <alignment horizontal="right" vertical="center"/>
      <protection locked="0"/>
    </xf>
    <xf numFmtId="0" fontId="29" fillId="0" borderId="0" xfId="0" applyFont="1" applyFill="1" applyAlignment="1">
      <alignment vertical="center" shrinkToFit="1"/>
    </xf>
    <xf numFmtId="0" fontId="39" fillId="0" borderId="0" xfId="0" applyFont="1" applyFill="1" applyAlignment="1">
      <alignment horizontal="center" vertical="center" shrinkToFit="1"/>
    </xf>
    <xf numFmtId="0" fontId="29" fillId="0" borderId="0" xfId="0" applyFont="1" applyFill="1" applyAlignment="1">
      <alignment horizontal="center" vertical="center"/>
    </xf>
    <xf numFmtId="0" fontId="39" fillId="0" borderId="0" xfId="0" applyFont="1" applyFill="1" applyAlignment="1">
      <alignment horizontal="center" vertical="center"/>
    </xf>
    <xf numFmtId="0" fontId="29"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40" fillId="0" borderId="0" xfId="0" applyFont="1" applyFill="1" applyAlignment="1" quotePrefix="1">
      <alignment horizontal="left" vertical="center"/>
    </xf>
    <xf numFmtId="0" fontId="29" fillId="0" borderId="80" xfId="0" applyFont="1" applyFill="1" applyBorder="1" applyAlignment="1">
      <alignment horizontal="center" vertical="center"/>
    </xf>
    <xf numFmtId="0" fontId="11" fillId="0" borderId="61"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protection locked="0"/>
    </xf>
    <xf numFmtId="0" fontId="11" fillId="0" borderId="83" xfId="0" applyFont="1" applyFill="1" applyBorder="1" applyAlignment="1" applyProtection="1">
      <alignment horizontal="center" vertical="center" shrinkToFit="1"/>
      <protection locked="0"/>
    </xf>
    <xf numFmtId="0" fontId="5" fillId="0" borderId="84"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3" xfId="0" applyFont="1" applyFill="1" applyBorder="1" applyAlignment="1">
      <alignment horizontal="center" vertical="center"/>
    </xf>
    <xf numFmtId="0" fontId="11" fillId="0" borderId="63" xfId="0" applyFont="1" applyFill="1" applyBorder="1" applyAlignment="1" applyProtection="1">
      <alignment horizontal="center" vertical="center" shrinkToFit="1"/>
      <protection locked="0"/>
    </xf>
    <xf numFmtId="0" fontId="11" fillId="0" borderId="86"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5" fillId="0" borderId="15"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7" xfId="0" applyFont="1" applyFill="1" applyBorder="1" applyAlignment="1">
      <alignment horizontal="center" vertical="center"/>
    </xf>
    <xf numFmtId="0" fontId="11" fillId="0" borderId="45" xfId="0"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shrinkToFit="1"/>
      <protection locked="0"/>
    </xf>
    <xf numFmtId="0" fontId="5" fillId="0" borderId="4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39" xfId="0" applyFont="1" applyFill="1" applyBorder="1" applyAlignment="1">
      <alignment horizontal="center" vertical="center"/>
    </xf>
    <xf numFmtId="0" fontId="11" fillId="0" borderId="58" xfId="0" applyNumberFormat="1" applyFont="1" applyFill="1" applyBorder="1" applyAlignment="1" applyProtection="1">
      <alignment horizontal="center" vertical="center" shrinkToFit="1"/>
      <protection locked="0"/>
    </xf>
    <xf numFmtId="0" fontId="35" fillId="0" borderId="0" xfId="0" applyFont="1" applyFill="1" applyAlignment="1">
      <alignment horizontal="center" vertical="center"/>
    </xf>
    <xf numFmtId="0" fontId="37" fillId="0" borderId="0" xfId="0" applyFont="1" applyFill="1" applyAlignment="1">
      <alignment vertical="center" shrinkToFit="1"/>
    </xf>
    <xf numFmtId="0" fontId="11" fillId="0" borderId="0" xfId="0" applyFont="1" applyFill="1" applyAlignment="1">
      <alignment vertical="center" shrinkToFit="1"/>
    </xf>
    <xf numFmtId="0" fontId="26" fillId="0" borderId="0" xfId="0" applyFont="1" applyFill="1" applyAlignment="1">
      <alignment vertical="center" shrinkToFit="1"/>
    </xf>
    <xf numFmtId="0" fontId="11" fillId="0" borderId="62" xfId="0" applyNumberFormat="1"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0" xfId="0" applyFont="1" applyFill="1" applyBorder="1" applyAlignment="1">
      <alignment horizontal="center" vertical="center"/>
    </xf>
    <xf numFmtId="0" fontId="30" fillId="0" borderId="0" xfId="0" applyFont="1" applyFill="1" applyAlignment="1">
      <alignment vertical="center" shrinkToFit="1"/>
    </xf>
    <xf numFmtId="0" fontId="30" fillId="0" borderId="0" xfId="0" applyFont="1" applyFill="1" applyAlignment="1">
      <alignment horizontal="center" vertical="center"/>
    </xf>
    <xf numFmtId="0" fontId="31" fillId="0" borderId="0" xfId="0" applyFont="1" applyFill="1" applyAlignment="1">
      <alignment vertical="center" shrinkToFit="1"/>
    </xf>
    <xf numFmtId="0" fontId="31" fillId="0" borderId="0" xfId="0" applyFont="1" applyFill="1" applyAlignment="1">
      <alignment horizontal="center" vertical="center"/>
    </xf>
    <xf numFmtId="0" fontId="31" fillId="0" borderId="0" xfId="0" applyFont="1" applyFill="1" applyAlignment="1">
      <alignment vertical="center"/>
    </xf>
    <xf numFmtId="0" fontId="41" fillId="0" borderId="0" xfId="0" applyFont="1" applyFill="1" applyAlignment="1">
      <alignment horizontal="center" vertical="center"/>
    </xf>
    <xf numFmtId="0" fontId="3" fillId="0" borderId="0" xfId="64" applyFont="1" applyAlignment="1">
      <alignment horizontal="right" vertical="center"/>
      <protection/>
    </xf>
    <xf numFmtId="0" fontId="43" fillId="0" borderId="0" xfId="64" applyFont="1" applyAlignment="1">
      <alignment horizontal="center"/>
      <protection/>
    </xf>
    <xf numFmtId="0" fontId="29" fillId="0" borderId="0" xfId="64" applyFont="1">
      <alignment/>
      <protection/>
    </xf>
    <xf numFmtId="0" fontId="42" fillId="0" borderId="49" xfId="62" applyFont="1" applyFill="1" applyBorder="1" applyAlignment="1">
      <alignment horizontal="distributed" vertical="center"/>
      <protection/>
    </xf>
    <xf numFmtId="0" fontId="17" fillId="0" borderId="30"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Border="1" applyAlignment="1">
      <alignment horizontal="right" vertical="center"/>
    </xf>
    <xf numFmtId="0" fontId="6" fillId="0" borderId="70" xfId="0" applyFont="1" applyBorder="1" applyAlignment="1">
      <alignment horizontal="right" vertical="center"/>
    </xf>
    <xf numFmtId="0" fontId="6" fillId="0" borderId="54" xfId="0" applyFont="1" applyBorder="1" applyAlignment="1">
      <alignment horizontal="right" vertical="center"/>
    </xf>
    <xf numFmtId="0" fontId="6" fillId="0" borderId="44" xfId="0" applyFont="1" applyBorder="1" applyAlignment="1">
      <alignment horizontal="right" vertical="center"/>
    </xf>
    <xf numFmtId="0" fontId="6" fillId="0" borderId="74" xfId="0" applyFont="1" applyFill="1" applyBorder="1" applyAlignment="1">
      <alignment horizontal="right" vertical="center"/>
    </xf>
    <xf numFmtId="0" fontId="3" fillId="0" borderId="0" xfId="64" applyFont="1" applyAlignment="1">
      <alignment vertical="center"/>
      <protection/>
    </xf>
    <xf numFmtId="180" fontId="82" fillId="0" borderId="25" xfId="49" applyNumberFormat="1" applyFont="1" applyFill="1" applyBorder="1" applyAlignment="1" applyProtection="1">
      <alignment vertical="center"/>
      <protection locked="0"/>
    </xf>
    <xf numFmtId="0" fontId="29" fillId="0" borderId="70" xfId="0" applyFont="1" applyFill="1" applyBorder="1" applyAlignment="1" quotePrefix="1">
      <alignment horizontal="center" vertical="center" wrapText="1"/>
    </xf>
    <xf numFmtId="0" fontId="85" fillId="0" borderId="0" xfId="0" applyFont="1" applyFill="1" applyAlignment="1">
      <alignment vertical="center"/>
    </xf>
    <xf numFmtId="195" fontId="4" fillId="0" borderId="0" xfId="64" applyNumberFormat="1" applyFont="1" applyAlignment="1">
      <alignment vertical="center" wrapText="1"/>
      <protection/>
    </xf>
    <xf numFmtId="195" fontId="4" fillId="0" borderId="0" xfId="0" applyNumberFormat="1" applyFont="1" applyAlignment="1">
      <alignment vertical="center" wrapText="1"/>
    </xf>
    <xf numFmtId="0" fontId="4" fillId="0" borderId="0" xfId="64" applyFont="1" applyAlignment="1">
      <alignment horizontal="left"/>
      <protection/>
    </xf>
    <xf numFmtId="0" fontId="44" fillId="0" borderId="49" xfId="62" applyFont="1" applyFill="1" applyBorder="1" applyAlignment="1">
      <alignment horizontal="center" vertical="center" wrapText="1"/>
      <protection/>
    </xf>
    <xf numFmtId="0" fontId="44" fillId="0" borderId="39" xfId="62" applyFont="1" applyFill="1" applyBorder="1" applyAlignment="1">
      <alignment horizontal="center" vertical="center" wrapText="1"/>
      <protection/>
    </xf>
    <xf numFmtId="0" fontId="44" fillId="0" borderId="88" xfId="62" applyFont="1" applyFill="1" applyBorder="1" applyAlignment="1">
      <alignment horizontal="center" vertical="center" wrapText="1"/>
      <protection/>
    </xf>
    <xf numFmtId="0" fontId="3" fillId="0" borderId="49" xfId="62" applyFont="1" applyFill="1" applyBorder="1" applyAlignment="1">
      <alignment horizontal="center" vertical="center" wrapText="1"/>
      <protection/>
    </xf>
    <xf numFmtId="0" fontId="3" fillId="0" borderId="39" xfId="62" applyFont="1" applyFill="1" applyBorder="1" applyAlignment="1">
      <alignment horizontal="center" vertical="center" wrapText="1"/>
      <protection/>
    </xf>
    <xf numFmtId="0" fontId="3" fillId="0" borderId="88" xfId="62" applyFont="1" applyFill="1" applyBorder="1" applyAlignment="1">
      <alignment horizontal="center" vertical="center" wrapText="1"/>
      <protection/>
    </xf>
    <xf numFmtId="0" fontId="4" fillId="0" borderId="0" xfId="64" applyFont="1" applyAlignment="1">
      <alignment/>
      <protection/>
    </xf>
    <xf numFmtId="0" fontId="6" fillId="0" borderId="0" xfId="64" applyAlignment="1">
      <alignment/>
      <protection/>
    </xf>
    <xf numFmtId="0" fontId="10" fillId="0" borderId="13" xfId="64" applyFont="1" applyBorder="1" applyAlignment="1">
      <alignment horizontal="center" vertical="center"/>
      <protection/>
    </xf>
    <xf numFmtId="0" fontId="10" fillId="0" borderId="41"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48"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32" xfId="64" applyFont="1" applyBorder="1" applyAlignment="1">
      <alignment horizontal="center" vertical="center"/>
      <protection/>
    </xf>
    <xf numFmtId="0" fontId="10" fillId="0" borderId="15" xfId="64" applyFont="1" applyBorder="1" applyAlignment="1">
      <alignment horizontal="center" vertical="center"/>
      <protection/>
    </xf>
    <xf numFmtId="0" fontId="10" fillId="0" borderId="87" xfId="64" applyFont="1" applyBorder="1" applyAlignment="1">
      <alignment horizontal="center" vertical="center"/>
      <protection/>
    </xf>
    <xf numFmtId="0" fontId="10" fillId="0" borderId="16" xfId="64" applyFont="1" applyBorder="1" applyAlignment="1">
      <alignment horizontal="center" vertical="center"/>
      <protection/>
    </xf>
    <xf numFmtId="0" fontId="3" fillId="0" borderId="48" xfId="64" applyFont="1" applyBorder="1" applyAlignment="1">
      <alignment vertical="distributed"/>
      <protection/>
    </xf>
    <xf numFmtId="0" fontId="3" fillId="0" borderId="32" xfId="64" applyFont="1" applyBorder="1" applyAlignment="1">
      <alignment vertical="distributed"/>
      <protection/>
    </xf>
    <xf numFmtId="0" fontId="4" fillId="0" borderId="0" xfId="64" applyFont="1" applyAlignment="1">
      <alignment horizontal="center"/>
      <protection/>
    </xf>
    <xf numFmtId="0" fontId="13" fillId="0" borderId="0" xfId="64" applyFont="1" applyAlignment="1">
      <alignment vertical="center" shrinkToFit="1"/>
      <protection/>
    </xf>
    <xf numFmtId="0" fontId="12" fillId="0" borderId="0" xfId="64" applyFont="1" applyAlignment="1">
      <alignment vertical="center" wrapText="1"/>
      <protection/>
    </xf>
    <xf numFmtId="0" fontId="14" fillId="0" borderId="0" xfId="64" applyFont="1" applyAlignment="1">
      <alignment vertical="center" shrinkToFit="1"/>
      <protection/>
    </xf>
    <xf numFmtId="179" fontId="18" fillId="0" borderId="22" xfId="0" applyNumberFormat="1" applyFont="1" applyFill="1" applyBorder="1" applyAlignment="1" applyProtection="1">
      <alignment horizontal="center" vertical="center"/>
      <protection locked="0"/>
    </xf>
    <xf numFmtId="179" fontId="18" fillId="0" borderId="17" xfId="0" applyNumberFormat="1" applyFont="1" applyFill="1" applyBorder="1" applyAlignment="1" applyProtection="1">
      <alignment horizontal="center" vertical="center"/>
      <protection locked="0"/>
    </xf>
    <xf numFmtId="179" fontId="18" fillId="0" borderId="74" xfId="0" applyNumberFormat="1" applyFont="1" applyFill="1" applyBorder="1" applyAlignment="1" applyProtection="1">
      <alignment horizontal="center" vertical="center"/>
      <protection locked="0"/>
    </xf>
    <xf numFmtId="0" fontId="18" fillId="0" borderId="18" xfId="0" applyFont="1" applyFill="1" applyBorder="1" applyAlignment="1">
      <alignment horizontal="distributed" vertical="center"/>
    </xf>
    <xf numFmtId="0" fontId="18" fillId="0" borderId="21" xfId="0" applyFont="1" applyFill="1" applyBorder="1" applyAlignment="1">
      <alignment horizontal="distributed" vertical="center"/>
    </xf>
    <xf numFmtId="0" fontId="18" fillId="0" borderId="43"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19" xfId="0" applyFont="1" applyFill="1" applyBorder="1" applyAlignment="1">
      <alignment horizontal="center" vertical="center"/>
    </xf>
    <xf numFmtId="179" fontId="18" fillId="0" borderId="18" xfId="0" applyNumberFormat="1" applyFont="1" applyFill="1" applyBorder="1" applyAlignment="1" applyProtection="1">
      <alignment horizontal="center" vertical="center"/>
      <protection locked="0"/>
    </xf>
    <xf numFmtId="179" fontId="18" fillId="0" borderId="21" xfId="0" applyNumberFormat="1" applyFont="1" applyFill="1" applyBorder="1" applyAlignment="1" applyProtection="1">
      <alignment horizontal="center" vertical="center"/>
      <protection locked="0"/>
    </xf>
    <xf numFmtId="179" fontId="18" fillId="0" borderId="43" xfId="0" applyNumberFormat="1" applyFont="1" applyFill="1" applyBorder="1" applyAlignment="1" applyProtection="1">
      <alignment horizontal="center" vertical="center"/>
      <protection locked="0"/>
    </xf>
    <xf numFmtId="0" fontId="18" fillId="0" borderId="37" xfId="0" applyFont="1" applyFill="1" applyBorder="1" applyAlignment="1">
      <alignment horizontal="center" vertical="center"/>
    </xf>
    <xf numFmtId="0" fontId="18" fillId="0" borderId="18" xfId="0" applyFont="1" applyFill="1" applyBorder="1" applyAlignment="1" applyProtection="1">
      <alignment horizontal="left" vertical="center" shrinkToFit="1"/>
      <protection locked="0"/>
    </xf>
    <xf numFmtId="0" fontId="18" fillId="0" borderId="21" xfId="0" applyFont="1" applyFill="1" applyBorder="1" applyAlignment="1" applyProtection="1">
      <alignment horizontal="left" vertical="center" shrinkToFit="1"/>
      <protection locked="0"/>
    </xf>
    <xf numFmtId="0" fontId="18" fillId="0" borderId="43" xfId="0" applyFont="1" applyFill="1" applyBorder="1" applyAlignment="1" applyProtection="1">
      <alignment horizontal="left" vertical="center" shrinkToFit="1"/>
      <protection locked="0"/>
    </xf>
    <xf numFmtId="0" fontId="18" fillId="0" borderId="29" xfId="0" applyFont="1" applyFill="1" applyBorder="1" applyAlignment="1">
      <alignment horizontal="distributed" vertical="center" indent="1"/>
    </xf>
    <xf numFmtId="0" fontId="18" fillId="0" borderId="0" xfId="0" applyFont="1" applyFill="1" applyBorder="1" applyAlignment="1">
      <alignment horizontal="distributed" vertical="center" indent="1"/>
    </xf>
    <xf numFmtId="0" fontId="18" fillId="0" borderId="36" xfId="0" applyFont="1" applyFill="1" applyBorder="1" applyAlignment="1">
      <alignment horizontal="distributed" vertical="center" indent="1"/>
    </xf>
    <xf numFmtId="0" fontId="18" fillId="0" borderId="89" xfId="0" applyFont="1" applyFill="1" applyBorder="1" applyAlignment="1" applyProtection="1">
      <alignment horizontal="center" vertical="center"/>
      <protection locked="0"/>
    </xf>
    <xf numFmtId="58" fontId="18" fillId="0" borderId="0" xfId="0" applyNumberFormat="1" applyFont="1" applyFill="1" applyBorder="1" applyAlignment="1" applyProtection="1">
      <alignment horizontal="left" vertical="center"/>
      <protection locked="0"/>
    </xf>
    <xf numFmtId="0" fontId="18" fillId="0" borderId="90" xfId="0" applyFont="1" applyFill="1" applyBorder="1" applyAlignment="1" applyProtection="1">
      <alignment horizontal="left" vertical="top" wrapText="1"/>
      <protection locked="0"/>
    </xf>
    <xf numFmtId="0" fontId="18" fillId="0" borderId="91" xfId="0" applyFont="1" applyFill="1" applyBorder="1" applyAlignment="1" applyProtection="1">
      <alignment horizontal="left" vertical="top" wrapText="1"/>
      <protection locked="0"/>
    </xf>
    <xf numFmtId="0" fontId="18" fillId="0" borderId="92" xfId="0" applyFont="1" applyFill="1" applyBorder="1" applyAlignment="1" applyProtection="1">
      <alignment horizontal="left" vertical="top" wrapText="1"/>
      <protection locked="0"/>
    </xf>
    <xf numFmtId="0" fontId="18" fillId="0" borderId="93"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94" xfId="0" applyFont="1" applyFill="1" applyBorder="1" applyAlignment="1" applyProtection="1">
      <alignment horizontal="left" vertical="top" wrapText="1"/>
      <protection locked="0"/>
    </xf>
    <xf numFmtId="0" fontId="18" fillId="0" borderId="95" xfId="0" applyFont="1" applyFill="1" applyBorder="1" applyAlignment="1" applyProtection="1">
      <alignment horizontal="left" vertical="top" wrapText="1"/>
      <protection locked="0"/>
    </xf>
    <xf numFmtId="0" fontId="18" fillId="0" borderId="89" xfId="0" applyFont="1" applyFill="1" applyBorder="1" applyAlignment="1" applyProtection="1">
      <alignment horizontal="left" vertical="top" wrapText="1"/>
      <protection locked="0"/>
    </xf>
    <xf numFmtId="0" fontId="18" fillId="0" borderId="96" xfId="0" applyFont="1" applyFill="1" applyBorder="1" applyAlignment="1" applyProtection="1">
      <alignment horizontal="left" vertical="top" wrapText="1"/>
      <protection locked="0"/>
    </xf>
    <xf numFmtId="180" fontId="18" fillId="0" borderId="97" xfId="49" applyNumberFormat="1" applyFont="1" applyBorder="1" applyAlignment="1">
      <alignment vertical="center"/>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181" fontId="18" fillId="0" borderId="22" xfId="0" applyNumberFormat="1" applyFont="1" applyBorder="1" applyAlignment="1">
      <alignment horizontal="center" vertical="center" textRotation="255"/>
    </xf>
    <xf numFmtId="181" fontId="18" fillId="0" borderId="29" xfId="0" applyNumberFormat="1" applyFont="1" applyBorder="1" applyAlignment="1">
      <alignment horizontal="center" vertical="center" textRotation="255"/>
    </xf>
    <xf numFmtId="181" fontId="18" fillId="0" borderId="75" xfId="0" applyNumberFormat="1" applyFont="1" applyBorder="1" applyAlignment="1">
      <alignment horizontal="center" vertical="center" textRotation="255"/>
    </xf>
    <xf numFmtId="180" fontId="18" fillId="0" borderId="19" xfId="49" applyNumberFormat="1" applyFont="1" applyBorder="1" applyAlignment="1" applyProtection="1">
      <alignment vertical="center"/>
      <protection/>
    </xf>
    <xf numFmtId="180" fontId="82" fillId="0" borderId="19" xfId="49" applyNumberFormat="1" applyFont="1" applyFill="1" applyBorder="1" applyAlignment="1" applyProtection="1">
      <alignment vertical="center"/>
      <protection locked="0"/>
    </xf>
    <xf numFmtId="180" fontId="18" fillId="0" borderId="25" xfId="49" applyNumberFormat="1" applyFont="1" applyFill="1" applyBorder="1" applyAlignment="1" applyProtection="1">
      <alignment vertical="center"/>
      <protection/>
    </xf>
    <xf numFmtId="180" fontId="18" fillId="0" borderId="19" xfId="49" applyNumberFormat="1" applyFont="1" applyFill="1" applyBorder="1" applyAlignment="1" applyProtection="1">
      <alignment vertical="center"/>
      <protection/>
    </xf>
    <xf numFmtId="0" fontId="6" fillId="0" borderId="18"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179" fontId="6" fillId="0" borderId="30" xfId="0" applyNumberFormat="1" applyFont="1" applyBorder="1" applyAlignment="1">
      <alignment horizontal="left"/>
    </xf>
    <xf numFmtId="179" fontId="6" fillId="0" borderId="25" xfId="0" applyNumberFormat="1" applyFont="1" applyBorder="1" applyAlignment="1">
      <alignment horizontal="left"/>
    </xf>
    <xf numFmtId="180" fontId="82" fillId="0" borderId="25" xfId="49" applyNumberFormat="1" applyFont="1" applyFill="1" applyBorder="1" applyAlignment="1" applyProtection="1">
      <alignment vertical="center"/>
      <protection locked="0"/>
    </xf>
    <xf numFmtId="0" fontId="20" fillId="0" borderId="18"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20" fillId="0" borderId="43" xfId="0" applyFont="1" applyFill="1" applyBorder="1" applyAlignment="1">
      <alignment horizontal="left" vertical="center" shrinkToFit="1"/>
    </xf>
    <xf numFmtId="0" fontId="6" fillId="0" borderId="1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7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7" xfId="0" applyFont="1" applyBorder="1" applyAlignment="1">
      <alignment horizontal="center" vertical="center"/>
    </xf>
    <xf numFmtId="0" fontId="6" fillId="0" borderId="61" xfId="0" applyFont="1" applyBorder="1" applyAlignment="1">
      <alignment horizontal="distributed" vertical="center" indent="4"/>
    </xf>
    <xf numFmtId="0" fontId="6" fillId="0" borderId="83" xfId="0" applyFont="1" applyBorder="1" applyAlignment="1">
      <alignment horizontal="distributed" vertical="center" indent="4"/>
    </xf>
    <xf numFmtId="0" fontId="6" fillId="0" borderId="78" xfId="0" applyFont="1" applyBorder="1" applyAlignment="1">
      <alignment horizontal="distributed" vertical="center" indent="4"/>
    </xf>
    <xf numFmtId="0" fontId="6" fillId="0" borderId="2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9" xfId="0" applyFont="1" applyFill="1" applyBorder="1" applyAlignment="1">
      <alignment horizontal="center" vertical="center" wrapText="1"/>
    </xf>
    <xf numFmtId="180" fontId="18" fillId="0" borderId="25" xfId="49" applyNumberFormat="1" applyFont="1" applyFill="1" applyBorder="1" applyAlignment="1" applyProtection="1">
      <alignment vertical="center"/>
      <protection locked="0"/>
    </xf>
    <xf numFmtId="180" fontId="18" fillId="0" borderId="19" xfId="49" applyNumberFormat="1" applyFont="1" applyFill="1" applyBorder="1" applyAlignment="1" applyProtection="1">
      <alignment vertical="center"/>
      <protection locked="0"/>
    </xf>
    <xf numFmtId="179" fontId="6" fillId="0" borderId="30" xfId="0" applyNumberFormat="1" applyFont="1" applyFill="1" applyBorder="1" applyAlignment="1">
      <alignment horizontal="left"/>
    </xf>
    <xf numFmtId="179" fontId="6" fillId="0" borderId="25" xfId="0" applyNumberFormat="1" applyFont="1" applyFill="1" applyBorder="1" applyAlignment="1">
      <alignment horizontal="left"/>
    </xf>
    <xf numFmtId="0" fontId="6" fillId="0" borderId="61" xfId="0" applyFont="1" applyFill="1" applyBorder="1" applyAlignment="1">
      <alignment horizontal="distributed" vertical="center" indent="4"/>
    </xf>
    <xf numFmtId="0" fontId="6" fillId="0" borderId="83" xfId="0" applyFont="1" applyFill="1" applyBorder="1" applyAlignment="1">
      <alignment horizontal="distributed" vertical="center" indent="4"/>
    </xf>
    <xf numFmtId="0" fontId="6" fillId="0" borderId="78" xfId="0" applyFont="1" applyFill="1" applyBorder="1" applyAlignment="1">
      <alignment horizontal="distributed" vertical="center" indent="4"/>
    </xf>
    <xf numFmtId="0" fontId="6" fillId="0" borderId="37" xfId="0" applyFont="1" applyFill="1" applyBorder="1" applyAlignment="1">
      <alignment horizontal="center" vertical="center"/>
    </xf>
    <xf numFmtId="181" fontId="18" fillId="0" borderId="29" xfId="0" applyNumberFormat="1" applyFont="1" applyFill="1" applyBorder="1" applyAlignment="1">
      <alignment horizontal="center" vertical="center" textRotation="255"/>
    </xf>
    <xf numFmtId="0" fontId="6" fillId="0" borderId="74" xfId="0" applyFont="1" applyFill="1" applyBorder="1" applyAlignment="1">
      <alignment horizontal="center" vertical="center" wrapText="1"/>
    </xf>
    <xf numFmtId="0" fontId="6" fillId="0" borderId="36" xfId="0" applyFont="1" applyFill="1" applyBorder="1" applyAlignment="1">
      <alignment horizontal="center" vertical="center" wrapText="1"/>
    </xf>
    <xf numFmtId="181" fontId="18" fillId="0" borderId="22" xfId="0" applyNumberFormat="1" applyFont="1" applyFill="1" applyBorder="1" applyAlignment="1">
      <alignment horizontal="center" vertical="center" textRotation="255"/>
    </xf>
    <xf numFmtId="181" fontId="18" fillId="0" borderId="75" xfId="0" applyNumberFormat="1" applyFont="1" applyFill="1" applyBorder="1" applyAlignment="1">
      <alignment horizontal="center" vertical="center" textRotation="255"/>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180" fontId="18" fillId="0" borderId="97" xfId="49" applyNumberFormat="1" applyFont="1" applyFill="1" applyBorder="1" applyAlignment="1">
      <alignment vertical="center"/>
    </xf>
    <xf numFmtId="180" fontId="21" fillId="0" borderId="19" xfId="49" applyNumberFormat="1" applyFont="1" applyFill="1" applyBorder="1" applyAlignment="1">
      <alignment vertical="center"/>
    </xf>
    <xf numFmtId="0" fontId="27" fillId="0" borderId="18" xfId="0" applyFont="1" applyFill="1" applyBorder="1" applyAlignment="1">
      <alignment horizontal="center" vertical="center"/>
    </xf>
    <xf numFmtId="0" fontId="27" fillId="0" borderId="21" xfId="0" applyFont="1" applyFill="1" applyBorder="1" applyAlignment="1">
      <alignment horizontal="center" vertical="center"/>
    </xf>
    <xf numFmtId="181" fontId="11" fillId="0" borderId="22" xfId="0" applyNumberFormat="1" applyFont="1" applyFill="1" applyBorder="1" applyAlignment="1">
      <alignment horizontal="center" vertical="center" textRotation="255"/>
    </xf>
    <xf numFmtId="181" fontId="11" fillId="0" borderId="29" xfId="0" applyNumberFormat="1" applyFont="1" applyFill="1" applyBorder="1" applyAlignment="1">
      <alignment horizontal="center" vertical="center" textRotation="255"/>
    </xf>
    <xf numFmtId="181" fontId="11" fillId="0" borderId="75" xfId="0" applyNumberFormat="1" applyFont="1" applyFill="1" applyBorder="1" applyAlignment="1">
      <alignment horizontal="center" vertical="center" textRotation="255"/>
    </xf>
    <xf numFmtId="180" fontId="5" fillId="0" borderId="19" xfId="49" applyNumberFormat="1" applyFont="1" applyFill="1" applyBorder="1" applyAlignment="1">
      <alignment vertical="center"/>
    </xf>
    <xf numFmtId="180" fontId="5" fillId="0" borderId="37" xfId="49" applyNumberFormat="1" applyFont="1" applyFill="1" applyBorder="1" applyAlignment="1">
      <alignment vertical="center"/>
    </xf>
    <xf numFmtId="180" fontId="5" fillId="0" borderId="30" xfId="49" applyNumberFormat="1" applyFont="1" applyFill="1" applyBorder="1" applyAlignment="1">
      <alignment vertical="center"/>
    </xf>
    <xf numFmtId="180" fontId="5" fillId="0" borderId="25" xfId="49" applyNumberFormat="1" applyFont="1" applyFill="1" applyBorder="1" applyAlignment="1">
      <alignment vertical="center"/>
    </xf>
    <xf numFmtId="180" fontId="11" fillId="0" borderId="19" xfId="49" applyNumberFormat="1" applyFont="1" applyFill="1" applyBorder="1" applyAlignment="1" applyProtection="1">
      <alignment vertical="center"/>
      <protection locked="0"/>
    </xf>
    <xf numFmtId="180" fontId="11" fillId="0" borderId="98" xfId="49" applyNumberFormat="1" applyFont="1" applyFill="1" applyBorder="1" applyAlignment="1">
      <alignment vertical="center"/>
    </xf>
    <xf numFmtId="180" fontId="11" fillId="0" borderId="99" xfId="49" applyNumberFormat="1" applyFont="1" applyFill="1" applyBorder="1" applyAlignment="1">
      <alignment vertical="center"/>
    </xf>
    <xf numFmtId="180" fontId="11" fillId="0" borderId="97" xfId="49" applyNumberFormat="1" applyFont="1" applyFill="1" applyBorder="1" applyAlignment="1">
      <alignment vertical="center"/>
    </xf>
    <xf numFmtId="180" fontId="11" fillId="0" borderId="37" xfId="49" applyNumberFormat="1" applyFont="1" applyFill="1" applyBorder="1" applyAlignment="1" applyProtection="1">
      <alignment vertical="center"/>
      <protection locked="0"/>
    </xf>
    <xf numFmtId="0" fontId="0" fillId="0" borderId="30" xfId="0" applyFill="1" applyBorder="1" applyAlignment="1">
      <alignment vertical="center"/>
    </xf>
    <xf numFmtId="0" fontId="0" fillId="0" borderId="25" xfId="0" applyFill="1" applyBorder="1" applyAlignment="1">
      <alignment vertical="center"/>
    </xf>
    <xf numFmtId="191" fontId="11" fillId="0" borderId="22" xfId="0" applyNumberFormat="1" applyFont="1" applyFill="1" applyBorder="1" applyAlignment="1">
      <alignment horizontal="center" vertical="center" textRotation="255"/>
    </xf>
    <xf numFmtId="191" fontId="11" fillId="0" borderId="29" xfId="0" applyNumberFormat="1" applyFont="1" applyFill="1" applyBorder="1" applyAlignment="1">
      <alignment horizontal="center" vertical="center" textRotation="255"/>
    </xf>
    <xf numFmtId="191" fontId="11" fillId="0" borderId="75" xfId="0" applyNumberFormat="1" applyFont="1" applyFill="1" applyBorder="1" applyAlignment="1">
      <alignment horizontal="center" vertical="center" textRotation="255"/>
    </xf>
    <xf numFmtId="180" fontId="11" fillId="0" borderId="100" xfId="49" applyNumberFormat="1" applyFont="1" applyFill="1" applyBorder="1" applyAlignment="1">
      <alignment vertical="center"/>
    </xf>
    <xf numFmtId="191" fontId="11" fillId="0" borderId="37" xfId="0" applyNumberFormat="1" applyFont="1" applyFill="1" applyBorder="1" applyAlignment="1">
      <alignment horizontal="center" vertical="center" textRotation="255"/>
    </xf>
    <xf numFmtId="191" fontId="11" fillId="0" borderId="30" xfId="0" applyNumberFormat="1" applyFont="1" applyFill="1" applyBorder="1" applyAlignment="1">
      <alignment horizontal="center" vertical="center" textRotation="255"/>
    </xf>
    <xf numFmtId="191" fontId="11" fillId="0" borderId="25" xfId="0" applyNumberFormat="1" applyFont="1" applyFill="1" applyBorder="1" applyAlignment="1">
      <alignment horizontal="center" vertical="center" textRotation="255"/>
    </xf>
    <xf numFmtId="180" fontId="11" fillId="0" borderId="25" xfId="49" applyNumberFormat="1" applyFont="1" applyFill="1" applyBorder="1" applyAlignment="1" applyProtection="1">
      <alignment vertical="center"/>
      <protection locked="0"/>
    </xf>
    <xf numFmtId="180" fontId="11" fillId="0" borderId="30" xfId="49" applyNumberFormat="1" applyFont="1" applyFill="1" applyBorder="1" applyAlignment="1" applyProtection="1">
      <alignment vertical="center"/>
      <protection locked="0"/>
    </xf>
    <xf numFmtId="0" fontId="29" fillId="0" borderId="19"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7" xfId="0" applyFont="1" applyFill="1" applyBorder="1" applyAlignment="1">
      <alignment horizontal="center" vertical="center"/>
    </xf>
    <xf numFmtId="179" fontId="29" fillId="0" borderId="30" xfId="0" applyNumberFormat="1" applyFont="1" applyFill="1" applyBorder="1" applyAlignment="1">
      <alignment horizontal="left"/>
    </xf>
    <xf numFmtId="179" fontId="29" fillId="0" borderId="25" xfId="0" applyNumberFormat="1" applyFont="1" applyFill="1" applyBorder="1" applyAlignment="1">
      <alignment horizontal="left"/>
    </xf>
    <xf numFmtId="0" fontId="29" fillId="0" borderId="61" xfId="0" applyFont="1" applyFill="1" applyBorder="1" applyAlignment="1">
      <alignment horizontal="distributed" vertical="center" indent="4"/>
    </xf>
    <xf numFmtId="0" fontId="29" fillId="0" borderId="83" xfId="0" applyFont="1" applyFill="1" applyBorder="1" applyAlignment="1">
      <alignment horizontal="distributed" vertical="center" indent="4"/>
    </xf>
    <xf numFmtId="0" fontId="29" fillId="0" borderId="78" xfId="0" applyFont="1" applyFill="1" applyBorder="1" applyAlignment="1">
      <alignment horizontal="distributed" vertical="center" indent="4"/>
    </xf>
    <xf numFmtId="0" fontId="0" fillId="0" borderId="30" xfId="0"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8" fillId="0" borderId="18" xfId="0" applyFont="1" applyFill="1" applyBorder="1" applyAlignment="1">
      <alignment horizontal="left" vertical="center" shrinkToFit="1"/>
    </xf>
    <xf numFmtId="0" fontId="0" fillId="0" borderId="21" xfId="0" applyFill="1" applyBorder="1" applyAlignment="1">
      <alignment horizontal="left" vertical="center" shrinkToFit="1"/>
    </xf>
    <xf numFmtId="0" fontId="0" fillId="0" borderId="43" xfId="0" applyFill="1" applyBorder="1" applyAlignment="1">
      <alignment horizontal="left" vertical="center" shrinkToFit="1"/>
    </xf>
    <xf numFmtId="0" fontId="27" fillId="0" borderId="18" xfId="0" applyFont="1" applyFill="1" applyBorder="1" applyAlignment="1">
      <alignment horizontal="distributed" vertical="center" indent="1"/>
    </xf>
    <xf numFmtId="0" fontId="0" fillId="0" borderId="43" xfId="0" applyFill="1" applyBorder="1" applyAlignment="1">
      <alignment horizontal="distributed" vertical="center" indent="1"/>
    </xf>
    <xf numFmtId="180" fontId="27" fillId="0" borderId="98" xfId="49" applyNumberFormat="1" applyFont="1" applyFill="1" applyBorder="1" applyAlignment="1">
      <alignment vertical="center"/>
    </xf>
    <xf numFmtId="180" fontId="27" fillId="0" borderId="99" xfId="49" applyNumberFormat="1" applyFont="1" applyFill="1" applyBorder="1" applyAlignment="1">
      <alignment vertical="center"/>
    </xf>
    <xf numFmtId="180" fontId="27" fillId="0" borderId="97" xfId="49" applyNumberFormat="1" applyFont="1" applyFill="1" applyBorder="1" applyAlignment="1">
      <alignment vertical="center"/>
    </xf>
    <xf numFmtId="180" fontId="27" fillId="0" borderId="100" xfId="49" applyNumberFormat="1" applyFont="1" applyFill="1" applyBorder="1" applyAlignment="1">
      <alignment vertical="center"/>
    </xf>
    <xf numFmtId="180" fontId="27" fillId="0" borderId="19" xfId="49" applyNumberFormat="1" applyFont="1" applyFill="1" applyBorder="1" applyAlignment="1" applyProtection="1">
      <alignment vertical="center"/>
      <protection locked="0"/>
    </xf>
    <xf numFmtId="180" fontId="27" fillId="0" borderId="37" xfId="49" applyNumberFormat="1" applyFont="1" applyFill="1" applyBorder="1" applyAlignment="1" applyProtection="1">
      <alignment vertical="center"/>
      <protection locked="0"/>
    </xf>
    <xf numFmtId="0" fontId="0" fillId="0" borderId="30" xfId="0" applyFont="1" applyFill="1" applyBorder="1" applyAlignment="1">
      <alignment vertical="center"/>
    </xf>
    <xf numFmtId="0" fontId="0" fillId="0" borderId="25" xfId="0" applyFont="1" applyFill="1" applyBorder="1" applyAlignment="1">
      <alignment vertical="center"/>
    </xf>
    <xf numFmtId="0" fontId="18" fillId="0" borderId="30" xfId="0" applyFont="1" applyFill="1" applyBorder="1" applyAlignment="1">
      <alignment vertical="center"/>
    </xf>
    <xf numFmtId="0" fontId="18" fillId="0" borderId="25" xfId="0" applyFont="1" applyFill="1" applyBorder="1" applyAlignment="1">
      <alignment vertical="center"/>
    </xf>
    <xf numFmtId="0" fontId="29" fillId="0" borderId="72" xfId="0" applyFont="1" applyFill="1" applyBorder="1" applyAlignment="1" applyProtection="1">
      <alignment horizontal="left" vertical="center" shrinkToFit="1"/>
      <protection locked="0"/>
    </xf>
    <xf numFmtId="0" fontId="29" fillId="0" borderId="73" xfId="0" applyFont="1" applyFill="1" applyBorder="1" applyAlignment="1" applyProtection="1">
      <alignment horizontal="left" vertical="center" shrinkToFit="1"/>
      <protection locked="0"/>
    </xf>
    <xf numFmtId="0" fontId="29" fillId="0" borderId="101" xfId="0" applyFont="1" applyFill="1" applyBorder="1" applyAlignment="1" applyProtection="1">
      <alignment horizontal="left" vertical="center" shrinkToFit="1"/>
      <protection locked="0"/>
    </xf>
    <xf numFmtId="0" fontId="29" fillId="0" borderId="45" xfId="0" applyFont="1" applyFill="1" applyBorder="1" applyAlignment="1" applyProtection="1">
      <alignment horizontal="left" vertical="center" shrinkToFit="1"/>
      <protection locked="0"/>
    </xf>
    <xf numFmtId="0" fontId="29" fillId="0" borderId="39" xfId="0" applyFont="1" applyFill="1" applyBorder="1" applyAlignment="1" applyProtection="1">
      <alignment horizontal="left" vertical="center" shrinkToFit="1"/>
      <protection locked="0"/>
    </xf>
    <xf numFmtId="0" fontId="29" fillId="0" borderId="50" xfId="0" applyFont="1" applyFill="1" applyBorder="1" applyAlignment="1" applyProtection="1">
      <alignment horizontal="left" vertical="center" shrinkToFit="1"/>
      <protection locked="0"/>
    </xf>
    <xf numFmtId="0" fontId="11" fillId="0" borderId="18"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43" xfId="0" applyFill="1" applyBorder="1" applyAlignment="1">
      <alignment horizontal="center" vertical="center" shrinkToFit="1"/>
    </xf>
    <xf numFmtId="0" fontId="29" fillId="0" borderId="18" xfId="0" applyFont="1" applyFill="1" applyBorder="1" applyAlignment="1">
      <alignment horizontal="left" vertical="center" shrinkToFit="1"/>
    </xf>
    <xf numFmtId="0" fontId="29" fillId="0" borderId="21" xfId="0" applyFont="1" applyFill="1" applyBorder="1" applyAlignment="1">
      <alignment horizontal="left" vertical="center" shrinkToFit="1"/>
    </xf>
    <xf numFmtId="0" fontId="29" fillId="0" borderId="43" xfId="0" applyFont="1" applyFill="1" applyBorder="1" applyAlignment="1">
      <alignment horizontal="left" vertical="center" shrinkToFit="1"/>
    </xf>
    <xf numFmtId="0" fontId="29" fillId="0" borderId="22" xfId="0" applyFont="1" applyFill="1" applyBorder="1" applyAlignment="1" applyProtection="1">
      <alignment horizontal="left" vertical="center" shrinkToFit="1"/>
      <protection locked="0"/>
    </xf>
    <xf numFmtId="0" fontId="29" fillId="0" borderId="17" xfId="0" applyFont="1" applyFill="1" applyBorder="1" applyAlignment="1" applyProtection="1">
      <alignment horizontal="left" vertical="center" shrinkToFit="1"/>
      <protection locked="0"/>
    </xf>
    <xf numFmtId="0" fontId="29" fillId="0" borderId="74" xfId="0" applyFont="1" applyFill="1" applyBorder="1" applyAlignment="1" applyProtection="1">
      <alignment horizontal="left" vertical="center" shrinkToFit="1"/>
      <protection locked="0"/>
    </xf>
    <xf numFmtId="0" fontId="29" fillId="0" borderId="22"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74" xfId="0" applyFont="1" applyFill="1" applyBorder="1" applyAlignment="1" applyProtection="1">
      <alignment horizontal="center" vertical="center"/>
      <protection/>
    </xf>
    <xf numFmtId="0" fontId="29" fillId="0" borderId="29"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36" xfId="0" applyFont="1" applyFill="1" applyBorder="1" applyAlignment="1" applyProtection="1">
      <alignment horizontal="center" vertical="center"/>
      <protection/>
    </xf>
    <xf numFmtId="0" fontId="29" fillId="0" borderId="75" xfId="0" applyFont="1" applyFill="1" applyBorder="1" applyAlignment="1" applyProtection="1">
      <alignment horizontal="center" vertical="center"/>
      <protection/>
    </xf>
    <xf numFmtId="0" fontId="29" fillId="0" borderId="20"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32" fillId="0" borderId="62" xfId="0" applyFont="1" applyFill="1" applyBorder="1" applyAlignment="1">
      <alignment horizontal="center" vertical="center" wrapText="1"/>
    </xf>
    <xf numFmtId="0" fontId="32" fillId="0" borderId="58"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29" fillId="0" borderId="70" xfId="0" applyFont="1" applyFill="1" applyBorder="1" applyAlignment="1">
      <alignment horizontal="center" vertical="center" textRotation="255"/>
    </xf>
    <xf numFmtId="0" fontId="29" fillId="0" borderId="26" xfId="0" applyFont="1" applyFill="1" applyBorder="1" applyAlignment="1">
      <alignment horizontal="center" vertical="center" textRotation="255"/>
    </xf>
    <xf numFmtId="0" fontId="18" fillId="0" borderId="44" xfId="0" applyFont="1" applyFill="1" applyBorder="1" applyAlignment="1" applyProtection="1">
      <alignment horizontal="center" vertical="center" wrapText="1" shrinkToFit="1"/>
      <protection locked="0"/>
    </xf>
    <xf numFmtId="0" fontId="18" fillId="0" borderId="28" xfId="0" applyFont="1" applyFill="1" applyBorder="1" applyAlignment="1" applyProtection="1">
      <alignment horizontal="center" vertical="center" shrinkToFit="1"/>
      <protection locked="0"/>
    </xf>
    <xf numFmtId="0" fontId="29" fillId="0" borderId="30"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37" xfId="0" applyFont="1" applyFill="1" applyBorder="1" applyAlignment="1">
      <alignment horizontal="center" vertical="center" textRotation="255"/>
    </xf>
    <xf numFmtId="0" fontId="29" fillId="0" borderId="30" xfId="0" applyFont="1" applyFill="1" applyBorder="1" applyAlignment="1">
      <alignment horizontal="center" vertical="center" textRotation="255"/>
    </xf>
    <xf numFmtId="0" fontId="29" fillId="0" borderId="25" xfId="0" applyFont="1" applyFill="1" applyBorder="1" applyAlignment="1">
      <alignment horizontal="center" vertical="center" textRotation="255"/>
    </xf>
    <xf numFmtId="0" fontId="27" fillId="0" borderId="37" xfId="0" applyFont="1" applyFill="1" applyBorder="1" applyAlignment="1" quotePrefix="1">
      <alignment horizontal="center" vertical="center" wrapText="1"/>
    </xf>
    <xf numFmtId="0" fontId="27" fillId="0" borderId="30" xfId="0" applyFont="1" applyFill="1" applyBorder="1" applyAlignment="1">
      <alignment horizontal="center" vertical="center" wrapText="1"/>
    </xf>
    <xf numFmtId="0" fontId="27" fillId="0" borderId="18" xfId="0" applyFont="1" applyFill="1" applyBorder="1" applyAlignment="1" quotePrefix="1">
      <alignment horizontal="center" vertical="center" wrapText="1"/>
    </xf>
    <xf numFmtId="0" fontId="27" fillId="0" borderId="4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1" xfId="0" applyFont="1" applyFill="1" applyBorder="1" applyAlignment="1">
      <alignment vertical="center"/>
    </xf>
    <xf numFmtId="0" fontId="27" fillId="0" borderId="43" xfId="0" applyFont="1" applyFill="1" applyBorder="1" applyAlignment="1">
      <alignment vertical="center"/>
    </xf>
    <xf numFmtId="0" fontId="0" fillId="0" borderId="30" xfId="0" applyFill="1" applyBorder="1" applyAlignment="1">
      <alignment horizontal="center" vertical="center"/>
    </xf>
    <xf numFmtId="0" fontId="28" fillId="0" borderId="22" xfId="0" applyFont="1" applyFill="1" applyBorder="1" applyAlignment="1">
      <alignment horizontal="left" vertical="center" shrinkToFit="1"/>
    </xf>
    <xf numFmtId="0" fontId="0" fillId="0" borderId="17" xfId="0" applyFill="1" applyBorder="1" applyAlignment="1">
      <alignment vertical="center"/>
    </xf>
    <xf numFmtId="0" fontId="0" fillId="0" borderId="74" xfId="0" applyFill="1" applyBorder="1" applyAlignment="1">
      <alignment vertical="center"/>
    </xf>
    <xf numFmtId="0" fontId="28" fillId="0" borderId="72" xfId="0" applyFont="1" applyFill="1" applyBorder="1" applyAlignment="1">
      <alignment horizontal="left" vertical="center" shrinkToFit="1"/>
    </xf>
    <xf numFmtId="0" fontId="0" fillId="0" borderId="73" xfId="0" applyFill="1" applyBorder="1" applyAlignment="1">
      <alignment vertical="center"/>
    </xf>
    <xf numFmtId="0" fontId="0" fillId="0" borderId="101" xfId="0" applyFill="1" applyBorder="1" applyAlignment="1">
      <alignment vertical="center"/>
    </xf>
    <xf numFmtId="0" fontId="85" fillId="0" borderId="37" xfId="0" applyFont="1" applyFill="1" applyBorder="1" applyAlignment="1">
      <alignment horizontal="center" vertical="center" wrapText="1"/>
    </xf>
    <xf numFmtId="0" fontId="85" fillId="0" borderId="30" xfId="0" applyFont="1" applyFill="1" applyBorder="1" applyAlignment="1">
      <alignment horizontal="center" vertical="center"/>
    </xf>
    <xf numFmtId="0" fontId="39" fillId="0" borderId="45" xfId="0" applyFont="1" applyFill="1" applyBorder="1" applyAlignment="1" applyProtection="1">
      <alignment horizontal="left" vertical="center" shrinkToFit="1"/>
      <protection/>
    </xf>
    <xf numFmtId="0" fontId="39" fillId="0" borderId="39" xfId="0" applyFont="1" applyFill="1" applyBorder="1" applyAlignment="1" applyProtection="1">
      <alignment horizontal="left" vertical="center" shrinkToFit="1"/>
      <protection/>
    </xf>
    <xf numFmtId="0" fontId="39" fillId="0" borderId="50" xfId="0" applyFont="1" applyFill="1" applyBorder="1" applyAlignment="1" applyProtection="1">
      <alignment horizontal="left" vertical="center" shrinkToFit="1"/>
      <protection/>
    </xf>
    <xf numFmtId="0" fontId="11" fillId="0" borderId="21" xfId="0" applyFont="1" applyFill="1" applyBorder="1" applyAlignment="1">
      <alignment horizontal="center" vertical="center" shrinkToFit="1"/>
    </xf>
    <xf numFmtId="0" fontId="32" fillId="0" borderId="37"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9" fillId="0" borderId="61" xfId="0" applyFont="1" applyFill="1" applyBorder="1" applyAlignment="1" applyProtection="1">
      <alignment horizontal="left" vertical="center" shrinkToFit="1"/>
      <protection/>
    </xf>
    <xf numFmtId="0" fontId="39" fillId="0" borderId="83" xfId="0" applyFont="1" applyFill="1" applyBorder="1" applyAlignment="1" applyProtection="1">
      <alignment horizontal="left" vertical="center" shrinkToFit="1"/>
      <protection/>
    </xf>
    <xf numFmtId="0" fontId="39" fillId="0" borderId="78" xfId="0" applyFont="1" applyFill="1" applyBorder="1" applyAlignment="1" applyProtection="1">
      <alignment horizontal="left" vertical="center" shrinkToFit="1"/>
      <protection/>
    </xf>
    <xf numFmtId="0" fontId="39" fillId="0" borderId="63" xfId="0" applyFont="1" applyFill="1" applyBorder="1" applyAlignment="1" applyProtection="1">
      <alignment horizontal="left" vertical="center" shrinkToFit="1"/>
      <protection/>
    </xf>
    <xf numFmtId="0" fontId="39" fillId="0" borderId="87" xfId="0" applyFont="1" applyFill="1" applyBorder="1" applyAlignment="1" applyProtection="1">
      <alignment horizontal="left" vertical="center" shrinkToFit="1"/>
      <protection/>
    </xf>
    <xf numFmtId="0" fontId="39" fillId="0" borderId="38" xfId="0" applyFont="1" applyFill="1" applyBorder="1" applyAlignment="1" applyProtection="1">
      <alignment horizontal="left" vertical="center" shrinkToFit="1"/>
      <protection/>
    </xf>
    <xf numFmtId="0" fontId="29" fillId="0" borderId="54" xfId="0" applyFont="1" applyFill="1" applyBorder="1" applyAlignment="1">
      <alignment horizontal="center" vertical="center" textRotation="255"/>
    </xf>
    <xf numFmtId="0" fontId="29" fillId="0" borderId="32" xfId="0" applyFont="1" applyFill="1" applyBorder="1" applyAlignment="1">
      <alignment horizontal="center" vertical="center" textRotation="255"/>
    </xf>
    <xf numFmtId="0" fontId="29" fillId="0" borderId="27" xfId="0" applyFont="1" applyFill="1" applyBorder="1" applyAlignment="1">
      <alignment horizontal="center" vertical="center" textRotation="255"/>
    </xf>
    <xf numFmtId="0" fontId="29" fillId="0" borderId="17" xfId="0" applyFont="1" applyFill="1" applyBorder="1" applyAlignment="1">
      <alignment horizontal="center" vertical="center" textRotation="255"/>
    </xf>
    <xf numFmtId="0" fontId="29" fillId="0" borderId="0" xfId="0" applyFont="1" applyFill="1" applyBorder="1" applyAlignment="1">
      <alignment horizontal="center" vertical="center" textRotation="255"/>
    </xf>
    <xf numFmtId="0" fontId="29" fillId="0" borderId="20" xfId="0" applyFont="1" applyFill="1" applyBorder="1" applyAlignment="1">
      <alignment horizontal="center" vertical="center" textRotation="255"/>
    </xf>
    <xf numFmtId="0" fontId="29" fillId="0" borderId="7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18" xfId="0" applyFont="1" applyFill="1" applyBorder="1" applyAlignment="1">
      <alignment horizontal="distributed" vertical="center" indent="4"/>
    </xf>
    <xf numFmtId="0" fontId="29" fillId="0" borderId="21" xfId="0" applyFont="1" applyFill="1" applyBorder="1" applyAlignment="1">
      <alignment horizontal="distributed" vertical="center" indent="4"/>
    </xf>
    <xf numFmtId="0" fontId="29" fillId="0" borderId="43" xfId="0" applyFont="1" applyFill="1" applyBorder="1" applyAlignment="1">
      <alignment horizontal="distributed" vertical="center" indent="4"/>
    </xf>
    <xf numFmtId="0" fontId="29" fillId="0" borderId="22"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102"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2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74" xfId="0" applyFont="1" applyFill="1" applyBorder="1" applyAlignment="1">
      <alignment horizontal="center" vertical="center"/>
    </xf>
    <xf numFmtId="0" fontId="29" fillId="0" borderId="2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35" xfId="0" applyFont="1" applyFill="1" applyBorder="1" applyAlignment="1">
      <alignment horizontal="center" vertical="center"/>
    </xf>
    <xf numFmtId="0" fontId="27" fillId="0" borderId="17" xfId="0" applyFont="1" applyFill="1" applyBorder="1" applyAlignment="1">
      <alignment vertical="center"/>
    </xf>
    <xf numFmtId="0" fontId="0" fillId="0" borderId="17" xfId="0" applyFill="1" applyBorder="1" applyAlignment="1">
      <alignment vertical="center"/>
    </xf>
    <xf numFmtId="0" fontId="0" fillId="0" borderId="74" xfId="0" applyFill="1" applyBorder="1" applyAlignment="1">
      <alignment vertical="center"/>
    </xf>
    <xf numFmtId="0" fontId="29" fillId="0" borderId="18" xfId="0" applyFont="1" applyFill="1" applyBorder="1" applyAlignment="1">
      <alignment horizontal="distributed" vertical="center" indent="3"/>
    </xf>
    <xf numFmtId="0" fontId="29" fillId="0" borderId="21" xfId="0" applyFont="1" applyFill="1" applyBorder="1" applyAlignment="1">
      <alignment horizontal="distributed" vertical="center" indent="3"/>
    </xf>
    <xf numFmtId="0" fontId="29" fillId="0" borderId="43" xfId="0" applyFont="1" applyFill="1" applyBorder="1" applyAlignment="1">
      <alignment horizontal="distributed" vertical="center" indent="3"/>
    </xf>
    <xf numFmtId="0" fontId="29" fillId="0" borderId="22" xfId="0" applyFont="1" applyFill="1" applyBorder="1" applyAlignment="1">
      <alignment horizontal="center" vertical="center" textRotation="255"/>
    </xf>
    <xf numFmtId="0" fontId="29" fillId="0" borderId="29" xfId="0" applyFont="1" applyFill="1" applyBorder="1" applyAlignment="1">
      <alignment horizontal="center" vertical="center" textRotation="255"/>
    </xf>
    <xf numFmtId="0" fontId="29" fillId="0" borderId="75" xfId="0" applyFont="1" applyFill="1" applyBorder="1" applyAlignment="1">
      <alignment horizontal="center" vertical="center" textRotation="255"/>
    </xf>
    <xf numFmtId="0" fontId="29" fillId="0" borderId="55"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37" xfId="0" applyFont="1" applyFill="1" applyBorder="1" applyAlignment="1" quotePrefix="1">
      <alignment horizontal="center" vertical="center" wrapText="1"/>
    </xf>
    <xf numFmtId="0" fontId="27" fillId="0" borderId="37" xfId="0" applyFont="1" applyFill="1" applyBorder="1" applyAlignment="1">
      <alignment horizontal="distributed" vertical="center"/>
    </xf>
    <xf numFmtId="0" fontId="28" fillId="0" borderId="17" xfId="0" applyFont="1" applyFill="1" applyBorder="1" applyAlignment="1">
      <alignment horizontal="left" vertical="center" shrinkToFit="1"/>
    </xf>
    <xf numFmtId="0" fontId="28" fillId="0" borderId="74" xfId="0" applyFont="1" applyFill="1" applyBorder="1" applyAlignment="1">
      <alignment horizontal="left" vertical="center" shrinkToFit="1"/>
    </xf>
    <xf numFmtId="0" fontId="28" fillId="0" borderId="22" xfId="0" applyFont="1" applyFill="1" applyBorder="1" applyAlignment="1">
      <alignment horizontal="right" vertical="center"/>
    </xf>
    <xf numFmtId="0" fontId="0" fillId="0" borderId="74" xfId="0" applyFill="1" applyBorder="1" applyAlignment="1">
      <alignment horizontal="right" vertical="center"/>
    </xf>
    <xf numFmtId="0" fontId="27" fillId="0" borderId="53" xfId="0" applyFont="1" applyFill="1" applyBorder="1" applyAlignment="1">
      <alignment horizontal="distributed" vertical="center"/>
    </xf>
    <xf numFmtId="0" fontId="28" fillId="0" borderId="73" xfId="0" applyFont="1" applyFill="1" applyBorder="1" applyAlignment="1">
      <alignment horizontal="left" vertical="center" shrinkToFit="1"/>
    </xf>
    <xf numFmtId="0" fontId="28" fillId="0" borderId="101" xfId="0" applyFont="1" applyFill="1" applyBorder="1" applyAlignment="1">
      <alignment horizontal="left" vertical="center" shrinkToFit="1"/>
    </xf>
    <xf numFmtId="0" fontId="28" fillId="0" borderId="72" xfId="0" applyFont="1" applyFill="1" applyBorder="1" applyAlignment="1">
      <alignment horizontal="right" vertical="center"/>
    </xf>
    <xf numFmtId="0" fontId="0" fillId="0" borderId="101" xfId="0" applyFill="1" applyBorder="1" applyAlignment="1">
      <alignment horizontal="right" vertical="center"/>
    </xf>
    <xf numFmtId="0" fontId="39" fillId="0" borderId="45" xfId="0" applyFont="1" applyFill="1" applyBorder="1" applyAlignment="1" applyProtection="1">
      <alignment horizontal="center" vertical="center" shrinkToFit="1"/>
      <protection/>
    </xf>
    <xf numFmtId="0" fontId="39" fillId="0" borderId="39" xfId="0" applyFont="1" applyFill="1" applyBorder="1" applyAlignment="1" applyProtection="1">
      <alignment horizontal="center" vertical="center" shrinkToFit="1"/>
      <protection/>
    </xf>
    <xf numFmtId="0" fontId="39" fillId="0" borderId="50" xfId="0" applyFont="1" applyFill="1" applyBorder="1" applyAlignment="1" applyProtection="1">
      <alignment horizontal="center" vertical="center" shrinkToFit="1"/>
      <protection/>
    </xf>
    <xf numFmtId="0" fontId="39" fillId="0" borderId="72" xfId="0" applyFont="1" applyFill="1" applyBorder="1" applyAlignment="1" applyProtection="1">
      <alignment horizontal="center" vertical="center" shrinkToFit="1"/>
      <protection/>
    </xf>
    <xf numFmtId="0" fontId="39" fillId="0" borderId="73" xfId="0" applyFont="1" applyFill="1" applyBorder="1" applyAlignment="1" applyProtection="1">
      <alignment horizontal="center" vertical="center" shrinkToFit="1"/>
      <protection/>
    </xf>
    <xf numFmtId="0" fontId="39" fillId="0" borderId="101" xfId="0" applyFont="1" applyFill="1" applyBorder="1" applyAlignment="1" applyProtection="1">
      <alignment horizontal="center" vertical="center" shrinkToFit="1"/>
      <protection/>
    </xf>
    <xf numFmtId="0" fontId="29" fillId="0" borderId="42" xfId="0" applyFont="1" applyFill="1" applyBorder="1" applyAlignment="1">
      <alignment horizontal="center" vertical="center"/>
    </xf>
    <xf numFmtId="0" fontId="29" fillId="0" borderId="31" xfId="0" applyFont="1" applyFill="1" applyBorder="1" applyAlignment="1">
      <alignment horizontal="center" vertical="center" textRotation="255"/>
    </xf>
    <xf numFmtId="0" fontId="29" fillId="0" borderId="74" xfId="0" applyFont="1" applyFill="1" applyBorder="1" applyAlignment="1">
      <alignment horizontal="center" vertical="center" textRotation="255"/>
    </xf>
    <xf numFmtId="0" fontId="29" fillId="0" borderId="36" xfId="0" applyFont="1" applyFill="1" applyBorder="1" applyAlignment="1">
      <alignment horizontal="center" vertical="center" textRotation="255"/>
    </xf>
    <xf numFmtId="0" fontId="29" fillId="0" borderId="35" xfId="0" applyFont="1" applyFill="1" applyBorder="1" applyAlignment="1">
      <alignment horizontal="center" vertical="center" textRotation="255"/>
    </xf>
    <xf numFmtId="0" fontId="29" fillId="0" borderId="19" xfId="0" applyFont="1" applyFill="1" applyBorder="1" applyAlignment="1">
      <alignment horizontal="center" vertical="center"/>
    </xf>
    <xf numFmtId="0" fontId="29" fillId="0" borderId="37" xfId="0" applyFont="1" applyFill="1" applyBorder="1" applyAlignment="1">
      <alignment horizontal="center" vertical="center" wrapText="1" shrinkToFit="1"/>
    </xf>
    <xf numFmtId="0" fontId="29" fillId="0" borderId="30"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39" fillId="0" borderId="22" xfId="0" applyFont="1" applyFill="1" applyBorder="1" applyAlignment="1" applyProtection="1">
      <alignment horizontal="left" vertical="center" shrinkToFit="1"/>
      <protection/>
    </xf>
    <xf numFmtId="0" fontId="39" fillId="0" borderId="17" xfId="0" applyFont="1" applyFill="1" applyBorder="1" applyAlignment="1" applyProtection="1">
      <alignment horizontal="left" vertical="center" shrinkToFit="1"/>
      <protection/>
    </xf>
    <xf numFmtId="0" fontId="39" fillId="0" borderId="74" xfId="0" applyFont="1" applyFill="1" applyBorder="1" applyAlignment="1" applyProtection="1">
      <alignment horizontal="left" vertical="center" shrinkToFit="1"/>
      <protection/>
    </xf>
    <xf numFmtId="0" fontId="27" fillId="0" borderId="61"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35"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_ひな形" xfId="63"/>
    <cellStyle name="標準_様式第２号　授業料支援補助金交付申請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447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447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447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447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962025"/>
          <a:ext cx="51435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N45"/>
  <sheetViews>
    <sheetView tabSelected="1" view="pageBreakPreview" zoomScale="90" zoomScaleSheetLayoutView="90" zoomScalePageLayoutView="0" workbookViewId="0" topLeftCell="A1">
      <selection activeCell="R21" sqref="R20:R21"/>
    </sheetView>
  </sheetViews>
  <sheetFormatPr defaultColWidth="8.00390625" defaultRowHeight="13.5"/>
  <cols>
    <col min="1" max="4" width="8.00390625" style="5" customWidth="1"/>
    <col min="5" max="5" width="12.875" style="5" customWidth="1"/>
    <col min="6" max="6" width="3.875" style="5" customWidth="1"/>
    <col min="7" max="7" width="4.125" style="5" customWidth="1"/>
    <col min="8" max="10" width="3.25390625" style="5" customWidth="1"/>
    <col min="11" max="13" width="3.375" style="5" customWidth="1"/>
    <col min="14" max="14" width="4.375" style="5" customWidth="1"/>
    <col min="15" max="16384" width="8.00390625" style="5" customWidth="1"/>
  </cols>
  <sheetData>
    <row r="1" ht="14.25">
      <c r="A1" s="4" t="s">
        <v>107</v>
      </c>
    </row>
    <row r="2" spans="6:13" ht="12">
      <c r="F2" s="6"/>
      <c r="G2" s="7"/>
      <c r="H2" s="509"/>
      <c r="I2" s="510"/>
      <c r="J2" s="510"/>
      <c r="K2" s="510"/>
      <c r="L2" s="510"/>
      <c r="M2" s="511"/>
    </row>
    <row r="3" spans="6:13" ht="12" customHeight="1">
      <c r="F3" s="518" t="s">
        <v>21</v>
      </c>
      <c r="G3" s="519"/>
      <c r="H3" s="512"/>
      <c r="I3" s="513"/>
      <c r="J3" s="513"/>
      <c r="K3" s="513"/>
      <c r="L3" s="513"/>
      <c r="M3" s="514"/>
    </row>
    <row r="4" spans="6:13" ht="12">
      <c r="F4" s="8"/>
      <c r="G4" s="9"/>
      <c r="H4" s="515"/>
      <c r="I4" s="516"/>
      <c r="J4" s="516"/>
      <c r="K4" s="516"/>
      <c r="L4" s="516"/>
      <c r="M4" s="517"/>
    </row>
    <row r="9" spans="7:13" ht="14.25">
      <c r="G9" s="10"/>
      <c r="H9" s="17"/>
      <c r="I9" s="10" t="s">
        <v>108</v>
      </c>
      <c r="J9" s="17"/>
      <c r="K9" s="10" t="s">
        <v>109</v>
      </c>
      <c r="L9" s="17"/>
      <c r="M9" s="10" t="s">
        <v>110</v>
      </c>
    </row>
    <row r="12" ht="17.25">
      <c r="A12" s="11" t="s">
        <v>123</v>
      </c>
    </row>
    <row r="16" spans="5:14" ht="16.5" customHeight="1">
      <c r="E16" s="12" t="s">
        <v>111</v>
      </c>
      <c r="G16" s="522"/>
      <c r="H16" s="522"/>
      <c r="I16" s="522"/>
      <c r="J16" s="522"/>
      <c r="K16" s="522"/>
      <c r="L16" s="522"/>
      <c r="M16" s="522"/>
      <c r="N16" s="522"/>
    </row>
    <row r="17" spans="5:14" ht="12">
      <c r="E17" s="494"/>
      <c r="G17" s="522"/>
      <c r="H17" s="522"/>
      <c r="I17" s="522"/>
      <c r="J17" s="522"/>
      <c r="K17" s="522"/>
      <c r="L17" s="522"/>
      <c r="M17" s="522"/>
      <c r="N17" s="522"/>
    </row>
    <row r="18" spans="5:14" ht="17.25">
      <c r="E18" s="12" t="s">
        <v>20</v>
      </c>
      <c r="G18" s="521"/>
      <c r="H18" s="521"/>
      <c r="I18" s="521"/>
      <c r="J18" s="521"/>
      <c r="K18" s="521"/>
      <c r="L18" s="521"/>
      <c r="M18" s="521"/>
      <c r="N18" s="521"/>
    </row>
    <row r="19" spans="7:14" ht="12">
      <c r="G19" s="18"/>
      <c r="H19" s="18"/>
      <c r="I19" s="18"/>
      <c r="J19" s="18"/>
      <c r="K19" s="18"/>
      <c r="L19" s="18"/>
      <c r="M19" s="18"/>
      <c r="N19" s="18"/>
    </row>
    <row r="20" spans="5:14" ht="17.25" customHeight="1">
      <c r="E20" s="12" t="s">
        <v>112</v>
      </c>
      <c r="G20" s="523"/>
      <c r="H20" s="523"/>
      <c r="I20" s="523"/>
      <c r="J20" s="523"/>
      <c r="K20" s="523"/>
      <c r="L20" s="483" t="s">
        <v>113</v>
      </c>
      <c r="M20" s="18"/>
      <c r="N20" s="18"/>
    </row>
    <row r="21" spans="5:12" ht="18.75">
      <c r="E21" s="15"/>
      <c r="G21" s="13"/>
      <c r="H21" s="13"/>
      <c r="I21" s="13"/>
      <c r="J21" s="13"/>
      <c r="K21" s="13"/>
      <c r="L21" s="14"/>
    </row>
    <row r="22" spans="5:12" ht="18.75">
      <c r="E22" s="15"/>
      <c r="G22" s="13"/>
      <c r="H22" s="13"/>
      <c r="I22" s="13"/>
      <c r="J22" s="13"/>
      <c r="K22" s="13"/>
      <c r="L22" s="14"/>
    </row>
    <row r="23" ht="17.25">
      <c r="A23" s="11" t="s">
        <v>295</v>
      </c>
    </row>
    <row r="24" ht="17.25">
      <c r="A24" s="11" t="s">
        <v>283</v>
      </c>
    </row>
    <row r="25" ht="21" customHeight="1"/>
    <row r="26" ht="17.25" customHeight="1"/>
    <row r="27" spans="1:13" ht="17.25">
      <c r="A27" s="507" t="s">
        <v>114</v>
      </c>
      <c r="B27" s="508"/>
      <c r="C27" s="508"/>
      <c r="D27" s="508"/>
      <c r="E27" s="508"/>
      <c r="F27" s="508"/>
      <c r="G27" s="508"/>
      <c r="H27" s="508"/>
      <c r="I27" s="508"/>
      <c r="J27" s="508"/>
      <c r="K27" s="508"/>
      <c r="L27" s="508"/>
      <c r="M27" s="508"/>
    </row>
    <row r="28" spans="1:13" ht="17.25">
      <c r="A28" s="507" t="s">
        <v>115</v>
      </c>
      <c r="B28" s="508"/>
      <c r="C28" s="508"/>
      <c r="D28" s="508"/>
      <c r="E28" s="508"/>
      <c r="F28" s="508"/>
      <c r="G28" s="508"/>
      <c r="H28" s="508"/>
      <c r="I28" s="508"/>
      <c r="J28" s="508"/>
      <c r="K28" s="508"/>
      <c r="L28" s="508"/>
      <c r="M28" s="508"/>
    </row>
    <row r="29" spans="1:13" ht="17.25">
      <c r="A29" s="507" t="s">
        <v>116</v>
      </c>
      <c r="B29" s="508"/>
      <c r="C29" s="508"/>
      <c r="D29" s="508"/>
      <c r="E29" s="508"/>
      <c r="F29" s="508"/>
      <c r="G29" s="508"/>
      <c r="H29" s="508"/>
      <c r="I29" s="508"/>
      <c r="J29" s="508"/>
      <c r="K29" s="508"/>
      <c r="L29" s="508"/>
      <c r="M29" s="508"/>
    </row>
    <row r="30" spans="1:13" ht="17.25">
      <c r="A30" s="507"/>
      <c r="B30" s="508"/>
      <c r="C30" s="508"/>
      <c r="D30" s="508"/>
      <c r="E30" s="508"/>
      <c r="F30" s="508"/>
      <c r="G30" s="508"/>
      <c r="H30" s="508"/>
      <c r="I30" s="508"/>
      <c r="J30" s="508"/>
      <c r="K30" s="508"/>
      <c r="L30" s="508"/>
      <c r="M30" s="508"/>
    </row>
    <row r="31" spans="1:14" ht="17.25">
      <c r="A31" s="520" t="s">
        <v>117</v>
      </c>
      <c r="B31" s="520"/>
      <c r="C31" s="520"/>
      <c r="D31" s="520"/>
      <c r="E31" s="520"/>
      <c r="F31" s="520"/>
      <c r="G31" s="520"/>
      <c r="H31" s="520"/>
      <c r="I31" s="520"/>
      <c r="J31" s="520"/>
      <c r="K31" s="520"/>
      <c r="L31" s="520"/>
      <c r="M31" s="520"/>
      <c r="N31" s="520"/>
    </row>
    <row r="32" spans="1:14" ht="17.25">
      <c r="A32" s="484"/>
      <c r="B32" s="484"/>
      <c r="C32" s="484"/>
      <c r="D32" s="484"/>
      <c r="E32" s="484"/>
      <c r="F32" s="484"/>
      <c r="G32" s="484"/>
      <c r="H32" s="484"/>
      <c r="I32" s="484"/>
      <c r="J32" s="484"/>
      <c r="K32" s="484"/>
      <c r="L32" s="484"/>
      <c r="M32" s="484"/>
      <c r="N32" s="16"/>
    </row>
    <row r="33" spans="1:14" ht="17.25">
      <c r="A33" s="484"/>
      <c r="B33" s="484"/>
      <c r="C33" s="484"/>
      <c r="D33" s="484"/>
      <c r="E33" s="484"/>
      <c r="F33" s="484"/>
      <c r="G33" s="484"/>
      <c r="H33" s="484"/>
      <c r="I33" s="484"/>
      <c r="J33" s="484"/>
      <c r="K33" s="484"/>
      <c r="L33" s="484"/>
      <c r="M33" s="484"/>
      <c r="N33" s="16"/>
    </row>
    <row r="34" spans="1:13" ht="12">
      <c r="A34" s="485"/>
      <c r="B34" s="485"/>
      <c r="C34" s="485"/>
      <c r="D34" s="485"/>
      <c r="E34" s="485"/>
      <c r="F34" s="485"/>
      <c r="G34" s="485"/>
      <c r="H34" s="485"/>
      <c r="I34" s="485"/>
      <c r="J34" s="485"/>
      <c r="K34" s="485"/>
      <c r="L34" s="485"/>
      <c r="M34" s="485"/>
    </row>
    <row r="35" spans="1:11" ht="17.25">
      <c r="A35" s="11" t="s">
        <v>276</v>
      </c>
      <c r="E35" s="498"/>
      <c r="F35" s="499"/>
      <c r="G35" s="499"/>
      <c r="H35" s="499"/>
      <c r="I35" s="499"/>
      <c r="J35" s="500" t="s">
        <v>12</v>
      </c>
      <c r="K35" s="500"/>
    </row>
    <row r="36" spans="1:13" ht="12">
      <c r="A36" s="485"/>
      <c r="B36" s="485"/>
      <c r="C36" s="485"/>
      <c r="D36" s="485"/>
      <c r="E36" s="485"/>
      <c r="F36" s="485"/>
      <c r="G36" s="485"/>
      <c r="H36" s="485"/>
      <c r="I36" s="485"/>
      <c r="J36" s="485"/>
      <c r="K36" s="485"/>
      <c r="L36" s="485"/>
      <c r="M36" s="485"/>
    </row>
    <row r="41" spans="1:13" ht="12">
      <c r="A41" s="485"/>
      <c r="B41" s="485"/>
      <c r="C41" s="485"/>
      <c r="D41" s="485"/>
      <c r="E41" s="485"/>
      <c r="F41" s="485"/>
      <c r="G41" s="485"/>
      <c r="H41" s="485"/>
      <c r="I41" s="485"/>
      <c r="J41" s="485"/>
      <c r="K41" s="485"/>
      <c r="L41" s="485"/>
      <c r="M41" s="485"/>
    </row>
    <row r="42" spans="1:13" ht="24.75" customHeight="1">
      <c r="A42" s="485"/>
      <c r="B42" s="485"/>
      <c r="C42" s="485"/>
      <c r="D42" s="485"/>
      <c r="E42" s="486" t="s">
        <v>277</v>
      </c>
      <c r="F42" s="501"/>
      <c r="G42" s="502"/>
      <c r="H42" s="502"/>
      <c r="I42" s="502"/>
      <c r="J42" s="502"/>
      <c r="K42" s="502"/>
      <c r="L42" s="502"/>
      <c r="M42" s="503"/>
    </row>
    <row r="43" spans="1:13" ht="24.75" customHeight="1">
      <c r="A43" s="485"/>
      <c r="B43" s="485"/>
      <c r="C43" s="485"/>
      <c r="D43" s="485"/>
      <c r="E43" s="486" t="s">
        <v>278</v>
      </c>
      <c r="F43" s="504"/>
      <c r="G43" s="505"/>
      <c r="H43" s="505"/>
      <c r="I43" s="505"/>
      <c r="J43" s="505"/>
      <c r="K43" s="505"/>
      <c r="L43" s="505"/>
      <c r="M43" s="506"/>
    </row>
    <row r="44" spans="1:13" ht="24.75" customHeight="1">
      <c r="A44" s="485"/>
      <c r="B44" s="485"/>
      <c r="C44" s="485"/>
      <c r="D44" s="485"/>
      <c r="E44" s="486" t="s">
        <v>279</v>
      </c>
      <c r="F44" s="504"/>
      <c r="G44" s="505"/>
      <c r="H44" s="505"/>
      <c r="I44" s="505"/>
      <c r="J44" s="505"/>
      <c r="K44" s="505"/>
      <c r="L44" s="505"/>
      <c r="M44" s="506"/>
    </row>
    <row r="45" spans="1:13" ht="12">
      <c r="A45" s="485"/>
      <c r="B45" s="485"/>
      <c r="C45" s="485"/>
      <c r="D45" s="485"/>
      <c r="E45" s="485"/>
      <c r="F45" s="485"/>
      <c r="G45" s="485"/>
      <c r="H45" s="485"/>
      <c r="I45" s="485"/>
      <c r="J45" s="485"/>
      <c r="K45" s="485"/>
      <c r="L45" s="485"/>
      <c r="M45" s="485"/>
    </row>
  </sheetData>
  <sheetProtection/>
  <mergeCells count="15">
    <mergeCell ref="H2:M4"/>
    <mergeCell ref="F3:G3"/>
    <mergeCell ref="A31:N31"/>
    <mergeCell ref="G18:N18"/>
    <mergeCell ref="G16:N17"/>
    <mergeCell ref="G20:K20"/>
    <mergeCell ref="A27:M27"/>
    <mergeCell ref="A29:M29"/>
    <mergeCell ref="A28:M28"/>
    <mergeCell ref="E35:I35"/>
    <mergeCell ref="J35:K35"/>
    <mergeCell ref="F42:M42"/>
    <mergeCell ref="F43:M43"/>
    <mergeCell ref="F44:M44"/>
    <mergeCell ref="A30:M30"/>
  </mergeCells>
  <printOptions/>
  <pageMargins left="0.75" right="0.75" top="1" bottom="1" header="0.512" footer="0.512"/>
  <pageSetup horizontalDpi="600" verticalDpi="600" orientation="portrait" paperSize="9" scale="110"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S37"/>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315" customWidth="1"/>
    <col min="2" max="4" width="12.50390625" style="315" customWidth="1"/>
    <col min="5" max="5" width="10.25390625" style="315" bestFit="1" customWidth="1"/>
    <col min="6" max="6" width="13.625" style="315" customWidth="1"/>
    <col min="7" max="7" width="13.00390625" style="315" customWidth="1"/>
    <col min="8" max="8" width="11.25390625" style="315" bestFit="1" customWidth="1"/>
    <col min="9" max="10" width="12.25390625" style="315" bestFit="1" customWidth="1"/>
    <col min="11" max="11" width="5.125" style="315" customWidth="1"/>
    <col min="12" max="12" width="10.00390625" style="315" customWidth="1"/>
    <col min="13" max="13" width="8.25390625" style="315" customWidth="1"/>
    <col min="14" max="14" width="14.875" style="315" customWidth="1"/>
    <col min="15" max="15" width="3.125" style="315" customWidth="1"/>
    <col min="16" max="17" width="5.625" style="315" customWidth="1"/>
    <col min="18" max="18" width="8.25390625" style="315" customWidth="1"/>
    <col min="19" max="16384" width="9.625" style="315" customWidth="1"/>
  </cols>
  <sheetData>
    <row r="1" ht="18.75" customHeight="1" thickBot="1">
      <c r="A1" s="314" t="s">
        <v>53</v>
      </c>
    </row>
    <row r="2" spans="8:14" ht="24.75" customHeight="1" thickBot="1">
      <c r="H2" s="316" t="s">
        <v>20</v>
      </c>
      <c r="I2" s="637"/>
      <c r="J2" s="638"/>
      <c r="K2" s="639"/>
      <c r="L2" s="640" t="s">
        <v>21</v>
      </c>
      <c r="M2" s="641"/>
      <c r="N2" s="114"/>
    </row>
    <row r="3" spans="1:14" ht="24.75" customHeight="1" thickBot="1">
      <c r="A3" s="314"/>
      <c r="F3" s="317"/>
      <c r="G3" s="317"/>
      <c r="H3" s="316" t="s">
        <v>18</v>
      </c>
      <c r="I3" s="637"/>
      <c r="J3" s="638"/>
      <c r="K3" s="639"/>
      <c r="L3" s="640" t="s">
        <v>19</v>
      </c>
      <c r="M3" s="641"/>
      <c r="N3" s="114"/>
    </row>
    <row r="4" spans="1:9" ht="18.75" customHeight="1" thickBot="1">
      <c r="A4" s="318" t="s">
        <v>269</v>
      </c>
      <c r="F4" s="319"/>
      <c r="G4" s="319"/>
      <c r="H4" s="319"/>
      <c r="I4" s="320"/>
    </row>
    <row r="5" spans="1:14" s="324" customFormat="1" ht="19.5" customHeight="1" thickBot="1">
      <c r="A5" s="321" t="s">
        <v>9</v>
      </c>
      <c r="B5" s="571" t="s">
        <v>291</v>
      </c>
      <c r="C5" s="581"/>
      <c r="D5" s="582"/>
      <c r="E5" s="627" t="s">
        <v>163</v>
      </c>
      <c r="F5" s="322"/>
      <c r="G5" s="323"/>
      <c r="H5" s="635" t="s">
        <v>164</v>
      </c>
      <c r="I5" s="626" t="s">
        <v>305</v>
      </c>
      <c r="J5" s="626" t="s">
        <v>165</v>
      </c>
      <c r="K5" s="631" t="s">
        <v>28</v>
      </c>
      <c r="L5" s="632"/>
      <c r="M5" s="632"/>
      <c r="N5" s="633"/>
    </row>
    <row r="6" spans="1:16" s="324" customFormat="1" ht="38.25" customHeight="1" thickBot="1">
      <c r="A6" s="629" t="s">
        <v>166</v>
      </c>
      <c r="B6" s="572"/>
      <c r="C6" s="487" t="s">
        <v>284</v>
      </c>
      <c r="D6" s="487" t="s">
        <v>285</v>
      </c>
      <c r="E6" s="634"/>
      <c r="F6" s="325" t="s">
        <v>167</v>
      </c>
      <c r="G6" s="326" t="s">
        <v>168</v>
      </c>
      <c r="H6" s="636"/>
      <c r="I6" s="627"/>
      <c r="J6" s="628"/>
      <c r="K6" s="325" t="s">
        <v>13</v>
      </c>
      <c r="L6" s="327" t="s">
        <v>52</v>
      </c>
      <c r="M6" s="326" t="s">
        <v>51</v>
      </c>
      <c r="N6" s="328" t="s">
        <v>71</v>
      </c>
      <c r="P6" s="329" t="s">
        <v>79</v>
      </c>
    </row>
    <row r="7" spans="1:16" s="324" customFormat="1" ht="20.25" customHeight="1" thickBot="1">
      <c r="A7" s="630"/>
      <c r="B7" s="64" t="s">
        <v>83</v>
      </c>
      <c r="C7" s="64" t="s">
        <v>125</v>
      </c>
      <c r="D7" s="64" t="s">
        <v>126</v>
      </c>
      <c r="E7" s="330" t="s">
        <v>169</v>
      </c>
      <c r="F7" s="331" t="s">
        <v>170</v>
      </c>
      <c r="G7" s="332" t="s">
        <v>171</v>
      </c>
      <c r="H7" s="333" t="s">
        <v>172</v>
      </c>
      <c r="I7" s="330" t="s">
        <v>173</v>
      </c>
      <c r="J7" s="334" t="s">
        <v>174</v>
      </c>
      <c r="K7" s="331"/>
      <c r="L7" s="335"/>
      <c r="M7" s="332"/>
      <c r="N7" s="333"/>
      <c r="P7" s="336"/>
    </row>
    <row r="8" spans="1:14" s="343" customFormat="1" ht="20.25" customHeight="1" thickBot="1">
      <c r="A8" s="337"/>
      <c r="B8" s="338" t="s">
        <v>11</v>
      </c>
      <c r="C8" s="338" t="s">
        <v>11</v>
      </c>
      <c r="D8" s="338" t="s">
        <v>11</v>
      </c>
      <c r="E8" s="338" t="s">
        <v>175</v>
      </c>
      <c r="F8" s="339" t="s">
        <v>176</v>
      </c>
      <c r="G8" s="340" t="s">
        <v>177</v>
      </c>
      <c r="H8" s="341" t="s">
        <v>16</v>
      </c>
      <c r="I8" s="338" t="s">
        <v>16</v>
      </c>
      <c r="J8" s="338" t="s">
        <v>16</v>
      </c>
      <c r="K8" s="339"/>
      <c r="L8" s="342" t="s">
        <v>12</v>
      </c>
      <c r="M8" s="340" t="s">
        <v>11</v>
      </c>
      <c r="N8" s="341" t="s">
        <v>12</v>
      </c>
    </row>
    <row r="9" spans="1:16" s="324" customFormat="1" ht="18" customHeight="1" thickBot="1">
      <c r="A9" s="618">
        <v>1</v>
      </c>
      <c r="B9" s="624"/>
      <c r="C9" s="624"/>
      <c r="D9" s="624"/>
      <c r="E9" s="625"/>
      <c r="F9" s="344"/>
      <c r="G9" s="345"/>
      <c r="H9" s="115">
        <f>IF(F9="","",IF(ISERROR(F9+ROUNDDOWN(G9*3/74,0)),"",F9+ROUNDDOWN(G9*3/74,0)))</f>
      </c>
      <c r="I9" s="116">
        <f>IF(H9="","",IF(H9&gt;10032,10032,H9))</f>
      </c>
      <c r="J9" s="117">
        <f>IF(H9="","",MIN(H9,I9))</f>
      </c>
      <c r="K9" s="346" t="s">
        <v>134</v>
      </c>
      <c r="L9" s="118">
        <v>1532</v>
      </c>
      <c r="M9" s="119"/>
      <c r="N9" s="347"/>
      <c r="P9" s="348" t="str">
        <f>ASC($A$9&amp;$K9)</f>
        <v>1A</v>
      </c>
    </row>
    <row r="10" spans="1:18" s="324" customFormat="1" ht="18" customHeight="1" thickBot="1">
      <c r="A10" s="618"/>
      <c r="B10" s="610"/>
      <c r="C10" s="610"/>
      <c r="D10" s="610"/>
      <c r="E10" s="650"/>
      <c r="F10" s="344"/>
      <c r="G10" s="345"/>
      <c r="H10" s="115">
        <f>IF(F10="","",IF(ISERROR(F10+ROUNDDOWN(G10*3/74,0)),"",F10+ROUNDDOWN(G10*3/74,0)))</f>
      </c>
      <c r="I10" s="116">
        <f aca="true" t="shared" si="0" ref="I10:I18">IF(H10="","",IF(H10&gt;10032,10032,H10))</f>
      </c>
      <c r="J10" s="117">
        <f>IF(H10="","",MIN(H10,I10))</f>
      </c>
      <c r="K10" s="349" t="s">
        <v>135</v>
      </c>
      <c r="L10" s="120">
        <v>2814</v>
      </c>
      <c r="M10" s="121"/>
      <c r="N10" s="350"/>
      <c r="P10" s="171" t="str">
        <f>ASC($A$9&amp;$K10)</f>
        <v>1B</v>
      </c>
      <c r="R10" s="351" t="s">
        <v>180</v>
      </c>
    </row>
    <row r="11" spans="1:17" s="324" customFormat="1" ht="18" customHeight="1" thickBot="1">
      <c r="A11" s="618"/>
      <c r="B11" s="610"/>
      <c r="C11" s="610"/>
      <c r="D11" s="610"/>
      <c r="E11" s="650"/>
      <c r="F11" s="344"/>
      <c r="G11" s="345"/>
      <c r="H11" s="115">
        <f aca="true" t="shared" si="1" ref="H11:H18">IF(F11="","",IF(ISERROR(F11+ROUNDDOWN(G11*3/74,0)),"",F11+ROUNDDOWN(G11*3/74,0)))</f>
      </c>
      <c r="I11" s="116">
        <f t="shared" si="0"/>
      </c>
      <c r="J11" s="117">
        <f>IF(H11="","",MIN(H11,I11))</f>
      </c>
      <c r="K11" s="349" t="s">
        <v>245</v>
      </c>
      <c r="L11" s="122">
        <v>5220</v>
      </c>
      <c r="M11" s="121"/>
      <c r="N11" s="350"/>
      <c r="P11" s="171" t="str">
        <f>ASC($A$9&amp;$K11)</f>
        <v>1C</v>
      </c>
      <c r="Q11" s="162"/>
    </row>
    <row r="12" spans="1:16" s="324" customFormat="1" ht="18" customHeight="1" thickBot="1">
      <c r="A12" s="618"/>
      <c r="B12" s="610"/>
      <c r="C12" s="610"/>
      <c r="D12" s="610"/>
      <c r="E12" s="650"/>
      <c r="F12" s="344"/>
      <c r="G12" s="345"/>
      <c r="H12" s="115"/>
      <c r="I12" s="116"/>
      <c r="J12" s="117"/>
      <c r="K12" s="371" t="s">
        <v>153</v>
      </c>
      <c r="L12" s="123" t="s">
        <v>155</v>
      </c>
      <c r="M12" s="121"/>
      <c r="N12" s="350"/>
      <c r="P12" s="171" t="str">
        <f>ASC($A$9&amp;$K12)</f>
        <v>1D</v>
      </c>
    </row>
    <row r="13" spans="1:14" s="324" customFormat="1" ht="18" customHeight="1" thickBot="1">
      <c r="A13" s="618"/>
      <c r="B13" s="610"/>
      <c r="C13" s="610"/>
      <c r="D13" s="610"/>
      <c r="E13" s="651"/>
      <c r="F13" s="352"/>
      <c r="G13" s="353"/>
      <c r="H13" s="124">
        <f t="shared" si="1"/>
      </c>
      <c r="I13" s="125">
        <f t="shared" si="0"/>
      </c>
      <c r="J13" s="126">
        <f>IF(H13="","",MIN(H13,I13))</f>
      </c>
      <c r="K13" s="601" t="s">
        <v>183</v>
      </c>
      <c r="L13" s="602"/>
      <c r="M13" s="354"/>
      <c r="N13" s="355"/>
    </row>
    <row r="14" spans="1:19" s="324" customFormat="1" ht="18" customHeight="1" thickBot="1" thickTop="1">
      <c r="A14" s="617">
        <v>2</v>
      </c>
      <c r="B14" s="646"/>
      <c r="C14" s="646"/>
      <c r="D14" s="646"/>
      <c r="E14" s="647"/>
      <c r="F14" s="372"/>
      <c r="G14" s="373"/>
      <c r="H14" s="115">
        <f t="shared" si="1"/>
      </c>
      <c r="I14" s="116">
        <f t="shared" si="0"/>
      </c>
      <c r="J14" s="117">
        <f>IF(H14="","",MIN(H14,I14))</f>
      </c>
      <c r="K14" s="346" t="s">
        <v>134</v>
      </c>
      <c r="L14" s="118">
        <v>1532</v>
      </c>
      <c r="M14" s="119"/>
      <c r="N14" s="347"/>
      <c r="P14" s="348" t="str">
        <f>ASC($A$14&amp;$K14)</f>
        <v>2A</v>
      </c>
      <c r="R14" s="356" t="s">
        <v>184</v>
      </c>
      <c r="S14" s="357" t="str">
        <f>IF(D9&gt;=M13,"OK","ERR")</f>
        <v>OK</v>
      </c>
    </row>
    <row r="15" spans="1:19" s="324" customFormat="1" ht="18" customHeight="1" thickBot="1" thickTop="1">
      <c r="A15" s="618"/>
      <c r="B15" s="646"/>
      <c r="C15" s="646"/>
      <c r="D15" s="646"/>
      <c r="E15" s="648"/>
      <c r="F15" s="372"/>
      <c r="G15" s="373"/>
      <c r="H15" s="115">
        <f t="shared" si="1"/>
      </c>
      <c r="I15" s="116">
        <f t="shared" si="0"/>
      </c>
      <c r="J15" s="117">
        <f>IF(H15="","",MIN(H15,I15))</f>
      </c>
      <c r="K15" s="349" t="s">
        <v>135</v>
      </c>
      <c r="L15" s="120">
        <v>2814</v>
      </c>
      <c r="M15" s="121"/>
      <c r="N15" s="350"/>
      <c r="P15" s="171" t="str">
        <f>ASC($A$14&amp;$K15)</f>
        <v>2B</v>
      </c>
      <c r="R15" s="356" t="s">
        <v>185</v>
      </c>
      <c r="S15" s="357" t="str">
        <f>IF(D14&gt;=M18,"OK","ERR")</f>
        <v>OK</v>
      </c>
    </row>
    <row r="16" spans="1:19" s="324" customFormat="1" ht="18" customHeight="1" thickBot="1" thickTop="1">
      <c r="A16" s="618"/>
      <c r="B16" s="646"/>
      <c r="C16" s="646"/>
      <c r="D16" s="646"/>
      <c r="E16" s="648"/>
      <c r="F16" s="372"/>
      <c r="G16" s="373"/>
      <c r="H16" s="115">
        <f t="shared" si="1"/>
      </c>
      <c r="I16" s="116">
        <f t="shared" si="0"/>
      </c>
      <c r="J16" s="117">
        <f>IF(H16="","",MIN(H16,I16))</f>
      </c>
      <c r="K16" s="349" t="s">
        <v>245</v>
      </c>
      <c r="L16" s="122">
        <v>5220</v>
      </c>
      <c r="M16" s="121"/>
      <c r="N16" s="350"/>
      <c r="P16" s="171" t="str">
        <f>ASC($A$14&amp;$K16)</f>
        <v>2C</v>
      </c>
      <c r="Q16" s="162"/>
      <c r="R16" s="356" t="s">
        <v>186</v>
      </c>
      <c r="S16" s="357" t="str">
        <f>IF(D19&gt;=M23,"OK","ERR")</f>
        <v>OK</v>
      </c>
    </row>
    <row r="17" spans="1:16" s="324" customFormat="1" ht="18" customHeight="1" thickBot="1">
      <c r="A17" s="618"/>
      <c r="B17" s="646"/>
      <c r="C17" s="646"/>
      <c r="D17" s="646"/>
      <c r="E17" s="648"/>
      <c r="F17" s="372"/>
      <c r="G17" s="373"/>
      <c r="H17" s="115"/>
      <c r="I17" s="116"/>
      <c r="J17" s="117"/>
      <c r="K17" s="371" t="s">
        <v>153</v>
      </c>
      <c r="L17" s="123" t="s">
        <v>155</v>
      </c>
      <c r="M17" s="119"/>
      <c r="N17" s="374"/>
      <c r="P17" s="171" t="str">
        <f>ASC($A$14&amp;$K17)</f>
        <v>2D</v>
      </c>
    </row>
    <row r="18" spans="1:18" s="324" customFormat="1" ht="18" customHeight="1" thickBot="1">
      <c r="A18" s="619"/>
      <c r="B18" s="646"/>
      <c r="C18" s="646"/>
      <c r="D18" s="646"/>
      <c r="E18" s="649"/>
      <c r="F18" s="375"/>
      <c r="G18" s="376"/>
      <c r="H18" s="124">
        <f t="shared" si="1"/>
      </c>
      <c r="I18" s="125">
        <f t="shared" si="0"/>
      </c>
      <c r="J18" s="126">
        <f>IF(H18="","",MIN(H18,I18))</f>
      </c>
      <c r="K18" s="601" t="s">
        <v>187</v>
      </c>
      <c r="L18" s="602"/>
      <c r="M18" s="354"/>
      <c r="N18" s="355"/>
      <c r="R18" s="351"/>
    </row>
    <row r="19" spans="1:18" s="324" customFormat="1" ht="18" customHeight="1" thickBot="1">
      <c r="A19" s="617">
        <v>3</v>
      </c>
      <c r="B19" s="646"/>
      <c r="C19" s="646"/>
      <c r="D19" s="646"/>
      <c r="E19" s="647"/>
      <c r="F19" s="372"/>
      <c r="G19" s="373"/>
      <c r="H19" s="115">
        <f>IF(F19="","",IF(ISERROR(F19+ROUNDDOWN(G19*3/74,0)),"",F19+ROUNDDOWN(G19*3/74,0)))</f>
      </c>
      <c r="I19" s="116">
        <f>IF(H19="","",IF(H19&gt;10032,10032,H19))</f>
      </c>
      <c r="J19" s="117">
        <f>IF(H19="","",MIN(H19,I19))</f>
      </c>
      <c r="K19" s="346" t="s">
        <v>134</v>
      </c>
      <c r="L19" s="118">
        <v>1532</v>
      </c>
      <c r="M19" s="119"/>
      <c r="N19" s="347"/>
      <c r="P19" s="348" t="str">
        <f>ASC($A$19&amp;$K19)</f>
        <v>3A</v>
      </c>
      <c r="R19" s="351" t="s">
        <v>188</v>
      </c>
    </row>
    <row r="20" spans="1:19" s="324" customFormat="1" ht="18" customHeight="1" thickBot="1" thickTop="1">
      <c r="A20" s="618"/>
      <c r="B20" s="646"/>
      <c r="C20" s="646"/>
      <c r="D20" s="646"/>
      <c r="E20" s="648"/>
      <c r="F20" s="372"/>
      <c r="G20" s="373"/>
      <c r="H20" s="115">
        <f>IF(F20="","",IF(ISERROR(F20+ROUNDDOWN(G20*3/74,0)),"",F20+ROUNDDOWN(G20*3/74,0)))</f>
      </c>
      <c r="I20" s="116">
        <f>IF(H20="","",IF(H20&gt;10032,10032,H20))</f>
      </c>
      <c r="J20" s="117">
        <f>IF(H20="","",MIN(H20,I20))</f>
      </c>
      <c r="K20" s="349" t="s">
        <v>135</v>
      </c>
      <c r="L20" s="120">
        <v>2814</v>
      </c>
      <c r="M20" s="121"/>
      <c r="N20" s="350"/>
      <c r="P20" s="171" t="str">
        <f>ASC($A$19&amp;$K20)</f>
        <v>3B</v>
      </c>
      <c r="R20" s="351" t="s">
        <v>51</v>
      </c>
      <c r="S20" s="357" t="e">
        <f>IF(M28=SUM(#REF!),"OK","ERR")</f>
        <v>#REF!</v>
      </c>
    </row>
    <row r="21" spans="1:19" s="324" customFormat="1" ht="18" customHeight="1" thickBot="1" thickTop="1">
      <c r="A21" s="618"/>
      <c r="B21" s="646"/>
      <c r="C21" s="646"/>
      <c r="D21" s="646"/>
      <c r="E21" s="648"/>
      <c r="F21" s="372"/>
      <c r="G21" s="373"/>
      <c r="H21" s="115">
        <f>IF(F21="","",IF(ISERROR(F21+ROUNDDOWN(G21*3/74,0)),"",F21+ROUNDDOWN(G21*3/74,0)))</f>
      </c>
      <c r="I21" s="116">
        <f>IF(H21="","",IF(H21&gt;10032,10032,H21))</f>
      </c>
      <c r="J21" s="117">
        <f>IF(H21="","",MIN(H21,I21))</f>
      </c>
      <c r="K21" s="349" t="s">
        <v>245</v>
      </c>
      <c r="L21" s="122">
        <v>5220</v>
      </c>
      <c r="M21" s="121"/>
      <c r="N21" s="350"/>
      <c r="P21" s="171" t="str">
        <f>ASC($A$19&amp;$K21)</f>
        <v>3C</v>
      </c>
      <c r="Q21" s="162"/>
      <c r="R21" s="351" t="s">
        <v>5</v>
      </c>
      <c r="S21" s="357" t="e">
        <f>IF(N28=#REF!,"OK","ERR")</f>
        <v>#REF!</v>
      </c>
    </row>
    <row r="22" spans="1:16" s="324" customFormat="1" ht="18" customHeight="1" thickBot="1">
      <c r="A22" s="618"/>
      <c r="B22" s="646"/>
      <c r="C22" s="646"/>
      <c r="D22" s="646"/>
      <c r="E22" s="648"/>
      <c r="F22" s="372"/>
      <c r="G22" s="373"/>
      <c r="H22" s="115"/>
      <c r="I22" s="116"/>
      <c r="J22" s="117"/>
      <c r="K22" s="371" t="s">
        <v>153</v>
      </c>
      <c r="L22" s="123" t="s">
        <v>155</v>
      </c>
      <c r="M22" s="119"/>
      <c r="N22" s="374"/>
      <c r="P22" s="171" t="str">
        <f>ASC($A$19&amp;$K22)</f>
        <v>3D</v>
      </c>
    </row>
    <row r="23" spans="1:18" s="324" customFormat="1" ht="18" customHeight="1" thickBot="1">
      <c r="A23" s="619"/>
      <c r="B23" s="646"/>
      <c r="C23" s="646"/>
      <c r="D23" s="646"/>
      <c r="E23" s="649"/>
      <c r="F23" s="375"/>
      <c r="G23" s="376"/>
      <c r="H23" s="124">
        <f>IF(F23="","",IF(ISERROR(F23+ROUNDDOWN(G23*3/74,0)),"",F23+ROUNDDOWN(G23*3/74,0)))</f>
      </c>
      <c r="I23" s="125">
        <f>IF(H23="","",IF(H23&gt;10032,10032,H23))</f>
      </c>
      <c r="J23" s="126">
        <f>IF(H23="","",MIN(H23,I23))</f>
      </c>
      <c r="K23" s="601" t="s">
        <v>189</v>
      </c>
      <c r="L23" s="602"/>
      <c r="M23" s="354"/>
      <c r="N23" s="355"/>
      <c r="R23" s="351"/>
    </row>
    <row r="24" spans="1:14" s="324" customFormat="1" ht="18" customHeight="1" thickBot="1">
      <c r="A24" s="603" t="s">
        <v>22</v>
      </c>
      <c r="B24" s="606"/>
      <c r="C24" s="606"/>
      <c r="D24" s="607"/>
      <c r="E24" s="607"/>
      <c r="F24" s="645"/>
      <c r="G24" s="642"/>
      <c r="H24" s="643"/>
      <c r="I24" s="644"/>
      <c r="J24" s="644"/>
      <c r="K24" s="377" t="s">
        <v>134</v>
      </c>
      <c r="L24" s="118">
        <v>1532</v>
      </c>
      <c r="M24" s="119"/>
      <c r="N24" s="347"/>
    </row>
    <row r="25" spans="1:18" s="324" customFormat="1" ht="18" customHeight="1" thickBot="1">
      <c r="A25" s="604"/>
      <c r="B25" s="606"/>
      <c r="C25" s="606"/>
      <c r="D25" s="608"/>
      <c r="E25" s="608"/>
      <c r="F25" s="645"/>
      <c r="G25" s="642"/>
      <c r="H25" s="643"/>
      <c r="I25" s="644"/>
      <c r="J25" s="644"/>
      <c r="K25" s="349" t="s">
        <v>135</v>
      </c>
      <c r="L25" s="127">
        <v>2814</v>
      </c>
      <c r="M25" s="121"/>
      <c r="N25" s="350"/>
      <c r="R25" s="351"/>
    </row>
    <row r="26" spans="1:14" s="324" customFormat="1" ht="18" customHeight="1" thickBot="1">
      <c r="A26" s="604"/>
      <c r="B26" s="606"/>
      <c r="C26" s="606"/>
      <c r="D26" s="608"/>
      <c r="E26" s="608"/>
      <c r="F26" s="645"/>
      <c r="G26" s="642"/>
      <c r="H26" s="643"/>
      <c r="I26" s="644"/>
      <c r="J26" s="644"/>
      <c r="K26" s="349" t="s">
        <v>245</v>
      </c>
      <c r="L26" s="128">
        <v>5220</v>
      </c>
      <c r="M26" s="121"/>
      <c r="N26" s="350"/>
    </row>
    <row r="27" spans="1:14" s="324" customFormat="1" ht="18" customHeight="1" thickBot="1">
      <c r="A27" s="604"/>
      <c r="B27" s="606"/>
      <c r="C27" s="606"/>
      <c r="D27" s="608"/>
      <c r="E27" s="608"/>
      <c r="F27" s="645"/>
      <c r="G27" s="642"/>
      <c r="H27" s="643"/>
      <c r="I27" s="644"/>
      <c r="J27" s="644"/>
      <c r="K27" s="371" t="s">
        <v>153</v>
      </c>
      <c r="L27" s="123" t="s">
        <v>155</v>
      </c>
      <c r="M27" s="119"/>
      <c r="N27" s="374"/>
    </row>
    <row r="28" spans="1:15" s="324" customFormat="1" ht="18" customHeight="1" thickBot="1">
      <c r="A28" s="605"/>
      <c r="B28" s="606"/>
      <c r="C28" s="606"/>
      <c r="D28" s="609"/>
      <c r="E28" s="609"/>
      <c r="F28" s="645"/>
      <c r="G28" s="642"/>
      <c r="H28" s="643"/>
      <c r="I28" s="644"/>
      <c r="J28" s="644"/>
      <c r="K28" s="601" t="s">
        <v>190</v>
      </c>
      <c r="L28" s="602"/>
      <c r="M28" s="354"/>
      <c r="N28" s="355"/>
      <c r="O28" s="363"/>
    </row>
    <row r="29" spans="1:14" s="369" customFormat="1" ht="11.25" customHeight="1">
      <c r="A29" s="364" t="s">
        <v>27</v>
      </c>
      <c r="B29" s="365"/>
      <c r="C29" s="365"/>
      <c r="D29" s="365"/>
      <c r="E29" s="365"/>
      <c r="F29" s="366"/>
      <c r="G29" s="366"/>
      <c r="H29" s="366"/>
      <c r="I29" s="366"/>
      <c r="J29" s="366"/>
      <c r="K29" s="367"/>
      <c r="L29" s="367"/>
      <c r="M29" s="365"/>
      <c r="N29" s="368"/>
    </row>
    <row r="30" s="369" customFormat="1" ht="11.25" customHeight="1">
      <c r="A30" s="370" t="s">
        <v>191</v>
      </c>
    </row>
    <row r="31" s="369" customFormat="1" ht="11.25" customHeight="1">
      <c r="A31" s="370" t="s">
        <v>266</v>
      </c>
    </row>
    <row r="32" ht="11.25" customHeight="1">
      <c r="A32" s="370" t="s">
        <v>267</v>
      </c>
    </row>
    <row r="33" ht="11.25" customHeight="1">
      <c r="A33" s="370" t="s">
        <v>0</v>
      </c>
    </row>
    <row r="34" ht="11.25" customHeight="1">
      <c r="A34" s="364" t="s">
        <v>192</v>
      </c>
    </row>
    <row r="35" ht="11.25" customHeight="1">
      <c r="A35" s="364" t="s">
        <v>193</v>
      </c>
    </row>
    <row r="36" ht="11.25" customHeight="1">
      <c r="A36" s="370" t="s">
        <v>2</v>
      </c>
    </row>
    <row r="37" ht="11.25" customHeight="1">
      <c r="A37" s="364" t="s">
        <v>194</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1">
    <mergeCell ref="I3:K3"/>
    <mergeCell ref="L3:M3"/>
    <mergeCell ref="B5:B6"/>
    <mergeCell ref="E5:E6"/>
    <mergeCell ref="H5:H6"/>
    <mergeCell ref="I5:I6"/>
    <mergeCell ref="J5:J6"/>
    <mergeCell ref="K5:N5"/>
    <mergeCell ref="A9:A13"/>
    <mergeCell ref="B9:B13"/>
    <mergeCell ref="C9:C13"/>
    <mergeCell ref="D9:D13"/>
    <mergeCell ref="E9:E13"/>
    <mergeCell ref="I2:K2"/>
    <mergeCell ref="K13:L13"/>
    <mergeCell ref="C5:D5"/>
    <mergeCell ref="A6:A7"/>
    <mergeCell ref="L2:M2"/>
    <mergeCell ref="K23:L23"/>
    <mergeCell ref="A14:A18"/>
    <mergeCell ref="B14:B18"/>
    <mergeCell ref="C14:C18"/>
    <mergeCell ref="D14:D18"/>
    <mergeCell ref="E14:E18"/>
    <mergeCell ref="K18:L18"/>
    <mergeCell ref="F24:F28"/>
    <mergeCell ref="A19:A23"/>
    <mergeCell ref="B19:B23"/>
    <mergeCell ref="C19:C23"/>
    <mergeCell ref="D19:D23"/>
    <mergeCell ref="E19:E23"/>
    <mergeCell ref="G24:G28"/>
    <mergeCell ref="H24:H28"/>
    <mergeCell ref="I24:I28"/>
    <mergeCell ref="J24:J28"/>
    <mergeCell ref="K28:L28"/>
    <mergeCell ref="A24:A28"/>
    <mergeCell ref="B24:B28"/>
    <mergeCell ref="C24:C28"/>
    <mergeCell ref="D24:D28"/>
    <mergeCell ref="E24:E28"/>
  </mergeCells>
  <dataValidations count="1">
    <dataValidation type="whole" allowBlank="1" showInputMessage="1" showErrorMessage="1" sqref="E9 E14 E19 B9:D23">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84" r:id="rId2"/>
  <drawing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S41"/>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315" customWidth="1"/>
    <col min="2" max="4" width="12.50390625" style="315" customWidth="1"/>
    <col min="5" max="5" width="10.25390625" style="315" bestFit="1" customWidth="1"/>
    <col min="6" max="6" width="13.625" style="315" customWidth="1"/>
    <col min="7" max="7" width="13.00390625" style="315" customWidth="1"/>
    <col min="8" max="8" width="11.25390625" style="315" bestFit="1" customWidth="1"/>
    <col min="9" max="10" width="12.25390625" style="315" bestFit="1" customWidth="1"/>
    <col min="11" max="11" width="5.125" style="315" customWidth="1"/>
    <col min="12" max="12" width="10.00390625" style="315" customWidth="1"/>
    <col min="13" max="13" width="8.25390625" style="315" customWidth="1"/>
    <col min="14" max="14" width="14.875" style="315" customWidth="1"/>
    <col min="15" max="15" width="3.125" style="315" customWidth="1"/>
    <col min="16" max="17" width="5.625" style="315" customWidth="1"/>
    <col min="18" max="18" width="8.25390625" style="315" customWidth="1"/>
    <col min="19" max="16384" width="9.625" style="315" customWidth="1"/>
  </cols>
  <sheetData>
    <row r="1" ht="18.75" customHeight="1" thickBot="1">
      <c r="A1" s="314" t="s">
        <v>53</v>
      </c>
    </row>
    <row r="2" spans="8:14" ht="24.75" customHeight="1" thickBot="1">
      <c r="H2" s="316" t="s">
        <v>20</v>
      </c>
      <c r="I2" s="637"/>
      <c r="J2" s="638"/>
      <c r="K2" s="639"/>
      <c r="L2" s="640" t="s">
        <v>21</v>
      </c>
      <c r="M2" s="641"/>
      <c r="N2" s="114"/>
    </row>
    <row r="3" spans="1:14" ht="24.75" customHeight="1" thickBot="1">
      <c r="A3" s="314"/>
      <c r="F3" s="317"/>
      <c r="G3" s="317"/>
      <c r="H3" s="316" t="s">
        <v>18</v>
      </c>
      <c r="I3" s="637"/>
      <c r="J3" s="638"/>
      <c r="K3" s="639"/>
      <c r="L3" s="640" t="s">
        <v>19</v>
      </c>
      <c r="M3" s="641"/>
      <c r="N3" s="114"/>
    </row>
    <row r="4" spans="1:9" ht="18.75" customHeight="1" thickBot="1">
      <c r="A4" s="318" t="s">
        <v>270</v>
      </c>
      <c r="F4" s="319"/>
      <c r="G4" s="319"/>
      <c r="H4" s="319"/>
      <c r="I4" s="320"/>
    </row>
    <row r="5" spans="1:14" s="324" customFormat="1" ht="19.5" customHeight="1" thickBot="1">
      <c r="A5" s="321" t="s">
        <v>9</v>
      </c>
      <c r="B5" s="571" t="s">
        <v>291</v>
      </c>
      <c r="C5" s="581"/>
      <c r="D5" s="582"/>
      <c r="E5" s="627" t="s">
        <v>163</v>
      </c>
      <c r="F5" s="322"/>
      <c r="G5" s="323"/>
      <c r="H5" s="635" t="s">
        <v>164</v>
      </c>
      <c r="I5" s="626" t="s">
        <v>305</v>
      </c>
      <c r="J5" s="626" t="s">
        <v>165</v>
      </c>
      <c r="K5" s="631" t="s">
        <v>28</v>
      </c>
      <c r="L5" s="632"/>
      <c r="M5" s="632"/>
      <c r="N5" s="633"/>
    </row>
    <row r="6" spans="1:16" s="324" customFormat="1" ht="38.25" customHeight="1" thickBot="1">
      <c r="A6" s="629" t="s">
        <v>166</v>
      </c>
      <c r="B6" s="572"/>
      <c r="C6" s="487" t="s">
        <v>284</v>
      </c>
      <c r="D6" s="487" t="s">
        <v>285</v>
      </c>
      <c r="E6" s="634"/>
      <c r="F6" s="325" t="s">
        <v>167</v>
      </c>
      <c r="G6" s="326" t="s">
        <v>168</v>
      </c>
      <c r="H6" s="636"/>
      <c r="I6" s="627"/>
      <c r="J6" s="628"/>
      <c r="K6" s="325" t="s">
        <v>13</v>
      </c>
      <c r="L6" s="327" t="s">
        <v>52</v>
      </c>
      <c r="M6" s="326" t="s">
        <v>51</v>
      </c>
      <c r="N6" s="328" t="s">
        <v>71</v>
      </c>
      <c r="P6" s="329" t="s">
        <v>79</v>
      </c>
    </row>
    <row r="7" spans="1:16" s="324" customFormat="1" ht="20.25" customHeight="1" thickBot="1">
      <c r="A7" s="630"/>
      <c r="B7" s="64" t="s">
        <v>83</v>
      </c>
      <c r="C7" s="64" t="s">
        <v>125</v>
      </c>
      <c r="D7" s="64" t="s">
        <v>126</v>
      </c>
      <c r="E7" s="330" t="s">
        <v>100</v>
      </c>
      <c r="F7" s="331" t="s">
        <v>84</v>
      </c>
      <c r="G7" s="332" t="s">
        <v>23</v>
      </c>
      <c r="H7" s="333" t="s">
        <v>24</v>
      </c>
      <c r="I7" s="330" t="s">
        <v>25</v>
      </c>
      <c r="J7" s="334" t="s">
        <v>72</v>
      </c>
      <c r="K7" s="331"/>
      <c r="L7" s="335"/>
      <c r="M7" s="332"/>
      <c r="N7" s="333"/>
      <c r="P7" s="336"/>
    </row>
    <row r="8" spans="1:14" s="343" customFormat="1" ht="20.25" customHeight="1" thickBot="1">
      <c r="A8" s="337"/>
      <c r="B8" s="338" t="s">
        <v>11</v>
      </c>
      <c r="C8" s="338" t="s">
        <v>11</v>
      </c>
      <c r="D8" s="338" t="s">
        <v>11</v>
      </c>
      <c r="E8" s="338" t="s">
        <v>175</v>
      </c>
      <c r="F8" s="339" t="s">
        <v>176</v>
      </c>
      <c r="G8" s="340" t="s">
        <v>177</v>
      </c>
      <c r="H8" s="341" t="s">
        <v>16</v>
      </c>
      <c r="I8" s="338" t="s">
        <v>16</v>
      </c>
      <c r="J8" s="338" t="s">
        <v>16</v>
      </c>
      <c r="K8" s="339"/>
      <c r="L8" s="342" t="s">
        <v>12</v>
      </c>
      <c r="M8" s="340" t="s">
        <v>11</v>
      </c>
      <c r="N8" s="341" t="s">
        <v>12</v>
      </c>
    </row>
    <row r="9" spans="1:16" s="324" customFormat="1" ht="18" customHeight="1" thickBot="1">
      <c r="A9" s="618">
        <v>1</v>
      </c>
      <c r="B9" s="624"/>
      <c r="C9" s="624"/>
      <c r="D9" s="624"/>
      <c r="E9" s="625"/>
      <c r="F9" s="344"/>
      <c r="G9" s="345"/>
      <c r="H9" s="115">
        <f>IF(F9="","",IF(ISERROR(F9+ROUNDDOWN(G9*3/74,0)),"",F9+ROUNDDOWN(G9*3/74,0)))</f>
      </c>
      <c r="I9" s="116">
        <f>IF(H9="","",IF(H9&gt;10032,10032,H9))</f>
      </c>
      <c r="J9" s="117">
        <f>IF(H9="","",MIN(H9,I9))</f>
      </c>
      <c r="K9" s="346" t="s">
        <v>89</v>
      </c>
      <c r="L9" s="118">
        <v>1532</v>
      </c>
      <c r="M9" s="119"/>
      <c r="N9" s="347"/>
      <c r="P9" s="348" t="str">
        <f>ASC($A$9&amp;$K9)</f>
        <v>1A</v>
      </c>
    </row>
    <row r="10" spans="1:18" s="324" customFormat="1" ht="18" customHeight="1" thickBot="1">
      <c r="A10" s="618"/>
      <c r="B10" s="610"/>
      <c r="C10" s="610"/>
      <c r="D10" s="610"/>
      <c r="E10" s="650"/>
      <c r="F10" s="344"/>
      <c r="G10" s="345"/>
      <c r="H10" s="115">
        <f>IF(F10="","",IF(ISERROR(F10+ROUNDDOWN(G10*3/74,0)),"",F10+ROUNDDOWN(G10*3/74,0)))</f>
      </c>
      <c r="I10" s="116">
        <f aca="true" t="shared" si="0" ref="I10:I20">IF(H10="","",IF(H10&gt;10032,10032,H10))</f>
      </c>
      <c r="J10" s="117">
        <f>IF(H10="","",MIN(H10,I10))</f>
      </c>
      <c r="K10" s="349" t="s">
        <v>90</v>
      </c>
      <c r="L10" s="120">
        <v>1532</v>
      </c>
      <c r="M10" s="121"/>
      <c r="N10" s="350"/>
      <c r="P10" s="171" t="str">
        <f>ASC($A$9&amp;$K10)</f>
        <v>1B</v>
      </c>
      <c r="R10" s="351" t="s">
        <v>180</v>
      </c>
    </row>
    <row r="11" spans="1:17" s="324" customFormat="1" ht="18" customHeight="1" thickBot="1">
      <c r="A11" s="618"/>
      <c r="B11" s="610"/>
      <c r="C11" s="610"/>
      <c r="D11" s="610"/>
      <c r="E11" s="650"/>
      <c r="F11" s="344"/>
      <c r="G11" s="345"/>
      <c r="H11" s="115">
        <f>IF(F11="","",IF(ISERROR(F11+ROUNDDOWN(G11*3/74,0)),"",F11+ROUNDDOWN(G11*3/74,0)))</f>
      </c>
      <c r="I11" s="116">
        <f>IF(H11="","",IF(H11&gt;10032,10032,H11))</f>
      </c>
      <c r="J11" s="117">
        <f>IF(H11="","",MIN(H11,I11))</f>
      </c>
      <c r="K11" s="349" t="s">
        <v>147</v>
      </c>
      <c r="L11" s="122">
        <v>2814</v>
      </c>
      <c r="M11" s="121"/>
      <c r="N11" s="350"/>
      <c r="P11" s="171" t="str">
        <f>ASC($A$9&amp;$K11)</f>
        <v>1C1</v>
      </c>
      <c r="Q11" s="162"/>
    </row>
    <row r="12" spans="1:17" s="324" customFormat="1" ht="18" customHeight="1" thickBot="1">
      <c r="A12" s="618"/>
      <c r="B12" s="610"/>
      <c r="C12" s="610"/>
      <c r="D12" s="610"/>
      <c r="E12" s="650"/>
      <c r="F12" s="344"/>
      <c r="G12" s="345"/>
      <c r="H12" s="115">
        <f aca="true" t="shared" si="1" ref="H12:H20">IF(F12="","",IF(ISERROR(F12+ROUNDDOWN(G12*3/74,0)),"",F12+ROUNDDOWN(G12*3/74,0)))</f>
      </c>
      <c r="I12" s="116">
        <f t="shared" si="0"/>
      </c>
      <c r="J12" s="117">
        <f>IF(H12="","",MIN(H12,I12))</f>
      </c>
      <c r="K12" s="349" t="s">
        <v>148</v>
      </c>
      <c r="L12" s="122">
        <v>5220</v>
      </c>
      <c r="M12" s="121"/>
      <c r="N12" s="350"/>
      <c r="P12" s="171" t="str">
        <f>ASC($A$9&amp;$K12)</f>
        <v>1C2</v>
      </c>
      <c r="Q12" s="162"/>
    </row>
    <row r="13" spans="1:16" s="324" customFormat="1" ht="18" customHeight="1" thickBot="1">
      <c r="A13" s="618"/>
      <c r="B13" s="610"/>
      <c r="C13" s="610"/>
      <c r="D13" s="610"/>
      <c r="E13" s="650"/>
      <c r="F13" s="344"/>
      <c r="G13" s="345"/>
      <c r="H13" s="115"/>
      <c r="I13" s="116"/>
      <c r="J13" s="117"/>
      <c r="K13" s="371" t="s">
        <v>14</v>
      </c>
      <c r="L13" s="123" t="s">
        <v>150</v>
      </c>
      <c r="M13" s="121"/>
      <c r="N13" s="350"/>
      <c r="P13" s="171" t="str">
        <f>ASC($A$9&amp;$K13)</f>
        <v>1D</v>
      </c>
    </row>
    <row r="14" spans="1:14" s="324" customFormat="1" ht="18" customHeight="1" thickBot="1">
      <c r="A14" s="618"/>
      <c r="B14" s="610"/>
      <c r="C14" s="610"/>
      <c r="D14" s="610"/>
      <c r="E14" s="651"/>
      <c r="F14" s="352"/>
      <c r="G14" s="353"/>
      <c r="H14" s="124">
        <f t="shared" si="1"/>
      </c>
      <c r="I14" s="125">
        <f t="shared" si="0"/>
      </c>
      <c r="J14" s="126">
        <f>IF(H14="","",MIN(H14,I14))</f>
      </c>
      <c r="K14" s="601" t="s">
        <v>183</v>
      </c>
      <c r="L14" s="602"/>
      <c r="M14" s="354"/>
      <c r="N14" s="355"/>
    </row>
    <row r="15" spans="1:19" s="324" customFormat="1" ht="18" customHeight="1" thickBot="1" thickTop="1">
      <c r="A15" s="617">
        <v>2</v>
      </c>
      <c r="B15" s="646"/>
      <c r="C15" s="646"/>
      <c r="D15" s="646"/>
      <c r="E15" s="647"/>
      <c r="F15" s="372"/>
      <c r="G15" s="373"/>
      <c r="H15" s="115">
        <f t="shared" si="1"/>
      </c>
      <c r="I15" s="116">
        <f t="shared" si="0"/>
      </c>
      <c r="J15" s="117">
        <f>IF(H15="","",MIN(H15,I15))</f>
      </c>
      <c r="K15" s="346" t="s">
        <v>89</v>
      </c>
      <c r="L15" s="118">
        <v>1532</v>
      </c>
      <c r="M15" s="119"/>
      <c r="N15" s="347"/>
      <c r="P15" s="348" t="str">
        <f>ASC($A$15&amp;$K15)</f>
        <v>2A</v>
      </c>
      <c r="R15" s="356" t="s">
        <v>184</v>
      </c>
      <c r="S15" s="357" t="str">
        <f>IF(D9&gt;=M14,"OK","ERR")</f>
        <v>OK</v>
      </c>
    </row>
    <row r="16" spans="1:19" s="324" customFormat="1" ht="18" customHeight="1" thickBot="1" thickTop="1">
      <c r="A16" s="618"/>
      <c r="B16" s="646"/>
      <c r="C16" s="646"/>
      <c r="D16" s="646"/>
      <c r="E16" s="648"/>
      <c r="F16" s="372"/>
      <c r="G16" s="373"/>
      <c r="H16" s="115">
        <f t="shared" si="1"/>
      </c>
      <c r="I16" s="116">
        <f t="shared" si="0"/>
      </c>
      <c r="J16" s="117">
        <f>IF(H16="","",MIN(H16,I16))</f>
      </c>
      <c r="K16" s="349" t="s">
        <v>90</v>
      </c>
      <c r="L16" s="120">
        <v>1532</v>
      </c>
      <c r="M16" s="121"/>
      <c r="N16" s="350"/>
      <c r="P16" s="171" t="str">
        <f>ASC($A$15&amp;$K16)</f>
        <v>2B</v>
      </c>
      <c r="R16" s="356" t="s">
        <v>185</v>
      </c>
      <c r="S16" s="357" t="str">
        <f>IF(D15&gt;=M20,"OK","ERR")</f>
        <v>OK</v>
      </c>
    </row>
    <row r="17" spans="1:19" s="324" customFormat="1" ht="18" customHeight="1" thickBot="1" thickTop="1">
      <c r="A17" s="618"/>
      <c r="B17" s="646"/>
      <c r="C17" s="646"/>
      <c r="D17" s="646"/>
      <c r="E17" s="648"/>
      <c r="F17" s="372"/>
      <c r="G17" s="373"/>
      <c r="H17" s="115">
        <f>IF(F17="","",IF(ISERROR(F17+ROUNDDOWN(G17*3/74,0)),"",F17+ROUNDDOWN(G17*3/74,0)))</f>
      </c>
      <c r="I17" s="116">
        <f>IF(H17="","",IF(H17&gt;10032,10032,H17))</f>
      </c>
      <c r="J17" s="117">
        <f>IF(H17="","",MIN(H17,I17))</f>
      </c>
      <c r="K17" s="349" t="s">
        <v>147</v>
      </c>
      <c r="L17" s="122">
        <v>2814</v>
      </c>
      <c r="M17" s="121"/>
      <c r="N17" s="350"/>
      <c r="P17" s="171" t="str">
        <f>ASC($A$15&amp;$K17)</f>
        <v>2C1</v>
      </c>
      <c r="Q17" s="162"/>
      <c r="R17" s="356"/>
      <c r="S17" s="357"/>
    </row>
    <row r="18" spans="1:19" s="324" customFormat="1" ht="18" customHeight="1" thickBot="1" thickTop="1">
      <c r="A18" s="618"/>
      <c r="B18" s="646"/>
      <c r="C18" s="646"/>
      <c r="D18" s="646"/>
      <c r="E18" s="648"/>
      <c r="F18" s="372"/>
      <c r="G18" s="373"/>
      <c r="H18" s="115">
        <f t="shared" si="1"/>
      </c>
      <c r="I18" s="116">
        <f t="shared" si="0"/>
      </c>
      <c r="J18" s="117">
        <f>IF(H18="","",MIN(H18,I18))</f>
      </c>
      <c r="K18" s="349" t="s">
        <v>148</v>
      </c>
      <c r="L18" s="122">
        <v>5220</v>
      </c>
      <c r="M18" s="121"/>
      <c r="N18" s="350"/>
      <c r="P18" s="171" t="str">
        <f>ASC($A$15&amp;$K18)</f>
        <v>2C2</v>
      </c>
      <c r="Q18" s="162"/>
      <c r="R18" s="356" t="s">
        <v>186</v>
      </c>
      <c r="S18" s="357" t="str">
        <f>IF(D21&gt;=M26,"OK","ERR")</f>
        <v>OK</v>
      </c>
    </row>
    <row r="19" spans="1:16" s="324" customFormat="1" ht="18" customHeight="1" thickBot="1">
      <c r="A19" s="618"/>
      <c r="B19" s="646"/>
      <c r="C19" s="646"/>
      <c r="D19" s="646"/>
      <c r="E19" s="648"/>
      <c r="F19" s="372"/>
      <c r="G19" s="373"/>
      <c r="H19" s="115"/>
      <c r="I19" s="116"/>
      <c r="J19" s="117"/>
      <c r="K19" s="371" t="s">
        <v>14</v>
      </c>
      <c r="L19" s="123" t="s">
        <v>150</v>
      </c>
      <c r="M19" s="119"/>
      <c r="N19" s="374"/>
      <c r="P19" s="171" t="str">
        <f>ASC($A$15&amp;$K19)</f>
        <v>2D</v>
      </c>
    </row>
    <row r="20" spans="1:18" s="324" customFormat="1" ht="18" customHeight="1" thickBot="1">
      <c r="A20" s="619"/>
      <c r="B20" s="646"/>
      <c r="C20" s="646"/>
      <c r="D20" s="646"/>
      <c r="E20" s="649"/>
      <c r="F20" s="375"/>
      <c r="G20" s="376"/>
      <c r="H20" s="124">
        <f t="shared" si="1"/>
      </c>
      <c r="I20" s="125">
        <f t="shared" si="0"/>
      </c>
      <c r="J20" s="126">
        <f>IF(H20="","",MIN(H20,I20))</f>
      </c>
      <c r="K20" s="601" t="s">
        <v>187</v>
      </c>
      <c r="L20" s="602"/>
      <c r="M20" s="354"/>
      <c r="N20" s="355"/>
      <c r="R20" s="351"/>
    </row>
    <row r="21" spans="1:18" s="324" customFormat="1" ht="18" customHeight="1" thickBot="1">
      <c r="A21" s="617">
        <v>3</v>
      </c>
      <c r="B21" s="646"/>
      <c r="C21" s="646"/>
      <c r="D21" s="646"/>
      <c r="E21" s="647"/>
      <c r="F21" s="372"/>
      <c r="G21" s="373"/>
      <c r="H21" s="115">
        <f>IF(F21="","",IF(ISERROR(F21+ROUNDDOWN(G21*3/74,0)),"",F21+ROUNDDOWN(G21*3/74,0)))</f>
      </c>
      <c r="I21" s="116">
        <f>IF(H21="","",IF(H21&gt;10032,10032,H21))</f>
      </c>
      <c r="J21" s="117">
        <f>IF(H21="","",MIN(H21,I21))</f>
      </c>
      <c r="K21" s="346" t="s">
        <v>89</v>
      </c>
      <c r="L21" s="118">
        <v>1532</v>
      </c>
      <c r="M21" s="119"/>
      <c r="N21" s="347"/>
      <c r="P21" s="348" t="str">
        <f>ASC($A$21&amp;$K21)</f>
        <v>3A</v>
      </c>
      <c r="R21" s="351" t="s">
        <v>188</v>
      </c>
    </row>
    <row r="22" spans="1:19" s="324" customFormat="1" ht="18" customHeight="1" thickBot="1" thickTop="1">
      <c r="A22" s="618"/>
      <c r="B22" s="646"/>
      <c r="C22" s="646"/>
      <c r="D22" s="646"/>
      <c r="E22" s="648"/>
      <c r="F22" s="372"/>
      <c r="G22" s="373"/>
      <c r="H22" s="115">
        <f>IF(F22="","",IF(ISERROR(F22+ROUNDDOWN(G22*3/74,0)),"",F22+ROUNDDOWN(G22*3/74,0)))</f>
      </c>
      <c r="I22" s="116">
        <f>IF(H22="","",IF(H22&gt;10032,10032,H22))</f>
      </c>
      <c r="J22" s="117">
        <f>IF(H22="","",MIN(H22,I22))</f>
      </c>
      <c r="K22" s="349" t="s">
        <v>90</v>
      </c>
      <c r="L22" s="120">
        <v>1532</v>
      </c>
      <c r="M22" s="121"/>
      <c r="N22" s="350"/>
      <c r="P22" s="171" t="str">
        <f>ASC($A$21&amp;$K22)</f>
        <v>3B</v>
      </c>
      <c r="R22" s="351" t="s">
        <v>51</v>
      </c>
      <c r="S22" s="357" t="e">
        <f>IF(M32=SUM(#REF!),"OK","ERR")</f>
        <v>#REF!</v>
      </c>
    </row>
    <row r="23" spans="1:19" s="324" customFormat="1" ht="18" customHeight="1" thickBot="1" thickTop="1">
      <c r="A23" s="618"/>
      <c r="B23" s="646"/>
      <c r="C23" s="646"/>
      <c r="D23" s="646"/>
      <c r="E23" s="648"/>
      <c r="F23" s="372"/>
      <c r="G23" s="373"/>
      <c r="H23" s="115">
        <f>IF(F23="","",IF(ISERROR(F23+ROUNDDOWN(G23*3/74,0)),"",F23+ROUNDDOWN(G23*3/74,0)))</f>
      </c>
      <c r="I23" s="116">
        <f>IF(H23="","",IF(H23&gt;10032,10032,H23))</f>
      </c>
      <c r="J23" s="117">
        <f>IF(H23="","",MIN(H23,I23))</f>
      </c>
      <c r="K23" s="349" t="s">
        <v>147</v>
      </c>
      <c r="L23" s="122">
        <v>2814</v>
      </c>
      <c r="M23" s="121"/>
      <c r="N23" s="350"/>
      <c r="P23" s="171" t="str">
        <f>ASC($A$21&amp;$K23)</f>
        <v>3C1</v>
      </c>
      <c r="Q23" s="162"/>
      <c r="R23" s="351"/>
      <c r="S23" s="378"/>
    </row>
    <row r="24" spans="1:19" s="324" customFormat="1" ht="18" customHeight="1" thickBot="1" thickTop="1">
      <c r="A24" s="618"/>
      <c r="B24" s="646"/>
      <c r="C24" s="646"/>
      <c r="D24" s="646"/>
      <c r="E24" s="648"/>
      <c r="F24" s="372"/>
      <c r="G24" s="373"/>
      <c r="H24" s="115">
        <f>IF(F24="","",IF(ISERROR(F24+ROUNDDOWN(G24*3/74,0)),"",F24+ROUNDDOWN(G24*3/74,0)))</f>
      </c>
      <c r="I24" s="116">
        <f>IF(H24="","",IF(H24&gt;10032,10032,H24))</f>
      </c>
      <c r="J24" s="117">
        <f>IF(H24="","",MIN(H24,I24))</f>
      </c>
      <c r="K24" s="349" t="s">
        <v>148</v>
      </c>
      <c r="L24" s="122">
        <v>5220</v>
      </c>
      <c r="M24" s="121"/>
      <c r="N24" s="350"/>
      <c r="P24" s="171" t="str">
        <f>ASC($A$21&amp;$K24)</f>
        <v>3C2</v>
      </c>
      <c r="Q24" s="162"/>
      <c r="R24" s="351" t="s">
        <v>5</v>
      </c>
      <c r="S24" s="357" t="e">
        <f>IF(N32=#REF!,"OK","ERR")</f>
        <v>#REF!</v>
      </c>
    </row>
    <row r="25" spans="1:16" s="324" customFormat="1" ht="18" customHeight="1" thickBot="1">
      <c r="A25" s="618"/>
      <c r="B25" s="646"/>
      <c r="C25" s="646"/>
      <c r="D25" s="646"/>
      <c r="E25" s="648"/>
      <c r="F25" s="372"/>
      <c r="G25" s="373"/>
      <c r="H25" s="115"/>
      <c r="I25" s="116"/>
      <c r="J25" s="117"/>
      <c r="K25" s="371" t="s">
        <v>14</v>
      </c>
      <c r="L25" s="123" t="s">
        <v>150</v>
      </c>
      <c r="M25" s="119"/>
      <c r="N25" s="374"/>
      <c r="P25" s="171" t="str">
        <f>ASC($A$21&amp;$K25)</f>
        <v>3D</v>
      </c>
    </row>
    <row r="26" spans="1:18" s="324" customFormat="1" ht="18" customHeight="1" thickBot="1">
      <c r="A26" s="619"/>
      <c r="B26" s="646"/>
      <c r="C26" s="646"/>
      <c r="D26" s="646"/>
      <c r="E26" s="649"/>
      <c r="F26" s="375"/>
      <c r="G26" s="376"/>
      <c r="H26" s="124">
        <f>IF(F26="","",IF(ISERROR(F26+ROUNDDOWN(G26*3/74,0)),"",F26+ROUNDDOWN(G26*3/74,0)))</f>
      </c>
      <c r="I26" s="125">
        <f>IF(H26="","",IF(H26&gt;10032,10032,H26))</f>
      </c>
      <c r="J26" s="126">
        <f>IF(H26="","",MIN(H26,I26))</f>
      </c>
      <c r="K26" s="601" t="s">
        <v>189</v>
      </c>
      <c r="L26" s="602"/>
      <c r="M26" s="354"/>
      <c r="N26" s="355"/>
      <c r="R26" s="351"/>
    </row>
    <row r="27" spans="1:14" s="324" customFormat="1" ht="18" customHeight="1" thickBot="1">
      <c r="A27" s="603" t="s">
        <v>22</v>
      </c>
      <c r="B27" s="606"/>
      <c r="C27" s="606"/>
      <c r="D27" s="607"/>
      <c r="E27" s="607"/>
      <c r="F27" s="645"/>
      <c r="G27" s="642"/>
      <c r="H27" s="643"/>
      <c r="I27" s="644"/>
      <c r="J27" s="644"/>
      <c r="K27" s="377" t="s">
        <v>89</v>
      </c>
      <c r="L27" s="118">
        <v>1532</v>
      </c>
      <c r="M27" s="119"/>
      <c r="N27" s="347"/>
    </row>
    <row r="28" spans="1:18" s="324" customFormat="1" ht="18" customHeight="1" thickBot="1">
      <c r="A28" s="604"/>
      <c r="B28" s="606"/>
      <c r="C28" s="606"/>
      <c r="D28" s="608"/>
      <c r="E28" s="608"/>
      <c r="F28" s="645"/>
      <c r="G28" s="642"/>
      <c r="H28" s="643"/>
      <c r="I28" s="644"/>
      <c r="J28" s="644"/>
      <c r="K28" s="349" t="s">
        <v>90</v>
      </c>
      <c r="L28" s="127">
        <v>1532</v>
      </c>
      <c r="M28" s="121"/>
      <c r="N28" s="350"/>
      <c r="R28" s="351"/>
    </row>
    <row r="29" spans="1:14" s="324" customFormat="1" ht="18" customHeight="1" thickBot="1">
      <c r="A29" s="604"/>
      <c r="B29" s="606"/>
      <c r="C29" s="606"/>
      <c r="D29" s="608"/>
      <c r="E29" s="608"/>
      <c r="F29" s="645"/>
      <c r="G29" s="642"/>
      <c r="H29" s="643"/>
      <c r="I29" s="644"/>
      <c r="J29" s="644"/>
      <c r="K29" s="349" t="s">
        <v>147</v>
      </c>
      <c r="L29" s="128">
        <v>2814</v>
      </c>
      <c r="M29" s="121"/>
      <c r="N29" s="350"/>
    </row>
    <row r="30" spans="1:14" s="324" customFormat="1" ht="18" customHeight="1" thickBot="1">
      <c r="A30" s="604"/>
      <c r="B30" s="606"/>
      <c r="C30" s="606"/>
      <c r="D30" s="608"/>
      <c r="E30" s="608"/>
      <c r="F30" s="645"/>
      <c r="G30" s="642"/>
      <c r="H30" s="643"/>
      <c r="I30" s="644"/>
      <c r="J30" s="644"/>
      <c r="K30" s="349" t="s">
        <v>148</v>
      </c>
      <c r="L30" s="128">
        <v>5220</v>
      </c>
      <c r="M30" s="121"/>
      <c r="N30" s="350"/>
    </row>
    <row r="31" spans="1:14" s="324" customFormat="1" ht="18" customHeight="1" thickBot="1">
      <c r="A31" s="604"/>
      <c r="B31" s="606"/>
      <c r="C31" s="606"/>
      <c r="D31" s="608"/>
      <c r="E31" s="608"/>
      <c r="F31" s="645"/>
      <c r="G31" s="642"/>
      <c r="H31" s="643"/>
      <c r="I31" s="644"/>
      <c r="J31" s="644"/>
      <c r="K31" s="371" t="s">
        <v>14</v>
      </c>
      <c r="L31" s="123" t="s">
        <v>150</v>
      </c>
      <c r="M31" s="119"/>
      <c r="N31" s="374"/>
    </row>
    <row r="32" spans="1:15" s="324" customFormat="1" ht="18" customHeight="1" thickBot="1">
      <c r="A32" s="605"/>
      <c r="B32" s="606"/>
      <c r="C32" s="606"/>
      <c r="D32" s="609"/>
      <c r="E32" s="609"/>
      <c r="F32" s="645"/>
      <c r="G32" s="642"/>
      <c r="H32" s="643"/>
      <c r="I32" s="644"/>
      <c r="J32" s="644"/>
      <c r="K32" s="601" t="s">
        <v>190</v>
      </c>
      <c r="L32" s="602"/>
      <c r="M32" s="354"/>
      <c r="N32" s="355"/>
      <c r="O32" s="363"/>
    </row>
    <row r="33" spans="1:14" s="369" customFormat="1" ht="11.25" customHeight="1">
      <c r="A33" s="364" t="s">
        <v>27</v>
      </c>
      <c r="B33" s="365"/>
      <c r="C33" s="365"/>
      <c r="D33" s="365"/>
      <c r="E33" s="365"/>
      <c r="F33" s="366"/>
      <c r="G33" s="366"/>
      <c r="H33" s="366"/>
      <c r="I33" s="366"/>
      <c r="J33" s="366"/>
      <c r="K33" s="367"/>
      <c r="L33" s="367"/>
      <c r="M33" s="365"/>
      <c r="N33" s="368"/>
    </row>
    <row r="34" s="369" customFormat="1" ht="11.25" customHeight="1">
      <c r="A34" s="370" t="s">
        <v>191</v>
      </c>
    </row>
    <row r="35" s="369" customFormat="1" ht="11.25" customHeight="1">
      <c r="A35" s="370" t="s">
        <v>266</v>
      </c>
    </row>
    <row r="36" ht="11.25" customHeight="1">
      <c r="A36" s="370" t="s">
        <v>267</v>
      </c>
    </row>
    <row r="37" ht="11.25" customHeight="1">
      <c r="A37" s="370" t="s">
        <v>0</v>
      </c>
    </row>
    <row r="38" ht="11.25" customHeight="1">
      <c r="A38" s="364" t="s">
        <v>192</v>
      </c>
    </row>
    <row r="39" ht="11.25" customHeight="1">
      <c r="A39" s="364" t="s">
        <v>193</v>
      </c>
    </row>
    <row r="40" ht="11.25" customHeight="1">
      <c r="A40" s="370" t="s">
        <v>2</v>
      </c>
    </row>
    <row r="41" ht="11.25" customHeight="1">
      <c r="A41" s="364" t="s">
        <v>194</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1">
    <mergeCell ref="G27:G32"/>
    <mergeCell ref="H27:H32"/>
    <mergeCell ref="I27:I32"/>
    <mergeCell ref="J27:J32"/>
    <mergeCell ref="K32:L32"/>
    <mergeCell ref="A27:A32"/>
    <mergeCell ref="B27:B32"/>
    <mergeCell ref="C27:C32"/>
    <mergeCell ref="D27:D32"/>
    <mergeCell ref="E27:E32"/>
    <mergeCell ref="F27:F32"/>
    <mergeCell ref="A21:A26"/>
    <mergeCell ref="B21:B26"/>
    <mergeCell ref="C21:C26"/>
    <mergeCell ref="D21:D26"/>
    <mergeCell ref="E21:E26"/>
    <mergeCell ref="K26:L26"/>
    <mergeCell ref="A15:A20"/>
    <mergeCell ref="B15:B20"/>
    <mergeCell ref="C15:C20"/>
    <mergeCell ref="D15:D20"/>
    <mergeCell ref="E15:E20"/>
    <mergeCell ref="K20:L20"/>
    <mergeCell ref="A9:A14"/>
    <mergeCell ref="B9:B14"/>
    <mergeCell ref="C9:C14"/>
    <mergeCell ref="D9:D14"/>
    <mergeCell ref="E9:E14"/>
    <mergeCell ref="I2:K2"/>
    <mergeCell ref="K14:L14"/>
    <mergeCell ref="C5:D5"/>
    <mergeCell ref="A6:A7"/>
    <mergeCell ref="L2:M2"/>
    <mergeCell ref="I3:K3"/>
    <mergeCell ref="L3:M3"/>
    <mergeCell ref="B5:B6"/>
    <mergeCell ref="E5:E6"/>
    <mergeCell ref="H5:H6"/>
    <mergeCell ref="I5:I6"/>
    <mergeCell ref="J5:J6"/>
    <mergeCell ref="K5:N5"/>
  </mergeCells>
  <dataValidations count="1">
    <dataValidation type="whole" allowBlank="1" showInputMessage="1" showErrorMessage="1" sqref="E9 E15 E21 B9:D26">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82" r:id="rId2"/>
  <drawing r:id="rId1"/>
</worksheet>
</file>

<file path=xl/worksheets/sheet12.xml><?xml version="1.0" encoding="utf-8"?>
<worksheet xmlns="http://schemas.openxmlformats.org/spreadsheetml/2006/main" xmlns:r="http://schemas.openxmlformats.org/officeDocument/2006/relationships">
  <sheetPr>
    <tabColor theme="9" tint="0.39998000860214233"/>
  </sheetPr>
  <dimension ref="A1:S37"/>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315" customWidth="1"/>
    <col min="2" max="4" width="12.50390625" style="315" customWidth="1"/>
    <col min="5" max="5" width="10.25390625" style="315" bestFit="1" customWidth="1"/>
    <col min="6" max="6" width="13.625" style="315" customWidth="1"/>
    <col min="7" max="7" width="13.00390625" style="315" customWidth="1"/>
    <col min="8" max="8" width="11.25390625" style="315" bestFit="1" customWidth="1"/>
    <col min="9" max="10" width="12.25390625" style="315" bestFit="1" customWidth="1"/>
    <col min="11" max="11" width="5.125" style="315" customWidth="1"/>
    <col min="12" max="12" width="10.00390625" style="315" customWidth="1"/>
    <col min="13" max="13" width="8.25390625" style="315" customWidth="1"/>
    <col min="14" max="14" width="14.875" style="315" customWidth="1"/>
    <col min="15" max="15" width="3.125" style="315" customWidth="1"/>
    <col min="16" max="17" width="5.625" style="315" customWidth="1"/>
    <col min="18" max="18" width="8.25390625" style="315" customWidth="1"/>
    <col min="19" max="16384" width="9.625" style="315" customWidth="1"/>
  </cols>
  <sheetData>
    <row r="1" ht="18.75" customHeight="1" thickBot="1">
      <c r="A1" s="314" t="s">
        <v>53</v>
      </c>
    </row>
    <row r="2" spans="8:14" ht="24.75" customHeight="1" thickBot="1">
      <c r="H2" s="316" t="s">
        <v>20</v>
      </c>
      <c r="I2" s="637"/>
      <c r="J2" s="638"/>
      <c r="K2" s="639"/>
      <c r="L2" s="640" t="s">
        <v>21</v>
      </c>
      <c r="M2" s="641"/>
      <c r="N2" s="114"/>
    </row>
    <row r="3" spans="1:14" ht="24.75" customHeight="1" thickBot="1">
      <c r="A3" s="314"/>
      <c r="F3" s="317"/>
      <c r="G3" s="317"/>
      <c r="H3" s="316" t="s">
        <v>18</v>
      </c>
      <c r="I3" s="637"/>
      <c r="J3" s="638"/>
      <c r="K3" s="639"/>
      <c r="L3" s="640" t="s">
        <v>19</v>
      </c>
      <c r="M3" s="641"/>
      <c r="N3" s="114"/>
    </row>
    <row r="4" spans="1:9" ht="18.75" customHeight="1" thickBot="1">
      <c r="A4" s="318" t="s">
        <v>323</v>
      </c>
      <c r="F4" s="319"/>
      <c r="G4" s="319"/>
      <c r="H4" s="319"/>
      <c r="I4" s="320"/>
    </row>
    <row r="5" spans="1:14" s="324" customFormat="1" ht="19.5" customHeight="1" thickBot="1">
      <c r="A5" s="321" t="s">
        <v>9</v>
      </c>
      <c r="B5" s="571" t="s">
        <v>291</v>
      </c>
      <c r="C5" s="581"/>
      <c r="D5" s="582"/>
      <c r="E5" s="627" t="s">
        <v>163</v>
      </c>
      <c r="F5" s="322"/>
      <c r="G5" s="323"/>
      <c r="H5" s="635" t="s">
        <v>164</v>
      </c>
      <c r="I5" s="626" t="s">
        <v>305</v>
      </c>
      <c r="J5" s="626" t="s">
        <v>165</v>
      </c>
      <c r="K5" s="631" t="s">
        <v>28</v>
      </c>
      <c r="L5" s="632"/>
      <c r="M5" s="632"/>
      <c r="N5" s="633"/>
    </row>
    <row r="6" spans="1:16" s="324" customFormat="1" ht="38.25" customHeight="1" thickBot="1">
      <c r="A6" s="629" t="s">
        <v>166</v>
      </c>
      <c r="B6" s="572"/>
      <c r="C6" s="487" t="s">
        <v>284</v>
      </c>
      <c r="D6" s="487" t="s">
        <v>285</v>
      </c>
      <c r="E6" s="634"/>
      <c r="F6" s="325" t="s">
        <v>167</v>
      </c>
      <c r="G6" s="326" t="s">
        <v>168</v>
      </c>
      <c r="H6" s="636"/>
      <c r="I6" s="627"/>
      <c r="J6" s="628"/>
      <c r="K6" s="325" t="s">
        <v>13</v>
      </c>
      <c r="L6" s="327" t="s">
        <v>52</v>
      </c>
      <c r="M6" s="326" t="s">
        <v>51</v>
      </c>
      <c r="N6" s="328" t="s">
        <v>71</v>
      </c>
      <c r="P6" s="329" t="s">
        <v>79</v>
      </c>
    </row>
    <row r="7" spans="1:16" s="324" customFormat="1" ht="20.25" customHeight="1" thickBot="1">
      <c r="A7" s="630"/>
      <c r="B7" s="64" t="s">
        <v>83</v>
      </c>
      <c r="C7" s="64" t="s">
        <v>125</v>
      </c>
      <c r="D7" s="64" t="s">
        <v>126</v>
      </c>
      <c r="E7" s="330" t="s">
        <v>169</v>
      </c>
      <c r="F7" s="331" t="s">
        <v>170</v>
      </c>
      <c r="G7" s="332" t="s">
        <v>171</v>
      </c>
      <c r="H7" s="333" t="s">
        <v>172</v>
      </c>
      <c r="I7" s="330" t="s">
        <v>173</v>
      </c>
      <c r="J7" s="334" t="s">
        <v>174</v>
      </c>
      <c r="K7" s="331"/>
      <c r="L7" s="335"/>
      <c r="M7" s="332"/>
      <c r="N7" s="333"/>
      <c r="P7" s="336"/>
    </row>
    <row r="8" spans="1:14" s="343" customFormat="1" ht="20.25" customHeight="1" thickBot="1">
      <c r="A8" s="337"/>
      <c r="B8" s="338" t="s">
        <v>11</v>
      </c>
      <c r="C8" s="338" t="s">
        <v>11</v>
      </c>
      <c r="D8" s="338" t="s">
        <v>11</v>
      </c>
      <c r="E8" s="338" t="s">
        <v>175</v>
      </c>
      <c r="F8" s="339" t="s">
        <v>176</v>
      </c>
      <c r="G8" s="340" t="s">
        <v>177</v>
      </c>
      <c r="H8" s="341" t="s">
        <v>16</v>
      </c>
      <c r="I8" s="338" t="s">
        <v>16</v>
      </c>
      <c r="J8" s="338" t="s">
        <v>16</v>
      </c>
      <c r="K8" s="339"/>
      <c r="L8" s="342" t="s">
        <v>12</v>
      </c>
      <c r="M8" s="340" t="s">
        <v>11</v>
      </c>
      <c r="N8" s="341" t="s">
        <v>12</v>
      </c>
    </row>
    <row r="9" spans="1:16" s="324" customFormat="1" ht="18" customHeight="1" thickBot="1">
      <c r="A9" s="618">
        <v>1</v>
      </c>
      <c r="B9" s="624"/>
      <c r="C9" s="624"/>
      <c r="D9" s="624"/>
      <c r="E9" s="625"/>
      <c r="F9" s="344"/>
      <c r="G9" s="345"/>
      <c r="H9" s="115">
        <f>IF(F9="","",IF(ISERROR(F9+ROUNDDOWN(G9*3/74,0)),"",F9+ROUNDDOWN(G9*3/74,0)))</f>
      </c>
      <c r="I9" s="116">
        <f>IF(H9="","",IF(H9&gt;10032,10032,H9))</f>
      </c>
      <c r="J9" s="117">
        <f>IF(H9="","",MIN(H9,I9))</f>
      </c>
      <c r="K9" s="346" t="s">
        <v>178</v>
      </c>
      <c r="L9" s="118">
        <v>1532</v>
      </c>
      <c r="M9" s="119"/>
      <c r="N9" s="347"/>
      <c r="P9" s="348" t="str">
        <f>ASC($A$9&amp;$K9)</f>
        <v>1A</v>
      </c>
    </row>
    <row r="10" spans="1:18" s="324" customFormat="1" ht="18" customHeight="1" thickBot="1">
      <c r="A10" s="618"/>
      <c r="B10" s="610"/>
      <c r="C10" s="610"/>
      <c r="D10" s="610"/>
      <c r="E10" s="650"/>
      <c r="F10" s="344"/>
      <c r="G10" s="345"/>
      <c r="H10" s="115">
        <f>IF(F10="","",IF(ISERROR(F10+ROUNDDOWN(G10*3/74,0)),"",F10+ROUNDDOWN(G10*3/74,0)))</f>
      </c>
      <c r="I10" s="116">
        <f aca="true" t="shared" si="0" ref="I10:I18">IF(H10="","",IF(H10&gt;10032,10032,H10))</f>
      </c>
      <c r="J10" s="117">
        <f>IF(H10="","",MIN(H10,I10))</f>
      </c>
      <c r="K10" s="349" t="s">
        <v>179</v>
      </c>
      <c r="L10" s="120">
        <v>1532</v>
      </c>
      <c r="M10" s="121"/>
      <c r="N10" s="350"/>
      <c r="P10" s="171" t="str">
        <f>ASC($A$9&amp;$K10)</f>
        <v>1B</v>
      </c>
      <c r="R10" s="351" t="s">
        <v>180</v>
      </c>
    </row>
    <row r="11" spans="1:17" s="324" customFormat="1" ht="18" customHeight="1" thickBot="1">
      <c r="A11" s="618"/>
      <c r="B11" s="610"/>
      <c r="C11" s="610"/>
      <c r="D11" s="610"/>
      <c r="E11" s="650"/>
      <c r="F11" s="344"/>
      <c r="G11" s="345"/>
      <c r="H11" s="115">
        <f>IF(F11="","",IF(ISERROR(F11+ROUNDDOWN(G11*3/74,0)),"",F11+ROUNDDOWN(G11*3/74,0)))</f>
      </c>
      <c r="I11" s="116">
        <f>IF(H11="","",IF(H11&gt;10032,10032,H11))</f>
      </c>
      <c r="J11" s="117">
        <f>IF(H11="","",MIN(H11,I11))</f>
      </c>
      <c r="K11" s="349" t="s">
        <v>264</v>
      </c>
      <c r="L11" s="122">
        <v>2814</v>
      </c>
      <c r="M11" s="121"/>
      <c r="N11" s="350"/>
      <c r="P11" s="171" t="str">
        <f>ASC($A$9&amp;$K11)</f>
        <v>1C</v>
      </c>
      <c r="Q11" s="162"/>
    </row>
    <row r="12" spans="1:16" s="324" customFormat="1" ht="18" customHeight="1" thickBot="1">
      <c r="A12" s="618"/>
      <c r="B12" s="610"/>
      <c r="C12" s="610"/>
      <c r="D12" s="610"/>
      <c r="E12" s="650"/>
      <c r="F12" s="344"/>
      <c r="G12" s="345"/>
      <c r="H12" s="115"/>
      <c r="I12" s="116"/>
      <c r="J12" s="117"/>
      <c r="K12" s="371" t="s">
        <v>181</v>
      </c>
      <c r="L12" s="123" t="s">
        <v>182</v>
      </c>
      <c r="M12" s="121"/>
      <c r="N12" s="350"/>
      <c r="P12" s="171" t="str">
        <f>ASC($A$9&amp;$K12)</f>
        <v>1D</v>
      </c>
    </row>
    <row r="13" spans="1:14" s="324" customFormat="1" ht="18" customHeight="1" thickBot="1">
      <c r="A13" s="618"/>
      <c r="B13" s="610"/>
      <c r="C13" s="610"/>
      <c r="D13" s="610"/>
      <c r="E13" s="651"/>
      <c r="F13" s="352"/>
      <c r="G13" s="353"/>
      <c r="H13" s="124">
        <f aca="true" t="shared" si="1" ref="H13:H18">IF(F13="","",IF(ISERROR(F13+ROUNDDOWN(G13*3/74,0)),"",F13+ROUNDDOWN(G13*3/74,0)))</f>
      </c>
      <c r="I13" s="125">
        <f t="shared" si="0"/>
      </c>
      <c r="J13" s="126">
        <f>IF(H13="","",MIN(H13,I13))</f>
      </c>
      <c r="K13" s="601" t="s">
        <v>183</v>
      </c>
      <c r="L13" s="602"/>
      <c r="M13" s="354"/>
      <c r="N13" s="355"/>
    </row>
    <row r="14" spans="1:19" s="324" customFormat="1" ht="18" customHeight="1" thickBot="1" thickTop="1">
      <c r="A14" s="617">
        <v>2</v>
      </c>
      <c r="B14" s="646"/>
      <c r="C14" s="646"/>
      <c r="D14" s="646"/>
      <c r="E14" s="647"/>
      <c r="F14" s="372"/>
      <c r="G14" s="373"/>
      <c r="H14" s="115">
        <f t="shared" si="1"/>
      </c>
      <c r="I14" s="116">
        <f t="shared" si="0"/>
      </c>
      <c r="J14" s="117">
        <f>IF(H14="","",MIN(H14,I14))</f>
      </c>
      <c r="K14" s="346" t="s">
        <v>178</v>
      </c>
      <c r="L14" s="118">
        <v>1532</v>
      </c>
      <c r="M14" s="119"/>
      <c r="N14" s="347"/>
      <c r="P14" s="348" t="str">
        <f>ASC($A$14&amp;$K14)</f>
        <v>2A</v>
      </c>
      <c r="R14" s="356" t="s">
        <v>184</v>
      </c>
      <c r="S14" s="357" t="str">
        <f>IF(D9&gt;=M13,"OK","ERR")</f>
        <v>OK</v>
      </c>
    </row>
    <row r="15" spans="1:19" s="324" customFormat="1" ht="18" customHeight="1" thickBot="1" thickTop="1">
      <c r="A15" s="618"/>
      <c r="B15" s="646"/>
      <c r="C15" s="646"/>
      <c r="D15" s="646"/>
      <c r="E15" s="648"/>
      <c r="F15" s="372"/>
      <c r="G15" s="373"/>
      <c r="H15" s="115">
        <f t="shared" si="1"/>
      </c>
      <c r="I15" s="116">
        <f t="shared" si="0"/>
      </c>
      <c r="J15" s="117">
        <f>IF(H15="","",MIN(H15,I15))</f>
      </c>
      <c r="K15" s="349" t="s">
        <v>135</v>
      </c>
      <c r="L15" s="120">
        <v>1532</v>
      </c>
      <c r="M15" s="121"/>
      <c r="N15" s="350"/>
      <c r="P15" s="171" t="str">
        <f>ASC($A$14&amp;$K15)</f>
        <v>2B</v>
      </c>
      <c r="R15" s="356" t="s">
        <v>185</v>
      </c>
      <c r="S15" s="357" t="str">
        <f>IF(D14&gt;=M18,"OK","ERR")</f>
        <v>OK</v>
      </c>
    </row>
    <row r="16" spans="1:19" s="324" customFormat="1" ht="18" customHeight="1" thickBot="1" thickTop="1">
      <c r="A16" s="618"/>
      <c r="B16" s="646"/>
      <c r="C16" s="646"/>
      <c r="D16" s="646"/>
      <c r="E16" s="648"/>
      <c r="F16" s="372"/>
      <c r="G16" s="373"/>
      <c r="H16" s="115">
        <f>IF(F16="","",IF(ISERROR(F16+ROUNDDOWN(G16*3/74,0)),"",F16+ROUNDDOWN(G16*3/74,0)))</f>
      </c>
      <c r="I16" s="116">
        <f>IF(H16="","",IF(H16&gt;10032,10032,H16))</f>
      </c>
      <c r="J16" s="117">
        <f>IF(H16="","",MIN(H16,I16))</f>
      </c>
      <c r="K16" s="349" t="s">
        <v>264</v>
      </c>
      <c r="L16" s="122">
        <v>2814</v>
      </c>
      <c r="M16" s="121"/>
      <c r="N16" s="350"/>
      <c r="P16" s="171" t="str">
        <f>ASC($A$14&amp;$K16)</f>
        <v>2C</v>
      </c>
      <c r="Q16" s="162"/>
      <c r="R16" s="356"/>
      <c r="S16" s="357"/>
    </row>
    <row r="17" spans="1:16" s="324" customFormat="1" ht="18" customHeight="1" thickBot="1">
      <c r="A17" s="618"/>
      <c r="B17" s="646"/>
      <c r="C17" s="646"/>
      <c r="D17" s="646"/>
      <c r="E17" s="648"/>
      <c r="F17" s="372"/>
      <c r="G17" s="373"/>
      <c r="H17" s="115"/>
      <c r="I17" s="116"/>
      <c r="J17" s="117"/>
      <c r="K17" s="371" t="s">
        <v>153</v>
      </c>
      <c r="L17" s="123" t="s">
        <v>155</v>
      </c>
      <c r="M17" s="119"/>
      <c r="N17" s="374"/>
      <c r="P17" s="171" t="str">
        <f>ASC($A$14&amp;$K17)</f>
        <v>2D</v>
      </c>
    </row>
    <row r="18" spans="1:18" s="324" customFormat="1" ht="18" customHeight="1" thickBot="1">
      <c r="A18" s="619"/>
      <c r="B18" s="646"/>
      <c r="C18" s="646"/>
      <c r="D18" s="646"/>
      <c r="E18" s="649"/>
      <c r="F18" s="375"/>
      <c r="G18" s="376"/>
      <c r="H18" s="124">
        <f t="shared" si="1"/>
      </c>
      <c r="I18" s="125">
        <f t="shared" si="0"/>
      </c>
      <c r="J18" s="126">
        <f>IF(H18="","",MIN(H18,I18))</f>
      </c>
      <c r="K18" s="601" t="s">
        <v>187</v>
      </c>
      <c r="L18" s="602"/>
      <c r="M18" s="354"/>
      <c r="N18" s="355"/>
      <c r="R18" s="351"/>
    </row>
    <row r="19" spans="1:18" s="324" customFormat="1" ht="18" customHeight="1" thickBot="1">
      <c r="A19" s="617">
        <v>3</v>
      </c>
      <c r="B19" s="646"/>
      <c r="C19" s="646"/>
      <c r="D19" s="646"/>
      <c r="E19" s="647"/>
      <c r="F19" s="372"/>
      <c r="G19" s="373"/>
      <c r="H19" s="115">
        <f>IF(F19="","",IF(ISERROR(F19+ROUNDDOWN(G19*3/74,0)),"",F19+ROUNDDOWN(G19*3/74,0)))</f>
      </c>
      <c r="I19" s="116">
        <f>IF(H19="","",IF(H19&gt;10032,10032,H19))</f>
      </c>
      <c r="J19" s="117">
        <f>IF(H19="","",MIN(H19,I19))</f>
      </c>
      <c r="K19" s="346" t="s">
        <v>134</v>
      </c>
      <c r="L19" s="118">
        <v>1532</v>
      </c>
      <c r="M19" s="119"/>
      <c r="N19" s="347"/>
      <c r="P19" s="348" t="str">
        <f>ASC($A$19&amp;$K19)</f>
        <v>3A</v>
      </c>
      <c r="R19" s="351" t="s">
        <v>188</v>
      </c>
    </row>
    <row r="20" spans="1:19" s="324" customFormat="1" ht="18" customHeight="1" thickBot="1" thickTop="1">
      <c r="A20" s="618"/>
      <c r="B20" s="646"/>
      <c r="C20" s="646"/>
      <c r="D20" s="646"/>
      <c r="E20" s="648"/>
      <c r="F20" s="372"/>
      <c r="G20" s="373"/>
      <c r="H20" s="115">
        <f>IF(F20="","",IF(ISERROR(F20+ROUNDDOWN(G20*3/74,0)),"",F20+ROUNDDOWN(G20*3/74,0)))</f>
      </c>
      <c r="I20" s="116">
        <f>IF(H20="","",IF(H20&gt;10032,10032,H20))</f>
      </c>
      <c r="J20" s="117">
        <f>IF(H20="","",MIN(H20,I20))</f>
      </c>
      <c r="K20" s="349" t="s">
        <v>135</v>
      </c>
      <c r="L20" s="120">
        <v>1532</v>
      </c>
      <c r="M20" s="121"/>
      <c r="N20" s="350"/>
      <c r="P20" s="171" t="str">
        <f>ASC($A$19&amp;$K20)</f>
        <v>3B</v>
      </c>
      <c r="R20" s="351" t="s">
        <v>51</v>
      </c>
      <c r="S20" s="357" t="e">
        <f>IF(M28=SUM(#REF!),"OK","ERR")</f>
        <v>#REF!</v>
      </c>
    </row>
    <row r="21" spans="1:19" s="324" customFormat="1" ht="18" customHeight="1" thickBot="1" thickTop="1">
      <c r="A21" s="618"/>
      <c r="B21" s="646"/>
      <c r="C21" s="646"/>
      <c r="D21" s="646"/>
      <c r="E21" s="648"/>
      <c r="F21" s="372"/>
      <c r="G21" s="373"/>
      <c r="H21" s="115">
        <f>IF(F21="","",IF(ISERROR(F21+ROUNDDOWN(G21*3/74,0)),"",F21+ROUNDDOWN(G21*3/74,0)))</f>
      </c>
      <c r="I21" s="116">
        <f>IF(H21="","",IF(H21&gt;10032,10032,H21))</f>
      </c>
      <c r="J21" s="117">
        <f>IF(H21="","",MIN(H21,I21))</f>
      </c>
      <c r="K21" s="349" t="s">
        <v>264</v>
      </c>
      <c r="L21" s="122">
        <v>2814</v>
      </c>
      <c r="M21" s="121"/>
      <c r="N21" s="350"/>
      <c r="P21" s="171" t="str">
        <f>ASC($A$19&amp;$K21)</f>
        <v>3C</v>
      </c>
      <c r="Q21" s="162"/>
      <c r="R21" s="351"/>
      <c r="S21" s="378"/>
    </row>
    <row r="22" spans="1:16" s="324" customFormat="1" ht="18" customHeight="1" thickBot="1">
      <c r="A22" s="618"/>
      <c r="B22" s="646"/>
      <c r="C22" s="646"/>
      <c r="D22" s="646"/>
      <c r="E22" s="648"/>
      <c r="F22" s="372"/>
      <c r="G22" s="373"/>
      <c r="H22" s="115"/>
      <c r="I22" s="116"/>
      <c r="J22" s="117"/>
      <c r="K22" s="371" t="s">
        <v>153</v>
      </c>
      <c r="L22" s="123" t="s">
        <v>155</v>
      </c>
      <c r="M22" s="119"/>
      <c r="N22" s="374"/>
      <c r="P22" s="171" t="str">
        <f>ASC($A$19&amp;$K22)</f>
        <v>3D</v>
      </c>
    </row>
    <row r="23" spans="1:18" s="324" customFormat="1" ht="18" customHeight="1" thickBot="1">
      <c r="A23" s="619"/>
      <c r="B23" s="646"/>
      <c r="C23" s="646"/>
      <c r="D23" s="646"/>
      <c r="E23" s="649"/>
      <c r="F23" s="375"/>
      <c r="G23" s="376"/>
      <c r="H23" s="124">
        <f>IF(F23="","",IF(ISERROR(F23+ROUNDDOWN(G23*3/74,0)),"",F23+ROUNDDOWN(G23*3/74,0)))</f>
      </c>
      <c r="I23" s="125">
        <f>IF(H23="","",IF(H23&gt;10032,10032,H23))</f>
      </c>
      <c r="J23" s="126">
        <f>IF(H23="","",MIN(H23,I23))</f>
      </c>
      <c r="K23" s="601" t="s">
        <v>189</v>
      </c>
      <c r="L23" s="602"/>
      <c r="M23" s="354"/>
      <c r="N23" s="355"/>
      <c r="R23" s="351"/>
    </row>
    <row r="24" spans="1:14" s="324" customFormat="1" ht="18" customHeight="1" thickBot="1">
      <c r="A24" s="603" t="s">
        <v>22</v>
      </c>
      <c r="B24" s="606"/>
      <c r="C24" s="606"/>
      <c r="D24" s="607"/>
      <c r="E24" s="607"/>
      <c r="F24" s="645"/>
      <c r="G24" s="642"/>
      <c r="H24" s="643"/>
      <c r="I24" s="644"/>
      <c r="J24" s="644"/>
      <c r="K24" s="377" t="s">
        <v>134</v>
      </c>
      <c r="L24" s="118">
        <v>1532</v>
      </c>
      <c r="M24" s="119"/>
      <c r="N24" s="347"/>
    </row>
    <row r="25" spans="1:18" s="324" customFormat="1" ht="18" customHeight="1" thickBot="1">
      <c r="A25" s="604"/>
      <c r="B25" s="606"/>
      <c r="C25" s="606"/>
      <c r="D25" s="608"/>
      <c r="E25" s="608"/>
      <c r="F25" s="645"/>
      <c r="G25" s="642"/>
      <c r="H25" s="643"/>
      <c r="I25" s="644"/>
      <c r="J25" s="644"/>
      <c r="K25" s="349" t="s">
        <v>135</v>
      </c>
      <c r="L25" s="127">
        <v>1532</v>
      </c>
      <c r="M25" s="121"/>
      <c r="N25" s="350"/>
      <c r="R25" s="351"/>
    </row>
    <row r="26" spans="1:14" s="324" customFormat="1" ht="18" customHeight="1" thickBot="1">
      <c r="A26" s="604"/>
      <c r="B26" s="606"/>
      <c r="C26" s="606"/>
      <c r="D26" s="608"/>
      <c r="E26" s="608"/>
      <c r="F26" s="645"/>
      <c r="G26" s="642"/>
      <c r="H26" s="643"/>
      <c r="I26" s="644"/>
      <c r="J26" s="644"/>
      <c r="K26" s="349" t="s">
        <v>264</v>
      </c>
      <c r="L26" s="128">
        <v>2814</v>
      </c>
      <c r="M26" s="121"/>
      <c r="N26" s="350"/>
    </row>
    <row r="27" spans="1:14" s="324" customFormat="1" ht="18" customHeight="1" thickBot="1">
      <c r="A27" s="604"/>
      <c r="B27" s="606"/>
      <c r="C27" s="606"/>
      <c r="D27" s="608"/>
      <c r="E27" s="608"/>
      <c r="F27" s="645"/>
      <c r="G27" s="642"/>
      <c r="H27" s="643"/>
      <c r="I27" s="644"/>
      <c r="J27" s="644"/>
      <c r="K27" s="371" t="s">
        <v>153</v>
      </c>
      <c r="L27" s="123" t="s">
        <v>155</v>
      </c>
      <c r="M27" s="119"/>
      <c r="N27" s="374"/>
    </row>
    <row r="28" spans="1:15" s="324" customFormat="1" ht="18" customHeight="1" thickBot="1">
      <c r="A28" s="605"/>
      <c r="B28" s="606"/>
      <c r="C28" s="606"/>
      <c r="D28" s="609"/>
      <c r="E28" s="609"/>
      <c r="F28" s="645"/>
      <c r="G28" s="642"/>
      <c r="H28" s="643"/>
      <c r="I28" s="644"/>
      <c r="J28" s="644"/>
      <c r="K28" s="601" t="s">
        <v>190</v>
      </c>
      <c r="L28" s="602"/>
      <c r="M28" s="354"/>
      <c r="N28" s="355"/>
      <c r="O28" s="363"/>
    </row>
    <row r="29" spans="1:14" s="369" customFormat="1" ht="11.25" customHeight="1">
      <c r="A29" s="364" t="s">
        <v>27</v>
      </c>
      <c r="B29" s="365"/>
      <c r="C29" s="365"/>
      <c r="D29" s="365"/>
      <c r="E29" s="365"/>
      <c r="F29" s="366"/>
      <c r="G29" s="366"/>
      <c r="H29" s="366"/>
      <c r="I29" s="366"/>
      <c r="J29" s="366"/>
      <c r="K29" s="367"/>
      <c r="L29" s="367"/>
      <c r="M29" s="365"/>
      <c r="N29" s="368"/>
    </row>
    <row r="30" s="369" customFormat="1" ht="11.25" customHeight="1">
      <c r="A30" s="370" t="s">
        <v>191</v>
      </c>
    </row>
    <row r="31" s="369" customFormat="1" ht="11.25" customHeight="1">
      <c r="A31" s="370" t="s">
        <v>266</v>
      </c>
    </row>
    <row r="32" ht="11.25" customHeight="1">
      <c r="A32" s="370" t="s">
        <v>267</v>
      </c>
    </row>
    <row r="33" ht="11.25" customHeight="1">
      <c r="A33" s="370" t="s">
        <v>0</v>
      </c>
    </row>
    <row r="34" ht="11.25" customHeight="1">
      <c r="A34" s="364" t="s">
        <v>192</v>
      </c>
    </row>
    <row r="35" ht="11.25" customHeight="1">
      <c r="A35" s="364" t="s">
        <v>193</v>
      </c>
    </row>
    <row r="36" ht="11.25" customHeight="1">
      <c r="A36" s="370" t="s">
        <v>2</v>
      </c>
    </row>
    <row r="37" ht="11.25" customHeight="1">
      <c r="A37" s="364" t="s">
        <v>194</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1">
    <mergeCell ref="I3:K3"/>
    <mergeCell ref="L3:M3"/>
    <mergeCell ref="B5:B6"/>
    <mergeCell ref="E5:E6"/>
    <mergeCell ref="H5:H6"/>
    <mergeCell ref="I5:I6"/>
    <mergeCell ref="J5:J6"/>
    <mergeCell ref="K5:N5"/>
    <mergeCell ref="A9:A13"/>
    <mergeCell ref="B9:B13"/>
    <mergeCell ref="C9:C13"/>
    <mergeCell ref="D9:D13"/>
    <mergeCell ref="E9:E13"/>
    <mergeCell ref="I2:K2"/>
    <mergeCell ref="K13:L13"/>
    <mergeCell ref="C5:D5"/>
    <mergeCell ref="A6:A7"/>
    <mergeCell ref="L2:M2"/>
    <mergeCell ref="K23:L23"/>
    <mergeCell ref="A14:A18"/>
    <mergeCell ref="B14:B18"/>
    <mergeCell ref="C14:C18"/>
    <mergeCell ref="D14:D18"/>
    <mergeCell ref="E14:E18"/>
    <mergeCell ref="K18:L18"/>
    <mergeCell ref="F24:F28"/>
    <mergeCell ref="A19:A23"/>
    <mergeCell ref="B19:B23"/>
    <mergeCell ref="C19:C23"/>
    <mergeCell ref="D19:D23"/>
    <mergeCell ref="E19:E23"/>
    <mergeCell ref="G24:G28"/>
    <mergeCell ref="H24:H28"/>
    <mergeCell ref="I24:I28"/>
    <mergeCell ref="J24:J28"/>
    <mergeCell ref="K28:L28"/>
    <mergeCell ref="A24:A28"/>
    <mergeCell ref="B24:B28"/>
    <mergeCell ref="C24:C28"/>
    <mergeCell ref="D24:D28"/>
    <mergeCell ref="E24:E28"/>
  </mergeCells>
  <dataValidations count="1">
    <dataValidation type="whole" allowBlank="1" showInputMessage="1" showErrorMessage="1" sqref="E9 E14 E19 B9:D23">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82" r:id="rId2"/>
  <drawing r:id="rId1"/>
</worksheet>
</file>

<file path=xl/worksheets/sheet13.xml><?xml version="1.0" encoding="utf-8"?>
<worksheet xmlns="http://schemas.openxmlformats.org/spreadsheetml/2006/main" xmlns:r="http://schemas.openxmlformats.org/officeDocument/2006/relationships">
  <sheetPr>
    <tabColor theme="9" tint="0.39998000860214233"/>
  </sheetPr>
  <dimension ref="A1:S37"/>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315" customWidth="1"/>
    <col min="2" max="4" width="12.50390625" style="315" customWidth="1"/>
    <col min="5" max="5" width="10.25390625" style="315" bestFit="1" customWidth="1"/>
    <col min="6" max="6" width="13.625" style="315" customWidth="1"/>
    <col min="7" max="7" width="13.00390625" style="315" customWidth="1"/>
    <col min="8" max="8" width="11.25390625" style="315" bestFit="1" customWidth="1"/>
    <col min="9" max="10" width="12.25390625" style="315" bestFit="1" customWidth="1"/>
    <col min="11" max="11" width="5.125" style="315" customWidth="1"/>
    <col min="12" max="12" width="10.00390625" style="315" customWidth="1"/>
    <col min="13" max="13" width="8.25390625" style="315" customWidth="1"/>
    <col min="14" max="14" width="14.875" style="315" customWidth="1"/>
    <col min="15" max="15" width="3.125" style="315" customWidth="1"/>
    <col min="16" max="17" width="5.625" style="315" customWidth="1"/>
    <col min="18" max="18" width="8.25390625" style="315" customWidth="1"/>
    <col min="19" max="16384" width="9.625" style="315" customWidth="1"/>
  </cols>
  <sheetData>
    <row r="1" ht="18.75" customHeight="1" thickBot="1">
      <c r="A1" s="314" t="s">
        <v>53</v>
      </c>
    </row>
    <row r="2" spans="8:14" ht="24.75" customHeight="1" thickBot="1">
      <c r="H2" s="316" t="s">
        <v>20</v>
      </c>
      <c r="I2" s="637"/>
      <c r="J2" s="638"/>
      <c r="K2" s="639"/>
      <c r="L2" s="640" t="s">
        <v>21</v>
      </c>
      <c r="M2" s="641"/>
      <c r="N2" s="114"/>
    </row>
    <row r="3" spans="1:14" ht="24.75" customHeight="1" thickBot="1">
      <c r="A3" s="314"/>
      <c r="F3" s="317"/>
      <c r="G3" s="317"/>
      <c r="H3" s="316" t="s">
        <v>18</v>
      </c>
      <c r="I3" s="637"/>
      <c r="J3" s="638"/>
      <c r="K3" s="639"/>
      <c r="L3" s="640" t="s">
        <v>19</v>
      </c>
      <c r="M3" s="641"/>
      <c r="N3" s="114"/>
    </row>
    <row r="4" spans="1:9" ht="18.75" customHeight="1" thickBot="1">
      <c r="A4" s="318" t="s">
        <v>300</v>
      </c>
      <c r="F4" s="319"/>
      <c r="G4" s="319"/>
      <c r="H4" s="319"/>
      <c r="I4" s="320"/>
    </row>
    <row r="5" spans="1:14" s="324" customFormat="1" ht="19.5" customHeight="1" thickBot="1">
      <c r="A5" s="321" t="s">
        <v>9</v>
      </c>
      <c r="B5" s="571" t="s">
        <v>291</v>
      </c>
      <c r="C5" s="581"/>
      <c r="D5" s="582"/>
      <c r="E5" s="627" t="s">
        <v>163</v>
      </c>
      <c r="F5" s="322"/>
      <c r="G5" s="323"/>
      <c r="H5" s="635" t="s">
        <v>164</v>
      </c>
      <c r="I5" s="626" t="s">
        <v>305</v>
      </c>
      <c r="J5" s="626" t="s">
        <v>165</v>
      </c>
      <c r="K5" s="631" t="s">
        <v>28</v>
      </c>
      <c r="L5" s="632"/>
      <c r="M5" s="632"/>
      <c r="N5" s="633"/>
    </row>
    <row r="6" spans="1:16" s="324" customFormat="1" ht="38.25" customHeight="1" thickBot="1">
      <c r="A6" s="629" t="s">
        <v>166</v>
      </c>
      <c r="B6" s="572"/>
      <c r="C6" s="487" t="s">
        <v>284</v>
      </c>
      <c r="D6" s="487" t="s">
        <v>285</v>
      </c>
      <c r="E6" s="634"/>
      <c r="F6" s="325" t="s">
        <v>167</v>
      </c>
      <c r="G6" s="326" t="s">
        <v>168</v>
      </c>
      <c r="H6" s="636"/>
      <c r="I6" s="627"/>
      <c r="J6" s="628"/>
      <c r="K6" s="325" t="s">
        <v>13</v>
      </c>
      <c r="L6" s="327" t="s">
        <v>52</v>
      </c>
      <c r="M6" s="326" t="s">
        <v>51</v>
      </c>
      <c r="N6" s="328" t="s">
        <v>71</v>
      </c>
      <c r="P6" s="329" t="s">
        <v>79</v>
      </c>
    </row>
    <row r="7" spans="1:16" s="324" customFormat="1" ht="20.25" customHeight="1" thickBot="1">
      <c r="A7" s="630"/>
      <c r="B7" s="64" t="s">
        <v>83</v>
      </c>
      <c r="C7" s="64" t="s">
        <v>125</v>
      </c>
      <c r="D7" s="64" t="s">
        <v>126</v>
      </c>
      <c r="E7" s="330" t="s">
        <v>100</v>
      </c>
      <c r="F7" s="331" t="s">
        <v>84</v>
      </c>
      <c r="G7" s="332" t="s">
        <v>23</v>
      </c>
      <c r="H7" s="333" t="s">
        <v>24</v>
      </c>
      <c r="I7" s="330" t="s">
        <v>25</v>
      </c>
      <c r="J7" s="334" t="s">
        <v>72</v>
      </c>
      <c r="K7" s="331"/>
      <c r="L7" s="335"/>
      <c r="M7" s="332"/>
      <c r="N7" s="333"/>
      <c r="P7" s="336"/>
    </row>
    <row r="8" spans="1:14" s="343" customFormat="1" ht="20.25" customHeight="1" thickBot="1">
      <c r="A8" s="337"/>
      <c r="B8" s="338" t="s">
        <v>11</v>
      </c>
      <c r="C8" s="338" t="s">
        <v>11</v>
      </c>
      <c r="D8" s="338" t="s">
        <v>11</v>
      </c>
      <c r="E8" s="338" t="s">
        <v>175</v>
      </c>
      <c r="F8" s="339" t="s">
        <v>176</v>
      </c>
      <c r="G8" s="340" t="s">
        <v>177</v>
      </c>
      <c r="H8" s="341" t="s">
        <v>16</v>
      </c>
      <c r="I8" s="338" t="s">
        <v>16</v>
      </c>
      <c r="J8" s="338" t="s">
        <v>16</v>
      </c>
      <c r="K8" s="339"/>
      <c r="L8" s="342" t="s">
        <v>12</v>
      </c>
      <c r="M8" s="340" t="s">
        <v>11</v>
      </c>
      <c r="N8" s="341" t="s">
        <v>12</v>
      </c>
    </row>
    <row r="9" spans="1:16" s="324" customFormat="1" ht="18" customHeight="1" thickBot="1">
      <c r="A9" s="618">
        <v>1</v>
      </c>
      <c r="B9" s="624"/>
      <c r="C9" s="624"/>
      <c r="D9" s="624"/>
      <c r="E9" s="625"/>
      <c r="F9" s="344"/>
      <c r="G9" s="345"/>
      <c r="H9" s="115">
        <f>IF(F9="","",IF(ISERROR(F9+ROUNDDOWN(G9*3/74,0)),"",F9+ROUNDDOWN(G9*3/74,0)))</f>
      </c>
      <c r="I9" s="116">
        <f>IF(H9="","",IF(H9&gt;10032,10032,H9))</f>
      </c>
      <c r="J9" s="117">
        <f>IF(H9="","",MIN(H9,I9))</f>
      </c>
      <c r="K9" s="346" t="s">
        <v>89</v>
      </c>
      <c r="L9" s="118">
        <v>1532</v>
      </c>
      <c r="M9" s="119"/>
      <c r="N9" s="347"/>
      <c r="P9" s="348" t="str">
        <f>ASC($A$9&amp;$K9)</f>
        <v>1A</v>
      </c>
    </row>
    <row r="10" spans="1:18" s="324" customFormat="1" ht="18" customHeight="1" thickBot="1">
      <c r="A10" s="618"/>
      <c r="B10" s="610"/>
      <c r="C10" s="610"/>
      <c r="D10" s="610"/>
      <c r="E10" s="650"/>
      <c r="F10" s="344"/>
      <c r="G10" s="345"/>
      <c r="H10" s="115">
        <f>IF(F10="","",IF(ISERROR(F10+ROUNDDOWN(G10*3/74,0)),"",F10+ROUNDDOWN(G10*3/74,0)))</f>
      </c>
      <c r="I10" s="116">
        <f aca="true" t="shared" si="0" ref="I10:I18">IF(H10="","",IF(H10&gt;10032,10032,H10))</f>
      </c>
      <c r="J10" s="117">
        <f>IF(H10="","",MIN(H10,I10))</f>
      </c>
      <c r="K10" s="349" t="s">
        <v>90</v>
      </c>
      <c r="L10" s="120">
        <v>1532</v>
      </c>
      <c r="M10" s="121"/>
      <c r="N10" s="350"/>
      <c r="P10" s="171" t="str">
        <f>ASC($A$9&amp;$K10)</f>
        <v>1B</v>
      </c>
      <c r="R10" s="351" t="s">
        <v>180</v>
      </c>
    </row>
    <row r="11" spans="1:17" s="324" customFormat="1" ht="18" customHeight="1" thickBot="1">
      <c r="A11" s="618"/>
      <c r="B11" s="610"/>
      <c r="C11" s="610"/>
      <c r="D11" s="610"/>
      <c r="E11" s="650"/>
      <c r="F11" s="344"/>
      <c r="G11" s="345"/>
      <c r="H11" s="115">
        <f>IF(F11="","",IF(ISERROR(F11+ROUNDDOWN(G11*3/74,0)),"",F11+ROUNDDOWN(G11*3/74,0)))</f>
      </c>
      <c r="I11" s="116">
        <f>IF(H11="","",IF(H11&gt;10032,10032,H11))</f>
      </c>
      <c r="J11" s="117">
        <f>IF(H11="","",MIN(H11,I11))</f>
      </c>
      <c r="K11" s="349" t="s">
        <v>17</v>
      </c>
      <c r="L11" s="122">
        <v>2814</v>
      </c>
      <c r="M11" s="121"/>
      <c r="N11" s="350"/>
      <c r="P11" s="171" t="str">
        <f>ASC($A$9&amp;$K11)</f>
        <v>1C</v>
      </c>
      <c r="Q11" s="162"/>
    </row>
    <row r="12" spans="1:16" s="324" customFormat="1" ht="18" customHeight="1" thickBot="1">
      <c r="A12" s="618"/>
      <c r="B12" s="610"/>
      <c r="C12" s="610"/>
      <c r="D12" s="610"/>
      <c r="E12" s="650"/>
      <c r="F12" s="344"/>
      <c r="G12" s="345"/>
      <c r="H12" s="115"/>
      <c r="I12" s="116"/>
      <c r="J12" s="117"/>
      <c r="K12" s="371" t="s">
        <v>14</v>
      </c>
      <c r="L12" s="123" t="s">
        <v>150</v>
      </c>
      <c r="M12" s="121"/>
      <c r="N12" s="350"/>
      <c r="P12" s="171" t="str">
        <f>ASC($A$9&amp;$K12)</f>
        <v>1D</v>
      </c>
    </row>
    <row r="13" spans="1:14" s="324" customFormat="1" ht="18" customHeight="1" thickBot="1">
      <c r="A13" s="618"/>
      <c r="B13" s="610"/>
      <c r="C13" s="610"/>
      <c r="D13" s="610"/>
      <c r="E13" s="651"/>
      <c r="F13" s="352"/>
      <c r="G13" s="353"/>
      <c r="H13" s="124">
        <f aca="true" t="shared" si="1" ref="H13:H18">IF(F13="","",IF(ISERROR(F13+ROUNDDOWN(G13*3/74,0)),"",F13+ROUNDDOWN(G13*3/74,0)))</f>
      </c>
      <c r="I13" s="125">
        <f t="shared" si="0"/>
      </c>
      <c r="J13" s="126">
        <f>IF(H13="","",MIN(H13,I13))</f>
      </c>
      <c r="K13" s="601" t="s">
        <v>183</v>
      </c>
      <c r="L13" s="602"/>
      <c r="M13" s="354"/>
      <c r="N13" s="355"/>
    </row>
    <row r="14" spans="1:19" s="324" customFormat="1" ht="18" customHeight="1" thickBot="1" thickTop="1">
      <c r="A14" s="617">
        <v>2</v>
      </c>
      <c r="B14" s="646"/>
      <c r="C14" s="646"/>
      <c r="D14" s="646"/>
      <c r="E14" s="647"/>
      <c r="F14" s="372"/>
      <c r="G14" s="373"/>
      <c r="H14" s="115">
        <f t="shared" si="1"/>
      </c>
      <c r="I14" s="116">
        <f t="shared" si="0"/>
      </c>
      <c r="J14" s="117">
        <f>IF(H14="","",MIN(H14,I14))</f>
      </c>
      <c r="K14" s="346" t="s">
        <v>89</v>
      </c>
      <c r="L14" s="118">
        <v>1532</v>
      </c>
      <c r="M14" s="119"/>
      <c r="N14" s="347"/>
      <c r="P14" s="348" t="str">
        <f>ASC($A$14&amp;$K14)</f>
        <v>2A</v>
      </c>
      <c r="R14" s="356" t="s">
        <v>184</v>
      </c>
      <c r="S14" s="357" t="str">
        <f>IF(D9&gt;=M13,"OK","ERR")</f>
        <v>OK</v>
      </c>
    </row>
    <row r="15" spans="1:19" s="324" customFormat="1" ht="18" customHeight="1" thickBot="1" thickTop="1">
      <c r="A15" s="618"/>
      <c r="B15" s="646"/>
      <c r="C15" s="646"/>
      <c r="D15" s="646"/>
      <c r="E15" s="648"/>
      <c r="F15" s="372"/>
      <c r="G15" s="373"/>
      <c r="H15" s="115">
        <f t="shared" si="1"/>
      </c>
      <c r="I15" s="116">
        <f t="shared" si="0"/>
      </c>
      <c r="J15" s="117">
        <f>IF(H15="","",MIN(H15,I15))</f>
      </c>
      <c r="K15" s="349" t="s">
        <v>90</v>
      </c>
      <c r="L15" s="120">
        <v>1532</v>
      </c>
      <c r="M15" s="121"/>
      <c r="N15" s="350"/>
      <c r="P15" s="171" t="str">
        <f>ASC($A$14&amp;$K15)</f>
        <v>2B</v>
      </c>
      <c r="R15" s="356" t="s">
        <v>185</v>
      </c>
      <c r="S15" s="357" t="str">
        <f>IF(D14&gt;=M18,"OK","ERR")</f>
        <v>OK</v>
      </c>
    </row>
    <row r="16" spans="1:19" s="324" customFormat="1" ht="18" customHeight="1" thickBot="1" thickTop="1">
      <c r="A16" s="618"/>
      <c r="B16" s="646"/>
      <c r="C16" s="646"/>
      <c r="D16" s="646"/>
      <c r="E16" s="648"/>
      <c r="F16" s="372"/>
      <c r="G16" s="373"/>
      <c r="H16" s="115">
        <f>IF(F16="","",IF(ISERROR(F16+ROUNDDOWN(G16*3/74,0)),"",F16+ROUNDDOWN(G16*3/74,0)))</f>
      </c>
      <c r="I16" s="116">
        <f>IF(H16="","",IF(H16&gt;10032,10032,H16))</f>
      </c>
      <c r="J16" s="117">
        <f>IF(H16="","",MIN(H16,I16))</f>
      </c>
      <c r="K16" s="349" t="s">
        <v>17</v>
      </c>
      <c r="L16" s="122">
        <v>2814</v>
      </c>
      <c r="M16" s="121"/>
      <c r="N16" s="350"/>
      <c r="P16" s="171" t="str">
        <f>ASC($A$14&amp;$K16)</f>
        <v>2C</v>
      </c>
      <c r="Q16" s="162"/>
      <c r="R16" s="356"/>
      <c r="S16" s="357"/>
    </row>
    <row r="17" spans="1:16" s="324" customFormat="1" ht="18" customHeight="1" thickBot="1">
      <c r="A17" s="618"/>
      <c r="B17" s="646"/>
      <c r="C17" s="646"/>
      <c r="D17" s="646"/>
      <c r="E17" s="648"/>
      <c r="F17" s="372"/>
      <c r="G17" s="373"/>
      <c r="H17" s="115"/>
      <c r="I17" s="116"/>
      <c r="J17" s="117"/>
      <c r="K17" s="371" t="s">
        <v>14</v>
      </c>
      <c r="L17" s="123" t="s">
        <v>150</v>
      </c>
      <c r="M17" s="119"/>
      <c r="N17" s="374"/>
      <c r="P17" s="171" t="str">
        <f>ASC($A$14&amp;$K17)</f>
        <v>2D</v>
      </c>
    </row>
    <row r="18" spans="1:18" s="324" customFormat="1" ht="18" customHeight="1" thickBot="1">
      <c r="A18" s="619"/>
      <c r="B18" s="646"/>
      <c r="C18" s="646"/>
      <c r="D18" s="646"/>
      <c r="E18" s="649"/>
      <c r="F18" s="375"/>
      <c r="G18" s="376"/>
      <c r="H18" s="124">
        <f t="shared" si="1"/>
      </c>
      <c r="I18" s="125">
        <f t="shared" si="0"/>
      </c>
      <c r="J18" s="126">
        <f>IF(H18="","",MIN(H18,I18))</f>
      </c>
      <c r="K18" s="601" t="s">
        <v>187</v>
      </c>
      <c r="L18" s="602"/>
      <c r="M18" s="354"/>
      <c r="N18" s="355"/>
      <c r="R18" s="351"/>
    </row>
    <row r="19" spans="1:18" s="324" customFormat="1" ht="18" customHeight="1" thickBot="1">
      <c r="A19" s="617">
        <v>3</v>
      </c>
      <c r="B19" s="646"/>
      <c r="C19" s="646"/>
      <c r="D19" s="646"/>
      <c r="E19" s="647"/>
      <c r="F19" s="372"/>
      <c r="G19" s="373"/>
      <c r="H19" s="115">
        <f>IF(F19="","",IF(ISERROR(F19+ROUNDDOWN(G19*3/74,0)),"",F19+ROUNDDOWN(G19*3/74,0)))</f>
      </c>
      <c r="I19" s="116">
        <f>IF(H19="","",IF(H19&gt;10032,10032,H19))</f>
      </c>
      <c r="J19" s="117">
        <f>IF(H19="","",MIN(H19,I19))</f>
      </c>
      <c r="K19" s="346" t="s">
        <v>89</v>
      </c>
      <c r="L19" s="118">
        <v>1532</v>
      </c>
      <c r="M19" s="119"/>
      <c r="N19" s="347"/>
      <c r="P19" s="348" t="str">
        <f>ASC($A$19&amp;$K19)</f>
        <v>3A</v>
      </c>
      <c r="R19" s="351" t="s">
        <v>188</v>
      </c>
    </row>
    <row r="20" spans="1:19" s="324" customFormat="1" ht="18" customHeight="1" thickBot="1" thickTop="1">
      <c r="A20" s="618"/>
      <c r="B20" s="646"/>
      <c r="C20" s="646"/>
      <c r="D20" s="646"/>
      <c r="E20" s="648"/>
      <c r="F20" s="372"/>
      <c r="G20" s="373"/>
      <c r="H20" s="115">
        <f>IF(F20="","",IF(ISERROR(F20+ROUNDDOWN(G20*3/74,0)),"",F20+ROUNDDOWN(G20*3/74,0)))</f>
      </c>
      <c r="I20" s="116">
        <f>IF(H20="","",IF(H20&gt;10032,10032,H20))</f>
      </c>
      <c r="J20" s="117">
        <f>IF(H20="","",MIN(H20,I20))</f>
      </c>
      <c r="K20" s="349" t="s">
        <v>90</v>
      </c>
      <c r="L20" s="120">
        <v>1532</v>
      </c>
      <c r="M20" s="121"/>
      <c r="N20" s="350"/>
      <c r="P20" s="171" t="str">
        <f>ASC($A$19&amp;$K20)</f>
        <v>3B</v>
      </c>
      <c r="R20" s="351" t="s">
        <v>51</v>
      </c>
      <c r="S20" s="357" t="e">
        <f>IF(M28=SUM(#REF!),"OK","ERR")</f>
        <v>#REF!</v>
      </c>
    </row>
    <row r="21" spans="1:19" s="324" customFormat="1" ht="18" customHeight="1" thickBot="1" thickTop="1">
      <c r="A21" s="618"/>
      <c r="B21" s="646"/>
      <c r="C21" s="646"/>
      <c r="D21" s="646"/>
      <c r="E21" s="648"/>
      <c r="F21" s="372"/>
      <c r="G21" s="373"/>
      <c r="H21" s="115">
        <f>IF(F21="","",IF(ISERROR(F21+ROUNDDOWN(G21*3/74,0)),"",F21+ROUNDDOWN(G21*3/74,0)))</f>
      </c>
      <c r="I21" s="116">
        <f>IF(H21="","",IF(H21&gt;10032,10032,H21))</f>
      </c>
      <c r="J21" s="117">
        <f>IF(H21="","",MIN(H21,I21))</f>
      </c>
      <c r="K21" s="349" t="s">
        <v>17</v>
      </c>
      <c r="L21" s="122">
        <v>2814</v>
      </c>
      <c r="M21" s="121"/>
      <c r="N21" s="350"/>
      <c r="P21" s="171" t="str">
        <f>ASC($A$19&amp;$K21)</f>
        <v>3C</v>
      </c>
      <c r="Q21" s="162"/>
      <c r="R21" s="351"/>
      <c r="S21" s="378"/>
    </row>
    <row r="22" spans="1:16" s="324" customFormat="1" ht="18" customHeight="1" thickBot="1">
      <c r="A22" s="618"/>
      <c r="B22" s="646"/>
      <c r="C22" s="646"/>
      <c r="D22" s="646"/>
      <c r="E22" s="648"/>
      <c r="F22" s="372"/>
      <c r="G22" s="373"/>
      <c r="H22" s="115"/>
      <c r="I22" s="116"/>
      <c r="J22" s="117"/>
      <c r="K22" s="371" t="s">
        <v>14</v>
      </c>
      <c r="L22" s="123" t="s">
        <v>150</v>
      </c>
      <c r="M22" s="119"/>
      <c r="N22" s="374"/>
      <c r="P22" s="171" t="str">
        <f>ASC($A$19&amp;$K22)</f>
        <v>3D</v>
      </c>
    </row>
    <row r="23" spans="1:18" s="324" customFormat="1" ht="18" customHeight="1" thickBot="1">
      <c r="A23" s="619"/>
      <c r="B23" s="646"/>
      <c r="C23" s="646"/>
      <c r="D23" s="646"/>
      <c r="E23" s="649"/>
      <c r="F23" s="375"/>
      <c r="G23" s="376"/>
      <c r="H23" s="124">
        <f>IF(F23="","",IF(ISERROR(F23+ROUNDDOWN(G23*3/74,0)),"",F23+ROUNDDOWN(G23*3/74,0)))</f>
      </c>
      <c r="I23" s="125">
        <f>IF(H23="","",IF(H23&gt;10032,10032,H23))</f>
      </c>
      <c r="J23" s="126">
        <f>IF(H23="","",MIN(H23,I23))</f>
      </c>
      <c r="K23" s="601" t="s">
        <v>189</v>
      </c>
      <c r="L23" s="602"/>
      <c r="M23" s="354"/>
      <c r="N23" s="355"/>
      <c r="R23" s="351"/>
    </row>
    <row r="24" spans="1:14" s="324" customFormat="1" ht="18" customHeight="1" thickBot="1">
      <c r="A24" s="603" t="s">
        <v>22</v>
      </c>
      <c r="B24" s="606"/>
      <c r="C24" s="606"/>
      <c r="D24" s="607"/>
      <c r="E24" s="607"/>
      <c r="F24" s="645"/>
      <c r="G24" s="642"/>
      <c r="H24" s="643"/>
      <c r="I24" s="644"/>
      <c r="J24" s="644"/>
      <c r="K24" s="377" t="s">
        <v>89</v>
      </c>
      <c r="L24" s="118">
        <v>1532</v>
      </c>
      <c r="M24" s="119"/>
      <c r="N24" s="347"/>
    </row>
    <row r="25" spans="1:18" s="324" customFormat="1" ht="18" customHeight="1" thickBot="1">
      <c r="A25" s="604"/>
      <c r="B25" s="606"/>
      <c r="C25" s="606"/>
      <c r="D25" s="608"/>
      <c r="E25" s="608"/>
      <c r="F25" s="645"/>
      <c r="G25" s="642"/>
      <c r="H25" s="643"/>
      <c r="I25" s="644"/>
      <c r="J25" s="644"/>
      <c r="K25" s="349" t="s">
        <v>90</v>
      </c>
      <c r="L25" s="127">
        <v>1532</v>
      </c>
      <c r="M25" s="121"/>
      <c r="N25" s="350"/>
      <c r="R25" s="351"/>
    </row>
    <row r="26" spans="1:14" s="324" customFormat="1" ht="18" customHeight="1" thickBot="1">
      <c r="A26" s="604"/>
      <c r="B26" s="606"/>
      <c r="C26" s="606"/>
      <c r="D26" s="608"/>
      <c r="E26" s="608"/>
      <c r="F26" s="645"/>
      <c r="G26" s="642"/>
      <c r="H26" s="643"/>
      <c r="I26" s="644"/>
      <c r="J26" s="644"/>
      <c r="K26" s="349" t="s">
        <v>17</v>
      </c>
      <c r="L26" s="128">
        <v>2814</v>
      </c>
      <c r="M26" s="121"/>
      <c r="N26" s="350"/>
    </row>
    <row r="27" spans="1:14" s="324" customFormat="1" ht="18" customHeight="1" thickBot="1">
      <c r="A27" s="604"/>
      <c r="B27" s="606"/>
      <c r="C27" s="606"/>
      <c r="D27" s="608"/>
      <c r="E27" s="608"/>
      <c r="F27" s="645"/>
      <c r="G27" s="642"/>
      <c r="H27" s="643"/>
      <c r="I27" s="644"/>
      <c r="J27" s="644"/>
      <c r="K27" s="371" t="s">
        <v>14</v>
      </c>
      <c r="L27" s="123" t="s">
        <v>150</v>
      </c>
      <c r="M27" s="119"/>
      <c r="N27" s="374"/>
    </row>
    <row r="28" spans="1:15" s="324" customFormat="1" ht="18" customHeight="1" thickBot="1">
      <c r="A28" s="605"/>
      <c r="B28" s="606"/>
      <c r="C28" s="606"/>
      <c r="D28" s="609"/>
      <c r="E28" s="609"/>
      <c r="F28" s="645"/>
      <c r="G28" s="642"/>
      <c r="H28" s="643"/>
      <c r="I28" s="644"/>
      <c r="J28" s="644"/>
      <c r="K28" s="601" t="s">
        <v>190</v>
      </c>
      <c r="L28" s="602"/>
      <c r="M28" s="354"/>
      <c r="N28" s="355"/>
      <c r="O28" s="363"/>
    </row>
    <row r="29" spans="1:14" s="369" customFormat="1" ht="11.25" customHeight="1">
      <c r="A29" s="364" t="s">
        <v>27</v>
      </c>
      <c r="B29" s="365"/>
      <c r="C29" s="365"/>
      <c r="D29" s="365"/>
      <c r="E29" s="365"/>
      <c r="F29" s="366"/>
      <c r="G29" s="366"/>
      <c r="H29" s="366"/>
      <c r="I29" s="366"/>
      <c r="J29" s="366"/>
      <c r="K29" s="367"/>
      <c r="L29" s="367"/>
      <c r="M29" s="365"/>
      <c r="N29" s="368"/>
    </row>
    <row r="30" s="369" customFormat="1" ht="11.25" customHeight="1">
      <c r="A30" s="370" t="s">
        <v>191</v>
      </c>
    </row>
    <row r="31" s="369" customFormat="1" ht="11.25" customHeight="1">
      <c r="A31" s="370" t="s">
        <v>266</v>
      </c>
    </row>
    <row r="32" ht="11.25" customHeight="1">
      <c r="A32" s="370" t="s">
        <v>267</v>
      </c>
    </row>
    <row r="33" ht="11.25" customHeight="1">
      <c r="A33" s="370" t="s">
        <v>0</v>
      </c>
    </row>
    <row r="34" ht="11.25" customHeight="1">
      <c r="A34" s="364" t="s">
        <v>192</v>
      </c>
    </row>
    <row r="35" ht="11.25" customHeight="1">
      <c r="A35" s="364" t="s">
        <v>193</v>
      </c>
    </row>
    <row r="36" ht="11.25" customHeight="1">
      <c r="A36" s="370" t="s">
        <v>2</v>
      </c>
    </row>
    <row r="37" ht="11.25" customHeight="1">
      <c r="A37" s="364" t="s">
        <v>194</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1">
    <mergeCell ref="I2:K2"/>
    <mergeCell ref="L2:M2"/>
    <mergeCell ref="I3:K3"/>
    <mergeCell ref="L3:M3"/>
    <mergeCell ref="B5:B6"/>
    <mergeCell ref="C5:D5"/>
    <mergeCell ref="E5:E6"/>
    <mergeCell ref="H5:H6"/>
    <mergeCell ref="I5:I6"/>
    <mergeCell ref="J5:J6"/>
    <mergeCell ref="K5:N5"/>
    <mergeCell ref="A6:A7"/>
    <mergeCell ref="A9:A13"/>
    <mergeCell ref="B9:B13"/>
    <mergeCell ref="C9:C13"/>
    <mergeCell ref="D9:D13"/>
    <mergeCell ref="E9:E13"/>
    <mergeCell ref="K13:L13"/>
    <mergeCell ref="K23:L23"/>
    <mergeCell ref="A14:A18"/>
    <mergeCell ref="B14:B18"/>
    <mergeCell ref="C14:C18"/>
    <mergeCell ref="D14:D18"/>
    <mergeCell ref="E14:E18"/>
    <mergeCell ref="K18:L18"/>
    <mergeCell ref="F24:F28"/>
    <mergeCell ref="A19:A23"/>
    <mergeCell ref="B19:B23"/>
    <mergeCell ref="C19:C23"/>
    <mergeCell ref="D19:D23"/>
    <mergeCell ref="E19:E23"/>
    <mergeCell ref="G24:G28"/>
    <mergeCell ref="H24:H28"/>
    <mergeCell ref="I24:I28"/>
    <mergeCell ref="J24:J28"/>
    <mergeCell ref="K28:L28"/>
    <mergeCell ref="A24:A28"/>
    <mergeCell ref="B24:B28"/>
    <mergeCell ref="C24:C28"/>
    <mergeCell ref="D24:D28"/>
    <mergeCell ref="E24:E28"/>
  </mergeCells>
  <dataValidations count="1">
    <dataValidation type="whole" allowBlank="1" showInputMessage="1" showErrorMessage="1" sqref="E9 E14 E19 B9:D23">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82" r:id="rId2"/>
  <drawing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1:AJ59"/>
  <sheetViews>
    <sheetView view="pageBreakPreview" zoomScale="70" zoomScaleNormal="75" zoomScaleSheetLayoutView="70" zoomScalePageLayoutView="0" workbookViewId="0" topLeftCell="A1">
      <selection activeCell="C9" sqref="C9:C14"/>
    </sheetView>
  </sheetViews>
  <sheetFormatPr defaultColWidth="9.625" defaultRowHeight="13.5"/>
  <cols>
    <col min="1" max="1" width="6.25390625" style="315" customWidth="1"/>
    <col min="2" max="2" width="19.125" style="315" bestFit="1" customWidth="1"/>
    <col min="3" max="3" width="3.75390625" style="315" customWidth="1"/>
    <col min="4" max="4" width="10.125" style="315" customWidth="1"/>
    <col min="5" max="5" width="10.375" style="315" customWidth="1"/>
    <col min="6" max="6" width="12.25390625" style="315" customWidth="1"/>
    <col min="7" max="7" width="12.375" style="315" customWidth="1"/>
    <col min="8" max="8" width="12.25390625" style="315" bestFit="1" customWidth="1"/>
    <col min="9" max="9" width="5.50390625" style="315" bestFit="1" customWidth="1"/>
    <col min="10" max="10" width="14.125" style="315" bestFit="1" customWidth="1"/>
    <col min="11" max="11" width="13.125" style="315" bestFit="1" customWidth="1"/>
    <col min="12" max="12" width="6.75390625" style="381" customWidth="1"/>
    <col min="13" max="13" width="9.50390625" style="315" hidden="1" customWidth="1"/>
    <col min="14" max="14" width="9.50390625" style="315" customWidth="1"/>
    <col min="15" max="15" width="6.75390625" style="381" customWidth="1"/>
    <col min="16" max="16" width="10.625" style="315" hidden="1" customWidth="1"/>
    <col min="17" max="17" width="10.00390625" style="315" customWidth="1"/>
    <col min="18" max="18" width="10.75390625" style="315" customWidth="1"/>
    <col min="19" max="19" width="10.625" style="315" customWidth="1"/>
    <col min="20" max="20" width="10.875" style="315" customWidth="1"/>
    <col min="21" max="21" width="12.50390625" style="315" customWidth="1"/>
    <col min="22" max="22" width="13.25390625" style="315" customWidth="1"/>
    <col min="23" max="23" width="11.25390625" style="315" customWidth="1"/>
    <col min="24" max="24" width="11.625" style="315" customWidth="1"/>
    <col min="25" max="26" width="11.25390625" style="315" customWidth="1"/>
    <col min="27" max="27" width="13.00390625" style="315" customWidth="1"/>
    <col min="28" max="28" width="1.37890625" style="315" customWidth="1"/>
    <col min="29" max="29" width="9.125" style="315" customWidth="1"/>
    <col min="30" max="30" width="16.375" style="315" customWidth="1"/>
    <col min="31" max="31" width="3.125" style="315" customWidth="1"/>
    <col min="32" max="32" width="5.625" style="383" customWidth="1"/>
    <col min="33" max="33" width="3.125" style="383" customWidth="1"/>
    <col min="34" max="34" width="3.125" style="315" customWidth="1"/>
    <col min="35" max="35" width="8.25390625" style="315" customWidth="1"/>
    <col min="36" max="16384" width="9.625" style="315" customWidth="1"/>
  </cols>
  <sheetData>
    <row r="1" spans="1:30" ht="24.75" customHeight="1">
      <c r="A1" s="379" t="s">
        <v>67</v>
      </c>
      <c r="B1" s="380"/>
      <c r="X1" s="382" t="s">
        <v>20</v>
      </c>
      <c r="Y1" s="699"/>
      <c r="Z1" s="700"/>
      <c r="AA1" s="700"/>
      <c r="AB1" s="701"/>
      <c r="AC1" s="382" t="s">
        <v>21</v>
      </c>
      <c r="AD1" s="129"/>
    </row>
    <row r="2" spans="1:30" ht="24.75" customHeight="1" thickBot="1">
      <c r="A2" s="384"/>
      <c r="X2" s="385" t="s">
        <v>18</v>
      </c>
      <c r="Y2" s="702"/>
      <c r="Z2" s="703"/>
      <c r="AA2" s="703"/>
      <c r="AB2" s="704"/>
      <c r="AC2" s="385" t="s">
        <v>19</v>
      </c>
      <c r="AD2" s="130"/>
    </row>
    <row r="3" spans="1:30" ht="31.5" customHeight="1" thickBot="1">
      <c r="A3" s="386" t="s">
        <v>265</v>
      </c>
      <c r="B3" s="314"/>
      <c r="AC3" s="387"/>
      <c r="AD3" s="387" t="s">
        <v>26</v>
      </c>
    </row>
    <row r="4" spans="1:33" s="324" customFormat="1" ht="22.5" customHeight="1" thickBot="1">
      <c r="A4" s="628" t="s">
        <v>31</v>
      </c>
      <c r="B4" s="627" t="s">
        <v>263</v>
      </c>
      <c r="C4" s="687" t="s">
        <v>166</v>
      </c>
      <c r="D4" s="690" t="s">
        <v>195</v>
      </c>
      <c r="E4" s="692" t="s">
        <v>196</v>
      </c>
      <c r="F4" s="693"/>
      <c r="G4" s="694" t="s">
        <v>197</v>
      </c>
      <c r="H4" s="695"/>
      <c r="I4" s="695"/>
      <c r="J4" s="695"/>
      <c r="K4" s="693"/>
      <c r="L4" s="601" t="s">
        <v>198</v>
      </c>
      <c r="M4" s="602"/>
      <c r="N4" s="602"/>
      <c r="O4" s="696"/>
      <c r="P4" s="696"/>
      <c r="Q4" s="696"/>
      <c r="R4" s="696"/>
      <c r="S4" s="696"/>
      <c r="T4" s="697"/>
      <c r="U4" s="627" t="s">
        <v>199</v>
      </c>
      <c r="V4" s="627" t="s">
        <v>200</v>
      </c>
      <c r="W4" s="627" t="s">
        <v>328</v>
      </c>
      <c r="X4" s="627" t="s">
        <v>73</v>
      </c>
      <c r="Y4" s="627" t="s">
        <v>30</v>
      </c>
      <c r="Z4" s="705" t="s">
        <v>329</v>
      </c>
      <c r="AA4" s="627" t="s">
        <v>302</v>
      </c>
      <c r="AB4" s="667" t="s">
        <v>4</v>
      </c>
      <c r="AC4" s="668"/>
      <c r="AD4" s="669"/>
      <c r="AF4" s="676" t="s">
        <v>29</v>
      </c>
      <c r="AG4" s="676" t="s">
        <v>201</v>
      </c>
    </row>
    <row r="5" spans="1:33" s="324" customFormat="1" ht="50.25" customHeight="1">
      <c r="A5" s="683"/>
      <c r="B5" s="685"/>
      <c r="C5" s="688"/>
      <c r="D5" s="691"/>
      <c r="E5" s="388" t="s">
        <v>208</v>
      </c>
      <c r="F5" s="389" t="s">
        <v>202</v>
      </c>
      <c r="G5" s="390" t="s">
        <v>203</v>
      </c>
      <c r="H5" s="391" t="s">
        <v>204</v>
      </c>
      <c r="I5" s="392" t="s">
        <v>205</v>
      </c>
      <c r="J5" s="496" t="s">
        <v>303</v>
      </c>
      <c r="K5" s="393" t="s">
        <v>306</v>
      </c>
      <c r="L5" s="679" t="s">
        <v>10</v>
      </c>
      <c r="M5" s="681" t="s">
        <v>209</v>
      </c>
      <c r="N5" s="132" t="s">
        <v>210</v>
      </c>
      <c r="O5" s="679" t="s">
        <v>10</v>
      </c>
      <c r="P5" s="681" t="s">
        <v>211</v>
      </c>
      <c r="Q5" s="132" t="s">
        <v>210</v>
      </c>
      <c r="R5" s="394" t="s">
        <v>301</v>
      </c>
      <c r="S5" s="131" t="s">
        <v>206</v>
      </c>
      <c r="T5" s="395" t="s">
        <v>207</v>
      </c>
      <c r="U5" s="698"/>
      <c r="V5" s="683"/>
      <c r="W5" s="685"/>
      <c r="X5" s="683"/>
      <c r="Y5" s="683"/>
      <c r="Z5" s="706"/>
      <c r="AA5" s="683"/>
      <c r="AB5" s="670"/>
      <c r="AC5" s="671"/>
      <c r="AD5" s="672"/>
      <c r="AF5" s="677"/>
      <c r="AG5" s="677"/>
    </row>
    <row r="6" spans="1:33" s="324" customFormat="1" ht="17.25" customHeight="1" thickBot="1">
      <c r="A6" s="684"/>
      <c r="B6" s="686"/>
      <c r="C6" s="689"/>
      <c r="D6" s="396" t="s">
        <v>212</v>
      </c>
      <c r="E6" s="397" t="s">
        <v>213</v>
      </c>
      <c r="F6" s="398" t="s">
        <v>214</v>
      </c>
      <c r="G6" s="399" t="s">
        <v>215</v>
      </c>
      <c r="H6" s="400" t="s">
        <v>246</v>
      </c>
      <c r="I6" s="398" t="s">
        <v>247</v>
      </c>
      <c r="J6" s="371" t="s">
        <v>244</v>
      </c>
      <c r="K6" s="401" t="s">
        <v>248</v>
      </c>
      <c r="L6" s="680"/>
      <c r="M6" s="682"/>
      <c r="N6" s="133" t="s">
        <v>249</v>
      </c>
      <c r="O6" s="680"/>
      <c r="P6" s="682"/>
      <c r="Q6" s="197" t="s">
        <v>250</v>
      </c>
      <c r="R6" s="402" t="s">
        <v>251</v>
      </c>
      <c r="S6" s="134" t="s">
        <v>252</v>
      </c>
      <c r="T6" s="403" t="s">
        <v>253</v>
      </c>
      <c r="U6" s="334" t="s">
        <v>254</v>
      </c>
      <c r="V6" s="334" t="s">
        <v>255</v>
      </c>
      <c r="W6" s="334" t="s">
        <v>256</v>
      </c>
      <c r="X6" s="334" t="s">
        <v>257</v>
      </c>
      <c r="Y6" s="334" t="s">
        <v>258</v>
      </c>
      <c r="Z6" s="334" t="s">
        <v>259</v>
      </c>
      <c r="AA6" s="334" t="s">
        <v>260</v>
      </c>
      <c r="AB6" s="673"/>
      <c r="AC6" s="674"/>
      <c r="AD6" s="675"/>
      <c r="AF6" s="678"/>
      <c r="AG6" s="678"/>
    </row>
    <row r="7" spans="1:36" s="343" customFormat="1" ht="18.75" customHeight="1" thickBot="1">
      <c r="A7" s="1">
        <f>IF(B7="","",ROW($A7)-ROW($A$6))</f>
      </c>
      <c r="B7" s="404"/>
      <c r="C7" s="405"/>
      <c r="D7" s="406"/>
      <c r="E7" s="407"/>
      <c r="F7" s="135"/>
      <c r="G7" s="198">
        <f>IF(A7="","",(D7*F7))</f>
      </c>
      <c r="H7" s="408"/>
      <c r="I7" s="409"/>
      <c r="J7" s="199">
        <f>IF(A7="","",ROUNDDOWN((H7*I7/12+G7),0))</f>
      </c>
      <c r="K7" s="200">
        <f>IF(A7="","",ROUNDDOWN(10032*F7,0))</f>
      </c>
      <c r="L7" s="410"/>
      <c r="M7" s="411"/>
      <c r="N7" s="201">
        <f>IF($G7="","",IF($L7="Ａ",LOOKUP($D7,{8000,8500,9000,10000,12000},{0,1532,1032,408,408}),IF($L7="Ｂ",LOOKUP($D7,{8000,8500,9000,10000,12000},{782,2814,2814,2814,2814}),0)))</f>
      </c>
      <c r="O7" s="410"/>
      <c r="P7" s="202">
        <v>0</v>
      </c>
      <c r="Q7" s="201">
        <f>IF($G7="","",IF($O7="Ａ",LOOKUP($D7,{8000,8500,9000,10000,12000},{0,1532,1032,408,408}),IF($O7="Ｂ",LOOKUP($D7,{8000,8500,9000,10000,12000},{782,2814,2814,2814,2814}),0)))</f>
      </c>
      <c r="R7" s="163">
        <f>IF(ISERROR(ROUNDUP(N7*3/12+Q7*9/12,0)),"",ROUNDUP(N7*3/12+Q7*9/12,0))</f>
      </c>
      <c r="S7" s="203">
        <f>IF(B7="","",SUMIF('3-3_調整額内訳（旧々・旧制度）'!B:B,$B7,'3-3_調整額内訳（旧々・旧制度）'!AD:AD))</f>
      </c>
      <c r="T7" s="204">
        <f>IF(B7="","",SUM(R7:S7))</f>
      </c>
      <c r="U7" s="205">
        <f>IF(B7="","",T7*F7)</f>
      </c>
      <c r="V7" s="205">
        <f>IF(J7&gt;=K7,K7,J7)</f>
      </c>
      <c r="W7" s="406"/>
      <c r="X7" s="205">
        <f>IF(A7="","",IF((J7-V7)&lt;W7,V7-(J7-W7),0))</f>
      </c>
      <c r="Y7" s="412"/>
      <c r="Z7" s="163">
        <f>IF(B7="","",MAX(0,V7-X7-Y7))</f>
      </c>
      <c r="AA7" s="163">
        <f>IF(B7="","",MIN(U7,Z7))</f>
      </c>
      <c r="AB7" s="664"/>
      <c r="AC7" s="665"/>
      <c r="AD7" s="666"/>
      <c r="AF7" s="413">
        <f aca="true" t="shared" si="0" ref="AF7:AF43">IF(A7&gt;0,ASC(C7&amp;O7),"")</f>
      </c>
      <c r="AG7" s="413">
        <f aca="true" t="shared" si="1" ref="AG7:AG43">IF(B7="","",IF(AA7&gt;0,1,0))</f>
      </c>
      <c r="AJ7" s="414" t="s">
        <v>7</v>
      </c>
    </row>
    <row r="8" spans="1:36" s="424" customFormat="1" ht="18.75" customHeight="1" thickBot="1" thickTop="1">
      <c r="A8" s="137">
        <f aca="true" t="shared" si="2" ref="A8:A43">IF(B8="","",ROW($A8)-ROW($A$6))</f>
      </c>
      <c r="B8" s="415"/>
      <c r="C8" s="416"/>
      <c r="D8" s="417"/>
      <c r="E8" s="418"/>
      <c r="F8" s="138"/>
      <c r="G8" s="206">
        <f aca="true" t="shared" si="3" ref="G8:G43">IF(A8="","",(D8*F8))</f>
      </c>
      <c r="H8" s="419"/>
      <c r="I8" s="420"/>
      <c r="J8" s="207">
        <f aca="true" t="shared" si="4" ref="J8:J43">IF(A8="","",ROUNDDOWN((H8*I8/12+G8),0))</f>
      </c>
      <c r="K8" s="200">
        <f aca="true" t="shared" si="5" ref="K8:K43">IF(A8="","",ROUNDDOWN(10032*F8,0))</f>
      </c>
      <c r="L8" s="421"/>
      <c r="M8" s="422"/>
      <c r="N8" s="139">
        <f>IF($G8="","",IF($L8="Ａ",LOOKUP($D8,{8000,8500,9000,10000,12000},{0,1532,1032,408,408}),IF($L8="Ｂ",LOOKUP($D8,{8000,8500,9000,10000,12000},{782,2814,2814,2814,2814}),0)))</f>
      </c>
      <c r="O8" s="421"/>
      <c r="P8" s="208">
        <v>0</v>
      </c>
      <c r="Q8" s="139">
        <f>IF($G8="","",IF($O8="Ａ",LOOKUP($D8,{8000,8500,9000,10000,12000},{0,1532,1032,408,408}),IF($O8="Ｂ",LOOKUP($D8,{8000,8500,9000,10000,12000},{782,2814,2814,2814,2814}),0)))</f>
      </c>
      <c r="R8" s="172">
        <f aca="true" t="shared" si="6" ref="R8:R43">IF(ISERROR(ROUNDUP(N8*3/12+Q8*9/12,0)),"",ROUNDUP(N8*3/12+Q8*9/12,0))</f>
      </c>
      <c r="S8" s="209">
        <f>IF(B8="","",SUMIF('3-3_調整額内訳（旧々・旧制度）'!B:B,$B8,'3-3_調整額内訳（旧々・旧制度）'!AD:AD))</f>
      </c>
      <c r="T8" s="210">
        <f aca="true" t="shared" si="7" ref="T8:T43">IF(B8="","",SUM(R8:S8))</f>
      </c>
      <c r="U8" s="211">
        <f aca="true" t="shared" si="8" ref="U8:U43">IF(B8="","",T8*F8)</f>
      </c>
      <c r="V8" s="211">
        <f aca="true" t="shared" si="9" ref="V8:V43">IF(J8&gt;=K8,K8,J8)</f>
      </c>
      <c r="W8" s="417"/>
      <c r="X8" s="211">
        <f aca="true" t="shared" si="10" ref="X8:X43">IF(A8="","",IF((J8-V8)&lt;W8,V8-(J8-W8),0))</f>
      </c>
      <c r="Y8" s="423"/>
      <c r="Z8" s="172">
        <f aca="true" t="shared" si="11" ref="Z8:Z43">IF(B8="","",MAX(0,V8-X8-Y8))</f>
      </c>
      <c r="AA8" s="172">
        <f aca="true" t="shared" si="12" ref="AA8:AA43">IF(B8="","",MIN(U8,Z8))</f>
      </c>
      <c r="AB8" s="655"/>
      <c r="AC8" s="656"/>
      <c r="AD8" s="657"/>
      <c r="AF8" s="425">
        <f t="shared" si="0"/>
      </c>
      <c r="AG8" s="425">
        <f t="shared" si="1"/>
      </c>
      <c r="AI8" s="351" t="s">
        <v>6</v>
      </c>
      <c r="AJ8" s="357" t="str">
        <f>IF(S44='3-3_調整額内訳（旧々・旧制度）'!AD39,"OK","ERR")</f>
        <v>OK</v>
      </c>
    </row>
    <row r="9" spans="1:36" s="424" customFormat="1" ht="18.75" customHeight="1" thickTop="1">
      <c r="A9" s="141">
        <f t="shared" si="2"/>
      </c>
      <c r="B9" s="415"/>
      <c r="C9" s="416"/>
      <c r="D9" s="417"/>
      <c r="E9" s="418"/>
      <c r="F9" s="138"/>
      <c r="G9" s="206">
        <f t="shared" si="3"/>
      </c>
      <c r="H9" s="419"/>
      <c r="I9" s="420"/>
      <c r="J9" s="207">
        <f t="shared" si="4"/>
      </c>
      <c r="K9" s="200">
        <f t="shared" si="5"/>
      </c>
      <c r="L9" s="421"/>
      <c r="M9" s="422"/>
      <c r="N9" s="139">
        <f>IF($G9="","",IF($L9="Ａ",LOOKUP($D9,{8000,8500,9000,10000,12000},{0,1532,1032,408,408}),IF($L9="Ｂ",LOOKUP($D9,{8000,8500,9000,10000,12000},{782,2814,2814,2814,2814}),0)))</f>
      </c>
      <c r="O9" s="421"/>
      <c r="P9" s="208">
        <v>0</v>
      </c>
      <c r="Q9" s="139">
        <f>IF($G9="","",IF($O9="Ａ",LOOKUP($D9,{8000,8500,9000,10000,12000},{0,1532,1032,408,408}),IF($O9="Ｂ",LOOKUP($D9,{8000,8500,9000,10000,12000},{782,2814,2814,2814,2814}),0)))</f>
      </c>
      <c r="R9" s="172">
        <f t="shared" si="6"/>
      </c>
      <c r="S9" s="209">
        <f>IF(B9="","",SUMIF('3-3_調整額内訳（旧々・旧制度）'!B:B,$B9,'3-3_調整額内訳（旧々・旧制度）'!AD:AD))</f>
      </c>
      <c r="T9" s="210">
        <f t="shared" si="7"/>
      </c>
      <c r="U9" s="211">
        <f t="shared" si="8"/>
      </c>
      <c r="V9" s="211">
        <f t="shared" si="9"/>
      </c>
      <c r="W9" s="417"/>
      <c r="X9" s="211">
        <f t="shared" si="10"/>
      </c>
      <c r="Y9" s="423"/>
      <c r="Z9" s="172">
        <f t="shared" si="11"/>
      </c>
      <c r="AA9" s="172">
        <f t="shared" si="12"/>
      </c>
      <c r="AB9" s="655"/>
      <c r="AC9" s="656"/>
      <c r="AD9" s="657"/>
      <c r="AF9" s="425">
        <f t="shared" si="0"/>
      </c>
      <c r="AG9" s="425">
        <f t="shared" si="1"/>
      </c>
      <c r="AI9" s="351"/>
      <c r="AJ9" s="426"/>
    </row>
    <row r="10" spans="1:33" s="424" customFormat="1" ht="18.75" customHeight="1">
      <c r="A10" s="141">
        <f t="shared" si="2"/>
      </c>
      <c r="B10" s="415"/>
      <c r="C10" s="416"/>
      <c r="D10" s="417"/>
      <c r="E10" s="418"/>
      <c r="F10" s="138"/>
      <c r="G10" s="206">
        <f t="shared" si="3"/>
      </c>
      <c r="H10" s="419"/>
      <c r="I10" s="420"/>
      <c r="J10" s="207">
        <f t="shared" si="4"/>
      </c>
      <c r="K10" s="200">
        <f t="shared" si="5"/>
      </c>
      <c r="L10" s="421"/>
      <c r="M10" s="422"/>
      <c r="N10" s="139">
        <f>IF($G10="","",IF($L10="Ａ",LOOKUP($D10,{8000,8500,9000,10000,12000},{0,1532,1032,408,408}),IF($L10="Ｂ",LOOKUP($D10,{8000,8500,9000,10000,12000},{782,2814,2814,2814,2814}),0)))</f>
      </c>
      <c r="O10" s="421"/>
      <c r="P10" s="208">
        <v>0</v>
      </c>
      <c r="Q10" s="139">
        <f>IF($G10="","",IF($O10="Ａ",LOOKUP($D10,{8000,8500,9000,10000,12000},{0,1532,1032,408,408}),IF($O10="Ｂ",LOOKUP($D10,{8000,8500,9000,10000,12000},{782,2814,2814,2814,2814}),0)))</f>
      </c>
      <c r="R10" s="172">
        <f t="shared" si="6"/>
      </c>
      <c r="S10" s="209">
        <f>IF(B10="","",SUMIF('3-3_調整額内訳（旧々・旧制度）'!B:B,$B10,'3-3_調整額内訳（旧々・旧制度）'!AD:AD))</f>
      </c>
      <c r="T10" s="210">
        <f t="shared" si="7"/>
      </c>
      <c r="U10" s="211">
        <f t="shared" si="8"/>
      </c>
      <c r="V10" s="211">
        <f t="shared" si="9"/>
      </c>
      <c r="W10" s="417"/>
      <c r="X10" s="211">
        <f t="shared" si="10"/>
      </c>
      <c r="Y10" s="423"/>
      <c r="Z10" s="172">
        <f t="shared" si="11"/>
      </c>
      <c r="AA10" s="172">
        <f t="shared" si="12"/>
      </c>
      <c r="AB10" s="655"/>
      <c r="AC10" s="656"/>
      <c r="AD10" s="657"/>
      <c r="AF10" s="425">
        <f t="shared" si="0"/>
      </c>
      <c r="AG10" s="425">
        <f t="shared" si="1"/>
      </c>
    </row>
    <row r="11" spans="1:33" s="424" customFormat="1" ht="18.75" customHeight="1">
      <c r="A11" s="141">
        <f t="shared" si="2"/>
      </c>
      <c r="B11" s="415"/>
      <c r="C11" s="416"/>
      <c r="D11" s="417"/>
      <c r="E11" s="418"/>
      <c r="F11" s="138"/>
      <c r="G11" s="206">
        <f t="shared" si="3"/>
      </c>
      <c r="H11" s="419"/>
      <c r="I11" s="420"/>
      <c r="J11" s="207">
        <f t="shared" si="4"/>
      </c>
      <c r="K11" s="200">
        <f t="shared" si="5"/>
      </c>
      <c r="L11" s="421"/>
      <c r="M11" s="422"/>
      <c r="N11" s="139">
        <f>IF($G11="","",IF($L11="Ａ",LOOKUP($D11,{8000,8500,9000,10000,12000},{0,1532,1032,408,408}),IF($L11="Ｂ",LOOKUP($D11,{8000,8500,9000,10000,12000},{782,2814,2814,2814,2814}),0)))</f>
      </c>
      <c r="O11" s="421"/>
      <c r="P11" s="208">
        <v>0</v>
      </c>
      <c r="Q11" s="139">
        <f>IF($G11="","",IF($O11="Ａ",LOOKUP($D11,{8000,8500,9000,10000,12000},{0,1532,1032,408,408}),IF($O11="Ｂ",LOOKUP($D11,{8000,8500,9000,10000,12000},{782,2814,2814,2814,2814}),0)))</f>
      </c>
      <c r="R11" s="172">
        <f t="shared" si="6"/>
      </c>
      <c r="S11" s="209">
        <f>IF(B11="","",SUMIF('3-3_調整額内訳（旧々・旧制度）'!B:B,$B11,'3-3_調整額内訳（旧々・旧制度）'!AD:AD))</f>
      </c>
      <c r="T11" s="210">
        <f t="shared" si="7"/>
      </c>
      <c r="U11" s="211">
        <f t="shared" si="8"/>
      </c>
      <c r="V11" s="211">
        <f t="shared" si="9"/>
      </c>
      <c r="W11" s="417"/>
      <c r="X11" s="211">
        <f t="shared" si="10"/>
      </c>
      <c r="Y11" s="423"/>
      <c r="Z11" s="172">
        <f t="shared" si="11"/>
      </c>
      <c r="AA11" s="172">
        <f t="shared" si="12"/>
      </c>
      <c r="AB11" s="655"/>
      <c r="AC11" s="656"/>
      <c r="AD11" s="657"/>
      <c r="AF11" s="425">
        <f t="shared" si="0"/>
      </c>
      <c r="AG11" s="425">
        <f t="shared" si="1"/>
      </c>
    </row>
    <row r="12" spans="1:33" s="424" customFormat="1" ht="18.75" customHeight="1">
      <c r="A12" s="141">
        <f t="shared" si="2"/>
      </c>
      <c r="B12" s="415"/>
      <c r="C12" s="416"/>
      <c r="D12" s="417"/>
      <c r="E12" s="418"/>
      <c r="F12" s="138"/>
      <c r="G12" s="206">
        <f t="shared" si="3"/>
      </c>
      <c r="H12" s="419"/>
      <c r="I12" s="420"/>
      <c r="J12" s="207">
        <f t="shared" si="4"/>
      </c>
      <c r="K12" s="200">
        <f t="shared" si="5"/>
      </c>
      <c r="L12" s="421"/>
      <c r="M12" s="422"/>
      <c r="N12" s="139">
        <f>IF($G12="","",IF($L12="Ａ",LOOKUP($D12,{8000,8500,9000,10000,12000},{0,1532,1032,408,408}),IF($L12="Ｂ",LOOKUP($D12,{8000,8500,9000,10000,12000},{782,2814,2814,2814,2814}),0)))</f>
      </c>
      <c r="O12" s="421"/>
      <c r="P12" s="208">
        <v>0</v>
      </c>
      <c r="Q12" s="139">
        <f>IF($G12="","",IF($O12="Ａ",LOOKUP($D12,{8000,8500,9000,10000,12000},{0,1532,1032,408,408}),IF($O12="Ｂ",LOOKUP($D12,{8000,8500,9000,10000,12000},{782,2814,2814,2814,2814}),0)))</f>
      </c>
      <c r="R12" s="172">
        <f t="shared" si="6"/>
      </c>
      <c r="S12" s="209">
        <f>IF(B12="","",SUMIF('3-3_調整額内訳（旧々・旧制度）'!B:B,$B12,'3-3_調整額内訳（旧々・旧制度）'!AD:AD))</f>
      </c>
      <c r="T12" s="210">
        <f t="shared" si="7"/>
      </c>
      <c r="U12" s="211">
        <f t="shared" si="8"/>
      </c>
      <c r="V12" s="211">
        <f t="shared" si="9"/>
      </c>
      <c r="W12" s="417"/>
      <c r="X12" s="211">
        <f t="shared" si="10"/>
      </c>
      <c r="Y12" s="423"/>
      <c r="Z12" s="172">
        <f t="shared" si="11"/>
      </c>
      <c r="AA12" s="172">
        <f t="shared" si="12"/>
      </c>
      <c r="AB12" s="655"/>
      <c r="AC12" s="656"/>
      <c r="AD12" s="657"/>
      <c r="AF12" s="425">
        <f t="shared" si="0"/>
      </c>
      <c r="AG12" s="425">
        <f t="shared" si="1"/>
      </c>
    </row>
    <row r="13" spans="1:33" s="424" customFormat="1" ht="18.75" customHeight="1">
      <c r="A13" s="141">
        <f t="shared" si="2"/>
      </c>
      <c r="B13" s="415"/>
      <c r="C13" s="416"/>
      <c r="D13" s="417"/>
      <c r="E13" s="418"/>
      <c r="F13" s="138"/>
      <c r="G13" s="206">
        <f t="shared" si="3"/>
      </c>
      <c r="H13" s="419"/>
      <c r="I13" s="420"/>
      <c r="J13" s="207">
        <f t="shared" si="4"/>
      </c>
      <c r="K13" s="200">
        <f t="shared" si="5"/>
      </c>
      <c r="L13" s="421"/>
      <c r="M13" s="422"/>
      <c r="N13" s="139">
        <f>IF($G13="","",IF($L13="Ａ",LOOKUP($D13,{8000,8500,9000,10000,12000},{0,1532,1032,408,408}),IF($L13="Ｂ",LOOKUP($D13,{8000,8500,9000,10000,12000},{782,2814,2814,2814,2814}),0)))</f>
      </c>
      <c r="O13" s="421"/>
      <c r="P13" s="208">
        <v>0</v>
      </c>
      <c r="Q13" s="139">
        <f>IF($G13="","",IF($O13="Ａ",LOOKUP($D13,{8000,8500,9000,10000,12000},{0,1532,1032,408,408}),IF($O13="Ｂ",LOOKUP($D13,{8000,8500,9000,10000,12000},{782,2814,2814,2814,2814}),0)))</f>
      </c>
      <c r="R13" s="172">
        <f t="shared" si="6"/>
      </c>
      <c r="S13" s="209">
        <f>IF(B13="","",SUMIF('3-3_調整額内訳（旧々・旧制度）'!B:B,$B13,'3-3_調整額内訳（旧々・旧制度）'!AD:AD))</f>
      </c>
      <c r="T13" s="210">
        <f t="shared" si="7"/>
      </c>
      <c r="U13" s="211">
        <f t="shared" si="8"/>
      </c>
      <c r="V13" s="211">
        <f t="shared" si="9"/>
      </c>
      <c r="W13" s="417"/>
      <c r="X13" s="211">
        <f t="shared" si="10"/>
      </c>
      <c r="Y13" s="423"/>
      <c r="Z13" s="172">
        <f t="shared" si="11"/>
      </c>
      <c r="AA13" s="172">
        <f t="shared" si="12"/>
      </c>
      <c r="AB13" s="655"/>
      <c r="AC13" s="656"/>
      <c r="AD13" s="657"/>
      <c r="AF13" s="425">
        <f t="shared" si="0"/>
      </c>
      <c r="AG13" s="425">
        <f t="shared" si="1"/>
      </c>
    </row>
    <row r="14" spans="1:33" s="424" customFormat="1" ht="18.75" customHeight="1">
      <c r="A14" s="141">
        <f t="shared" si="2"/>
      </c>
      <c r="B14" s="415"/>
      <c r="C14" s="416"/>
      <c r="D14" s="417"/>
      <c r="E14" s="418"/>
      <c r="F14" s="138"/>
      <c r="G14" s="206">
        <f t="shared" si="3"/>
      </c>
      <c r="H14" s="419"/>
      <c r="I14" s="420"/>
      <c r="J14" s="207">
        <f t="shared" si="4"/>
      </c>
      <c r="K14" s="200">
        <f t="shared" si="5"/>
      </c>
      <c r="L14" s="421"/>
      <c r="M14" s="422"/>
      <c r="N14" s="139">
        <f>IF($G14="","",IF($L14="Ａ",LOOKUP($D14,{8000,8500,9000,10000,12000},{0,1532,1032,408,408}),IF($L14="Ｂ",LOOKUP($D14,{8000,8500,9000,10000,12000},{782,2814,2814,2814,2814}),0)))</f>
      </c>
      <c r="O14" s="421"/>
      <c r="P14" s="208">
        <v>0</v>
      </c>
      <c r="Q14" s="139">
        <f>IF($G14="","",IF($O14="Ａ",LOOKUP($D14,{8000,8500,9000,10000,12000},{0,1532,1032,408,408}),IF($O14="Ｂ",LOOKUP($D14,{8000,8500,9000,10000,12000},{782,2814,2814,2814,2814}),0)))</f>
      </c>
      <c r="R14" s="172">
        <f t="shared" si="6"/>
      </c>
      <c r="S14" s="209">
        <f>IF(B14="","",SUMIF('3-3_調整額内訳（旧々・旧制度）'!B:B,$B14,'3-3_調整額内訳（旧々・旧制度）'!AD:AD))</f>
      </c>
      <c r="T14" s="210">
        <f t="shared" si="7"/>
      </c>
      <c r="U14" s="211">
        <f t="shared" si="8"/>
      </c>
      <c r="V14" s="211">
        <f t="shared" si="9"/>
      </c>
      <c r="W14" s="417"/>
      <c r="X14" s="211">
        <f t="shared" si="10"/>
      </c>
      <c r="Y14" s="423"/>
      <c r="Z14" s="172">
        <f t="shared" si="11"/>
      </c>
      <c r="AA14" s="172">
        <f t="shared" si="12"/>
      </c>
      <c r="AB14" s="655"/>
      <c r="AC14" s="656"/>
      <c r="AD14" s="657"/>
      <c r="AF14" s="425">
        <f t="shared" si="0"/>
      </c>
      <c r="AG14" s="425">
        <f t="shared" si="1"/>
      </c>
    </row>
    <row r="15" spans="1:33" s="424" customFormat="1" ht="18.75" customHeight="1">
      <c r="A15" s="141">
        <f t="shared" si="2"/>
      </c>
      <c r="B15" s="415"/>
      <c r="C15" s="416"/>
      <c r="D15" s="417"/>
      <c r="E15" s="418"/>
      <c r="F15" s="138"/>
      <c r="G15" s="206">
        <f t="shared" si="3"/>
      </c>
      <c r="H15" s="419"/>
      <c r="I15" s="420"/>
      <c r="J15" s="207">
        <f t="shared" si="4"/>
      </c>
      <c r="K15" s="200">
        <f t="shared" si="5"/>
      </c>
      <c r="L15" s="421"/>
      <c r="M15" s="422"/>
      <c r="N15" s="139">
        <f>IF($G15="","",IF($L15="Ａ",LOOKUP($D15,{8000,8500,9000,10000,12000},{0,1532,1032,408,408}),IF($L15="Ｂ",LOOKUP($D15,{8000,8500,9000,10000,12000},{782,2814,2814,2814,2814}),0)))</f>
      </c>
      <c r="O15" s="421"/>
      <c r="P15" s="208">
        <v>0</v>
      </c>
      <c r="Q15" s="139">
        <f>IF($G15="","",IF($O15="Ａ",LOOKUP($D15,{8000,8500,9000,10000,12000},{0,1532,1032,408,408}),IF($O15="Ｂ",LOOKUP($D15,{8000,8500,9000,10000,12000},{782,2814,2814,2814,2814}),0)))</f>
      </c>
      <c r="R15" s="172">
        <f t="shared" si="6"/>
      </c>
      <c r="S15" s="209">
        <f>IF(B15="","",SUMIF('3-3_調整額内訳（旧々・旧制度）'!B:B,$B15,'3-3_調整額内訳（旧々・旧制度）'!AD:AD))</f>
      </c>
      <c r="T15" s="210">
        <f t="shared" si="7"/>
      </c>
      <c r="U15" s="211">
        <f t="shared" si="8"/>
      </c>
      <c r="V15" s="211">
        <f t="shared" si="9"/>
      </c>
      <c r="W15" s="417"/>
      <c r="X15" s="211">
        <f t="shared" si="10"/>
      </c>
      <c r="Y15" s="423"/>
      <c r="Z15" s="172">
        <f t="shared" si="11"/>
      </c>
      <c r="AA15" s="172">
        <f t="shared" si="12"/>
      </c>
      <c r="AB15" s="655"/>
      <c r="AC15" s="656"/>
      <c r="AD15" s="657"/>
      <c r="AF15" s="425">
        <f t="shared" si="0"/>
      </c>
      <c r="AG15" s="425">
        <f t="shared" si="1"/>
      </c>
    </row>
    <row r="16" spans="1:33" s="424" customFormat="1" ht="18.75" customHeight="1">
      <c r="A16" s="141">
        <f t="shared" si="2"/>
      </c>
      <c r="B16" s="415"/>
      <c r="C16" s="416"/>
      <c r="D16" s="417"/>
      <c r="E16" s="418"/>
      <c r="F16" s="138"/>
      <c r="G16" s="206">
        <f t="shared" si="3"/>
      </c>
      <c r="H16" s="419"/>
      <c r="I16" s="420"/>
      <c r="J16" s="207">
        <f t="shared" si="4"/>
      </c>
      <c r="K16" s="200">
        <f t="shared" si="5"/>
      </c>
      <c r="L16" s="421"/>
      <c r="M16" s="422"/>
      <c r="N16" s="139">
        <f>IF($G16="","",IF($L16="Ａ",LOOKUP($D16,{8000,8500,9000,10000,12000},{0,1532,1032,408,408}),IF($L16="Ｂ",LOOKUP($D16,{8000,8500,9000,10000,12000},{782,2814,2814,2814,2814}),0)))</f>
      </c>
      <c r="O16" s="421"/>
      <c r="P16" s="208">
        <v>0</v>
      </c>
      <c r="Q16" s="139">
        <f>IF($G16="","",IF($O16="Ａ",LOOKUP($D16,{8000,8500,9000,10000,12000},{0,1532,1032,408,408}),IF($O16="Ｂ",LOOKUP($D16,{8000,8500,9000,10000,12000},{782,2814,2814,2814,2814}),0)))</f>
      </c>
      <c r="R16" s="172">
        <f t="shared" si="6"/>
      </c>
      <c r="S16" s="209">
        <f>IF(B16="","",SUMIF('3-3_調整額内訳（旧々・旧制度）'!B:B,$B16,'3-3_調整額内訳（旧々・旧制度）'!AD:AD))</f>
      </c>
      <c r="T16" s="210">
        <f t="shared" si="7"/>
      </c>
      <c r="U16" s="211">
        <f t="shared" si="8"/>
      </c>
      <c r="V16" s="211">
        <f t="shared" si="9"/>
      </c>
      <c r="W16" s="417"/>
      <c r="X16" s="211">
        <f t="shared" si="10"/>
      </c>
      <c r="Y16" s="423"/>
      <c r="Z16" s="172">
        <f t="shared" si="11"/>
      </c>
      <c r="AA16" s="172">
        <f t="shared" si="12"/>
      </c>
      <c r="AB16" s="655"/>
      <c r="AC16" s="656"/>
      <c r="AD16" s="657"/>
      <c r="AF16" s="425">
        <f t="shared" si="0"/>
      </c>
      <c r="AG16" s="425">
        <f t="shared" si="1"/>
      </c>
    </row>
    <row r="17" spans="1:33" s="424" customFormat="1" ht="18.75" customHeight="1">
      <c r="A17" s="141">
        <f t="shared" si="2"/>
      </c>
      <c r="B17" s="415"/>
      <c r="C17" s="416"/>
      <c r="D17" s="417"/>
      <c r="E17" s="418"/>
      <c r="F17" s="138"/>
      <c r="G17" s="206">
        <f t="shared" si="3"/>
      </c>
      <c r="H17" s="419"/>
      <c r="I17" s="420"/>
      <c r="J17" s="207">
        <f t="shared" si="4"/>
      </c>
      <c r="K17" s="200">
        <f t="shared" si="5"/>
      </c>
      <c r="L17" s="421"/>
      <c r="M17" s="422"/>
      <c r="N17" s="139">
        <f>IF($G17="","",IF($L17="Ａ",LOOKUP($D17,{8000,8500,9000,10000,12000},{0,1532,1032,408,408}),IF($L17="Ｂ",LOOKUP($D17,{8000,8500,9000,10000,12000},{782,2814,2814,2814,2814}),0)))</f>
      </c>
      <c r="O17" s="421"/>
      <c r="P17" s="208">
        <v>0</v>
      </c>
      <c r="Q17" s="139">
        <f>IF($G17="","",IF($O17="Ａ",LOOKUP($D17,{8000,8500,9000,10000,12000},{0,1532,1032,408,408}),IF($O17="Ｂ",LOOKUP($D17,{8000,8500,9000,10000,12000},{782,2814,2814,2814,2814}),0)))</f>
      </c>
      <c r="R17" s="172">
        <f t="shared" si="6"/>
      </c>
      <c r="S17" s="209">
        <f>IF(B17="","",SUMIF('3-3_調整額内訳（旧々・旧制度）'!B:B,$B17,'3-3_調整額内訳（旧々・旧制度）'!AD:AD))</f>
      </c>
      <c r="T17" s="210">
        <f t="shared" si="7"/>
      </c>
      <c r="U17" s="211">
        <f t="shared" si="8"/>
      </c>
      <c r="V17" s="211">
        <f t="shared" si="9"/>
      </c>
      <c r="W17" s="417"/>
      <c r="X17" s="211">
        <f t="shared" si="10"/>
      </c>
      <c r="Y17" s="423"/>
      <c r="Z17" s="172">
        <f t="shared" si="11"/>
      </c>
      <c r="AA17" s="172">
        <f t="shared" si="12"/>
      </c>
      <c r="AB17" s="655"/>
      <c r="AC17" s="656"/>
      <c r="AD17" s="657"/>
      <c r="AF17" s="425">
        <f t="shared" si="0"/>
      </c>
      <c r="AG17" s="425">
        <f t="shared" si="1"/>
      </c>
    </row>
    <row r="18" spans="1:33" s="424" customFormat="1" ht="18.75" customHeight="1">
      <c r="A18" s="141">
        <f t="shared" si="2"/>
      </c>
      <c r="B18" s="415"/>
      <c r="C18" s="416"/>
      <c r="D18" s="417"/>
      <c r="E18" s="418"/>
      <c r="F18" s="138"/>
      <c r="G18" s="206">
        <f t="shared" si="3"/>
      </c>
      <c r="H18" s="419"/>
      <c r="I18" s="420"/>
      <c r="J18" s="207">
        <f t="shared" si="4"/>
      </c>
      <c r="K18" s="200">
        <f t="shared" si="5"/>
      </c>
      <c r="L18" s="421"/>
      <c r="M18" s="422"/>
      <c r="N18" s="139">
        <f>IF($G18="","",IF($L18="Ａ",LOOKUP($D18,{8000,8500,9000,10000,12000},{0,1532,1032,408,408}),IF($L18="Ｂ",LOOKUP($D18,{8000,8500,9000,10000,12000},{782,2814,2814,2814,2814}),0)))</f>
      </c>
      <c r="O18" s="421"/>
      <c r="P18" s="208">
        <v>0</v>
      </c>
      <c r="Q18" s="139">
        <f>IF($G18="","",IF($O18="Ａ",LOOKUP($D18,{8000,8500,9000,10000,12000},{0,1532,1032,408,408}),IF($O18="Ｂ",LOOKUP($D18,{8000,8500,9000,10000,12000},{782,2814,2814,2814,2814}),0)))</f>
      </c>
      <c r="R18" s="172">
        <f t="shared" si="6"/>
      </c>
      <c r="S18" s="209">
        <f>IF(B18="","",SUMIF('3-3_調整額内訳（旧々・旧制度）'!B:B,$B18,'3-3_調整額内訳（旧々・旧制度）'!AD:AD))</f>
      </c>
      <c r="T18" s="210">
        <f t="shared" si="7"/>
      </c>
      <c r="U18" s="211">
        <f t="shared" si="8"/>
      </c>
      <c r="V18" s="211">
        <f t="shared" si="9"/>
      </c>
      <c r="W18" s="417"/>
      <c r="X18" s="211">
        <f t="shared" si="10"/>
      </c>
      <c r="Y18" s="423"/>
      <c r="Z18" s="172">
        <f t="shared" si="11"/>
      </c>
      <c r="AA18" s="172">
        <f t="shared" si="12"/>
      </c>
      <c r="AB18" s="655"/>
      <c r="AC18" s="656"/>
      <c r="AD18" s="657"/>
      <c r="AF18" s="425">
        <f t="shared" si="0"/>
      </c>
      <c r="AG18" s="425">
        <f t="shared" si="1"/>
      </c>
    </row>
    <row r="19" spans="1:33" s="424" customFormat="1" ht="18.75" customHeight="1">
      <c r="A19" s="141">
        <f t="shared" si="2"/>
      </c>
      <c r="B19" s="415"/>
      <c r="C19" s="416"/>
      <c r="D19" s="417"/>
      <c r="E19" s="418"/>
      <c r="F19" s="138"/>
      <c r="G19" s="206">
        <f t="shared" si="3"/>
      </c>
      <c r="H19" s="419"/>
      <c r="I19" s="420"/>
      <c r="J19" s="207">
        <f t="shared" si="4"/>
      </c>
      <c r="K19" s="200">
        <f t="shared" si="5"/>
      </c>
      <c r="L19" s="421"/>
      <c r="M19" s="422"/>
      <c r="N19" s="139">
        <f>IF($G19="","",IF($L19="Ａ",LOOKUP($D19,{8000,8500,9000,10000,12000},{0,1532,1032,408,408}),IF($L19="Ｂ",LOOKUP($D19,{8000,8500,9000,10000,12000},{782,2814,2814,2814,2814}),0)))</f>
      </c>
      <c r="O19" s="421"/>
      <c r="P19" s="208">
        <v>0</v>
      </c>
      <c r="Q19" s="139">
        <f>IF($G19="","",IF($O19="Ａ",LOOKUP($D19,{8000,8500,9000,10000,12000},{0,1532,1032,408,408}),IF($O19="Ｂ",LOOKUP($D19,{8000,8500,9000,10000,12000},{782,2814,2814,2814,2814}),0)))</f>
      </c>
      <c r="R19" s="172">
        <f t="shared" si="6"/>
      </c>
      <c r="S19" s="209">
        <f>IF(B19="","",SUMIF('3-3_調整額内訳（旧々・旧制度）'!B:B,$B19,'3-3_調整額内訳（旧々・旧制度）'!AD:AD))</f>
      </c>
      <c r="T19" s="210">
        <f t="shared" si="7"/>
      </c>
      <c r="U19" s="211">
        <f t="shared" si="8"/>
      </c>
      <c r="V19" s="211">
        <f t="shared" si="9"/>
      </c>
      <c r="W19" s="417"/>
      <c r="X19" s="211">
        <f t="shared" si="10"/>
      </c>
      <c r="Y19" s="423"/>
      <c r="Z19" s="172">
        <f t="shared" si="11"/>
      </c>
      <c r="AA19" s="172">
        <f t="shared" si="12"/>
      </c>
      <c r="AB19" s="655"/>
      <c r="AC19" s="656"/>
      <c r="AD19" s="657"/>
      <c r="AF19" s="425">
        <f t="shared" si="0"/>
      </c>
      <c r="AG19" s="425">
        <f t="shared" si="1"/>
      </c>
    </row>
    <row r="20" spans="1:33" s="424" customFormat="1" ht="18.75" customHeight="1">
      <c r="A20" s="141">
        <f t="shared" si="2"/>
      </c>
      <c r="B20" s="415"/>
      <c r="C20" s="416"/>
      <c r="D20" s="417"/>
      <c r="E20" s="418"/>
      <c r="F20" s="138"/>
      <c r="G20" s="206">
        <f t="shared" si="3"/>
      </c>
      <c r="H20" s="419"/>
      <c r="I20" s="420"/>
      <c r="J20" s="207">
        <f t="shared" si="4"/>
      </c>
      <c r="K20" s="200">
        <f t="shared" si="5"/>
      </c>
      <c r="L20" s="421"/>
      <c r="M20" s="422"/>
      <c r="N20" s="139">
        <f>IF($G20="","",IF($L20="Ａ",LOOKUP($D20,{8000,8500,9000,10000,12000},{0,1532,1032,408,408}),IF($L20="Ｂ",LOOKUP($D20,{8000,8500,9000,10000,12000},{782,2814,2814,2814,2814}),0)))</f>
      </c>
      <c r="O20" s="421"/>
      <c r="P20" s="208">
        <v>0</v>
      </c>
      <c r="Q20" s="139">
        <f>IF($G20="","",IF($O20="Ａ",LOOKUP($D20,{8000,8500,9000,10000,12000},{0,1532,1032,408,408}),IF($O20="Ｂ",LOOKUP($D20,{8000,8500,9000,10000,12000},{782,2814,2814,2814,2814}),0)))</f>
      </c>
      <c r="R20" s="172">
        <f t="shared" si="6"/>
      </c>
      <c r="S20" s="209">
        <f>IF(B20="","",SUMIF('3-3_調整額内訳（旧々・旧制度）'!B:B,$B20,'3-3_調整額内訳（旧々・旧制度）'!AD:AD))</f>
      </c>
      <c r="T20" s="210">
        <f t="shared" si="7"/>
      </c>
      <c r="U20" s="211">
        <f t="shared" si="8"/>
      </c>
      <c r="V20" s="211">
        <f t="shared" si="9"/>
      </c>
      <c r="W20" s="417"/>
      <c r="X20" s="211">
        <f t="shared" si="10"/>
      </c>
      <c r="Y20" s="423"/>
      <c r="Z20" s="172">
        <f t="shared" si="11"/>
      </c>
      <c r="AA20" s="172">
        <f t="shared" si="12"/>
      </c>
      <c r="AB20" s="655"/>
      <c r="AC20" s="656"/>
      <c r="AD20" s="657"/>
      <c r="AF20" s="425">
        <f t="shared" si="0"/>
      </c>
      <c r="AG20" s="425">
        <f t="shared" si="1"/>
      </c>
    </row>
    <row r="21" spans="1:33" s="424" customFormat="1" ht="18.75" customHeight="1">
      <c r="A21" s="141">
        <f t="shared" si="2"/>
      </c>
      <c r="B21" s="415"/>
      <c r="C21" s="416"/>
      <c r="D21" s="417"/>
      <c r="E21" s="418"/>
      <c r="F21" s="138"/>
      <c r="G21" s="206">
        <f t="shared" si="3"/>
      </c>
      <c r="H21" s="419"/>
      <c r="I21" s="420"/>
      <c r="J21" s="207">
        <f t="shared" si="4"/>
      </c>
      <c r="K21" s="200">
        <f t="shared" si="5"/>
      </c>
      <c r="L21" s="421"/>
      <c r="M21" s="422"/>
      <c r="N21" s="139">
        <f>IF($G21="","",IF($L21="Ａ",LOOKUP($D21,{8000,8500,9000,10000,12000},{0,1532,1032,408,408}),IF($L21="Ｂ",LOOKUP($D21,{8000,8500,9000,10000,12000},{782,2814,2814,2814,2814}),0)))</f>
      </c>
      <c r="O21" s="421"/>
      <c r="P21" s="208">
        <v>0</v>
      </c>
      <c r="Q21" s="139">
        <f>IF($G21="","",IF($O21="Ａ",LOOKUP($D21,{8000,8500,9000,10000,12000},{0,1532,1032,408,408}),IF($O21="Ｂ",LOOKUP($D21,{8000,8500,9000,10000,12000},{782,2814,2814,2814,2814}),0)))</f>
      </c>
      <c r="R21" s="172">
        <f t="shared" si="6"/>
      </c>
      <c r="S21" s="209">
        <f>IF(B21="","",SUMIF('3-3_調整額内訳（旧々・旧制度）'!B:B,$B21,'3-3_調整額内訳（旧々・旧制度）'!AD:AD))</f>
      </c>
      <c r="T21" s="210">
        <f t="shared" si="7"/>
      </c>
      <c r="U21" s="211">
        <f t="shared" si="8"/>
      </c>
      <c r="V21" s="211">
        <f t="shared" si="9"/>
      </c>
      <c r="W21" s="417"/>
      <c r="X21" s="211">
        <f t="shared" si="10"/>
      </c>
      <c r="Y21" s="423"/>
      <c r="Z21" s="172">
        <f t="shared" si="11"/>
      </c>
      <c r="AA21" s="172">
        <f t="shared" si="12"/>
      </c>
      <c r="AB21" s="655"/>
      <c r="AC21" s="656"/>
      <c r="AD21" s="657"/>
      <c r="AF21" s="425">
        <f t="shared" si="0"/>
      </c>
      <c r="AG21" s="425">
        <f t="shared" si="1"/>
      </c>
    </row>
    <row r="22" spans="1:33" s="424" customFormat="1" ht="18.75" customHeight="1">
      <c r="A22" s="141">
        <f t="shared" si="2"/>
      </c>
      <c r="B22" s="415"/>
      <c r="C22" s="416"/>
      <c r="D22" s="417"/>
      <c r="E22" s="418"/>
      <c r="F22" s="138"/>
      <c r="G22" s="206">
        <f t="shared" si="3"/>
      </c>
      <c r="H22" s="419"/>
      <c r="I22" s="420"/>
      <c r="J22" s="207">
        <f t="shared" si="4"/>
      </c>
      <c r="K22" s="200">
        <f t="shared" si="5"/>
      </c>
      <c r="L22" s="421"/>
      <c r="M22" s="422"/>
      <c r="N22" s="139">
        <f>IF($G22="","",IF($L22="Ａ",LOOKUP($D22,{8000,8500,9000,10000,12000},{0,1532,1032,408,408}),IF($L22="Ｂ",LOOKUP($D22,{8000,8500,9000,10000,12000},{782,2814,2814,2814,2814}),0)))</f>
      </c>
      <c r="O22" s="421"/>
      <c r="P22" s="208">
        <v>0</v>
      </c>
      <c r="Q22" s="139">
        <f>IF($G22="","",IF($O22="Ａ",LOOKUP($D22,{8000,8500,9000,10000,12000},{0,1532,1032,408,408}),IF($O22="Ｂ",LOOKUP($D22,{8000,8500,9000,10000,12000},{782,2814,2814,2814,2814}),0)))</f>
      </c>
      <c r="R22" s="172">
        <f t="shared" si="6"/>
      </c>
      <c r="S22" s="209">
        <f>IF(B22="","",SUMIF('3-3_調整額内訳（旧々・旧制度）'!B:B,$B22,'3-3_調整額内訳（旧々・旧制度）'!AD:AD))</f>
      </c>
      <c r="T22" s="210">
        <f t="shared" si="7"/>
      </c>
      <c r="U22" s="211">
        <f t="shared" si="8"/>
      </c>
      <c r="V22" s="211">
        <f t="shared" si="9"/>
      </c>
      <c r="W22" s="417"/>
      <c r="X22" s="211">
        <f t="shared" si="10"/>
      </c>
      <c r="Y22" s="423"/>
      <c r="Z22" s="172">
        <f t="shared" si="11"/>
      </c>
      <c r="AA22" s="172">
        <f t="shared" si="12"/>
      </c>
      <c r="AB22" s="655"/>
      <c r="AC22" s="656"/>
      <c r="AD22" s="657"/>
      <c r="AF22" s="425">
        <f t="shared" si="0"/>
      </c>
      <c r="AG22" s="425">
        <f t="shared" si="1"/>
      </c>
    </row>
    <row r="23" spans="1:33" s="424" customFormat="1" ht="18.75" customHeight="1">
      <c r="A23" s="141">
        <f t="shared" si="2"/>
      </c>
      <c r="B23" s="415"/>
      <c r="C23" s="416"/>
      <c r="D23" s="417"/>
      <c r="E23" s="418"/>
      <c r="F23" s="138"/>
      <c r="G23" s="206">
        <f t="shared" si="3"/>
      </c>
      <c r="H23" s="419"/>
      <c r="I23" s="420"/>
      <c r="J23" s="207">
        <f t="shared" si="4"/>
      </c>
      <c r="K23" s="200">
        <f t="shared" si="5"/>
      </c>
      <c r="L23" s="421"/>
      <c r="M23" s="422"/>
      <c r="N23" s="139">
        <f>IF($G23="","",IF($L23="Ａ",LOOKUP($D23,{8000,8500,9000,10000,12000},{0,1532,1032,408,408}),IF($L23="Ｂ",LOOKUP($D23,{8000,8500,9000,10000,12000},{782,2814,2814,2814,2814}),0)))</f>
      </c>
      <c r="O23" s="421"/>
      <c r="P23" s="208">
        <v>0</v>
      </c>
      <c r="Q23" s="139">
        <f>IF($G23="","",IF($O23="Ａ",LOOKUP($D23,{8000,8500,9000,10000,12000},{0,1532,1032,408,408}),IF($O23="Ｂ",LOOKUP($D23,{8000,8500,9000,10000,12000},{782,2814,2814,2814,2814}),0)))</f>
      </c>
      <c r="R23" s="172">
        <f t="shared" si="6"/>
      </c>
      <c r="S23" s="209">
        <f>IF(B23="","",SUMIF('3-3_調整額内訳（旧々・旧制度）'!B:B,$B23,'3-3_調整額内訳（旧々・旧制度）'!AD:AD))</f>
      </c>
      <c r="T23" s="210">
        <f t="shared" si="7"/>
      </c>
      <c r="U23" s="211">
        <f t="shared" si="8"/>
      </c>
      <c r="V23" s="211">
        <f t="shared" si="9"/>
      </c>
      <c r="W23" s="417"/>
      <c r="X23" s="211">
        <f t="shared" si="10"/>
      </c>
      <c r="Y23" s="423"/>
      <c r="Z23" s="172">
        <f t="shared" si="11"/>
      </c>
      <c r="AA23" s="172">
        <f t="shared" si="12"/>
      </c>
      <c r="AB23" s="655"/>
      <c r="AC23" s="656"/>
      <c r="AD23" s="657"/>
      <c r="AF23" s="425">
        <f t="shared" si="0"/>
      </c>
      <c r="AG23" s="425">
        <f t="shared" si="1"/>
      </c>
    </row>
    <row r="24" spans="1:33" s="424" customFormat="1" ht="18.75" customHeight="1">
      <c r="A24" s="141">
        <f t="shared" si="2"/>
      </c>
      <c r="B24" s="415"/>
      <c r="C24" s="416"/>
      <c r="D24" s="417"/>
      <c r="E24" s="418"/>
      <c r="F24" s="138"/>
      <c r="G24" s="206">
        <f t="shared" si="3"/>
      </c>
      <c r="H24" s="419"/>
      <c r="I24" s="420"/>
      <c r="J24" s="207">
        <f t="shared" si="4"/>
      </c>
      <c r="K24" s="200">
        <f t="shared" si="5"/>
      </c>
      <c r="L24" s="421"/>
      <c r="M24" s="422"/>
      <c r="N24" s="139">
        <f>IF($G24="","",IF($L24="Ａ",LOOKUP($D24,{8000,8500,9000,10000,12000},{0,1532,1032,408,408}),IF($L24="Ｂ",LOOKUP($D24,{8000,8500,9000,10000,12000},{782,2814,2814,2814,2814}),0)))</f>
      </c>
      <c r="O24" s="421"/>
      <c r="P24" s="208">
        <v>0</v>
      </c>
      <c r="Q24" s="139">
        <f>IF($G24="","",IF($O24="Ａ",LOOKUP($D24,{8000,8500,9000,10000,12000},{0,1532,1032,408,408}),IF($O24="Ｂ",LOOKUP($D24,{8000,8500,9000,10000,12000},{782,2814,2814,2814,2814}),0)))</f>
      </c>
      <c r="R24" s="172">
        <f t="shared" si="6"/>
      </c>
      <c r="S24" s="209">
        <f>IF(B24="","",SUMIF('3-3_調整額内訳（旧々・旧制度）'!B:B,$B24,'3-3_調整額内訳（旧々・旧制度）'!AD:AD))</f>
      </c>
      <c r="T24" s="210">
        <f t="shared" si="7"/>
      </c>
      <c r="U24" s="211">
        <f t="shared" si="8"/>
      </c>
      <c r="V24" s="211">
        <f t="shared" si="9"/>
      </c>
      <c r="W24" s="417"/>
      <c r="X24" s="211">
        <f t="shared" si="10"/>
      </c>
      <c r="Y24" s="423"/>
      <c r="Z24" s="172">
        <f t="shared" si="11"/>
      </c>
      <c r="AA24" s="172">
        <f t="shared" si="12"/>
      </c>
      <c r="AB24" s="655"/>
      <c r="AC24" s="656"/>
      <c r="AD24" s="657"/>
      <c r="AF24" s="425">
        <f t="shared" si="0"/>
      </c>
      <c r="AG24" s="425">
        <f t="shared" si="1"/>
      </c>
    </row>
    <row r="25" spans="1:33" s="424" customFormat="1" ht="18.75" customHeight="1">
      <c r="A25" s="141">
        <f t="shared" si="2"/>
      </c>
      <c r="B25" s="415"/>
      <c r="C25" s="416"/>
      <c r="D25" s="417"/>
      <c r="E25" s="418"/>
      <c r="F25" s="138"/>
      <c r="G25" s="206">
        <f t="shared" si="3"/>
      </c>
      <c r="H25" s="419"/>
      <c r="I25" s="420"/>
      <c r="J25" s="207">
        <f t="shared" si="4"/>
      </c>
      <c r="K25" s="200">
        <f t="shared" si="5"/>
      </c>
      <c r="L25" s="421"/>
      <c r="M25" s="422"/>
      <c r="N25" s="139">
        <f>IF($G25="","",IF($L25="Ａ",LOOKUP($D25,{8000,8500,9000,10000,12000},{0,1532,1032,408,408}),IF($L25="Ｂ",LOOKUP($D25,{8000,8500,9000,10000,12000},{782,2814,2814,2814,2814}),0)))</f>
      </c>
      <c r="O25" s="421"/>
      <c r="P25" s="208">
        <v>0</v>
      </c>
      <c r="Q25" s="139">
        <f>IF($G25="","",IF($O25="Ａ",LOOKUP($D25,{8000,8500,9000,10000,12000},{0,1532,1032,408,408}),IF($O25="Ｂ",LOOKUP($D25,{8000,8500,9000,10000,12000},{782,2814,2814,2814,2814}),0)))</f>
      </c>
      <c r="R25" s="172">
        <f t="shared" si="6"/>
      </c>
      <c r="S25" s="209">
        <f>IF(B25="","",SUMIF('3-3_調整額内訳（旧々・旧制度）'!B:B,$B25,'3-3_調整額内訳（旧々・旧制度）'!AD:AD))</f>
      </c>
      <c r="T25" s="210">
        <f t="shared" si="7"/>
      </c>
      <c r="U25" s="211">
        <f t="shared" si="8"/>
      </c>
      <c r="V25" s="211">
        <f t="shared" si="9"/>
      </c>
      <c r="W25" s="417"/>
      <c r="X25" s="211">
        <f t="shared" si="10"/>
      </c>
      <c r="Y25" s="423"/>
      <c r="Z25" s="172">
        <f t="shared" si="11"/>
      </c>
      <c r="AA25" s="172">
        <f t="shared" si="12"/>
      </c>
      <c r="AB25" s="655"/>
      <c r="AC25" s="656"/>
      <c r="AD25" s="657"/>
      <c r="AF25" s="425">
        <f t="shared" si="0"/>
      </c>
      <c r="AG25" s="425">
        <f t="shared" si="1"/>
      </c>
    </row>
    <row r="26" spans="1:33" s="424" customFormat="1" ht="18.75" customHeight="1">
      <c r="A26" s="141">
        <f t="shared" si="2"/>
      </c>
      <c r="B26" s="415"/>
      <c r="C26" s="416"/>
      <c r="D26" s="417"/>
      <c r="E26" s="418"/>
      <c r="F26" s="138"/>
      <c r="G26" s="206">
        <f t="shared" si="3"/>
      </c>
      <c r="H26" s="419"/>
      <c r="I26" s="420"/>
      <c r="J26" s="207">
        <f t="shared" si="4"/>
      </c>
      <c r="K26" s="200">
        <f t="shared" si="5"/>
      </c>
      <c r="L26" s="421"/>
      <c r="M26" s="422"/>
      <c r="N26" s="139">
        <f>IF($G26="","",IF($L26="Ａ",LOOKUP($D26,{8000,8500,9000,10000,12000},{0,1532,1032,408,408}),IF($L26="Ｂ",LOOKUP($D26,{8000,8500,9000,10000,12000},{782,2814,2814,2814,2814}),0)))</f>
      </c>
      <c r="O26" s="421"/>
      <c r="P26" s="208">
        <v>0</v>
      </c>
      <c r="Q26" s="139">
        <f>IF($G26="","",IF($O26="Ａ",LOOKUP($D26,{8000,8500,9000,10000,12000},{0,1532,1032,408,408}),IF($O26="Ｂ",LOOKUP($D26,{8000,8500,9000,10000,12000},{782,2814,2814,2814,2814}),0)))</f>
      </c>
      <c r="R26" s="172">
        <f t="shared" si="6"/>
      </c>
      <c r="S26" s="209">
        <f>IF(B26="","",SUMIF('3-3_調整額内訳（旧々・旧制度）'!B:B,$B26,'3-3_調整額内訳（旧々・旧制度）'!AD:AD))</f>
      </c>
      <c r="T26" s="210">
        <f t="shared" si="7"/>
      </c>
      <c r="U26" s="211">
        <f t="shared" si="8"/>
      </c>
      <c r="V26" s="211">
        <f t="shared" si="9"/>
      </c>
      <c r="W26" s="417"/>
      <c r="X26" s="211">
        <f t="shared" si="10"/>
      </c>
      <c r="Y26" s="423"/>
      <c r="Z26" s="172">
        <f t="shared" si="11"/>
      </c>
      <c r="AA26" s="172">
        <f t="shared" si="12"/>
      </c>
      <c r="AB26" s="655"/>
      <c r="AC26" s="656"/>
      <c r="AD26" s="657"/>
      <c r="AF26" s="425">
        <f t="shared" si="0"/>
      </c>
      <c r="AG26" s="425">
        <f t="shared" si="1"/>
      </c>
    </row>
    <row r="27" spans="1:33" s="424" customFormat="1" ht="18.75" customHeight="1">
      <c r="A27" s="141">
        <f t="shared" si="2"/>
      </c>
      <c r="B27" s="415"/>
      <c r="C27" s="416"/>
      <c r="D27" s="417"/>
      <c r="E27" s="418"/>
      <c r="F27" s="138"/>
      <c r="G27" s="206">
        <f t="shared" si="3"/>
      </c>
      <c r="H27" s="419"/>
      <c r="I27" s="420"/>
      <c r="J27" s="207">
        <f t="shared" si="4"/>
      </c>
      <c r="K27" s="200">
        <f t="shared" si="5"/>
      </c>
      <c r="L27" s="421"/>
      <c r="M27" s="422"/>
      <c r="N27" s="139">
        <f>IF($G27="","",IF($L27="Ａ",LOOKUP($D27,{8000,8500,9000,10000,12000},{0,1532,1032,408,408}),IF($L27="Ｂ",LOOKUP($D27,{8000,8500,9000,10000,12000},{782,2814,2814,2814,2814}),0)))</f>
      </c>
      <c r="O27" s="421"/>
      <c r="P27" s="208">
        <v>0</v>
      </c>
      <c r="Q27" s="139">
        <f>IF($G27="","",IF($O27="Ａ",LOOKUP($D27,{8000,8500,9000,10000,12000},{0,1532,1032,408,408}),IF($O27="Ｂ",LOOKUP($D27,{8000,8500,9000,10000,12000},{782,2814,2814,2814,2814}),0)))</f>
      </c>
      <c r="R27" s="172">
        <f t="shared" si="6"/>
      </c>
      <c r="S27" s="209">
        <f>IF(B27="","",SUMIF('3-3_調整額内訳（旧々・旧制度）'!B:B,$B27,'3-3_調整額内訳（旧々・旧制度）'!AD:AD))</f>
      </c>
      <c r="T27" s="210">
        <f t="shared" si="7"/>
      </c>
      <c r="U27" s="211">
        <f t="shared" si="8"/>
      </c>
      <c r="V27" s="211">
        <f t="shared" si="9"/>
      </c>
      <c r="W27" s="417"/>
      <c r="X27" s="211">
        <f t="shared" si="10"/>
      </c>
      <c r="Y27" s="423"/>
      <c r="Z27" s="172">
        <f t="shared" si="11"/>
      </c>
      <c r="AA27" s="172">
        <f t="shared" si="12"/>
      </c>
      <c r="AB27" s="655"/>
      <c r="AC27" s="656"/>
      <c r="AD27" s="657"/>
      <c r="AF27" s="425">
        <f t="shared" si="0"/>
      </c>
      <c r="AG27" s="425">
        <f t="shared" si="1"/>
      </c>
    </row>
    <row r="28" spans="1:33" s="424" customFormat="1" ht="18.75" customHeight="1">
      <c r="A28" s="141">
        <f t="shared" si="2"/>
      </c>
      <c r="B28" s="415"/>
      <c r="C28" s="416"/>
      <c r="D28" s="417"/>
      <c r="E28" s="418"/>
      <c r="F28" s="138"/>
      <c r="G28" s="206">
        <f t="shared" si="3"/>
      </c>
      <c r="H28" s="419"/>
      <c r="I28" s="420"/>
      <c r="J28" s="207">
        <f t="shared" si="4"/>
      </c>
      <c r="K28" s="200">
        <f t="shared" si="5"/>
      </c>
      <c r="L28" s="421"/>
      <c r="M28" s="422"/>
      <c r="N28" s="139">
        <f>IF($G28="","",IF($L28="Ａ",LOOKUP($D28,{8000,8500,9000,10000,12000},{0,1532,1032,408,408}),IF($L28="Ｂ",LOOKUP($D28,{8000,8500,9000,10000,12000},{782,2814,2814,2814,2814}),0)))</f>
      </c>
      <c r="O28" s="421"/>
      <c r="P28" s="208">
        <v>0</v>
      </c>
      <c r="Q28" s="139">
        <f>IF($G28="","",IF($O28="Ａ",LOOKUP($D28,{8000,8500,9000,10000,12000},{0,1532,1032,408,408}),IF($O28="Ｂ",LOOKUP($D28,{8000,8500,9000,10000,12000},{782,2814,2814,2814,2814}),0)))</f>
      </c>
      <c r="R28" s="172">
        <f t="shared" si="6"/>
      </c>
      <c r="S28" s="209">
        <f>IF(B28="","",SUMIF('3-3_調整額内訳（旧々・旧制度）'!B:B,$B28,'3-3_調整額内訳（旧々・旧制度）'!AD:AD))</f>
      </c>
      <c r="T28" s="210">
        <f t="shared" si="7"/>
      </c>
      <c r="U28" s="211">
        <f t="shared" si="8"/>
      </c>
      <c r="V28" s="211">
        <f t="shared" si="9"/>
      </c>
      <c r="W28" s="417"/>
      <c r="X28" s="211">
        <f t="shared" si="10"/>
      </c>
      <c r="Y28" s="423"/>
      <c r="Z28" s="172">
        <f t="shared" si="11"/>
      </c>
      <c r="AA28" s="172">
        <f t="shared" si="12"/>
      </c>
      <c r="AB28" s="655"/>
      <c r="AC28" s="656"/>
      <c r="AD28" s="657"/>
      <c r="AF28" s="425">
        <f t="shared" si="0"/>
      </c>
      <c r="AG28" s="425">
        <f t="shared" si="1"/>
      </c>
    </row>
    <row r="29" spans="1:33" s="424" customFormat="1" ht="18.75" customHeight="1">
      <c r="A29" s="141">
        <f t="shared" si="2"/>
      </c>
      <c r="B29" s="415"/>
      <c r="C29" s="416"/>
      <c r="D29" s="417"/>
      <c r="E29" s="418"/>
      <c r="F29" s="138"/>
      <c r="G29" s="206">
        <f t="shared" si="3"/>
      </c>
      <c r="H29" s="419"/>
      <c r="I29" s="420"/>
      <c r="J29" s="207">
        <f t="shared" si="4"/>
      </c>
      <c r="K29" s="200">
        <f t="shared" si="5"/>
      </c>
      <c r="L29" s="421"/>
      <c r="M29" s="422"/>
      <c r="N29" s="139">
        <f>IF($G29="","",IF($L29="Ａ",LOOKUP($D29,{8000,8500,9000,10000,12000},{0,1532,1032,408,408}),IF($L29="Ｂ",LOOKUP($D29,{8000,8500,9000,10000,12000},{782,2814,2814,2814,2814}),0)))</f>
      </c>
      <c r="O29" s="421"/>
      <c r="P29" s="208">
        <v>0</v>
      </c>
      <c r="Q29" s="139">
        <f>IF($G29="","",IF($O29="Ａ",LOOKUP($D29,{8000,8500,9000,10000,12000},{0,1532,1032,408,408}),IF($O29="Ｂ",LOOKUP($D29,{8000,8500,9000,10000,12000},{782,2814,2814,2814,2814}),0)))</f>
      </c>
      <c r="R29" s="172">
        <f t="shared" si="6"/>
      </c>
      <c r="S29" s="209">
        <f>IF(B29="","",SUMIF('3-3_調整額内訳（旧々・旧制度）'!B:B,$B29,'3-3_調整額内訳（旧々・旧制度）'!AD:AD))</f>
      </c>
      <c r="T29" s="210">
        <f t="shared" si="7"/>
      </c>
      <c r="U29" s="211">
        <f t="shared" si="8"/>
      </c>
      <c r="V29" s="211">
        <f t="shared" si="9"/>
      </c>
      <c r="W29" s="417"/>
      <c r="X29" s="211">
        <f t="shared" si="10"/>
      </c>
      <c r="Y29" s="423"/>
      <c r="Z29" s="172">
        <f t="shared" si="11"/>
      </c>
      <c r="AA29" s="172">
        <f t="shared" si="12"/>
      </c>
      <c r="AB29" s="655"/>
      <c r="AC29" s="656"/>
      <c r="AD29" s="657"/>
      <c r="AF29" s="425">
        <f t="shared" si="0"/>
      </c>
      <c r="AG29" s="425">
        <f t="shared" si="1"/>
      </c>
    </row>
    <row r="30" spans="1:33" s="424" customFormat="1" ht="18.75" customHeight="1">
      <c r="A30" s="141">
        <f t="shared" si="2"/>
      </c>
      <c r="B30" s="415"/>
      <c r="C30" s="416"/>
      <c r="D30" s="417"/>
      <c r="E30" s="418"/>
      <c r="F30" s="138"/>
      <c r="G30" s="206">
        <f t="shared" si="3"/>
      </c>
      <c r="H30" s="419"/>
      <c r="I30" s="420"/>
      <c r="J30" s="207">
        <f t="shared" si="4"/>
      </c>
      <c r="K30" s="200">
        <f t="shared" si="5"/>
      </c>
      <c r="L30" s="421"/>
      <c r="M30" s="422"/>
      <c r="N30" s="139">
        <f>IF($G30="","",IF($L30="Ａ",LOOKUP($D30,{8000,8500,9000,10000,12000},{0,1532,1032,408,408}),IF($L30="Ｂ",LOOKUP($D30,{8000,8500,9000,10000,12000},{782,2814,2814,2814,2814}),0)))</f>
      </c>
      <c r="O30" s="421"/>
      <c r="P30" s="208">
        <v>0</v>
      </c>
      <c r="Q30" s="139">
        <f>IF($G30="","",IF($O30="Ａ",LOOKUP($D30,{8000,8500,9000,10000,12000},{0,1532,1032,408,408}),IF($O30="Ｂ",LOOKUP($D30,{8000,8500,9000,10000,12000},{782,2814,2814,2814,2814}),0)))</f>
      </c>
      <c r="R30" s="172">
        <f t="shared" si="6"/>
      </c>
      <c r="S30" s="209">
        <f>IF(B30="","",SUMIF('3-3_調整額内訳（旧々・旧制度）'!B:B,$B30,'3-3_調整額内訳（旧々・旧制度）'!AD:AD))</f>
      </c>
      <c r="T30" s="210">
        <f t="shared" si="7"/>
      </c>
      <c r="U30" s="211">
        <f t="shared" si="8"/>
      </c>
      <c r="V30" s="211">
        <f t="shared" si="9"/>
      </c>
      <c r="W30" s="417"/>
      <c r="X30" s="211">
        <f t="shared" si="10"/>
      </c>
      <c r="Y30" s="423"/>
      <c r="Z30" s="172">
        <f t="shared" si="11"/>
      </c>
      <c r="AA30" s="172">
        <f t="shared" si="12"/>
      </c>
      <c r="AB30" s="655"/>
      <c r="AC30" s="656"/>
      <c r="AD30" s="657"/>
      <c r="AF30" s="425">
        <f t="shared" si="0"/>
      </c>
      <c r="AG30" s="425">
        <f t="shared" si="1"/>
      </c>
    </row>
    <row r="31" spans="1:33" s="424" customFormat="1" ht="18.75" customHeight="1">
      <c r="A31" s="141">
        <f t="shared" si="2"/>
      </c>
      <c r="B31" s="415"/>
      <c r="C31" s="416"/>
      <c r="D31" s="417"/>
      <c r="E31" s="418"/>
      <c r="F31" s="138"/>
      <c r="G31" s="206">
        <f t="shared" si="3"/>
      </c>
      <c r="H31" s="419"/>
      <c r="I31" s="420"/>
      <c r="J31" s="207">
        <f t="shared" si="4"/>
      </c>
      <c r="K31" s="200">
        <f t="shared" si="5"/>
      </c>
      <c r="L31" s="421"/>
      <c r="M31" s="422"/>
      <c r="N31" s="139">
        <f>IF($G31="","",IF($L31="Ａ",LOOKUP($D31,{8000,8500,9000,10000,12000},{0,1532,1032,408,408}),IF($L31="Ｂ",LOOKUP($D31,{8000,8500,9000,10000,12000},{782,2814,2814,2814,2814}),0)))</f>
      </c>
      <c r="O31" s="421"/>
      <c r="P31" s="208">
        <v>0</v>
      </c>
      <c r="Q31" s="139">
        <f>IF($G31="","",IF($O31="Ａ",LOOKUP($D31,{8000,8500,9000,10000,12000},{0,1532,1032,408,408}),IF($O31="Ｂ",LOOKUP($D31,{8000,8500,9000,10000,12000},{782,2814,2814,2814,2814}),0)))</f>
      </c>
      <c r="R31" s="172">
        <f t="shared" si="6"/>
      </c>
      <c r="S31" s="209">
        <f>IF(B31="","",SUMIF('3-3_調整額内訳（旧々・旧制度）'!B:B,$B31,'3-3_調整額内訳（旧々・旧制度）'!AD:AD))</f>
      </c>
      <c r="T31" s="210">
        <f t="shared" si="7"/>
      </c>
      <c r="U31" s="211">
        <f t="shared" si="8"/>
      </c>
      <c r="V31" s="211">
        <f t="shared" si="9"/>
      </c>
      <c r="W31" s="417"/>
      <c r="X31" s="211">
        <f t="shared" si="10"/>
      </c>
      <c r="Y31" s="423"/>
      <c r="Z31" s="172">
        <f t="shared" si="11"/>
      </c>
      <c r="AA31" s="172">
        <f t="shared" si="12"/>
      </c>
      <c r="AB31" s="655"/>
      <c r="AC31" s="656"/>
      <c r="AD31" s="657"/>
      <c r="AF31" s="425">
        <f t="shared" si="0"/>
      </c>
      <c r="AG31" s="425">
        <f t="shared" si="1"/>
      </c>
    </row>
    <row r="32" spans="1:33" s="424" customFormat="1" ht="18.75" customHeight="1">
      <c r="A32" s="2">
        <f t="shared" si="2"/>
      </c>
      <c r="B32" s="415"/>
      <c r="C32" s="416"/>
      <c r="D32" s="417"/>
      <c r="E32" s="418"/>
      <c r="F32" s="138"/>
      <c r="G32" s="206">
        <f t="shared" si="3"/>
      </c>
      <c r="H32" s="419"/>
      <c r="I32" s="420"/>
      <c r="J32" s="207">
        <f t="shared" si="4"/>
      </c>
      <c r="K32" s="200">
        <f t="shared" si="5"/>
      </c>
      <c r="L32" s="421"/>
      <c r="M32" s="422"/>
      <c r="N32" s="139">
        <f>IF($G32="","",IF($L32="Ａ",LOOKUP($D32,{8000,8500,9000,10000,12000},{0,1532,1032,408,408}),IF($L32="Ｂ",LOOKUP($D32,{8000,8500,9000,10000,12000},{782,2814,2814,2814,2814}),0)))</f>
      </c>
      <c r="O32" s="421"/>
      <c r="P32" s="208">
        <v>0</v>
      </c>
      <c r="Q32" s="139">
        <f>IF($G32="","",IF($O32="Ａ",LOOKUP($D32,{8000,8500,9000,10000,12000},{0,1532,1032,408,408}),IF($O32="Ｂ",LOOKUP($D32,{8000,8500,9000,10000,12000},{782,2814,2814,2814,2814}),0)))</f>
      </c>
      <c r="R32" s="172">
        <f t="shared" si="6"/>
      </c>
      <c r="S32" s="209">
        <f>IF(B32="","",SUMIF('3-3_調整額内訳（旧々・旧制度）'!B:B,$B32,'3-3_調整額内訳（旧々・旧制度）'!AD:AD))</f>
      </c>
      <c r="T32" s="210">
        <f t="shared" si="7"/>
      </c>
      <c r="U32" s="211">
        <f t="shared" si="8"/>
      </c>
      <c r="V32" s="211">
        <f t="shared" si="9"/>
      </c>
      <c r="W32" s="417"/>
      <c r="X32" s="211">
        <f t="shared" si="10"/>
      </c>
      <c r="Y32" s="423"/>
      <c r="Z32" s="172">
        <f t="shared" si="11"/>
      </c>
      <c r="AA32" s="172">
        <f t="shared" si="12"/>
      </c>
      <c r="AB32" s="655"/>
      <c r="AC32" s="656"/>
      <c r="AD32" s="657"/>
      <c r="AF32" s="425">
        <f t="shared" si="0"/>
      </c>
      <c r="AG32" s="425">
        <f t="shared" si="1"/>
      </c>
    </row>
    <row r="33" spans="1:33" s="424" customFormat="1" ht="18.75" customHeight="1">
      <c r="A33" s="2">
        <f t="shared" si="2"/>
      </c>
      <c r="B33" s="415"/>
      <c r="C33" s="416"/>
      <c r="D33" s="417"/>
      <c r="E33" s="418"/>
      <c r="F33" s="138"/>
      <c r="G33" s="206">
        <f t="shared" si="3"/>
      </c>
      <c r="H33" s="419"/>
      <c r="I33" s="420"/>
      <c r="J33" s="207">
        <f t="shared" si="4"/>
      </c>
      <c r="K33" s="200">
        <f t="shared" si="5"/>
      </c>
      <c r="L33" s="421"/>
      <c r="M33" s="422"/>
      <c r="N33" s="139">
        <f>IF($G33="","",IF($L33="Ａ",LOOKUP($D33,{8000,8500,9000,10000,12000},{0,1532,1032,408,408}),IF($L33="Ｂ",LOOKUP($D33,{8000,8500,9000,10000,12000},{782,2814,2814,2814,2814}),0)))</f>
      </c>
      <c r="O33" s="421"/>
      <c r="P33" s="208">
        <v>0</v>
      </c>
      <c r="Q33" s="139">
        <f>IF($G33="","",IF($O33="Ａ",LOOKUP($D33,{8000,8500,9000,10000,12000},{0,1532,1032,408,408}),IF($O33="Ｂ",LOOKUP($D33,{8000,8500,9000,10000,12000},{782,2814,2814,2814,2814}),0)))</f>
      </c>
      <c r="R33" s="172">
        <f t="shared" si="6"/>
      </c>
      <c r="S33" s="209">
        <f>IF(B33="","",SUMIF('3-3_調整額内訳（旧々・旧制度）'!B:B,$B33,'3-3_調整額内訳（旧々・旧制度）'!AD:AD))</f>
      </c>
      <c r="T33" s="210">
        <f t="shared" si="7"/>
      </c>
      <c r="U33" s="211">
        <f t="shared" si="8"/>
      </c>
      <c r="V33" s="211">
        <f t="shared" si="9"/>
      </c>
      <c r="W33" s="417"/>
      <c r="X33" s="211">
        <f t="shared" si="10"/>
      </c>
      <c r="Y33" s="423"/>
      <c r="Z33" s="172">
        <f t="shared" si="11"/>
      </c>
      <c r="AA33" s="172">
        <f t="shared" si="12"/>
      </c>
      <c r="AB33" s="655"/>
      <c r="AC33" s="656"/>
      <c r="AD33" s="657"/>
      <c r="AF33" s="425">
        <f t="shared" si="0"/>
      </c>
      <c r="AG33" s="425">
        <f t="shared" si="1"/>
      </c>
    </row>
    <row r="34" spans="1:33" s="424" customFormat="1" ht="18.75" customHeight="1">
      <c r="A34" s="137">
        <f t="shared" si="2"/>
      </c>
      <c r="B34" s="415"/>
      <c r="C34" s="416"/>
      <c r="D34" s="417"/>
      <c r="E34" s="418"/>
      <c r="F34" s="138"/>
      <c r="G34" s="206">
        <f t="shared" si="3"/>
      </c>
      <c r="H34" s="419"/>
      <c r="I34" s="420"/>
      <c r="J34" s="207">
        <f t="shared" si="4"/>
      </c>
      <c r="K34" s="200">
        <f t="shared" si="5"/>
      </c>
      <c r="L34" s="421"/>
      <c r="M34" s="422"/>
      <c r="N34" s="139">
        <f>IF($G34="","",IF($L34="Ａ",LOOKUP($D34,{8000,8500,9000,10000,12000},{0,1532,1032,408,408}),IF($L34="Ｂ",LOOKUP($D34,{8000,8500,9000,10000,12000},{782,2814,2814,2814,2814}),0)))</f>
      </c>
      <c r="O34" s="421"/>
      <c r="P34" s="208">
        <v>0</v>
      </c>
      <c r="Q34" s="139">
        <f>IF($G34="","",IF($O34="Ａ",LOOKUP($D34,{8000,8500,9000,10000,12000},{0,1532,1032,408,408}),IF($O34="Ｂ",LOOKUP($D34,{8000,8500,9000,10000,12000},{782,2814,2814,2814,2814}),0)))</f>
      </c>
      <c r="R34" s="172">
        <f t="shared" si="6"/>
      </c>
      <c r="S34" s="209">
        <f>IF(B34="","",SUMIF('3-3_調整額内訳（旧々・旧制度）'!B:B,$B34,'3-3_調整額内訳（旧々・旧制度）'!AD:AD))</f>
      </c>
      <c r="T34" s="210">
        <f t="shared" si="7"/>
      </c>
      <c r="U34" s="211">
        <f t="shared" si="8"/>
      </c>
      <c r="V34" s="211">
        <f t="shared" si="9"/>
      </c>
      <c r="W34" s="417"/>
      <c r="X34" s="211">
        <f t="shared" si="10"/>
      </c>
      <c r="Y34" s="423"/>
      <c r="Z34" s="172">
        <f t="shared" si="11"/>
      </c>
      <c r="AA34" s="172">
        <f t="shared" si="12"/>
      </c>
      <c r="AB34" s="655"/>
      <c r="AC34" s="656"/>
      <c r="AD34" s="657"/>
      <c r="AF34" s="425">
        <f t="shared" si="0"/>
      </c>
      <c r="AG34" s="425">
        <f t="shared" si="1"/>
      </c>
    </row>
    <row r="35" spans="1:33" s="424" customFormat="1" ht="18.75" customHeight="1">
      <c r="A35" s="141">
        <f t="shared" si="2"/>
      </c>
      <c r="B35" s="415"/>
      <c r="C35" s="416"/>
      <c r="D35" s="417"/>
      <c r="E35" s="418"/>
      <c r="F35" s="138"/>
      <c r="G35" s="206">
        <f t="shared" si="3"/>
      </c>
      <c r="H35" s="419"/>
      <c r="I35" s="420"/>
      <c r="J35" s="207">
        <f t="shared" si="4"/>
      </c>
      <c r="K35" s="200">
        <f t="shared" si="5"/>
      </c>
      <c r="L35" s="421"/>
      <c r="M35" s="422"/>
      <c r="N35" s="139">
        <f>IF($G35="","",IF($L35="Ａ",LOOKUP($D35,{8000,8500,9000,10000,12000},{0,1532,1032,408,408}),IF($L35="Ｂ",LOOKUP($D35,{8000,8500,9000,10000,12000},{782,2814,2814,2814,2814}),0)))</f>
      </c>
      <c r="O35" s="421"/>
      <c r="P35" s="208">
        <v>0</v>
      </c>
      <c r="Q35" s="139">
        <f>IF($G35="","",IF($O35="Ａ",LOOKUP($D35,{8000,8500,9000,10000,12000},{0,1532,1032,408,408}),IF($O35="Ｂ",LOOKUP($D35,{8000,8500,9000,10000,12000},{782,2814,2814,2814,2814}),0)))</f>
      </c>
      <c r="R35" s="172">
        <f t="shared" si="6"/>
      </c>
      <c r="S35" s="209">
        <f>IF(B35="","",SUMIF('3-3_調整額内訳（旧々・旧制度）'!B:B,$B35,'3-3_調整額内訳（旧々・旧制度）'!AD:AD))</f>
      </c>
      <c r="T35" s="210">
        <f t="shared" si="7"/>
      </c>
      <c r="U35" s="211">
        <f t="shared" si="8"/>
      </c>
      <c r="V35" s="211">
        <f t="shared" si="9"/>
      </c>
      <c r="W35" s="417"/>
      <c r="X35" s="211">
        <f t="shared" si="10"/>
      </c>
      <c r="Y35" s="423"/>
      <c r="Z35" s="172">
        <f t="shared" si="11"/>
      </c>
      <c r="AA35" s="172">
        <f t="shared" si="12"/>
      </c>
      <c r="AB35" s="655"/>
      <c r="AC35" s="656"/>
      <c r="AD35" s="657"/>
      <c r="AF35" s="425">
        <f t="shared" si="0"/>
      </c>
      <c r="AG35" s="425">
        <f t="shared" si="1"/>
      </c>
    </row>
    <row r="36" spans="1:33" s="424" customFormat="1" ht="18.75" customHeight="1">
      <c r="A36" s="2">
        <f t="shared" si="2"/>
      </c>
      <c r="B36" s="415"/>
      <c r="C36" s="416"/>
      <c r="D36" s="417"/>
      <c r="E36" s="418"/>
      <c r="F36" s="138"/>
      <c r="G36" s="206">
        <f t="shared" si="3"/>
      </c>
      <c r="H36" s="419"/>
      <c r="I36" s="420"/>
      <c r="J36" s="207">
        <f t="shared" si="4"/>
      </c>
      <c r="K36" s="200">
        <f t="shared" si="5"/>
      </c>
      <c r="L36" s="421"/>
      <c r="M36" s="422"/>
      <c r="N36" s="139">
        <f>IF($G36="","",IF($L36="Ａ",LOOKUP($D36,{8000,8500,9000,10000,12000},{0,1532,1032,408,408}),IF($L36="Ｂ",LOOKUP($D36,{8000,8500,9000,10000,12000},{782,2814,2814,2814,2814}),0)))</f>
      </c>
      <c r="O36" s="421"/>
      <c r="P36" s="208">
        <v>0</v>
      </c>
      <c r="Q36" s="139">
        <f>IF($G36="","",IF($O36="Ａ",LOOKUP($D36,{8000,8500,9000,10000,12000},{0,1532,1032,408,408}),IF($O36="Ｂ",LOOKUP($D36,{8000,8500,9000,10000,12000},{782,2814,2814,2814,2814}),0)))</f>
      </c>
      <c r="R36" s="172">
        <f t="shared" si="6"/>
      </c>
      <c r="S36" s="209">
        <f>IF(B36="","",SUMIF('3-3_調整額内訳（旧々・旧制度）'!B:B,$B36,'3-3_調整額内訳（旧々・旧制度）'!AD:AD))</f>
      </c>
      <c r="T36" s="210">
        <f t="shared" si="7"/>
      </c>
      <c r="U36" s="211">
        <f t="shared" si="8"/>
      </c>
      <c r="V36" s="211">
        <f t="shared" si="9"/>
      </c>
      <c r="W36" s="417"/>
      <c r="X36" s="211">
        <f t="shared" si="10"/>
      </c>
      <c r="Y36" s="423"/>
      <c r="Z36" s="172">
        <f t="shared" si="11"/>
      </c>
      <c r="AA36" s="172">
        <f t="shared" si="12"/>
      </c>
      <c r="AB36" s="655"/>
      <c r="AC36" s="656"/>
      <c r="AD36" s="657"/>
      <c r="AF36" s="425">
        <f t="shared" si="0"/>
      </c>
      <c r="AG36" s="425">
        <f t="shared" si="1"/>
      </c>
    </row>
    <row r="37" spans="1:33" s="424" customFormat="1" ht="18.75" customHeight="1">
      <c r="A37" s="2">
        <f t="shared" si="2"/>
      </c>
      <c r="B37" s="415"/>
      <c r="C37" s="416"/>
      <c r="D37" s="417"/>
      <c r="E37" s="418"/>
      <c r="F37" s="138"/>
      <c r="G37" s="206">
        <f t="shared" si="3"/>
      </c>
      <c r="H37" s="419"/>
      <c r="I37" s="420"/>
      <c r="J37" s="207">
        <f t="shared" si="4"/>
      </c>
      <c r="K37" s="200">
        <f t="shared" si="5"/>
      </c>
      <c r="L37" s="421"/>
      <c r="M37" s="422"/>
      <c r="N37" s="139">
        <f>IF($G37="","",IF($L37="Ａ",LOOKUP($D37,{8000,8500,9000,10000,12000},{0,1532,1032,408,408}),IF($L37="Ｂ",LOOKUP($D37,{8000,8500,9000,10000,12000},{782,2814,2814,2814,2814}),0)))</f>
      </c>
      <c r="O37" s="421"/>
      <c r="P37" s="208">
        <v>0</v>
      </c>
      <c r="Q37" s="139">
        <f>IF($G37="","",IF($O37="Ａ",LOOKUP($D37,{8000,8500,9000,10000,12000},{0,1532,1032,408,408}),IF($O37="Ｂ",LOOKUP($D37,{8000,8500,9000,10000,12000},{782,2814,2814,2814,2814}),0)))</f>
      </c>
      <c r="R37" s="172">
        <f t="shared" si="6"/>
      </c>
      <c r="S37" s="209">
        <f>IF(B37="","",SUMIF('3-3_調整額内訳（旧々・旧制度）'!B:B,$B37,'3-3_調整額内訳（旧々・旧制度）'!AD:AD))</f>
      </c>
      <c r="T37" s="210">
        <f t="shared" si="7"/>
      </c>
      <c r="U37" s="211">
        <f t="shared" si="8"/>
      </c>
      <c r="V37" s="211">
        <f t="shared" si="9"/>
      </c>
      <c r="W37" s="417"/>
      <c r="X37" s="211">
        <f t="shared" si="10"/>
      </c>
      <c r="Y37" s="423"/>
      <c r="Z37" s="172">
        <f t="shared" si="11"/>
      </c>
      <c r="AA37" s="172">
        <f t="shared" si="12"/>
      </c>
      <c r="AB37" s="655"/>
      <c r="AC37" s="656"/>
      <c r="AD37" s="657"/>
      <c r="AF37" s="425">
        <f t="shared" si="0"/>
      </c>
      <c r="AG37" s="425">
        <f t="shared" si="1"/>
      </c>
    </row>
    <row r="38" spans="1:33" s="424" customFormat="1" ht="18.75" customHeight="1">
      <c r="A38" s="2">
        <f t="shared" si="2"/>
      </c>
      <c r="B38" s="415"/>
      <c r="C38" s="416"/>
      <c r="D38" s="417"/>
      <c r="E38" s="418"/>
      <c r="F38" s="138"/>
      <c r="G38" s="206">
        <f t="shared" si="3"/>
      </c>
      <c r="H38" s="419"/>
      <c r="I38" s="420"/>
      <c r="J38" s="207">
        <f t="shared" si="4"/>
      </c>
      <c r="K38" s="200">
        <f t="shared" si="5"/>
      </c>
      <c r="L38" s="421"/>
      <c r="M38" s="422"/>
      <c r="N38" s="139">
        <f>IF($G38="","",IF($L38="Ａ",LOOKUP($D38,{8000,8500,9000,10000,12000},{0,1532,1032,408,408}),IF($L38="Ｂ",LOOKUP($D38,{8000,8500,9000,10000,12000},{782,2814,2814,2814,2814}),0)))</f>
      </c>
      <c r="O38" s="421"/>
      <c r="P38" s="208">
        <v>0</v>
      </c>
      <c r="Q38" s="139">
        <f>IF($G38="","",IF($O38="Ａ",LOOKUP($D38,{8000,8500,9000,10000,12000},{0,1532,1032,408,408}),IF($O38="Ｂ",LOOKUP($D38,{8000,8500,9000,10000,12000},{782,2814,2814,2814,2814}),0)))</f>
      </c>
      <c r="R38" s="172">
        <f t="shared" si="6"/>
      </c>
      <c r="S38" s="209">
        <f>IF(B38="","",SUMIF('3-3_調整額内訳（旧々・旧制度）'!B:B,$B38,'3-3_調整額内訳（旧々・旧制度）'!AD:AD))</f>
      </c>
      <c r="T38" s="210">
        <f t="shared" si="7"/>
      </c>
      <c r="U38" s="211">
        <f t="shared" si="8"/>
      </c>
      <c r="V38" s="211">
        <f t="shared" si="9"/>
      </c>
      <c r="W38" s="417"/>
      <c r="X38" s="211">
        <f t="shared" si="10"/>
      </c>
      <c r="Y38" s="423"/>
      <c r="Z38" s="172">
        <f t="shared" si="11"/>
      </c>
      <c r="AA38" s="172">
        <f t="shared" si="12"/>
      </c>
      <c r="AB38" s="655"/>
      <c r="AC38" s="656"/>
      <c r="AD38" s="657"/>
      <c r="AF38" s="425">
        <f t="shared" si="0"/>
      </c>
      <c r="AG38" s="425">
        <f t="shared" si="1"/>
      </c>
    </row>
    <row r="39" spans="1:33" s="424" customFormat="1" ht="18.75" customHeight="1">
      <c r="A39" s="137">
        <f t="shared" si="2"/>
      </c>
      <c r="B39" s="415"/>
      <c r="C39" s="416"/>
      <c r="D39" s="417"/>
      <c r="E39" s="418"/>
      <c r="F39" s="138"/>
      <c r="G39" s="206">
        <f t="shared" si="3"/>
      </c>
      <c r="H39" s="419"/>
      <c r="I39" s="420"/>
      <c r="J39" s="207">
        <f t="shared" si="4"/>
      </c>
      <c r="K39" s="200">
        <f t="shared" si="5"/>
      </c>
      <c r="L39" s="421"/>
      <c r="M39" s="422"/>
      <c r="N39" s="139">
        <f>IF($G39="","",IF($L39="Ａ",LOOKUP($D39,{8000,8500,9000,10000,12000},{0,1532,1032,408,408}),IF($L39="Ｂ",LOOKUP($D39,{8000,8500,9000,10000,12000},{782,2814,2814,2814,2814}),0)))</f>
      </c>
      <c r="O39" s="421"/>
      <c r="P39" s="208">
        <v>0</v>
      </c>
      <c r="Q39" s="139">
        <f>IF($G39="","",IF($O39="Ａ",LOOKUP($D39,{8000,8500,9000,10000,12000},{0,1532,1032,408,408}),IF($O39="Ｂ",LOOKUP($D39,{8000,8500,9000,10000,12000},{782,2814,2814,2814,2814}),0)))</f>
      </c>
      <c r="R39" s="172">
        <f t="shared" si="6"/>
      </c>
      <c r="S39" s="209">
        <f>IF(B39="","",SUMIF('3-3_調整額内訳（旧々・旧制度）'!B:B,$B39,'3-3_調整額内訳（旧々・旧制度）'!AD:AD))</f>
      </c>
      <c r="T39" s="210">
        <f t="shared" si="7"/>
      </c>
      <c r="U39" s="211">
        <f t="shared" si="8"/>
      </c>
      <c r="V39" s="211">
        <f t="shared" si="9"/>
      </c>
      <c r="W39" s="417"/>
      <c r="X39" s="211">
        <f t="shared" si="10"/>
      </c>
      <c r="Y39" s="423"/>
      <c r="Z39" s="172">
        <f t="shared" si="11"/>
      </c>
      <c r="AA39" s="172">
        <f t="shared" si="12"/>
      </c>
      <c r="AB39" s="655"/>
      <c r="AC39" s="656"/>
      <c r="AD39" s="657"/>
      <c r="AF39" s="425">
        <f t="shared" si="0"/>
      </c>
      <c r="AG39" s="425">
        <f t="shared" si="1"/>
      </c>
    </row>
    <row r="40" spans="1:33" s="424" customFormat="1" ht="18.75" customHeight="1">
      <c r="A40" s="141">
        <f t="shared" si="2"/>
      </c>
      <c r="B40" s="415"/>
      <c r="C40" s="416"/>
      <c r="D40" s="417"/>
      <c r="E40" s="418"/>
      <c r="F40" s="138"/>
      <c r="G40" s="206">
        <f t="shared" si="3"/>
      </c>
      <c r="H40" s="419"/>
      <c r="I40" s="420"/>
      <c r="J40" s="207">
        <f t="shared" si="4"/>
      </c>
      <c r="K40" s="200">
        <f t="shared" si="5"/>
      </c>
      <c r="L40" s="421"/>
      <c r="M40" s="422"/>
      <c r="N40" s="139">
        <f>IF($G40="","",IF($L40="Ａ",LOOKUP($D40,{8000,8500,9000,10000,12000},{0,1532,1032,408,408}),IF($L40="Ｂ",LOOKUP($D40,{8000,8500,9000,10000,12000},{782,2814,2814,2814,2814}),0)))</f>
      </c>
      <c r="O40" s="421"/>
      <c r="P40" s="208">
        <v>0</v>
      </c>
      <c r="Q40" s="139">
        <f>IF($G40="","",IF($O40="Ａ",LOOKUP($D40,{8000,8500,9000,10000,12000},{0,1532,1032,408,408}),IF($O40="Ｂ",LOOKUP($D40,{8000,8500,9000,10000,12000},{782,2814,2814,2814,2814}),0)))</f>
      </c>
      <c r="R40" s="172">
        <f t="shared" si="6"/>
      </c>
      <c r="S40" s="209">
        <f>IF(B40="","",SUMIF('3-3_調整額内訳（旧々・旧制度）'!B:B,$B40,'3-3_調整額内訳（旧々・旧制度）'!AD:AD))</f>
      </c>
      <c r="T40" s="210">
        <f t="shared" si="7"/>
      </c>
      <c r="U40" s="211">
        <f t="shared" si="8"/>
      </c>
      <c r="V40" s="211">
        <f t="shared" si="9"/>
      </c>
      <c r="W40" s="417"/>
      <c r="X40" s="211">
        <f t="shared" si="10"/>
      </c>
      <c r="Y40" s="423"/>
      <c r="Z40" s="172">
        <f t="shared" si="11"/>
      </c>
      <c r="AA40" s="172">
        <f t="shared" si="12"/>
      </c>
      <c r="AB40" s="655"/>
      <c r="AC40" s="656"/>
      <c r="AD40" s="657"/>
      <c r="AF40" s="425">
        <f t="shared" si="0"/>
      </c>
      <c r="AG40" s="425">
        <f t="shared" si="1"/>
      </c>
    </row>
    <row r="41" spans="1:33" s="424" customFormat="1" ht="18.75" customHeight="1">
      <c r="A41" s="2">
        <f t="shared" si="2"/>
      </c>
      <c r="B41" s="415"/>
      <c r="C41" s="416"/>
      <c r="D41" s="417"/>
      <c r="E41" s="418"/>
      <c r="F41" s="138"/>
      <c r="G41" s="206">
        <f t="shared" si="3"/>
      </c>
      <c r="H41" s="419"/>
      <c r="I41" s="420"/>
      <c r="J41" s="207">
        <f t="shared" si="4"/>
      </c>
      <c r="K41" s="200">
        <f t="shared" si="5"/>
      </c>
      <c r="L41" s="421"/>
      <c r="M41" s="422"/>
      <c r="N41" s="139">
        <f>IF($G41="","",IF($L41="Ａ",LOOKUP($D41,{8000,8500,9000,10000,12000},{0,1532,1032,408,408}),IF($L41="Ｂ",LOOKUP($D41,{8000,8500,9000,10000,12000},{782,2814,2814,2814,2814}),0)))</f>
      </c>
      <c r="O41" s="421"/>
      <c r="P41" s="208">
        <v>0</v>
      </c>
      <c r="Q41" s="139">
        <f>IF($G41="","",IF($O41="Ａ",LOOKUP($D41,{8000,8500,9000,10000,12000},{0,1532,1032,408,408}),IF($O41="Ｂ",LOOKUP($D41,{8000,8500,9000,10000,12000},{782,2814,2814,2814,2814}),0)))</f>
      </c>
      <c r="R41" s="172">
        <f t="shared" si="6"/>
      </c>
      <c r="S41" s="209">
        <f>IF(B41="","",SUMIF('3-3_調整額内訳（旧々・旧制度）'!B:B,$B41,'3-3_調整額内訳（旧々・旧制度）'!AD:AD))</f>
      </c>
      <c r="T41" s="210">
        <f t="shared" si="7"/>
      </c>
      <c r="U41" s="211">
        <f t="shared" si="8"/>
      </c>
      <c r="V41" s="211">
        <f t="shared" si="9"/>
      </c>
      <c r="W41" s="417"/>
      <c r="X41" s="211">
        <f t="shared" si="10"/>
      </c>
      <c r="Y41" s="423"/>
      <c r="Z41" s="172">
        <f t="shared" si="11"/>
      </c>
      <c r="AA41" s="172">
        <f t="shared" si="12"/>
      </c>
      <c r="AB41" s="655"/>
      <c r="AC41" s="656"/>
      <c r="AD41" s="657"/>
      <c r="AF41" s="425">
        <f t="shared" si="0"/>
      </c>
      <c r="AG41" s="425">
        <f t="shared" si="1"/>
      </c>
    </row>
    <row r="42" spans="1:33" s="424" customFormat="1" ht="18.75" customHeight="1">
      <c r="A42" s="2">
        <f t="shared" si="2"/>
      </c>
      <c r="B42" s="415"/>
      <c r="C42" s="416"/>
      <c r="D42" s="417"/>
      <c r="E42" s="418"/>
      <c r="F42" s="138"/>
      <c r="G42" s="206">
        <f t="shared" si="3"/>
      </c>
      <c r="H42" s="419"/>
      <c r="I42" s="420"/>
      <c r="J42" s="207">
        <f t="shared" si="4"/>
      </c>
      <c r="K42" s="200">
        <f t="shared" si="5"/>
      </c>
      <c r="L42" s="421"/>
      <c r="M42" s="422"/>
      <c r="N42" s="139">
        <f>IF($G42="","",IF($L42="Ａ",LOOKUP($D42,{8000,8500,9000,10000,12000},{0,1532,1032,408,408}),IF($L42="Ｂ",LOOKUP($D42,{8000,8500,9000,10000,12000},{782,2814,2814,2814,2814}),0)))</f>
      </c>
      <c r="O42" s="421"/>
      <c r="P42" s="208">
        <v>0</v>
      </c>
      <c r="Q42" s="139">
        <f>IF($G42="","",IF($O42="Ａ",LOOKUP($D42,{8000,8500,9000,10000,12000},{0,1532,1032,408,408}),IF($O42="Ｂ",LOOKUP($D42,{8000,8500,9000,10000,12000},{782,2814,2814,2814,2814}),0)))</f>
      </c>
      <c r="R42" s="172">
        <f t="shared" si="6"/>
      </c>
      <c r="S42" s="209">
        <f>IF(B42="","",SUMIF('3-3_調整額内訳（旧々・旧制度）'!B:B,$B42,'3-3_調整額内訳（旧々・旧制度）'!AD:AD))</f>
      </c>
      <c r="T42" s="210">
        <f t="shared" si="7"/>
      </c>
      <c r="U42" s="211">
        <f t="shared" si="8"/>
      </c>
      <c r="V42" s="211">
        <f t="shared" si="9"/>
      </c>
      <c r="W42" s="417"/>
      <c r="X42" s="211">
        <f t="shared" si="10"/>
      </c>
      <c r="Y42" s="423"/>
      <c r="Z42" s="172">
        <f t="shared" si="11"/>
      </c>
      <c r="AA42" s="172">
        <f t="shared" si="12"/>
      </c>
      <c r="AB42" s="655"/>
      <c r="AC42" s="656"/>
      <c r="AD42" s="657"/>
      <c r="AF42" s="425">
        <f t="shared" si="0"/>
      </c>
      <c r="AG42" s="425">
        <f t="shared" si="1"/>
      </c>
    </row>
    <row r="43" spans="1:33" s="424" customFormat="1" ht="18.75" customHeight="1" thickBot="1">
      <c r="A43" s="2">
        <f t="shared" si="2"/>
      </c>
      <c r="B43" s="427"/>
      <c r="C43" s="428"/>
      <c r="D43" s="429"/>
      <c r="E43" s="430"/>
      <c r="F43" s="142"/>
      <c r="G43" s="212">
        <f t="shared" si="3"/>
      </c>
      <c r="H43" s="431"/>
      <c r="I43" s="432"/>
      <c r="J43" s="213">
        <f t="shared" si="4"/>
      </c>
      <c r="K43" s="200">
        <f t="shared" si="5"/>
      </c>
      <c r="L43" s="433"/>
      <c r="M43" s="434"/>
      <c r="N43" s="143">
        <f>IF($G43="","",IF($L43="Ａ",LOOKUP($D43,{8000,8500,9000,10000,12000},{0,1532,1032,408,408}),IF($L43="Ｂ",LOOKUP($D43,{8000,8500,9000,10000,12000},{782,2814,2814,2814,2814}),0)))</f>
      </c>
      <c r="O43" s="433"/>
      <c r="P43" s="214">
        <v>0</v>
      </c>
      <c r="Q43" s="143">
        <f>IF($G43="","",IF($O43="Ａ",LOOKUP($D43,{8000,8500,9000,10000,12000},{0,1532,1032,408,408}),IF($O43="Ｂ",LOOKUP($D43,{8000,8500,9000,10000,12000},{782,2814,2814,2814,2814}),0)))</f>
      </c>
      <c r="R43" s="215">
        <f t="shared" si="6"/>
      </c>
      <c r="S43" s="216">
        <f>IF(B43="","",SUMIF('3-3_調整額内訳（旧々・旧制度）'!B:B,$B43,'3-3_調整額内訳（旧々・旧制度）'!AD:AD))</f>
      </c>
      <c r="T43" s="217">
        <f t="shared" si="7"/>
      </c>
      <c r="U43" s="218">
        <f t="shared" si="8"/>
      </c>
      <c r="V43" s="218">
        <f t="shared" si="9"/>
      </c>
      <c r="W43" s="429"/>
      <c r="X43" s="218">
        <f t="shared" si="10"/>
      </c>
      <c r="Y43" s="435"/>
      <c r="Z43" s="215">
        <f t="shared" si="11"/>
      </c>
      <c r="AA43" s="215">
        <f t="shared" si="12"/>
      </c>
      <c r="AB43" s="652"/>
      <c r="AC43" s="653"/>
      <c r="AD43" s="654"/>
      <c r="AF43" s="425">
        <f t="shared" si="0"/>
      </c>
      <c r="AG43" s="425">
        <f t="shared" si="1"/>
      </c>
    </row>
    <row r="44" spans="1:33" s="436" customFormat="1" ht="25.5" customHeight="1" thickBot="1">
      <c r="A44" s="658" t="s">
        <v>218</v>
      </c>
      <c r="B44" s="659"/>
      <c r="C44" s="659"/>
      <c r="D44" s="660"/>
      <c r="E44" s="144"/>
      <c r="F44" s="145"/>
      <c r="G44" s="146" t="s">
        <v>182</v>
      </c>
      <c r="H44" s="147" t="s">
        <v>182</v>
      </c>
      <c r="I44" s="148" t="s">
        <v>182</v>
      </c>
      <c r="J44" s="149"/>
      <c r="K44" s="150" t="s">
        <v>182</v>
      </c>
      <c r="L44" s="146" t="s">
        <v>182</v>
      </c>
      <c r="M44" s="146"/>
      <c r="N44" s="146"/>
      <c r="O44" s="146" t="s">
        <v>182</v>
      </c>
      <c r="P44" s="146"/>
      <c r="Q44" s="146"/>
      <c r="R44" s="151"/>
      <c r="S44" s="152"/>
      <c r="T44" s="153"/>
      <c r="U44" s="154"/>
      <c r="V44" s="154"/>
      <c r="W44" s="154"/>
      <c r="X44" s="154"/>
      <c r="Y44" s="154"/>
      <c r="Z44" s="154"/>
      <c r="AA44" s="154"/>
      <c r="AB44" s="661"/>
      <c r="AC44" s="662"/>
      <c r="AD44" s="663"/>
      <c r="AF44" s="437"/>
      <c r="AG44" s="437"/>
    </row>
    <row r="45" spans="1:33" s="324" customFormat="1" ht="15.75" customHeight="1">
      <c r="A45" s="324" t="s">
        <v>27</v>
      </c>
      <c r="L45" s="438"/>
      <c r="O45" s="438"/>
      <c r="AF45" s="439"/>
      <c r="AG45" s="439"/>
    </row>
    <row r="46" spans="1:33" s="324" customFormat="1" ht="15.75" customHeight="1">
      <c r="A46" s="324" t="s">
        <v>219</v>
      </c>
      <c r="L46" s="438"/>
      <c r="O46" s="438"/>
      <c r="AF46" s="439"/>
      <c r="AG46" s="439"/>
    </row>
    <row r="47" spans="1:33" s="324" customFormat="1" ht="15.75" customHeight="1">
      <c r="A47" s="324" t="s">
        <v>220</v>
      </c>
      <c r="L47" s="438"/>
      <c r="O47" s="438"/>
      <c r="AF47" s="439"/>
      <c r="AG47" s="439"/>
    </row>
    <row r="48" spans="1:33" s="324" customFormat="1" ht="15.75" customHeight="1">
      <c r="A48" s="324" t="s">
        <v>221</v>
      </c>
      <c r="L48" s="438"/>
      <c r="O48" s="438"/>
      <c r="AF48" s="439"/>
      <c r="AG48" s="439"/>
    </row>
    <row r="49" spans="1:33" s="324" customFormat="1" ht="15.75" customHeight="1">
      <c r="A49" s="324" t="s">
        <v>222</v>
      </c>
      <c r="L49" s="438"/>
      <c r="O49" s="438"/>
      <c r="AF49" s="439"/>
      <c r="AG49" s="439"/>
    </row>
    <row r="50" spans="1:33" s="324" customFormat="1" ht="15.75" customHeight="1">
      <c r="A50" s="324" t="s">
        <v>307</v>
      </c>
      <c r="L50" s="438"/>
      <c r="O50" s="438"/>
      <c r="AF50" s="439"/>
      <c r="AG50" s="439"/>
    </row>
    <row r="51" spans="1:33" s="324" customFormat="1" ht="15.75" customHeight="1">
      <c r="A51" s="324" t="s">
        <v>331</v>
      </c>
      <c r="L51" s="438"/>
      <c r="O51" s="438"/>
      <c r="AF51" s="439"/>
      <c r="AG51" s="439"/>
    </row>
    <row r="52" spans="1:33" s="324" customFormat="1" ht="15.75" customHeight="1">
      <c r="A52" s="324" t="s">
        <v>332</v>
      </c>
      <c r="L52" s="438"/>
      <c r="O52" s="438"/>
      <c r="AF52" s="439"/>
      <c r="AG52" s="439"/>
    </row>
    <row r="53" spans="1:33" s="324" customFormat="1" ht="15.75" customHeight="1">
      <c r="A53" s="324" t="s">
        <v>223</v>
      </c>
      <c r="L53" s="438"/>
      <c r="O53" s="438"/>
      <c r="AF53" s="439"/>
      <c r="AG53" s="439"/>
    </row>
    <row r="54" spans="1:33" s="324" customFormat="1" ht="15.75" customHeight="1">
      <c r="A54" s="324" t="s">
        <v>280</v>
      </c>
      <c r="L54" s="438"/>
      <c r="O54" s="438"/>
      <c r="AF54" s="439"/>
      <c r="AG54" s="439"/>
    </row>
    <row r="55" spans="1:32" s="324" customFormat="1" ht="15.75" customHeight="1">
      <c r="A55" s="324" t="s">
        <v>308</v>
      </c>
      <c r="L55" s="438"/>
      <c r="O55" s="438"/>
      <c r="AE55" s="439"/>
      <c r="AF55" s="439"/>
    </row>
    <row r="56" spans="1:33" s="324" customFormat="1" ht="15.75" customHeight="1">
      <c r="A56" s="324" t="s">
        <v>330</v>
      </c>
      <c r="L56" s="438"/>
      <c r="O56" s="438"/>
      <c r="AF56" s="439"/>
      <c r="AG56" s="439"/>
    </row>
    <row r="57" spans="1:33" s="324" customFormat="1" ht="15.75" customHeight="1">
      <c r="A57" s="497" t="s">
        <v>327</v>
      </c>
      <c r="L57" s="438"/>
      <c r="O57" s="438"/>
      <c r="AF57" s="439"/>
      <c r="AG57" s="439"/>
    </row>
    <row r="58" spans="1:33" s="324" customFormat="1" ht="15.75" customHeight="1">
      <c r="A58" s="324" t="s">
        <v>325</v>
      </c>
      <c r="L58" s="438"/>
      <c r="O58" s="438"/>
      <c r="AF58" s="439"/>
      <c r="AG58" s="439"/>
    </row>
    <row r="59" spans="1:33" s="324" customFormat="1" ht="15.75" customHeight="1">
      <c r="A59" s="324" t="s">
        <v>326</v>
      </c>
      <c r="L59" s="438"/>
      <c r="O59" s="438"/>
      <c r="AF59" s="439"/>
      <c r="AG59" s="439"/>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62">
    <mergeCell ref="L4:T4"/>
    <mergeCell ref="U4:U5"/>
    <mergeCell ref="W4:W5"/>
    <mergeCell ref="X4:X5"/>
    <mergeCell ref="Y1:AB1"/>
    <mergeCell ref="Y2:AB2"/>
    <mergeCell ref="Z4:Z5"/>
    <mergeCell ref="AA4:AA5"/>
    <mergeCell ref="A4:A6"/>
    <mergeCell ref="B4:B6"/>
    <mergeCell ref="C4:C6"/>
    <mergeCell ref="D4:D5"/>
    <mergeCell ref="E4:F4"/>
    <mergeCell ref="G4:K4"/>
    <mergeCell ref="AB12:AD12"/>
    <mergeCell ref="AB13:AD13"/>
    <mergeCell ref="AF4:AF6"/>
    <mergeCell ref="AG4:AG6"/>
    <mergeCell ref="L5:L6"/>
    <mergeCell ref="M5:M6"/>
    <mergeCell ref="O5:O6"/>
    <mergeCell ref="P5:P6"/>
    <mergeCell ref="V4:V5"/>
    <mergeCell ref="Y4:Y5"/>
    <mergeCell ref="AB7:AD7"/>
    <mergeCell ref="AB8:AD8"/>
    <mergeCell ref="AB9:AD9"/>
    <mergeCell ref="AB4:AD6"/>
    <mergeCell ref="AB10:AD10"/>
    <mergeCell ref="AB11:AD11"/>
    <mergeCell ref="AB14:AD14"/>
    <mergeCell ref="AB15:AD15"/>
    <mergeCell ref="AB18:AD18"/>
    <mergeCell ref="AB19:AD19"/>
    <mergeCell ref="AB20:AD20"/>
    <mergeCell ref="AB21:AD21"/>
    <mergeCell ref="AB16:AD16"/>
    <mergeCell ref="AB17:AD17"/>
    <mergeCell ref="AB24:AD24"/>
    <mergeCell ref="AB25:AD25"/>
    <mergeCell ref="AB22:AD22"/>
    <mergeCell ref="AB23:AD23"/>
    <mergeCell ref="AB26:AD26"/>
    <mergeCell ref="AB27:AD27"/>
    <mergeCell ref="AB42:AD42"/>
    <mergeCell ref="AB30:AD30"/>
    <mergeCell ref="AB31:AD31"/>
    <mergeCell ref="AB28:AD28"/>
    <mergeCell ref="AB29:AD29"/>
    <mergeCell ref="AB32:AD32"/>
    <mergeCell ref="AB33:AD33"/>
    <mergeCell ref="AB36:AD36"/>
    <mergeCell ref="AB43:AD43"/>
    <mergeCell ref="AB34:AD34"/>
    <mergeCell ref="AB35:AD35"/>
    <mergeCell ref="A44:D44"/>
    <mergeCell ref="AB44:AD44"/>
    <mergeCell ref="AB37:AD37"/>
    <mergeCell ref="AB38:AD38"/>
    <mergeCell ref="AB39:AD39"/>
    <mergeCell ref="AB40:AD40"/>
    <mergeCell ref="AB41:AD41"/>
  </mergeCells>
  <dataValidations count="4">
    <dataValidation allowBlank="1" showInputMessage="1" sqref="K7:K43"/>
    <dataValidation type="list" allowBlank="1" showInputMessage="1" showErrorMessage="1" sqref="L7:L43 O7:O43">
      <formula1>"Ａ,Ｂ,Ｄ"</formula1>
    </dataValidation>
    <dataValidation type="whole" allowBlank="1" showInputMessage="1" showErrorMessage="1" sqref="W7:W43 G7:H43">
      <formula1>0</formula1>
      <formula2>9999999</formula2>
    </dataValidation>
    <dataValidation type="whole" allowBlank="1" showInputMessage="1" showErrorMessage="1" sqref="C7:C43">
      <formula1>1</formula1>
      <formula2>4</formula2>
    </dataValidation>
  </dataValidations>
  <printOptions horizontalCentered="1"/>
  <pageMargins left="0.1968503937007874" right="0.1968503937007874" top="0.5905511811023623" bottom="0.3937007874015748" header="0.1968503937007874" footer="0.1968503937007874"/>
  <pageSetup horizontalDpi="600" verticalDpi="600" orientation="landscape" paperSize="9" scale="46" r:id="rId3"/>
  <headerFooter alignWithMargins="0">
    <oddFooter>&amp;C&amp;P/&amp;N</oddFooter>
  </headerFooter>
  <colBreaks count="1" manualBreakCount="1">
    <brk id="34" max="65535" man="1"/>
  </colBreaks>
  <legacyDrawing r:id="rId2"/>
</worksheet>
</file>

<file path=xl/worksheets/sheet15.xml><?xml version="1.0" encoding="utf-8"?>
<worksheet xmlns="http://schemas.openxmlformats.org/spreadsheetml/2006/main" xmlns:r="http://schemas.openxmlformats.org/officeDocument/2006/relationships">
  <sheetPr>
    <tabColor theme="7" tint="0.39998000860214233"/>
  </sheetPr>
  <dimension ref="A1:AM43"/>
  <sheetViews>
    <sheetView view="pageBreakPreview" zoomScale="70" zoomScaleNormal="75" zoomScaleSheetLayoutView="70" zoomScalePageLayoutView="0" workbookViewId="0" topLeftCell="A1">
      <selection activeCell="C9" sqref="C9:C14"/>
    </sheetView>
  </sheetViews>
  <sheetFormatPr defaultColWidth="9.625" defaultRowHeight="13.5"/>
  <cols>
    <col min="1" max="1" width="6.25390625" style="315" customWidth="1"/>
    <col min="2" max="2" width="17.50390625" style="315" customWidth="1"/>
    <col min="3" max="3" width="6.00390625" style="315" bestFit="1" customWidth="1"/>
    <col min="4" max="5" width="11.25390625" style="315" customWidth="1"/>
    <col min="6" max="6" width="4.00390625" style="315" bestFit="1" customWidth="1"/>
    <col min="7" max="7" width="10.25390625" style="315" bestFit="1" customWidth="1"/>
    <col min="8" max="8" width="4.00390625" style="315" bestFit="1" customWidth="1"/>
    <col min="9" max="9" width="10.75390625" style="315" customWidth="1"/>
    <col min="10" max="10" width="12.25390625" style="315" bestFit="1" customWidth="1"/>
    <col min="11" max="17" width="4.25390625" style="315" customWidth="1"/>
    <col min="18" max="18" width="4.75390625" style="315" customWidth="1"/>
    <col min="19" max="22" width="4.25390625" style="315" customWidth="1"/>
    <col min="23" max="28" width="4.375" style="315" customWidth="1"/>
    <col min="29" max="30" width="10.25390625" style="315" bestFit="1" customWidth="1"/>
    <col min="31" max="31" width="9.75390625" style="315" customWidth="1"/>
    <col min="32" max="32" width="6.50390625" style="315" customWidth="1"/>
    <col min="33" max="33" width="8.25390625" style="315" customWidth="1"/>
    <col min="34" max="34" width="3.125" style="315" customWidth="1"/>
    <col min="35" max="35" width="8.625" style="383" bestFit="1" customWidth="1"/>
    <col min="36" max="36" width="5.25390625" style="383" bestFit="1" customWidth="1"/>
    <col min="37" max="16384" width="9.625" style="315" customWidth="1"/>
  </cols>
  <sheetData>
    <row r="1" spans="1:36" ht="24.75" customHeight="1">
      <c r="A1" s="380" t="s">
        <v>68</v>
      </c>
      <c r="B1" s="380"/>
      <c r="W1" s="766" t="s">
        <v>20</v>
      </c>
      <c r="X1" s="766"/>
      <c r="Y1" s="766"/>
      <c r="Z1" s="699"/>
      <c r="AA1" s="767"/>
      <c r="AB1" s="767"/>
      <c r="AC1" s="767"/>
      <c r="AD1" s="768"/>
      <c r="AE1" s="382" t="s">
        <v>21</v>
      </c>
      <c r="AF1" s="769"/>
      <c r="AG1" s="770"/>
      <c r="AI1" s="440"/>
      <c r="AJ1" s="440"/>
    </row>
    <row r="2" spans="1:36" ht="24.75" customHeight="1" thickBot="1">
      <c r="A2" s="384"/>
      <c r="W2" s="771" t="s">
        <v>18</v>
      </c>
      <c r="X2" s="771"/>
      <c r="Y2" s="771"/>
      <c r="Z2" s="702"/>
      <c r="AA2" s="772"/>
      <c r="AB2" s="772"/>
      <c r="AC2" s="772"/>
      <c r="AD2" s="773"/>
      <c r="AE2" s="385" t="s">
        <v>19</v>
      </c>
      <c r="AF2" s="774"/>
      <c r="AG2" s="775"/>
      <c r="AI2" s="441"/>
      <c r="AJ2" s="118"/>
    </row>
    <row r="3" spans="1:36" ht="19.5" thickBot="1">
      <c r="A3" s="442" t="s">
        <v>271</v>
      </c>
      <c r="B3" s="314"/>
      <c r="AF3" s="387"/>
      <c r="AG3" s="387" t="s">
        <v>26</v>
      </c>
      <c r="AI3" s="441"/>
      <c r="AJ3" s="118"/>
    </row>
    <row r="4" spans="1:36" s="324" customFormat="1" ht="18.75" customHeight="1" thickBot="1">
      <c r="A4" s="628" t="s">
        <v>31</v>
      </c>
      <c r="B4" s="627" t="s">
        <v>224</v>
      </c>
      <c r="C4" s="687" t="s">
        <v>8</v>
      </c>
      <c r="D4" s="627" t="s">
        <v>118</v>
      </c>
      <c r="E4" s="627" t="s">
        <v>225</v>
      </c>
      <c r="F4" s="731" t="s">
        <v>226</v>
      </c>
      <c r="G4" s="732"/>
      <c r="H4" s="732"/>
      <c r="I4" s="732"/>
      <c r="J4" s="733"/>
      <c r="K4" s="737" t="s">
        <v>69</v>
      </c>
      <c r="L4" s="744"/>
      <c r="M4" s="744"/>
      <c r="N4" s="744"/>
      <c r="O4" s="744"/>
      <c r="P4" s="744"/>
      <c r="Q4" s="744"/>
      <c r="R4" s="744"/>
      <c r="S4" s="744"/>
      <c r="T4" s="744"/>
      <c r="U4" s="744"/>
      <c r="V4" s="744"/>
      <c r="W4" s="744"/>
      <c r="X4" s="744"/>
      <c r="Y4" s="744"/>
      <c r="Z4" s="744"/>
      <c r="AA4" s="744"/>
      <c r="AB4" s="744"/>
      <c r="AC4" s="627" t="s">
        <v>66</v>
      </c>
      <c r="AD4" s="627" t="s">
        <v>318</v>
      </c>
      <c r="AE4" s="745" t="s">
        <v>70</v>
      </c>
      <c r="AF4" s="746"/>
      <c r="AG4" s="747"/>
      <c r="AI4" s="441"/>
      <c r="AJ4" s="118"/>
    </row>
    <row r="5" spans="1:36" s="324" customFormat="1" ht="18.75" customHeight="1" thickBot="1">
      <c r="A5" s="683"/>
      <c r="B5" s="685"/>
      <c r="C5" s="688"/>
      <c r="D5" s="685"/>
      <c r="E5" s="685"/>
      <c r="F5" s="737" t="s">
        <v>227</v>
      </c>
      <c r="G5" s="754"/>
      <c r="H5" s="755"/>
      <c r="I5" s="755"/>
      <c r="J5" s="756"/>
      <c r="K5" s="757" t="s">
        <v>65</v>
      </c>
      <c r="L5" s="758"/>
      <c r="M5" s="758"/>
      <c r="N5" s="758"/>
      <c r="O5" s="758"/>
      <c r="P5" s="758"/>
      <c r="Q5" s="758"/>
      <c r="R5" s="758"/>
      <c r="S5" s="758"/>
      <c r="T5" s="758"/>
      <c r="U5" s="758"/>
      <c r="V5" s="759"/>
      <c r="W5" s="731" t="s">
        <v>228</v>
      </c>
      <c r="X5" s="732"/>
      <c r="Y5" s="732"/>
      <c r="Z5" s="732"/>
      <c r="AA5" s="732"/>
      <c r="AB5" s="732"/>
      <c r="AC5" s="685"/>
      <c r="AD5" s="685"/>
      <c r="AE5" s="748"/>
      <c r="AF5" s="749"/>
      <c r="AG5" s="750"/>
      <c r="AI5" s="441"/>
      <c r="AJ5" s="118"/>
    </row>
    <row r="6" spans="1:36" s="324" customFormat="1" ht="21.75" customHeight="1" thickBot="1">
      <c r="A6" s="683"/>
      <c r="B6" s="683"/>
      <c r="C6" s="688"/>
      <c r="D6" s="685"/>
      <c r="E6" s="685"/>
      <c r="F6" s="760" t="s">
        <v>10</v>
      </c>
      <c r="G6" s="763" t="s">
        <v>52</v>
      </c>
      <c r="H6" s="760" t="s">
        <v>10</v>
      </c>
      <c r="I6" s="763" t="s">
        <v>52</v>
      </c>
      <c r="J6" s="765" t="s">
        <v>310</v>
      </c>
      <c r="K6" s="731" t="s">
        <v>63</v>
      </c>
      <c r="L6" s="732"/>
      <c r="M6" s="733"/>
      <c r="N6" s="734" t="s">
        <v>64</v>
      </c>
      <c r="O6" s="735"/>
      <c r="P6" s="735"/>
      <c r="Q6" s="735"/>
      <c r="R6" s="735"/>
      <c r="S6" s="735"/>
      <c r="T6" s="735"/>
      <c r="U6" s="735"/>
      <c r="V6" s="736"/>
      <c r="W6" s="737" t="s">
        <v>229</v>
      </c>
      <c r="X6" s="740" t="s">
        <v>229</v>
      </c>
      <c r="Y6" s="737" t="s">
        <v>230</v>
      </c>
      <c r="Z6" s="729" t="s">
        <v>230</v>
      </c>
      <c r="AA6" s="719" t="s">
        <v>233</v>
      </c>
      <c r="AB6" s="722" t="s">
        <v>233</v>
      </c>
      <c r="AC6" s="685"/>
      <c r="AD6" s="683"/>
      <c r="AE6" s="738"/>
      <c r="AF6" s="751"/>
      <c r="AG6" s="750"/>
      <c r="AI6" s="441"/>
      <c r="AJ6" s="155"/>
    </row>
    <row r="7" spans="1:39" s="324" customFormat="1" ht="20.25" customHeight="1">
      <c r="A7" s="683"/>
      <c r="B7" s="683"/>
      <c r="C7" s="688"/>
      <c r="D7" s="685"/>
      <c r="E7" s="685"/>
      <c r="F7" s="761"/>
      <c r="G7" s="764"/>
      <c r="H7" s="761"/>
      <c r="I7" s="764"/>
      <c r="J7" s="698"/>
      <c r="K7" s="725" t="s">
        <v>57</v>
      </c>
      <c r="L7" s="727" t="s">
        <v>58</v>
      </c>
      <c r="M7" s="729" t="s">
        <v>59</v>
      </c>
      <c r="N7" s="725" t="s">
        <v>54</v>
      </c>
      <c r="O7" s="727" t="s">
        <v>234</v>
      </c>
      <c r="P7" s="727" t="s">
        <v>235</v>
      </c>
      <c r="Q7" s="727" t="s">
        <v>236</v>
      </c>
      <c r="R7" s="727" t="s">
        <v>55</v>
      </c>
      <c r="S7" s="727" t="s">
        <v>56</v>
      </c>
      <c r="T7" s="727" t="s">
        <v>60</v>
      </c>
      <c r="U7" s="727" t="s">
        <v>61</v>
      </c>
      <c r="V7" s="729" t="s">
        <v>62</v>
      </c>
      <c r="W7" s="738"/>
      <c r="X7" s="741"/>
      <c r="Y7" s="738"/>
      <c r="Z7" s="743"/>
      <c r="AA7" s="720"/>
      <c r="AB7" s="723"/>
      <c r="AC7" s="685"/>
      <c r="AD7" s="683"/>
      <c r="AE7" s="738"/>
      <c r="AF7" s="751"/>
      <c r="AG7" s="750"/>
      <c r="AI7" s="711" t="s">
        <v>29</v>
      </c>
      <c r="AJ7" s="711" t="s">
        <v>237</v>
      </c>
      <c r="AK7" s="438"/>
      <c r="AL7" s="438"/>
      <c r="AM7" s="438"/>
    </row>
    <row r="8" spans="1:36" s="324" customFormat="1" ht="18.75" customHeight="1" thickBot="1">
      <c r="A8" s="684"/>
      <c r="B8" s="684"/>
      <c r="C8" s="689"/>
      <c r="D8" s="686"/>
      <c r="E8" s="686"/>
      <c r="F8" s="762"/>
      <c r="G8" s="443" t="s">
        <v>238</v>
      </c>
      <c r="H8" s="762"/>
      <c r="I8" s="443" t="s">
        <v>239</v>
      </c>
      <c r="J8" s="334" t="s">
        <v>313</v>
      </c>
      <c r="K8" s="726"/>
      <c r="L8" s="728"/>
      <c r="M8" s="730"/>
      <c r="N8" s="726"/>
      <c r="O8" s="728"/>
      <c r="P8" s="728"/>
      <c r="Q8" s="728"/>
      <c r="R8" s="728"/>
      <c r="S8" s="728"/>
      <c r="T8" s="728"/>
      <c r="U8" s="728"/>
      <c r="V8" s="730"/>
      <c r="W8" s="739"/>
      <c r="X8" s="742"/>
      <c r="Y8" s="739"/>
      <c r="Z8" s="730"/>
      <c r="AA8" s="721"/>
      <c r="AB8" s="724"/>
      <c r="AC8" s="334" t="s">
        <v>315</v>
      </c>
      <c r="AD8" s="334" t="s">
        <v>317</v>
      </c>
      <c r="AE8" s="739"/>
      <c r="AF8" s="752"/>
      <c r="AG8" s="753"/>
      <c r="AI8" s="712"/>
      <c r="AJ8" s="712"/>
    </row>
    <row r="9" spans="1:36" s="424" customFormat="1" ht="18.75" customHeight="1">
      <c r="A9" s="1">
        <f>IF(B9="","",ROW($A9)-ROW($A$8))</f>
      </c>
      <c r="B9" s="404"/>
      <c r="C9" s="219">
        <f>IF($B9="","",VLOOKUP($B9,'3-2_算定表'!$B$7:$R$65536,2,FALSE))</f>
      </c>
      <c r="D9" s="157">
        <f>IF($B9="","",VLOOKUP($B9,'3-2_算定表'!$B$7:$R$65536,3,FALSE))</f>
      </c>
      <c r="E9" s="157">
        <f>IF($B9="","",VLOOKUP($B9,'3-2_算定表'!$B$7:$R$65536,4,FALSE))</f>
      </c>
      <c r="F9" s="158">
        <f>IF(B9="","",VLOOKUP($B9,'3-2_算定表'!$B$7:$R$65536,11,FALSE))</f>
      </c>
      <c r="G9" s="220">
        <f>IF(B9="","",VLOOKUP($B9,'3-2_算定表'!$B$7:$R$65536,13,FALSE))</f>
      </c>
      <c r="H9" s="158">
        <f>IF(B9="","",VLOOKUP($B9,'3-2_算定表'!$B$7:$R$65536,14,FALSE))</f>
      </c>
      <c r="I9" s="220">
        <f>IF(B9="","",VLOOKUP($B9,'3-2_算定表'!$B$7:$R$65536,16,FALSE))</f>
      </c>
      <c r="J9" s="159">
        <f>IF(B9="","",VLOOKUP($B9,'3-2_算定表'!$B$7:$R$65536,17,FALSE))</f>
      </c>
      <c r="K9" s="444">
        <f>IF($B9="","",VLOOKUP($B9,'3-2_算定表'!$B$7:$R$65536,11,FALSE))</f>
      </c>
      <c r="L9" s="445">
        <f>IF($B9="","",VLOOKUP($B9,'3-2_算定表'!$B$7:$R$65536,11,FALSE))</f>
      </c>
      <c r="M9" s="446">
        <f>IF($B9="","",VLOOKUP($B9,'3-2_算定表'!$B$7:$R$65536,11,FALSE))</f>
      </c>
      <c r="N9" s="444">
        <f>IF($B9="","",VLOOKUP($B9,'3-2_算定表'!$B$7:$R$65536,14,FALSE))</f>
      </c>
      <c r="O9" s="445">
        <f>IF($B9="","",VLOOKUP($B9,'3-2_算定表'!$B$7:$R$65536,14,FALSE))</f>
      </c>
      <c r="P9" s="445">
        <f>IF($B9="","",VLOOKUP($B9,'3-2_算定表'!$B$7:$R$65536,14,FALSE))</f>
      </c>
      <c r="Q9" s="445">
        <f>IF($B9="","",VLOOKUP($B9,'3-2_算定表'!$B$7:$R$65536,14,FALSE))</f>
      </c>
      <c r="R9" s="445">
        <f>IF($B9="","",VLOOKUP($B9,'3-2_算定表'!$B$7:$R$65536,14,FALSE))</f>
      </c>
      <c r="S9" s="445">
        <f>IF($B9="","",VLOOKUP($B9,'3-2_算定表'!$B$7:$R$65536,14,FALSE))</f>
      </c>
      <c r="T9" s="445">
        <f>IF($B9="","",VLOOKUP($B9,'3-2_算定表'!$B$7:$R$65536,14,FALSE))</f>
      </c>
      <c r="U9" s="445">
        <f>IF($B9="","",VLOOKUP($B9,'3-2_算定表'!$B$7:$R$65536,14,FALSE))</f>
      </c>
      <c r="V9" s="446">
        <f>IF($B9="","",VLOOKUP($B9,'3-2_算定表'!$B$7:$R$65536,14,FALSE))</f>
      </c>
      <c r="W9" s="158">
        <f aca="true" t="shared" si="0" ref="W9:W38">IF($B9="","",COUNTIF($K9:$M9,W$6))</f>
      </c>
      <c r="X9" s="447">
        <f aca="true" t="shared" si="1" ref="X9:X38">IF($B9="","",COUNTIF($N9:$V9,X$6))</f>
      </c>
      <c r="Y9" s="158">
        <f aca="true" t="shared" si="2" ref="Y9:Y38">IF($B9="","",COUNTIF($K9:$M9,Y$6))</f>
      </c>
      <c r="Z9" s="448">
        <f aca="true" t="shared" si="3" ref="Z9:Z38">IF($B9="","",COUNTIF($N9:$V9,Z$6))</f>
      </c>
      <c r="AA9" s="449">
        <f aca="true" t="shared" si="4" ref="AA9:AA38">IF($B9="","",COUNTIF($K9:$M9,AA$6))</f>
      </c>
      <c r="AB9" s="450">
        <f aca="true" t="shared" si="5" ref="AB9:AB38">IF($B9="","",COUNTIF($N9:$V9,AB$6))</f>
      </c>
      <c r="AC9" s="159">
        <f>IF(B9="","",(G9/12*W9)+(I9/12*X9)+(G9/12*Y9)+(I9/12*Z9))</f>
      </c>
      <c r="AD9" s="161">
        <f aca="true" t="shared" si="6" ref="AD9:AD38">IF(B9="","",AC9-J9)</f>
      </c>
      <c r="AE9" s="713">
        <f>IF(B9="","",VLOOKUP($B9,'3-2_算定表'!$B$7:$AB$65536,27,FALSE))</f>
      </c>
      <c r="AF9" s="714">
        <f>IF(AD9="","",VLOOKUP($B9,#REF!,3,FALSE))</f>
      </c>
      <c r="AG9" s="715">
        <f>IF(AE9="","",VLOOKUP($B9,#REF!,3,FALSE))</f>
      </c>
      <c r="AI9" s="425">
        <f>IF(A9&gt;0,ASC(C9&amp;H9),"")</f>
      </c>
      <c r="AJ9" s="425">
        <f aca="true" t="shared" si="7" ref="AJ9:AJ38">IF(B9="","",IF(AD9=0,0,1))</f>
      </c>
    </row>
    <row r="10" spans="1:36" s="424" customFormat="1" ht="18.75" customHeight="1">
      <c r="A10" s="3">
        <f aca="true" t="shared" si="8" ref="A10:A38">IF(B10="","",ROW($A10)-ROW($A$8))</f>
      </c>
      <c r="B10" s="415"/>
      <c r="C10" s="162">
        <f>IF($B10="","",VLOOKUP($B10,'3-2_算定表'!$B$7:$R$65536,2,FALSE))</f>
      </c>
      <c r="D10" s="163">
        <f>IF($B10="","",VLOOKUP($B10,'3-2_算定表'!$B$7:$R$65536,3,FALSE))</f>
      </c>
      <c r="E10" s="163">
        <f>IF($B10="","",VLOOKUP($B10,'3-2_算定表'!$B$7:$R$65536,4,FALSE))</f>
      </c>
      <c r="F10" s="164">
        <f>IF(B10="","",VLOOKUP($B10,'3-2_算定表'!$B$7:$R$65536,11,FALSE))</f>
      </c>
      <c r="G10" s="221">
        <f>IF(B10="","",VLOOKUP($B10,'3-2_算定表'!$B$7:$R$65536,13,FALSE))</f>
      </c>
      <c r="H10" s="164">
        <f>IF(B10="","",VLOOKUP($B10,'3-2_算定表'!$B$7:$R$65536,14,FALSE))</f>
      </c>
      <c r="I10" s="221">
        <f>IF(B10="","",VLOOKUP($B10,'3-2_算定表'!$B$7:$R$65536,16,FALSE))</f>
      </c>
      <c r="J10" s="166">
        <f>IF(B10="","",VLOOKUP($B10,'3-2_算定表'!$B$7:$R$65536,17,FALSE))</f>
      </c>
      <c r="K10" s="451">
        <f>IF($B10="","",VLOOKUP($B10,'3-2_算定表'!$B$7:$R$65536,11,FALSE))</f>
      </c>
      <c r="L10" s="452">
        <f>IF($B10="","",VLOOKUP($B10,'3-2_算定表'!$B$7:$R$65536,11,FALSE))</f>
      </c>
      <c r="M10" s="453">
        <f>IF($B10="","",VLOOKUP($B10,'3-2_算定表'!$B$7:$R$65536,11,FALSE))</f>
      </c>
      <c r="N10" s="451">
        <f>IF($B10="","",VLOOKUP($B10,'3-2_算定表'!$B$7:$R$65536,14,FALSE))</f>
      </c>
      <c r="O10" s="452">
        <f>IF($B10="","",VLOOKUP($B10,'3-2_算定表'!$B$7:$R$65536,14,FALSE))</f>
      </c>
      <c r="P10" s="452">
        <f>IF($B10="","",VLOOKUP($B10,'3-2_算定表'!$B$7:$R$65536,14,FALSE))</f>
      </c>
      <c r="Q10" s="452">
        <f>IF($B10="","",VLOOKUP($B10,'3-2_算定表'!$B$7:$R$65536,14,FALSE))</f>
      </c>
      <c r="R10" s="452">
        <f>IF($B10="","",VLOOKUP($B10,'3-2_算定表'!$B$7:$R$65536,14,FALSE))</f>
      </c>
      <c r="S10" s="452">
        <f>IF($B10="","",VLOOKUP($B10,'3-2_算定表'!$B$7:$R$65536,14,FALSE))</f>
      </c>
      <c r="T10" s="452">
        <f>IF($B10="","",VLOOKUP($B10,'3-2_算定表'!$B$7:$R$65536,14,FALSE))</f>
      </c>
      <c r="U10" s="452">
        <f>IF($B10="","",VLOOKUP($B10,'3-2_算定表'!$B$7:$R$65536,14,FALSE))</f>
      </c>
      <c r="V10" s="453">
        <f>IF($B10="","",VLOOKUP($B10,'3-2_算定表'!$B$7:$R$65536,14,FALSE))</f>
      </c>
      <c r="W10" s="164">
        <f t="shared" si="0"/>
      </c>
      <c r="X10" s="454">
        <f t="shared" si="1"/>
      </c>
      <c r="Y10" s="164">
        <f t="shared" si="2"/>
      </c>
      <c r="Z10" s="455">
        <f t="shared" si="3"/>
      </c>
      <c r="AA10" s="456">
        <f t="shared" si="4"/>
      </c>
      <c r="AB10" s="457">
        <f t="shared" si="5"/>
      </c>
      <c r="AC10" s="166">
        <f aca="true" t="shared" si="9" ref="AC10:AC38">IF(B10="","",(G10/12*W10)+(I10/12*X10)+(G10/12*Y10)+(I10/12*Z10))</f>
      </c>
      <c r="AD10" s="167">
        <f t="shared" si="6"/>
      </c>
      <c r="AE10" s="716">
        <f>IF(B10="","",VLOOKUP($B10,'3-2_算定表'!$B$7:$AB$65536,27,FALSE))</f>
      </c>
      <c r="AF10" s="717">
        <f>IF(AD10="","",VLOOKUP($B10,#REF!,3,FALSE))</f>
      </c>
      <c r="AG10" s="718">
        <f>IF(AE10="","",VLOOKUP($B10,#REF!,3,FALSE))</f>
      </c>
      <c r="AI10" s="413">
        <f>IF(A10&gt;0,ASC(C10&amp;H10),"")</f>
      </c>
      <c r="AJ10" s="413">
        <f t="shared" si="7"/>
      </c>
    </row>
    <row r="11" spans="1:36" s="424" customFormat="1" ht="18.75" customHeight="1">
      <c r="A11" s="2">
        <f t="shared" si="8"/>
      </c>
      <c r="B11" s="415"/>
      <c r="C11" s="171">
        <f>IF($B11="","",VLOOKUP($B11,'3-2_算定表'!$B$7:$R$65536,2,FALSE))</f>
      </c>
      <c r="D11" s="172">
        <f>IF($B11="","",VLOOKUP($B11,'3-2_算定表'!$B$7:$R$65536,3,FALSE))</f>
      </c>
      <c r="E11" s="172">
        <f>IF($B11="","",VLOOKUP($B11,'3-2_算定表'!$B$7:$R$65536,4,FALSE))</f>
      </c>
      <c r="F11" s="173">
        <f>IF(B11="","",VLOOKUP($B11,'3-2_算定表'!$B$7:$R$65536,11,FALSE))</f>
      </c>
      <c r="G11" s="175">
        <f>IF(B11="","",VLOOKUP($B11,'3-2_算定表'!$B$7:$R$65536,13,FALSE))</f>
      </c>
      <c r="H11" s="173">
        <f>IF(B11="","",VLOOKUP($B11,'3-2_算定表'!$B$7:$R$65536,14,FALSE))</f>
      </c>
      <c r="I11" s="175">
        <f>IF(B11="","",VLOOKUP($B11,'3-2_算定表'!$B$7:$R$65536,16,FALSE))</f>
      </c>
      <c r="J11" s="140">
        <f>IF(B11="","",VLOOKUP($B11,'3-2_算定表'!$B$7:$R$65536,17,FALSE))</f>
      </c>
      <c r="K11" s="458">
        <f>IF($B11="","",VLOOKUP($B11,'3-2_算定表'!$B$7:$R$65536,11,FALSE))</f>
      </c>
      <c r="L11" s="459">
        <f>IF($B11="","",VLOOKUP($B11,'3-2_算定表'!$B$7:$R$65536,11,FALSE))</f>
      </c>
      <c r="M11" s="460">
        <f>IF($B11="","",VLOOKUP($B11,'3-2_算定表'!$B$7:$R$65536,11,FALSE))</f>
      </c>
      <c r="N11" s="458">
        <f>IF($B11="","",VLOOKUP($B11,'3-2_算定表'!$B$7:$R$65536,14,FALSE))</f>
      </c>
      <c r="O11" s="459">
        <f>IF($B11="","",VLOOKUP($B11,'3-2_算定表'!$B$7:$R$65536,14,FALSE))</f>
      </c>
      <c r="P11" s="459">
        <f>IF($B11="","",VLOOKUP($B11,'3-2_算定表'!$B$7:$R$65536,14,FALSE))</f>
      </c>
      <c r="Q11" s="459">
        <f>IF($B11="","",VLOOKUP($B11,'3-2_算定表'!$B$7:$R$65536,14,FALSE))</f>
      </c>
      <c r="R11" s="459">
        <f>IF($B11="","",VLOOKUP($B11,'3-2_算定表'!$B$7:$R$65536,14,FALSE))</f>
      </c>
      <c r="S11" s="459">
        <f>IF($B11="","",VLOOKUP($B11,'3-2_算定表'!$B$7:$R$65536,14,FALSE))</f>
      </c>
      <c r="T11" s="459">
        <f>IF($B11="","",VLOOKUP($B11,'3-2_算定表'!$B$7:$R$65536,14,FALSE))</f>
      </c>
      <c r="U11" s="459">
        <f>IF($B11="","",VLOOKUP($B11,'3-2_算定表'!$B$7:$R$65536,14,FALSE))</f>
      </c>
      <c r="V11" s="460">
        <f>IF($B11="","",VLOOKUP($B11,'3-2_算定表'!$B$7:$R$65536,14,FALSE))</f>
      </c>
      <c r="W11" s="164">
        <f t="shared" si="0"/>
      </c>
      <c r="X11" s="454">
        <f t="shared" si="1"/>
      </c>
      <c r="Y11" s="164">
        <f t="shared" si="2"/>
      </c>
      <c r="Z11" s="455">
        <f t="shared" si="3"/>
      </c>
      <c r="AA11" s="456">
        <f t="shared" si="4"/>
      </c>
      <c r="AB11" s="457">
        <f t="shared" si="5"/>
      </c>
      <c r="AC11" s="140">
        <f t="shared" si="9"/>
      </c>
      <c r="AD11" s="174">
        <f t="shared" si="6"/>
      </c>
      <c r="AE11" s="707">
        <f>IF(B11="","",VLOOKUP($B11,'3-2_算定表'!$B$7:$AB$65536,27,FALSE))</f>
      </c>
      <c r="AF11" s="708">
        <f>IF(AD11="","",VLOOKUP($B11,#REF!,3,FALSE))</f>
      </c>
      <c r="AG11" s="709">
        <f>IF(AE11="","",VLOOKUP($B11,#REF!,3,FALSE))</f>
      </c>
      <c r="AI11" s="425">
        <f aca="true" t="shared" si="10" ref="AI11:AI38">IF(A11&gt;0,ASC(C11&amp;H11),"")</f>
      </c>
      <c r="AJ11" s="425">
        <f t="shared" si="7"/>
      </c>
    </row>
    <row r="12" spans="1:36" s="424" customFormat="1" ht="18.75" customHeight="1">
      <c r="A12" s="2">
        <f t="shared" si="8"/>
      </c>
      <c r="B12" s="415"/>
      <c r="C12" s="171">
        <f>IF($B12="","",VLOOKUP($B12,'3-2_算定表'!$B$7:$R$65536,2,FALSE))</f>
      </c>
      <c r="D12" s="172">
        <f>IF($B12="","",VLOOKUP($B12,'3-2_算定表'!$B$7:$R$65536,3,FALSE))</f>
      </c>
      <c r="E12" s="172">
        <f>IF($B12="","",VLOOKUP($B12,'3-2_算定表'!$B$7:$R$65536,4,FALSE))</f>
      </c>
      <c r="F12" s="173">
        <f>IF(B12="","",VLOOKUP($B12,'3-2_算定表'!$B$7:$R$65536,11,FALSE))</f>
      </c>
      <c r="G12" s="175">
        <f>IF(B12="","",VLOOKUP($B12,'3-2_算定表'!$B$7:$R$65536,13,FALSE))</f>
      </c>
      <c r="H12" s="173">
        <f>IF(B12="","",VLOOKUP($B12,'3-2_算定表'!$B$7:$R$65536,14,FALSE))</f>
      </c>
      <c r="I12" s="175">
        <f>IF(B12="","",VLOOKUP($B12,'3-2_算定表'!$B$7:$R$65536,16,FALSE))</f>
      </c>
      <c r="J12" s="140">
        <f>IF(B12="","",VLOOKUP($B12,'3-2_算定表'!$B$7:$R$65536,17,FALSE))</f>
      </c>
      <c r="K12" s="458">
        <f>IF($B12="","",VLOOKUP($B12,'3-2_算定表'!$B$7:$R$65536,11,FALSE))</f>
      </c>
      <c r="L12" s="459">
        <f>IF($B12="","",VLOOKUP($B12,'3-2_算定表'!$B$7:$R$65536,11,FALSE))</f>
      </c>
      <c r="M12" s="460">
        <f>IF($B12="","",VLOOKUP($B12,'3-2_算定表'!$B$7:$R$65536,11,FALSE))</f>
      </c>
      <c r="N12" s="458">
        <f>IF($B12="","",VLOOKUP($B12,'3-2_算定表'!$B$7:$R$65536,14,FALSE))</f>
      </c>
      <c r="O12" s="459">
        <f>IF($B12="","",VLOOKUP($B12,'3-2_算定表'!$B$7:$R$65536,14,FALSE))</f>
      </c>
      <c r="P12" s="459">
        <f>IF($B12="","",VLOOKUP($B12,'3-2_算定表'!$B$7:$R$65536,14,FALSE))</f>
      </c>
      <c r="Q12" s="459">
        <f>IF($B12="","",VLOOKUP($B12,'3-2_算定表'!$B$7:$R$65536,14,FALSE))</f>
      </c>
      <c r="R12" s="459">
        <f>IF($B12="","",VLOOKUP($B12,'3-2_算定表'!$B$7:$R$65536,14,FALSE))</f>
      </c>
      <c r="S12" s="459">
        <f>IF($B12="","",VLOOKUP($B12,'3-2_算定表'!$B$7:$R$65536,14,FALSE))</f>
      </c>
      <c r="T12" s="459">
        <f>IF($B12="","",VLOOKUP($B12,'3-2_算定表'!$B$7:$R$65536,14,FALSE))</f>
      </c>
      <c r="U12" s="459">
        <f>IF($B12="","",VLOOKUP($B12,'3-2_算定表'!$B$7:$R$65536,14,FALSE))</f>
      </c>
      <c r="V12" s="460">
        <f>IF($B12="","",VLOOKUP($B12,'3-2_算定表'!$B$7:$R$65536,14,FALSE))</f>
      </c>
      <c r="W12" s="173">
        <f t="shared" si="0"/>
      </c>
      <c r="X12" s="461">
        <f t="shared" si="1"/>
      </c>
      <c r="Y12" s="173">
        <f t="shared" si="2"/>
      </c>
      <c r="Z12" s="462">
        <f t="shared" si="3"/>
      </c>
      <c r="AA12" s="463">
        <f t="shared" si="4"/>
      </c>
      <c r="AB12" s="464">
        <f t="shared" si="5"/>
      </c>
      <c r="AC12" s="140">
        <f t="shared" si="9"/>
      </c>
      <c r="AD12" s="174">
        <f t="shared" si="6"/>
      </c>
      <c r="AE12" s="707">
        <f>IF(B12="","",VLOOKUP($B12,'3-2_算定表'!$B$7:$AB$65536,27,FALSE))</f>
      </c>
      <c r="AF12" s="708">
        <f>IF(AD12="","",VLOOKUP($B12,#REF!,3,FALSE))</f>
      </c>
      <c r="AG12" s="709">
        <f>IF(AE12="","",VLOOKUP($B12,#REF!,3,FALSE))</f>
      </c>
      <c r="AI12" s="425">
        <f t="shared" si="10"/>
      </c>
      <c r="AJ12" s="425">
        <f t="shared" si="7"/>
      </c>
    </row>
    <row r="13" spans="1:36" s="424" customFormat="1" ht="18.75" customHeight="1">
      <c r="A13" s="2">
        <f t="shared" si="8"/>
      </c>
      <c r="B13" s="415"/>
      <c r="C13" s="171">
        <f>IF($B13="","",VLOOKUP($B13,'3-2_算定表'!$B$7:$R$65536,2,FALSE))</f>
      </c>
      <c r="D13" s="172">
        <f>IF($B13="","",VLOOKUP($B13,'3-2_算定表'!$B$7:$R$65536,3,FALSE))</f>
      </c>
      <c r="E13" s="172">
        <f>IF($B13="","",VLOOKUP($B13,'3-2_算定表'!$B$7:$R$65536,4,FALSE))</f>
      </c>
      <c r="F13" s="173">
        <f>IF(B13="","",VLOOKUP($B13,'3-2_算定表'!$B$7:$R$65536,11,FALSE))</f>
      </c>
      <c r="G13" s="175">
        <f>IF(B13="","",VLOOKUP($B13,'3-2_算定表'!$B$7:$R$65536,13,FALSE))</f>
      </c>
      <c r="H13" s="173">
        <f>IF(B13="","",VLOOKUP($B13,'3-2_算定表'!$B$7:$R$65536,14,FALSE))</f>
      </c>
      <c r="I13" s="175">
        <f>IF(B13="","",VLOOKUP($B13,'3-2_算定表'!$B$7:$R$65536,16,FALSE))</f>
      </c>
      <c r="J13" s="140">
        <f>IF(B13="","",VLOOKUP($B13,'3-2_算定表'!$B$7:$R$65536,17,FALSE))</f>
      </c>
      <c r="K13" s="458">
        <f>IF($B13="","",VLOOKUP($B13,'3-2_算定表'!$B$7:$R$65536,11,FALSE))</f>
      </c>
      <c r="L13" s="459">
        <f>IF($B13="","",VLOOKUP($B13,'3-2_算定表'!$B$7:$R$65536,11,FALSE))</f>
      </c>
      <c r="M13" s="460">
        <f>IF($B13="","",VLOOKUP($B13,'3-2_算定表'!$B$7:$R$65536,11,FALSE))</f>
      </c>
      <c r="N13" s="458">
        <f>IF($B13="","",VLOOKUP($B13,'3-2_算定表'!$B$7:$R$65536,14,FALSE))</f>
      </c>
      <c r="O13" s="459">
        <f>IF($B13="","",VLOOKUP($B13,'3-2_算定表'!$B$7:$R$65536,14,FALSE))</f>
      </c>
      <c r="P13" s="459">
        <f>IF($B13="","",VLOOKUP($B13,'3-2_算定表'!$B$7:$R$65536,14,FALSE))</f>
      </c>
      <c r="Q13" s="459">
        <f>IF($B13="","",VLOOKUP($B13,'3-2_算定表'!$B$7:$R$65536,14,FALSE))</f>
      </c>
      <c r="R13" s="459">
        <f>IF($B13="","",VLOOKUP($B13,'3-2_算定表'!$B$7:$R$65536,14,FALSE))</f>
      </c>
      <c r="S13" s="459">
        <f>IF($B13="","",VLOOKUP($B13,'3-2_算定表'!$B$7:$R$65536,14,FALSE))</f>
      </c>
      <c r="T13" s="459">
        <f>IF($B13="","",VLOOKUP($B13,'3-2_算定表'!$B$7:$R$65536,14,FALSE))</f>
      </c>
      <c r="U13" s="459">
        <f>IF($B13="","",VLOOKUP($B13,'3-2_算定表'!$B$7:$R$65536,14,FALSE))</f>
      </c>
      <c r="V13" s="460">
        <f>IF($B13="","",VLOOKUP($B13,'3-2_算定表'!$B$7:$R$65536,14,FALSE))</f>
      </c>
      <c r="W13" s="173">
        <f t="shared" si="0"/>
      </c>
      <c r="X13" s="461">
        <f t="shared" si="1"/>
      </c>
      <c r="Y13" s="173">
        <f t="shared" si="2"/>
      </c>
      <c r="Z13" s="462">
        <f t="shared" si="3"/>
      </c>
      <c r="AA13" s="463">
        <f t="shared" si="4"/>
      </c>
      <c r="AB13" s="464">
        <f t="shared" si="5"/>
      </c>
      <c r="AC13" s="140">
        <f t="shared" si="9"/>
      </c>
      <c r="AD13" s="174">
        <f t="shared" si="6"/>
      </c>
      <c r="AE13" s="707">
        <f>IF(B13="","",VLOOKUP($B13,'3-2_算定表'!$B$7:$AB$65536,27,FALSE))</f>
      </c>
      <c r="AF13" s="708">
        <f>IF(AD13="","",VLOOKUP($B13,#REF!,3,FALSE))</f>
      </c>
      <c r="AG13" s="709">
        <f>IF(AE13="","",VLOOKUP($B13,#REF!,3,FALSE))</f>
      </c>
      <c r="AI13" s="425">
        <f t="shared" si="10"/>
      </c>
      <c r="AJ13" s="425">
        <f t="shared" si="7"/>
      </c>
    </row>
    <row r="14" spans="1:36" s="424" customFormat="1" ht="18.75" customHeight="1">
      <c r="A14" s="2">
        <f t="shared" si="8"/>
      </c>
      <c r="B14" s="465"/>
      <c r="C14" s="171">
        <f>IF($B14="","",VLOOKUP($B14,'3-2_算定表'!$B$7:$R$65536,2,FALSE))</f>
      </c>
      <c r="D14" s="172">
        <f>IF($B14="","",VLOOKUP($B14,'3-2_算定表'!$B$7:$R$65536,3,FALSE))</f>
      </c>
      <c r="E14" s="172">
        <f>IF($B14="","",VLOOKUP($B14,'3-2_算定表'!$B$7:$R$65536,4,FALSE))</f>
      </c>
      <c r="F14" s="173">
        <f>IF(B14="","",VLOOKUP($B14,'3-2_算定表'!$B$7:$R$65536,11,FALSE))</f>
      </c>
      <c r="G14" s="175">
        <f>IF(B14="","",VLOOKUP($B14,'3-2_算定表'!$B$7:$R$65536,13,FALSE))</f>
      </c>
      <c r="H14" s="173">
        <f>IF(B14="","",VLOOKUP($B14,'3-2_算定表'!$B$7:$R$65536,14,FALSE))</f>
      </c>
      <c r="I14" s="175">
        <f>IF(B14="","",VLOOKUP($B14,'3-2_算定表'!$B$7:$R$65536,16,FALSE))</f>
      </c>
      <c r="J14" s="140">
        <f>IF(B14="","",VLOOKUP($B14,'3-2_算定表'!$B$7:$R$65536,17,FALSE))</f>
      </c>
      <c r="K14" s="458">
        <f>IF($B14="","",VLOOKUP($B14,'3-2_算定表'!$B$7:$R$65536,11,FALSE))</f>
      </c>
      <c r="L14" s="459">
        <f>IF($B14="","",VLOOKUP($B14,'3-2_算定表'!$B$7:$R$65536,11,FALSE))</f>
      </c>
      <c r="M14" s="460">
        <f>IF($B14="","",VLOOKUP($B14,'3-2_算定表'!$B$7:$R$65536,11,FALSE))</f>
      </c>
      <c r="N14" s="458">
        <f>IF($B14="","",VLOOKUP($B14,'3-2_算定表'!$B$7:$R$65536,14,FALSE))</f>
      </c>
      <c r="O14" s="459">
        <f>IF($B14="","",VLOOKUP($B14,'3-2_算定表'!$B$7:$R$65536,14,FALSE))</f>
      </c>
      <c r="P14" s="459">
        <f>IF($B14="","",VLOOKUP($B14,'3-2_算定表'!$B$7:$R$65536,14,FALSE))</f>
      </c>
      <c r="Q14" s="459">
        <f>IF($B14="","",VLOOKUP($B14,'3-2_算定表'!$B$7:$R$65536,14,FALSE))</f>
      </c>
      <c r="R14" s="459">
        <f>IF($B14="","",VLOOKUP($B14,'3-2_算定表'!$B$7:$R$65536,14,FALSE))</f>
      </c>
      <c r="S14" s="459">
        <f>IF($B14="","",VLOOKUP($B14,'3-2_算定表'!$B$7:$R$65536,14,FALSE))</f>
      </c>
      <c r="T14" s="459">
        <f>IF($B14="","",VLOOKUP($B14,'3-2_算定表'!$B$7:$R$65536,14,FALSE))</f>
      </c>
      <c r="U14" s="459">
        <f>IF($B14="","",VLOOKUP($B14,'3-2_算定表'!$B$7:$R$65536,14,FALSE))</f>
      </c>
      <c r="V14" s="460">
        <f>IF($B14="","",VLOOKUP($B14,'3-2_算定表'!$B$7:$R$65536,14,FALSE))</f>
      </c>
      <c r="W14" s="173">
        <f t="shared" si="0"/>
      </c>
      <c r="X14" s="461">
        <f t="shared" si="1"/>
      </c>
      <c r="Y14" s="173">
        <f t="shared" si="2"/>
      </c>
      <c r="Z14" s="462">
        <f t="shared" si="3"/>
      </c>
      <c r="AA14" s="463">
        <f t="shared" si="4"/>
      </c>
      <c r="AB14" s="464">
        <f t="shared" si="5"/>
      </c>
      <c r="AC14" s="140">
        <f t="shared" si="9"/>
      </c>
      <c r="AD14" s="174">
        <f t="shared" si="6"/>
      </c>
      <c r="AE14" s="707">
        <f>IF(B14="","",VLOOKUP($B14,'3-2_算定表'!$B$7:$AB$65536,27,FALSE))</f>
      </c>
      <c r="AF14" s="708">
        <f>IF(AD14="","",VLOOKUP($B14,#REF!,3,FALSE))</f>
      </c>
      <c r="AG14" s="709">
        <f>IF(AE14="","",VLOOKUP($B14,#REF!,3,FALSE))</f>
      </c>
      <c r="AI14" s="425">
        <f t="shared" si="10"/>
      </c>
      <c r="AJ14" s="425">
        <f t="shared" si="7"/>
      </c>
    </row>
    <row r="15" spans="1:36" s="424" customFormat="1" ht="18.75" customHeight="1">
      <c r="A15" s="2">
        <f t="shared" si="8"/>
      </c>
      <c r="B15" s="465"/>
      <c r="C15" s="171">
        <f>IF($B15="","",VLOOKUP($B15,'3-2_算定表'!$B$7:$R$65536,2,FALSE))</f>
      </c>
      <c r="D15" s="172">
        <f>IF($B15="","",VLOOKUP($B15,'3-2_算定表'!$B$7:$R$65536,3,FALSE))</f>
      </c>
      <c r="E15" s="172">
        <f>IF($B15="","",VLOOKUP($B15,'3-2_算定表'!$B$7:$R$65536,4,FALSE))</f>
      </c>
      <c r="F15" s="173">
        <f>IF(B15="","",VLOOKUP($B15,'3-2_算定表'!$B$7:$R$65536,11,FALSE))</f>
      </c>
      <c r="G15" s="175">
        <f>IF(B15="","",VLOOKUP($B15,'3-2_算定表'!$B$7:$R$65536,13,FALSE))</f>
      </c>
      <c r="H15" s="173">
        <f>IF(B15="","",VLOOKUP($B15,'3-2_算定表'!$B$7:$R$65536,14,FALSE))</f>
      </c>
      <c r="I15" s="175">
        <f>IF(B15="","",VLOOKUP($B15,'3-2_算定表'!$B$7:$R$65536,16,FALSE))</f>
      </c>
      <c r="J15" s="140">
        <f>IF(B15="","",VLOOKUP($B15,'3-2_算定表'!$B$7:$R$65536,17,FALSE))</f>
      </c>
      <c r="K15" s="458">
        <f>IF($B15="","",VLOOKUP($B15,'3-2_算定表'!$B$7:$R$65536,11,FALSE))</f>
      </c>
      <c r="L15" s="459">
        <f>IF($B15="","",VLOOKUP($B15,'3-2_算定表'!$B$7:$R$65536,11,FALSE))</f>
      </c>
      <c r="M15" s="460">
        <f>IF($B15="","",VLOOKUP($B15,'3-2_算定表'!$B$7:$R$65536,11,FALSE))</f>
      </c>
      <c r="N15" s="458">
        <f>IF($B15="","",VLOOKUP($B15,'3-2_算定表'!$B$7:$R$65536,14,FALSE))</f>
      </c>
      <c r="O15" s="459">
        <f>IF($B15="","",VLOOKUP($B15,'3-2_算定表'!$B$7:$R$65536,14,FALSE))</f>
      </c>
      <c r="P15" s="459">
        <f>IF($B15="","",VLOOKUP($B15,'3-2_算定表'!$B$7:$R$65536,14,FALSE))</f>
      </c>
      <c r="Q15" s="459">
        <f>IF($B15="","",VLOOKUP($B15,'3-2_算定表'!$B$7:$R$65536,14,FALSE))</f>
      </c>
      <c r="R15" s="459">
        <f>IF($B15="","",VLOOKUP($B15,'3-2_算定表'!$B$7:$R$65536,14,FALSE))</f>
      </c>
      <c r="S15" s="459">
        <f>IF($B15="","",VLOOKUP($B15,'3-2_算定表'!$B$7:$R$65536,14,FALSE))</f>
      </c>
      <c r="T15" s="459">
        <f>IF($B15="","",VLOOKUP($B15,'3-2_算定表'!$B$7:$R$65536,14,FALSE))</f>
      </c>
      <c r="U15" s="459">
        <f>IF($B15="","",VLOOKUP($B15,'3-2_算定表'!$B$7:$R$65536,14,FALSE))</f>
      </c>
      <c r="V15" s="460">
        <f>IF($B15="","",VLOOKUP($B15,'3-2_算定表'!$B$7:$R$65536,14,FALSE))</f>
      </c>
      <c r="W15" s="173">
        <f t="shared" si="0"/>
      </c>
      <c r="X15" s="461">
        <f t="shared" si="1"/>
      </c>
      <c r="Y15" s="173">
        <f t="shared" si="2"/>
      </c>
      <c r="Z15" s="462">
        <f t="shared" si="3"/>
      </c>
      <c r="AA15" s="463">
        <f t="shared" si="4"/>
      </c>
      <c r="AB15" s="464">
        <f t="shared" si="5"/>
      </c>
      <c r="AC15" s="140">
        <f t="shared" si="9"/>
      </c>
      <c r="AD15" s="174">
        <f t="shared" si="6"/>
      </c>
      <c r="AE15" s="707">
        <f>IF(B15="","",VLOOKUP($B15,'3-2_算定表'!$B$7:$AB$65536,27,FALSE))</f>
      </c>
      <c r="AF15" s="708">
        <f>IF(AD15="","",VLOOKUP($B15,#REF!,3,FALSE))</f>
      </c>
      <c r="AG15" s="709">
        <f>IF(AE15="","",VLOOKUP($B15,#REF!,3,FALSE))</f>
      </c>
      <c r="AI15" s="425">
        <f t="shared" si="10"/>
      </c>
      <c r="AJ15" s="425">
        <f t="shared" si="7"/>
      </c>
    </row>
    <row r="16" spans="1:36" s="424" customFormat="1" ht="18.75" customHeight="1">
      <c r="A16" s="2">
        <f t="shared" si="8"/>
      </c>
      <c r="B16" s="465"/>
      <c r="C16" s="171">
        <f>IF($B16="","",VLOOKUP($B16,'3-2_算定表'!$B$7:$R$65536,2,FALSE))</f>
      </c>
      <c r="D16" s="172">
        <f>IF($B16="","",VLOOKUP($B16,'3-2_算定表'!$B$7:$R$65536,3,FALSE))</f>
      </c>
      <c r="E16" s="172">
        <f>IF($B16="","",VLOOKUP($B16,'3-2_算定表'!$B$7:$R$65536,4,FALSE))</f>
      </c>
      <c r="F16" s="173">
        <f>IF(B16="","",VLOOKUP($B16,'3-2_算定表'!$B$7:$R$65536,11,FALSE))</f>
      </c>
      <c r="G16" s="175">
        <f>IF(B16="","",VLOOKUP($B16,'3-2_算定表'!$B$7:$R$65536,13,FALSE))</f>
      </c>
      <c r="H16" s="173">
        <f>IF(B16="","",VLOOKUP($B16,'3-2_算定表'!$B$7:$R$65536,14,FALSE))</f>
      </c>
      <c r="I16" s="175">
        <f>IF(B16="","",VLOOKUP($B16,'3-2_算定表'!$B$7:$R$65536,16,FALSE))</f>
      </c>
      <c r="J16" s="140">
        <f>IF(B16="","",VLOOKUP($B16,'3-2_算定表'!$B$7:$R$65536,17,FALSE))</f>
      </c>
      <c r="K16" s="458">
        <f>IF($B16="","",VLOOKUP($B16,'3-2_算定表'!$B$7:$R$65536,11,FALSE))</f>
      </c>
      <c r="L16" s="459">
        <f>IF($B16="","",VLOOKUP($B16,'3-2_算定表'!$B$7:$R$65536,11,FALSE))</f>
      </c>
      <c r="M16" s="460">
        <f>IF($B16="","",VLOOKUP($B16,'3-2_算定表'!$B$7:$R$65536,11,FALSE))</f>
      </c>
      <c r="N16" s="458">
        <f>IF($B16="","",VLOOKUP($B16,'3-2_算定表'!$B$7:$R$65536,14,FALSE))</f>
      </c>
      <c r="O16" s="459">
        <f>IF($B16="","",VLOOKUP($B16,'3-2_算定表'!$B$7:$R$65536,14,FALSE))</f>
      </c>
      <c r="P16" s="459">
        <f>IF($B16="","",VLOOKUP($B16,'3-2_算定表'!$B$7:$R$65536,14,FALSE))</f>
      </c>
      <c r="Q16" s="459">
        <f>IF($B16="","",VLOOKUP($B16,'3-2_算定表'!$B$7:$R$65536,14,FALSE))</f>
      </c>
      <c r="R16" s="459">
        <f>IF($B16="","",VLOOKUP($B16,'3-2_算定表'!$B$7:$R$65536,14,FALSE))</f>
      </c>
      <c r="S16" s="459">
        <f>IF($B16="","",VLOOKUP($B16,'3-2_算定表'!$B$7:$R$65536,14,FALSE))</f>
      </c>
      <c r="T16" s="459">
        <f>IF($B16="","",VLOOKUP($B16,'3-2_算定表'!$B$7:$R$65536,14,FALSE))</f>
      </c>
      <c r="U16" s="459">
        <f>IF($B16="","",VLOOKUP($B16,'3-2_算定表'!$B$7:$R$65536,14,FALSE))</f>
      </c>
      <c r="V16" s="460">
        <f>IF($B16="","",VLOOKUP($B16,'3-2_算定表'!$B$7:$R$65536,14,FALSE))</f>
      </c>
      <c r="W16" s="173">
        <f t="shared" si="0"/>
      </c>
      <c r="X16" s="461">
        <f t="shared" si="1"/>
      </c>
      <c r="Y16" s="173">
        <f t="shared" si="2"/>
      </c>
      <c r="Z16" s="462">
        <f t="shared" si="3"/>
      </c>
      <c r="AA16" s="463">
        <f t="shared" si="4"/>
      </c>
      <c r="AB16" s="464">
        <f t="shared" si="5"/>
      </c>
      <c r="AC16" s="140">
        <f t="shared" si="9"/>
      </c>
      <c r="AD16" s="174">
        <f t="shared" si="6"/>
      </c>
      <c r="AE16" s="707">
        <f>IF(B16="","",VLOOKUP($B16,'3-2_算定表'!$B$7:$AB$65536,27,FALSE))</f>
      </c>
      <c r="AF16" s="708">
        <f>IF(AD16="","",VLOOKUP($B16,#REF!,3,FALSE))</f>
      </c>
      <c r="AG16" s="709">
        <f>IF(AE16="","",VLOOKUP($B16,#REF!,3,FALSE))</f>
      </c>
      <c r="AI16" s="425">
        <f t="shared" si="10"/>
      </c>
      <c r="AJ16" s="425">
        <f t="shared" si="7"/>
      </c>
    </row>
    <row r="17" spans="1:36" s="424" customFormat="1" ht="18.75" customHeight="1">
      <c r="A17" s="2">
        <f t="shared" si="8"/>
      </c>
      <c r="B17" s="465"/>
      <c r="C17" s="171">
        <f>IF($B17="","",VLOOKUP($B17,'3-2_算定表'!$B$7:$R$65536,2,FALSE))</f>
      </c>
      <c r="D17" s="172">
        <f>IF($B17="","",VLOOKUP($B17,'3-2_算定表'!$B$7:$R$65536,3,FALSE))</f>
      </c>
      <c r="E17" s="172">
        <f>IF($B17="","",VLOOKUP($B17,'3-2_算定表'!$B$7:$R$65536,4,FALSE))</f>
      </c>
      <c r="F17" s="173">
        <f>IF(B17="","",VLOOKUP($B17,'3-2_算定表'!$B$7:$R$65536,11,FALSE))</f>
      </c>
      <c r="G17" s="175">
        <f>IF(B17="","",VLOOKUP($B17,'3-2_算定表'!$B$7:$R$65536,13,FALSE))</f>
      </c>
      <c r="H17" s="173">
        <f>IF(B17="","",VLOOKUP($B17,'3-2_算定表'!$B$7:$R$65536,14,FALSE))</f>
      </c>
      <c r="I17" s="175">
        <f>IF(B17="","",VLOOKUP($B17,'3-2_算定表'!$B$7:$R$65536,16,FALSE))</f>
      </c>
      <c r="J17" s="140">
        <f>IF(B17="","",VLOOKUP($B17,'3-2_算定表'!$B$7:$R$65536,17,FALSE))</f>
      </c>
      <c r="K17" s="458">
        <f>IF($B17="","",VLOOKUP($B17,'3-2_算定表'!$B$7:$R$65536,11,FALSE))</f>
      </c>
      <c r="L17" s="459">
        <f>IF($B17="","",VLOOKUP($B17,'3-2_算定表'!$B$7:$R$65536,11,FALSE))</f>
      </c>
      <c r="M17" s="460">
        <f>IF($B17="","",VLOOKUP($B17,'3-2_算定表'!$B$7:$R$65536,11,FALSE))</f>
      </c>
      <c r="N17" s="458">
        <f>IF($B17="","",VLOOKUP($B17,'3-2_算定表'!$B$7:$R$65536,14,FALSE))</f>
      </c>
      <c r="O17" s="459">
        <f>IF($B17="","",VLOOKUP($B17,'3-2_算定表'!$B$7:$R$65536,14,FALSE))</f>
      </c>
      <c r="P17" s="459">
        <f>IF($B17="","",VLOOKUP($B17,'3-2_算定表'!$B$7:$R$65536,14,FALSE))</f>
      </c>
      <c r="Q17" s="459">
        <f>IF($B17="","",VLOOKUP($B17,'3-2_算定表'!$B$7:$R$65536,14,FALSE))</f>
      </c>
      <c r="R17" s="459">
        <f>IF($B17="","",VLOOKUP($B17,'3-2_算定表'!$B$7:$R$65536,14,FALSE))</f>
      </c>
      <c r="S17" s="459">
        <f>IF($B17="","",VLOOKUP($B17,'3-2_算定表'!$B$7:$R$65536,14,FALSE))</f>
      </c>
      <c r="T17" s="459">
        <f>IF($B17="","",VLOOKUP($B17,'3-2_算定表'!$B$7:$R$65536,14,FALSE))</f>
      </c>
      <c r="U17" s="459">
        <f>IF($B17="","",VLOOKUP($B17,'3-2_算定表'!$B$7:$R$65536,14,FALSE))</f>
      </c>
      <c r="V17" s="460">
        <f>IF($B17="","",VLOOKUP($B17,'3-2_算定表'!$B$7:$R$65536,14,FALSE))</f>
      </c>
      <c r="W17" s="173">
        <f t="shared" si="0"/>
      </c>
      <c r="X17" s="461">
        <f t="shared" si="1"/>
      </c>
      <c r="Y17" s="173">
        <f t="shared" si="2"/>
      </c>
      <c r="Z17" s="462">
        <f t="shared" si="3"/>
      </c>
      <c r="AA17" s="463">
        <f t="shared" si="4"/>
      </c>
      <c r="AB17" s="464">
        <f t="shared" si="5"/>
      </c>
      <c r="AC17" s="140">
        <f t="shared" si="9"/>
      </c>
      <c r="AD17" s="174">
        <f t="shared" si="6"/>
      </c>
      <c r="AE17" s="707">
        <f>IF(B17="","",VLOOKUP($B17,'3-2_算定表'!$B$7:$AB$65536,27,FALSE))</f>
      </c>
      <c r="AF17" s="708">
        <f>IF(AD17="","",VLOOKUP($B17,#REF!,3,FALSE))</f>
      </c>
      <c r="AG17" s="709">
        <f>IF(AE17="","",VLOOKUP($B17,#REF!,3,FALSE))</f>
      </c>
      <c r="AI17" s="425">
        <f t="shared" si="10"/>
      </c>
      <c r="AJ17" s="425">
        <f t="shared" si="7"/>
      </c>
    </row>
    <row r="18" spans="1:36" s="424" customFormat="1" ht="18.75" customHeight="1">
      <c r="A18" s="2">
        <f t="shared" si="8"/>
      </c>
      <c r="B18" s="465"/>
      <c r="C18" s="171">
        <f>IF($B18="","",VLOOKUP($B18,'3-2_算定表'!$B$7:$R$65536,2,FALSE))</f>
      </c>
      <c r="D18" s="172">
        <f>IF($B18="","",VLOOKUP($B18,'3-2_算定表'!$B$7:$R$65536,3,FALSE))</f>
      </c>
      <c r="E18" s="172">
        <f>IF($B18="","",VLOOKUP($B18,'3-2_算定表'!$B$7:$R$65536,4,FALSE))</f>
      </c>
      <c r="F18" s="173">
        <f>IF(B18="","",VLOOKUP($B18,'3-2_算定表'!$B$7:$R$65536,11,FALSE))</f>
      </c>
      <c r="G18" s="175">
        <f>IF(B18="","",VLOOKUP($B18,'3-2_算定表'!$B$7:$R$65536,13,FALSE))</f>
      </c>
      <c r="H18" s="173">
        <f>IF(B18="","",VLOOKUP($B18,'3-2_算定表'!$B$7:$R$65536,14,FALSE))</f>
      </c>
      <c r="I18" s="175">
        <f>IF(B18="","",VLOOKUP($B18,'3-2_算定表'!$B$7:$R$65536,16,FALSE))</f>
      </c>
      <c r="J18" s="140">
        <f>IF(B18="","",VLOOKUP($B18,'3-2_算定表'!$B$7:$R$65536,17,FALSE))</f>
      </c>
      <c r="K18" s="458">
        <f>IF($B18="","",VLOOKUP($B18,'3-2_算定表'!$B$7:$R$65536,11,FALSE))</f>
      </c>
      <c r="L18" s="459">
        <f>IF($B18="","",VLOOKUP($B18,'3-2_算定表'!$B$7:$R$65536,11,FALSE))</f>
      </c>
      <c r="M18" s="460">
        <f>IF($B18="","",VLOOKUP($B18,'3-2_算定表'!$B$7:$R$65536,11,FALSE))</f>
      </c>
      <c r="N18" s="458">
        <f>IF($B18="","",VLOOKUP($B18,'3-2_算定表'!$B$7:$R$65536,14,FALSE))</f>
      </c>
      <c r="O18" s="459">
        <f>IF($B18="","",VLOOKUP($B18,'3-2_算定表'!$B$7:$R$65536,14,FALSE))</f>
      </c>
      <c r="P18" s="459">
        <f>IF($B18="","",VLOOKUP($B18,'3-2_算定表'!$B$7:$R$65536,14,FALSE))</f>
      </c>
      <c r="Q18" s="459">
        <f>IF($B18="","",VLOOKUP($B18,'3-2_算定表'!$B$7:$R$65536,14,FALSE))</f>
      </c>
      <c r="R18" s="459">
        <f>IF($B18="","",VLOOKUP($B18,'3-2_算定表'!$B$7:$R$65536,14,FALSE))</f>
      </c>
      <c r="S18" s="459">
        <f>IF($B18="","",VLOOKUP($B18,'3-2_算定表'!$B$7:$R$65536,14,FALSE))</f>
      </c>
      <c r="T18" s="459">
        <f>IF($B18="","",VLOOKUP($B18,'3-2_算定表'!$B$7:$R$65536,14,FALSE))</f>
      </c>
      <c r="U18" s="459">
        <f>IF($B18="","",VLOOKUP($B18,'3-2_算定表'!$B$7:$R$65536,14,FALSE))</f>
      </c>
      <c r="V18" s="460">
        <f>IF($B18="","",VLOOKUP($B18,'3-2_算定表'!$B$7:$R$65536,14,FALSE))</f>
      </c>
      <c r="W18" s="173">
        <f t="shared" si="0"/>
      </c>
      <c r="X18" s="461">
        <f t="shared" si="1"/>
      </c>
      <c r="Y18" s="173">
        <f t="shared" si="2"/>
      </c>
      <c r="Z18" s="462">
        <f t="shared" si="3"/>
      </c>
      <c r="AA18" s="463">
        <f t="shared" si="4"/>
      </c>
      <c r="AB18" s="464">
        <f t="shared" si="5"/>
      </c>
      <c r="AC18" s="140">
        <f>IF(B18="","",(G18/12*W18)+(I18/12*X18)+(G18/12*Y18)+(I18/12*Z18))</f>
      </c>
      <c r="AD18" s="174">
        <f t="shared" si="6"/>
      </c>
      <c r="AE18" s="707">
        <f>IF(B18="","",VLOOKUP($B18,'3-2_算定表'!$B$7:$AB$65536,27,FALSE))</f>
      </c>
      <c r="AF18" s="708">
        <f>IF(AD18="","",VLOOKUP($B18,#REF!,3,FALSE))</f>
      </c>
      <c r="AG18" s="709">
        <f>IF(AE18="","",VLOOKUP($B18,#REF!,3,FALSE))</f>
      </c>
      <c r="AI18" s="425">
        <f t="shared" si="10"/>
      </c>
      <c r="AJ18" s="425">
        <f t="shared" si="7"/>
      </c>
    </row>
    <row r="19" spans="1:36" s="424" customFormat="1" ht="18.75" customHeight="1">
      <c r="A19" s="2">
        <f t="shared" si="8"/>
      </c>
      <c r="B19" s="465"/>
      <c r="C19" s="171">
        <f>IF($B19="","",VLOOKUP($B19,'3-2_算定表'!$B$7:$R$65536,2,FALSE))</f>
      </c>
      <c r="D19" s="172">
        <f>IF($B19="","",VLOOKUP($B19,'3-2_算定表'!$B$7:$R$65536,3,FALSE))</f>
      </c>
      <c r="E19" s="172">
        <f>IF($B19="","",VLOOKUP($B19,'3-2_算定表'!$B$7:$R$65536,4,FALSE))</f>
      </c>
      <c r="F19" s="173">
        <f>IF(B19="","",VLOOKUP($B19,'3-2_算定表'!$B$7:$R$65536,11,FALSE))</f>
      </c>
      <c r="G19" s="175">
        <f>IF(B19="","",VLOOKUP($B19,'3-2_算定表'!$B$7:$R$65536,13,FALSE))</f>
      </c>
      <c r="H19" s="173">
        <f>IF(B19="","",VLOOKUP($B19,'3-2_算定表'!$B$7:$R$65536,14,FALSE))</f>
      </c>
      <c r="I19" s="175">
        <f>IF(B19="","",VLOOKUP($B19,'3-2_算定表'!$B$7:$R$65536,16,FALSE))</f>
      </c>
      <c r="J19" s="140">
        <f>IF(B19="","",VLOOKUP($B19,'3-2_算定表'!$B$7:$R$65536,17,FALSE))</f>
      </c>
      <c r="K19" s="458">
        <f>IF($B19="","",VLOOKUP($B19,'3-2_算定表'!$B$7:$R$65536,11,FALSE))</f>
      </c>
      <c r="L19" s="459">
        <f>IF($B19="","",VLOOKUP($B19,'3-2_算定表'!$B$7:$R$65536,11,FALSE))</f>
      </c>
      <c r="M19" s="460">
        <f>IF($B19="","",VLOOKUP($B19,'3-2_算定表'!$B$7:$R$65536,11,FALSE))</f>
      </c>
      <c r="N19" s="458">
        <f>IF($B19="","",VLOOKUP($B19,'3-2_算定表'!$B$7:$R$65536,14,FALSE))</f>
      </c>
      <c r="O19" s="459">
        <f>IF($B19="","",VLOOKUP($B19,'3-2_算定表'!$B$7:$R$65536,14,FALSE))</f>
      </c>
      <c r="P19" s="459">
        <f>IF($B19="","",VLOOKUP($B19,'3-2_算定表'!$B$7:$R$65536,14,FALSE))</f>
      </c>
      <c r="Q19" s="459">
        <f>IF($B19="","",VLOOKUP($B19,'3-2_算定表'!$B$7:$R$65536,14,FALSE))</f>
      </c>
      <c r="R19" s="459">
        <f>IF($B19="","",VLOOKUP($B19,'3-2_算定表'!$B$7:$R$65536,14,FALSE))</f>
      </c>
      <c r="S19" s="459">
        <f>IF($B19="","",VLOOKUP($B19,'3-2_算定表'!$B$7:$R$65536,14,FALSE))</f>
      </c>
      <c r="T19" s="459">
        <f>IF($B19="","",VLOOKUP($B19,'3-2_算定表'!$B$7:$R$65536,14,FALSE))</f>
      </c>
      <c r="U19" s="459">
        <f>IF($B19="","",VLOOKUP($B19,'3-2_算定表'!$B$7:$R$65536,14,FALSE))</f>
      </c>
      <c r="V19" s="460">
        <f>IF($B19="","",VLOOKUP($B19,'3-2_算定表'!$B$7:$R$65536,14,FALSE))</f>
      </c>
      <c r="W19" s="173">
        <f t="shared" si="0"/>
      </c>
      <c r="X19" s="461">
        <f t="shared" si="1"/>
      </c>
      <c r="Y19" s="173">
        <f t="shared" si="2"/>
      </c>
      <c r="Z19" s="462">
        <f t="shared" si="3"/>
      </c>
      <c r="AA19" s="463">
        <f t="shared" si="4"/>
      </c>
      <c r="AB19" s="464">
        <f t="shared" si="5"/>
      </c>
      <c r="AC19" s="140">
        <f t="shared" si="9"/>
      </c>
      <c r="AD19" s="174">
        <f t="shared" si="6"/>
      </c>
      <c r="AE19" s="707">
        <f>IF(B19="","",VLOOKUP($B19,'3-2_算定表'!$B$7:$AB$65536,27,FALSE))</f>
      </c>
      <c r="AF19" s="708">
        <f>IF(AD19="","",VLOOKUP($B19,#REF!,3,FALSE))</f>
      </c>
      <c r="AG19" s="709">
        <f>IF(AE19="","",VLOOKUP($B19,#REF!,3,FALSE))</f>
      </c>
      <c r="AI19" s="425">
        <f t="shared" si="10"/>
      </c>
      <c r="AJ19" s="425">
        <f t="shared" si="7"/>
      </c>
    </row>
    <row r="20" spans="1:36" s="424" customFormat="1" ht="18.75" customHeight="1">
      <c r="A20" s="2">
        <f t="shared" si="8"/>
      </c>
      <c r="B20" s="465"/>
      <c r="C20" s="171">
        <f>IF($B20="","",VLOOKUP($B20,'3-2_算定表'!$B$7:$R$65536,2,FALSE))</f>
      </c>
      <c r="D20" s="172">
        <f>IF($B20="","",VLOOKUP($B20,'3-2_算定表'!$B$7:$R$65536,3,FALSE))</f>
      </c>
      <c r="E20" s="172">
        <f>IF($B20="","",VLOOKUP($B20,'3-2_算定表'!$B$7:$R$65536,4,FALSE))</f>
      </c>
      <c r="F20" s="173">
        <f>IF(B20="","",VLOOKUP($B20,'3-2_算定表'!$B$7:$R$65536,11,FALSE))</f>
      </c>
      <c r="G20" s="175">
        <f>IF(B20="","",VLOOKUP($B20,'3-2_算定表'!$B$7:$R$65536,13,FALSE))</f>
      </c>
      <c r="H20" s="173">
        <f>IF(B20="","",VLOOKUP($B20,'3-2_算定表'!$B$7:$R$65536,14,FALSE))</f>
      </c>
      <c r="I20" s="175">
        <f>IF(B20="","",VLOOKUP($B20,'3-2_算定表'!$B$7:$R$65536,16,FALSE))</f>
      </c>
      <c r="J20" s="140">
        <f>IF(B20="","",VLOOKUP($B20,'3-2_算定表'!$B$7:$R$65536,17,FALSE))</f>
      </c>
      <c r="K20" s="458">
        <f>IF($B20="","",VLOOKUP($B20,'3-2_算定表'!$B$7:$R$65536,11,FALSE))</f>
      </c>
      <c r="L20" s="459">
        <f>IF($B20="","",VLOOKUP($B20,'3-2_算定表'!$B$7:$R$65536,11,FALSE))</f>
      </c>
      <c r="M20" s="460">
        <f>IF($B20="","",VLOOKUP($B20,'3-2_算定表'!$B$7:$R$65536,11,FALSE))</f>
      </c>
      <c r="N20" s="458">
        <f>IF($B20="","",VLOOKUP($B20,'3-2_算定表'!$B$7:$R$65536,14,FALSE))</f>
      </c>
      <c r="O20" s="459">
        <f>IF($B20="","",VLOOKUP($B20,'3-2_算定表'!$B$7:$R$65536,14,FALSE))</f>
      </c>
      <c r="P20" s="459">
        <f>IF($B20="","",VLOOKUP($B20,'3-2_算定表'!$B$7:$R$65536,14,FALSE))</f>
      </c>
      <c r="Q20" s="459">
        <f>IF($B20="","",VLOOKUP($B20,'3-2_算定表'!$B$7:$R$65536,14,FALSE))</f>
      </c>
      <c r="R20" s="459">
        <f>IF($B20="","",VLOOKUP($B20,'3-2_算定表'!$B$7:$R$65536,14,FALSE))</f>
      </c>
      <c r="S20" s="459">
        <f>IF($B20="","",VLOOKUP($B20,'3-2_算定表'!$B$7:$R$65536,14,FALSE))</f>
      </c>
      <c r="T20" s="459">
        <f>IF($B20="","",VLOOKUP($B20,'3-2_算定表'!$B$7:$R$65536,14,FALSE))</f>
      </c>
      <c r="U20" s="459">
        <f>IF($B20="","",VLOOKUP($B20,'3-2_算定表'!$B$7:$R$65536,14,FALSE))</f>
      </c>
      <c r="V20" s="460">
        <f>IF($B20="","",VLOOKUP($B20,'3-2_算定表'!$B$7:$R$65536,14,FALSE))</f>
      </c>
      <c r="W20" s="173">
        <f t="shared" si="0"/>
      </c>
      <c r="X20" s="461">
        <f t="shared" si="1"/>
      </c>
      <c r="Y20" s="173">
        <f t="shared" si="2"/>
      </c>
      <c r="Z20" s="462">
        <f t="shared" si="3"/>
      </c>
      <c r="AA20" s="463">
        <f t="shared" si="4"/>
      </c>
      <c r="AB20" s="464">
        <f t="shared" si="5"/>
      </c>
      <c r="AC20" s="140">
        <f t="shared" si="9"/>
      </c>
      <c r="AD20" s="174">
        <f t="shared" si="6"/>
      </c>
      <c r="AE20" s="707">
        <f>IF(B20="","",VLOOKUP($B20,'3-2_算定表'!$B$7:$AB$65536,27,FALSE))</f>
      </c>
      <c r="AF20" s="708">
        <f>IF(AD20="","",VLOOKUP($B20,#REF!,3,FALSE))</f>
      </c>
      <c r="AG20" s="709">
        <f>IF(AE20="","",VLOOKUP($B20,#REF!,3,FALSE))</f>
      </c>
      <c r="AI20" s="425">
        <f t="shared" si="10"/>
      </c>
      <c r="AJ20" s="425">
        <f t="shared" si="7"/>
      </c>
    </row>
    <row r="21" spans="1:36" s="424" customFormat="1" ht="18.75" customHeight="1">
      <c r="A21" s="2">
        <f t="shared" si="8"/>
      </c>
      <c r="B21" s="465"/>
      <c r="C21" s="171">
        <f>IF($B21="","",VLOOKUP($B21,'3-2_算定表'!$B$7:$R$65536,2,FALSE))</f>
      </c>
      <c r="D21" s="172">
        <f>IF($B21="","",VLOOKUP($B21,'3-2_算定表'!$B$7:$R$65536,3,FALSE))</f>
      </c>
      <c r="E21" s="172">
        <f>IF($B21="","",VLOOKUP($B21,'3-2_算定表'!$B$7:$R$65536,4,FALSE))</f>
      </c>
      <c r="F21" s="173">
        <f>IF(B21="","",VLOOKUP($B21,'3-2_算定表'!$B$7:$R$65536,11,FALSE))</f>
      </c>
      <c r="G21" s="175">
        <f>IF(B21="","",VLOOKUP($B21,'3-2_算定表'!$B$7:$R$65536,13,FALSE))</f>
      </c>
      <c r="H21" s="173">
        <f>IF(B21="","",VLOOKUP($B21,'3-2_算定表'!$B$7:$R$65536,14,FALSE))</f>
      </c>
      <c r="I21" s="175">
        <f>IF(B21="","",VLOOKUP($B21,'3-2_算定表'!$B$7:$R$65536,16,FALSE))</f>
      </c>
      <c r="J21" s="140">
        <f>IF(B21="","",VLOOKUP($B21,'3-2_算定表'!$B$7:$R$65536,17,FALSE))</f>
      </c>
      <c r="K21" s="458">
        <f>IF($B21="","",VLOOKUP($B21,'3-2_算定表'!$B$7:$R$65536,11,FALSE))</f>
      </c>
      <c r="L21" s="459">
        <f>IF($B21="","",VLOOKUP($B21,'3-2_算定表'!$B$7:$R$65536,11,FALSE))</f>
      </c>
      <c r="M21" s="460">
        <f>IF($B21="","",VLOOKUP($B21,'3-2_算定表'!$B$7:$R$65536,11,FALSE))</f>
      </c>
      <c r="N21" s="458">
        <f>IF($B21="","",VLOOKUP($B21,'3-2_算定表'!$B$7:$R$65536,14,FALSE))</f>
      </c>
      <c r="O21" s="459">
        <f>IF($B21="","",VLOOKUP($B21,'3-2_算定表'!$B$7:$R$65536,14,FALSE))</f>
      </c>
      <c r="P21" s="459">
        <f>IF($B21="","",VLOOKUP($B21,'3-2_算定表'!$B$7:$R$65536,14,FALSE))</f>
      </c>
      <c r="Q21" s="459">
        <f>IF($B21="","",VLOOKUP($B21,'3-2_算定表'!$B$7:$R$65536,14,FALSE))</f>
      </c>
      <c r="R21" s="459">
        <f>IF($B21="","",VLOOKUP($B21,'3-2_算定表'!$B$7:$R$65536,14,FALSE))</f>
      </c>
      <c r="S21" s="459">
        <f>IF($B21="","",VLOOKUP($B21,'3-2_算定表'!$B$7:$R$65536,14,FALSE))</f>
      </c>
      <c r="T21" s="459">
        <f>IF($B21="","",VLOOKUP($B21,'3-2_算定表'!$B$7:$R$65536,14,FALSE))</f>
      </c>
      <c r="U21" s="459">
        <f>IF($B21="","",VLOOKUP($B21,'3-2_算定表'!$B$7:$R$65536,14,FALSE))</f>
      </c>
      <c r="V21" s="460">
        <f>IF($B21="","",VLOOKUP($B21,'3-2_算定表'!$B$7:$R$65536,14,FALSE))</f>
      </c>
      <c r="W21" s="173">
        <f t="shared" si="0"/>
      </c>
      <c r="X21" s="461">
        <f t="shared" si="1"/>
      </c>
      <c r="Y21" s="173">
        <f t="shared" si="2"/>
      </c>
      <c r="Z21" s="462">
        <f t="shared" si="3"/>
      </c>
      <c r="AA21" s="463">
        <f t="shared" si="4"/>
      </c>
      <c r="AB21" s="464">
        <f t="shared" si="5"/>
      </c>
      <c r="AC21" s="140">
        <f t="shared" si="9"/>
      </c>
      <c r="AD21" s="174">
        <f t="shared" si="6"/>
      </c>
      <c r="AE21" s="707">
        <f>IF(B21="","",VLOOKUP($B21,'3-2_算定表'!$B$7:$AB$65536,27,FALSE))</f>
      </c>
      <c r="AF21" s="708">
        <f>IF(AD21="","",VLOOKUP($B21,#REF!,3,FALSE))</f>
      </c>
      <c r="AG21" s="709">
        <f>IF(AE21="","",VLOOKUP($B21,#REF!,3,FALSE))</f>
      </c>
      <c r="AI21" s="425">
        <f t="shared" si="10"/>
      </c>
      <c r="AJ21" s="425">
        <f t="shared" si="7"/>
      </c>
    </row>
    <row r="22" spans="1:36" s="424" customFormat="1" ht="18.75" customHeight="1">
      <c r="A22" s="2">
        <f t="shared" si="8"/>
      </c>
      <c r="B22" s="465"/>
      <c r="C22" s="171">
        <f>IF($B22="","",VLOOKUP($B22,'3-2_算定表'!$B$7:$R$65536,2,FALSE))</f>
      </c>
      <c r="D22" s="172">
        <f>IF($B22="","",VLOOKUP($B22,'3-2_算定表'!$B$7:$R$65536,3,FALSE))</f>
      </c>
      <c r="E22" s="172">
        <f>IF($B22="","",VLOOKUP($B22,'3-2_算定表'!$B$7:$R$65536,4,FALSE))</f>
      </c>
      <c r="F22" s="173">
        <f>IF(B22="","",VLOOKUP($B22,'3-2_算定表'!$B$7:$R$65536,11,FALSE))</f>
      </c>
      <c r="G22" s="175">
        <f>IF(B22="","",VLOOKUP($B22,'3-2_算定表'!$B$7:$R$65536,13,FALSE))</f>
      </c>
      <c r="H22" s="173">
        <f>IF(B22="","",VLOOKUP($B22,'3-2_算定表'!$B$7:$R$65536,14,FALSE))</f>
      </c>
      <c r="I22" s="175">
        <f>IF(B22="","",VLOOKUP($B22,'3-2_算定表'!$B$7:$R$65536,16,FALSE))</f>
      </c>
      <c r="J22" s="140">
        <f>IF(B22="","",VLOOKUP($B22,'3-2_算定表'!$B$7:$R$65536,17,FALSE))</f>
      </c>
      <c r="K22" s="458">
        <f>IF($B22="","",VLOOKUP($B22,'3-2_算定表'!$B$7:$R$65536,11,FALSE))</f>
      </c>
      <c r="L22" s="459">
        <f>IF($B22="","",VLOOKUP($B22,'3-2_算定表'!$B$7:$R$65536,11,FALSE))</f>
      </c>
      <c r="M22" s="460">
        <f>IF($B22="","",VLOOKUP($B22,'3-2_算定表'!$B$7:$R$65536,11,FALSE))</f>
      </c>
      <c r="N22" s="458">
        <f>IF($B22="","",VLOOKUP($B22,'3-2_算定表'!$B$7:$R$65536,14,FALSE))</f>
      </c>
      <c r="O22" s="459">
        <f>IF($B22="","",VLOOKUP($B22,'3-2_算定表'!$B$7:$R$65536,14,FALSE))</f>
      </c>
      <c r="P22" s="459">
        <f>IF($B22="","",VLOOKUP($B22,'3-2_算定表'!$B$7:$R$65536,14,FALSE))</f>
      </c>
      <c r="Q22" s="459">
        <f>IF($B22="","",VLOOKUP($B22,'3-2_算定表'!$B$7:$R$65536,14,FALSE))</f>
      </c>
      <c r="R22" s="459">
        <f>IF($B22="","",VLOOKUP($B22,'3-2_算定表'!$B$7:$R$65536,14,FALSE))</f>
      </c>
      <c r="S22" s="459">
        <f>IF($B22="","",VLOOKUP($B22,'3-2_算定表'!$B$7:$R$65536,14,FALSE))</f>
      </c>
      <c r="T22" s="459">
        <f>IF($B22="","",VLOOKUP($B22,'3-2_算定表'!$B$7:$R$65536,14,FALSE))</f>
      </c>
      <c r="U22" s="459">
        <f>IF($B22="","",VLOOKUP($B22,'3-2_算定表'!$B$7:$R$65536,14,FALSE))</f>
      </c>
      <c r="V22" s="460">
        <f>IF($B22="","",VLOOKUP($B22,'3-2_算定表'!$B$7:$R$65536,14,FALSE))</f>
      </c>
      <c r="W22" s="173">
        <f t="shared" si="0"/>
      </c>
      <c r="X22" s="461">
        <f t="shared" si="1"/>
      </c>
      <c r="Y22" s="173">
        <f t="shared" si="2"/>
      </c>
      <c r="Z22" s="462">
        <f t="shared" si="3"/>
      </c>
      <c r="AA22" s="463">
        <f t="shared" si="4"/>
      </c>
      <c r="AB22" s="464">
        <f t="shared" si="5"/>
      </c>
      <c r="AC22" s="140">
        <f>IF(B22="","",(G22/12*W22)+(I22/12*X22)+(G22/12*Y22)+(I22/12*Z22))</f>
      </c>
      <c r="AD22" s="174">
        <f t="shared" si="6"/>
      </c>
      <c r="AE22" s="707">
        <f>IF(B22="","",VLOOKUP($B22,'3-2_算定表'!$B$7:$AB$65536,27,FALSE))</f>
      </c>
      <c r="AF22" s="708">
        <f>IF(AD22="","",VLOOKUP($B22,#REF!,3,FALSE))</f>
      </c>
      <c r="AG22" s="709">
        <f>IF(AE22="","",VLOOKUP($B22,#REF!,3,FALSE))</f>
      </c>
      <c r="AI22" s="425">
        <f t="shared" si="10"/>
      </c>
      <c r="AJ22" s="425">
        <f t="shared" si="7"/>
      </c>
    </row>
    <row r="23" spans="1:36" s="424" customFormat="1" ht="18.75" customHeight="1">
      <c r="A23" s="2">
        <f t="shared" si="8"/>
      </c>
      <c r="B23" s="465"/>
      <c r="C23" s="171">
        <f>IF($B23="","",VLOOKUP($B23,'3-2_算定表'!$B$7:$R$65536,2,FALSE))</f>
      </c>
      <c r="D23" s="172">
        <f>IF($B23="","",VLOOKUP($B23,'3-2_算定表'!$B$7:$R$65536,3,FALSE))</f>
      </c>
      <c r="E23" s="172">
        <f>IF($B23="","",VLOOKUP($B23,'3-2_算定表'!$B$7:$R$65536,4,FALSE))</f>
      </c>
      <c r="F23" s="173">
        <f>IF(B23="","",VLOOKUP($B23,'3-2_算定表'!$B$7:$R$65536,11,FALSE))</f>
      </c>
      <c r="G23" s="175">
        <f>IF(B23="","",VLOOKUP($B23,'3-2_算定表'!$B$7:$R$65536,13,FALSE))</f>
      </c>
      <c r="H23" s="173">
        <f>IF(B23="","",VLOOKUP($B23,'3-2_算定表'!$B$7:$R$65536,14,FALSE))</f>
      </c>
      <c r="I23" s="175">
        <f>IF(B23="","",VLOOKUP($B23,'3-2_算定表'!$B$7:$R$65536,16,FALSE))</f>
      </c>
      <c r="J23" s="140">
        <f>IF(B23="","",VLOOKUP($B23,'3-2_算定表'!$B$7:$R$65536,17,FALSE))</f>
      </c>
      <c r="K23" s="458">
        <f>IF($B23="","",VLOOKUP($B23,'3-2_算定表'!$B$7:$R$65536,11,FALSE))</f>
      </c>
      <c r="L23" s="459">
        <f>IF($B23="","",VLOOKUP($B23,'3-2_算定表'!$B$7:$R$65536,11,FALSE))</f>
      </c>
      <c r="M23" s="460">
        <f>IF($B23="","",VLOOKUP($B23,'3-2_算定表'!$B$7:$R$65536,11,FALSE))</f>
      </c>
      <c r="N23" s="458">
        <f>IF($B23="","",VLOOKUP($B23,'3-2_算定表'!$B$7:$R$65536,14,FALSE))</f>
      </c>
      <c r="O23" s="459">
        <f>IF($B23="","",VLOOKUP($B23,'3-2_算定表'!$B$7:$R$65536,14,FALSE))</f>
      </c>
      <c r="P23" s="459">
        <f>IF($B23="","",VLOOKUP($B23,'3-2_算定表'!$B$7:$R$65536,14,FALSE))</f>
      </c>
      <c r="Q23" s="459">
        <f>IF($B23="","",VLOOKUP($B23,'3-2_算定表'!$B$7:$R$65536,14,FALSE))</f>
      </c>
      <c r="R23" s="459">
        <f>IF($B23="","",VLOOKUP($B23,'3-2_算定表'!$B$7:$R$65536,14,FALSE))</f>
      </c>
      <c r="S23" s="459">
        <f>IF($B23="","",VLOOKUP($B23,'3-2_算定表'!$B$7:$R$65536,14,FALSE))</f>
      </c>
      <c r="T23" s="459">
        <f>IF($B23="","",VLOOKUP($B23,'3-2_算定表'!$B$7:$R$65536,14,FALSE))</f>
      </c>
      <c r="U23" s="459">
        <f>IF($B23="","",VLOOKUP($B23,'3-2_算定表'!$B$7:$R$65536,14,FALSE))</f>
      </c>
      <c r="V23" s="460">
        <f>IF($B23="","",VLOOKUP($B23,'3-2_算定表'!$B$7:$R$65536,14,FALSE))</f>
      </c>
      <c r="W23" s="173">
        <f t="shared" si="0"/>
      </c>
      <c r="X23" s="461">
        <f t="shared" si="1"/>
      </c>
      <c r="Y23" s="173">
        <f t="shared" si="2"/>
      </c>
      <c r="Z23" s="462">
        <f t="shared" si="3"/>
      </c>
      <c r="AA23" s="463">
        <f t="shared" si="4"/>
      </c>
      <c r="AB23" s="464">
        <f t="shared" si="5"/>
      </c>
      <c r="AC23" s="140">
        <f t="shared" si="9"/>
      </c>
      <c r="AD23" s="174">
        <f t="shared" si="6"/>
      </c>
      <c r="AE23" s="707">
        <f>IF(B23="","",VLOOKUP($B23,'3-2_算定表'!$B$7:$AB$65536,27,FALSE))</f>
      </c>
      <c r="AF23" s="708">
        <f>IF(AD23="","",VLOOKUP($B23,#REF!,3,FALSE))</f>
      </c>
      <c r="AG23" s="709">
        <f>IF(AE23="","",VLOOKUP($B23,#REF!,3,FALSE))</f>
      </c>
      <c r="AI23" s="425">
        <f t="shared" si="10"/>
      </c>
      <c r="AJ23" s="425">
        <f t="shared" si="7"/>
      </c>
    </row>
    <row r="24" spans="1:36" s="424" customFormat="1" ht="18.75" customHeight="1">
      <c r="A24" s="2">
        <f t="shared" si="8"/>
      </c>
      <c r="B24" s="465"/>
      <c r="C24" s="171">
        <f>IF($B24="","",VLOOKUP($B24,'3-2_算定表'!$B$7:$R$65536,2,FALSE))</f>
      </c>
      <c r="D24" s="172">
        <f>IF($B24="","",VLOOKUP($B24,'3-2_算定表'!$B$7:$R$65536,3,FALSE))</f>
      </c>
      <c r="E24" s="172">
        <f>IF($B24="","",VLOOKUP($B24,'3-2_算定表'!$B$7:$R$65536,4,FALSE))</f>
      </c>
      <c r="F24" s="173">
        <f>IF(B24="","",VLOOKUP($B24,'3-2_算定表'!$B$7:$R$65536,11,FALSE))</f>
      </c>
      <c r="G24" s="175">
        <f>IF(B24="","",VLOOKUP($B24,'3-2_算定表'!$B$7:$R$65536,13,FALSE))</f>
      </c>
      <c r="H24" s="173">
        <f>IF(B24="","",VLOOKUP($B24,'3-2_算定表'!$B$7:$R$65536,14,FALSE))</f>
      </c>
      <c r="I24" s="175">
        <f>IF(B24="","",VLOOKUP($B24,'3-2_算定表'!$B$7:$R$65536,16,FALSE))</f>
      </c>
      <c r="J24" s="140">
        <f>IF(B24="","",VLOOKUP($B24,'3-2_算定表'!$B$7:$R$65536,17,FALSE))</f>
      </c>
      <c r="K24" s="458">
        <f>IF($B24="","",VLOOKUP($B24,'3-2_算定表'!$B$7:$R$65536,11,FALSE))</f>
      </c>
      <c r="L24" s="459">
        <f>IF($B24="","",VLOOKUP($B24,'3-2_算定表'!$B$7:$R$65536,11,FALSE))</f>
      </c>
      <c r="M24" s="460">
        <f>IF($B24="","",VLOOKUP($B24,'3-2_算定表'!$B$7:$R$65536,11,FALSE))</f>
      </c>
      <c r="N24" s="458">
        <f>IF($B24="","",VLOOKUP($B24,'3-2_算定表'!$B$7:$R$65536,14,FALSE))</f>
      </c>
      <c r="O24" s="459">
        <f>IF($B24="","",VLOOKUP($B24,'3-2_算定表'!$B$7:$R$65536,14,FALSE))</f>
      </c>
      <c r="P24" s="459">
        <f>IF($B24="","",VLOOKUP($B24,'3-2_算定表'!$B$7:$R$65536,14,FALSE))</f>
      </c>
      <c r="Q24" s="459">
        <f>IF($B24="","",VLOOKUP($B24,'3-2_算定表'!$B$7:$R$65536,14,FALSE))</f>
      </c>
      <c r="R24" s="459">
        <f>IF($B24="","",VLOOKUP($B24,'3-2_算定表'!$B$7:$R$65536,14,FALSE))</f>
      </c>
      <c r="S24" s="459">
        <f>IF($B24="","",VLOOKUP($B24,'3-2_算定表'!$B$7:$R$65536,14,FALSE))</f>
      </c>
      <c r="T24" s="459">
        <f>IF($B24="","",VLOOKUP($B24,'3-2_算定表'!$B$7:$R$65536,14,FALSE))</f>
      </c>
      <c r="U24" s="459">
        <f>IF($B24="","",VLOOKUP($B24,'3-2_算定表'!$B$7:$R$65536,14,FALSE))</f>
      </c>
      <c r="V24" s="460">
        <f>IF($B24="","",VLOOKUP($B24,'3-2_算定表'!$B$7:$R$65536,14,FALSE))</f>
      </c>
      <c r="W24" s="173">
        <f t="shared" si="0"/>
      </c>
      <c r="X24" s="461">
        <f t="shared" si="1"/>
      </c>
      <c r="Y24" s="173">
        <f t="shared" si="2"/>
      </c>
      <c r="Z24" s="462">
        <f t="shared" si="3"/>
      </c>
      <c r="AA24" s="463">
        <f t="shared" si="4"/>
      </c>
      <c r="AB24" s="464">
        <f t="shared" si="5"/>
      </c>
      <c r="AC24" s="140">
        <f t="shared" si="9"/>
      </c>
      <c r="AD24" s="174">
        <f t="shared" si="6"/>
      </c>
      <c r="AE24" s="707">
        <f>IF(B24="","",VLOOKUP($B24,'3-2_算定表'!$B$7:$AB$65536,27,FALSE))</f>
      </c>
      <c r="AF24" s="708">
        <f>IF(AD24="","",VLOOKUP($B24,#REF!,3,FALSE))</f>
      </c>
      <c r="AG24" s="709">
        <f>IF(AE24="","",VLOOKUP($B24,#REF!,3,FALSE))</f>
      </c>
      <c r="AI24" s="425">
        <f t="shared" si="10"/>
      </c>
      <c r="AJ24" s="425">
        <f t="shared" si="7"/>
      </c>
    </row>
    <row r="25" spans="1:36" s="424" customFormat="1" ht="18.75" customHeight="1">
      <c r="A25" s="2">
        <f t="shared" si="8"/>
      </c>
      <c r="B25" s="465"/>
      <c r="C25" s="171">
        <f>IF($B25="","",VLOOKUP($B25,'3-2_算定表'!$B$7:$R$65536,2,FALSE))</f>
      </c>
      <c r="D25" s="172">
        <f>IF($B25="","",VLOOKUP($B25,'3-2_算定表'!$B$7:$R$65536,3,FALSE))</f>
      </c>
      <c r="E25" s="172">
        <f>IF($B25="","",VLOOKUP($B25,'3-2_算定表'!$B$7:$R$65536,4,FALSE))</f>
      </c>
      <c r="F25" s="173">
        <f>IF(B25="","",VLOOKUP($B25,'3-2_算定表'!$B$7:$R$65536,11,FALSE))</f>
      </c>
      <c r="G25" s="175">
        <f>IF(B25="","",VLOOKUP($B25,'3-2_算定表'!$B$7:$R$65536,13,FALSE))</f>
      </c>
      <c r="H25" s="173">
        <f>IF(B25="","",VLOOKUP($B25,'3-2_算定表'!$B$7:$R$65536,14,FALSE))</f>
      </c>
      <c r="I25" s="175">
        <f>IF(B25="","",VLOOKUP($B25,'3-2_算定表'!$B$7:$R$65536,16,FALSE))</f>
      </c>
      <c r="J25" s="140">
        <f>IF(B25="","",VLOOKUP($B25,'3-2_算定表'!$B$7:$R$65536,17,FALSE))</f>
      </c>
      <c r="K25" s="458">
        <f>IF($B25="","",VLOOKUP($B25,'3-2_算定表'!$B$7:$R$65536,11,FALSE))</f>
      </c>
      <c r="L25" s="459">
        <f>IF($B25="","",VLOOKUP($B25,'3-2_算定表'!$B$7:$R$65536,11,FALSE))</f>
      </c>
      <c r="M25" s="460">
        <f>IF($B25="","",VLOOKUP($B25,'3-2_算定表'!$B$7:$R$65536,11,FALSE))</f>
      </c>
      <c r="N25" s="458">
        <f>IF($B25="","",VLOOKUP($B25,'3-2_算定表'!$B$7:$R$65536,14,FALSE))</f>
      </c>
      <c r="O25" s="459">
        <f>IF($B25="","",VLOOKUP($B25,'3-2_算定表'!$B$7:$R$65536,14,FALSE))</f>
      </c>
      <c r="P25" s="459">
        <f>IF($B25="","",VLOOKUP($B25,'3-2_算定表'!$B$7:$R$65536,14,FALSE))</f>
      </c>
      <c r="Q25" s="459">
        <f>IF($B25="","",VLOOKUP($B25,'3-2_算定表'!$B$7:$R$65536,14,FALSE))</f>
      </c>
      <c r="R25" s="459">
        <f>IF($B25="","",VLOOKUP($B25,'3-2_算定表'!$B$7:$R$65536,14,FALSE))</f>
      </c>
      <c r="S25" s="459">
        <f>IF($B25="","",VLOOKUP($B25,'3-2_算定表'!$B$7:$R$65536,14,FALSE))</f>
      </c>
      <c r="T25" s="459">
        <f>IF($B25="","",VLOOKUP($B25,'3-2_算定表'!$B$7:$R$65536,14,FALSE))</f>
      </c>
      <c r="U25" s="459">
        <f>IF($B25="","",VLOOKUP($B25,'3-2_算定表'!$B$7:$R$65536,14,FALSE))</f>
      </c>
      <c r="V25" s="460">
        <f>IF($B25="","",VLOOKUP($B25,'3-2_算定表'!$B$7:$R$65536,14,FALSE))</f>
      </c>
      <c r="W25" s="173">
        <f t="shared" si="0"/>
      </c>
      <c r="X25" s="461">
        <f t="shared" si="1"/>
      </c>
      <c r="Y25" s="173">
        <f t="shared" si="2"/>
      </c>
      <c r="Z25" s="462">
        <f t="shared" si="3"/>
      </c>
      <c r="AA25" s="463">
        <f t="shared" si="4"/>
      </c>
      <c r="AB25" s="464">
        <f t="shared" si="5"/>
      </c>
      <c r="AC25" s="140">
        <f t="shared" si="9"/>
      </c>
      <c r="AD25" s="174">
        <f t="shared" si="6"/>
      </c>
      <c r="AE25" s="707">
        <f>IF(B25="","",VLOOKUP($B25,'3-2_算定表'!$B$7:$AB$65536,27,FALSE))</f>
      </c>
      <c r="AF25" s="708">
        <f>IF(AD25="","",VLOOKUP($B25,#REF!,3,FALSE))</f>
      </c>
      <c r="AG25" s="709">
        <f>IF(AE25="","",VLOOKUP($B25,#REF!,3,FALSE))</f>
      </c>
      <c r="AI25" s="425">
        <f t="shared" si="10"/>
      </c>
      <c r="AJ25" s="425">
        <f t="shared" si="7"/>
      </c>
    </row>
    <row r="26" spans="1:36" s="424" customFormat="1" ht="18.75" customHeight="1">
      <c r="A26" s="2">
        <f t="shared" si="8"/>
      </c>
      <c r="B26" s="465"/>
      <c r="C26" s="171">
        <f>IF($B26="","",VLOOKUP($B26,'3-2_算定表'!$B$7:$R$65536,2,FALSE))</f>
      </c>
      <c r="D26" s="172">
        <f>IF($B26="","",VLOOKUP($B26,'3-2_算定表'!$B$7:$R$65536,3,FALSE))</f>
      </c>
      <c r="E26" s="172">
        <f>IF($B26="","",VLOOKUP($B26,'3-2_算定表'!$B$7:$R$65536,4,FALSE))</f>
      </c>
      <c r="F26" s="173">
        <f>IF(B26="","",VLOOKUP($B26,'3-2_算定表'!$B$7:$R$65536,11,FALSE))</f>
      </c>
      <c r="G26" s="175">
        <f>IF(B26="","",VLOOKUP($B26,'3-2_算定表'!$B$7:$R$65536,13,FALSE))</f>
      </c>
      <c r="H26" s="173">
        <f>IF(B26="","",VLOOKUP($B26,'3-2_算定表'!$B$7:$R$65536,14,FALSE))</f>
      </c>
      <c r="I26" s="175">
        <f>IF(B26="","",VLOOKUP($B26,'3-2_算定表'!$B$7:$R$65536,16,FALSE))</f>
      </c>
      <c r="J26" s="140">
        <f>IF(B26="","",VLOOKUP($B26,'3-2_算定表'!$B$7:$R$65536,17,FALSE))</f>
      </c>
      <c r="K26" s="458">
        <f>IF($B26="","",VLOOKUP($B26,'3-2_算定表'!$B$7:$R$65536,11,FALSE))</f>
      </c>
      <c r="L26" s="459">
        <f>IF($B26="","",VLOOKUP($B26,'3-2_算定表'!$B$7:$R$65536,11,FALSE))</f>
      </c>
      <c r="M26" s="460">
        <f>IF($B26="","",VLOOKUP($B26,'3-2_算定表'!$B$7:$R$65536,11,FALSE))</f>
      </c>
      <c r="N26" s="458">
        <f>IF($B26="","",VLOOKUP($B26,'3-2_算定表'!$B$7:$R$65536,14,FALSE))</f>
      </c>
      <c r="O26" s="459">
        <f>IF($B26="","",VLOOKUP($B26,'3-2_算定表'!$B$7:$R$65536,14,FALSE))</f>
      </c>
      <c r="P26" s="459">
        <f>IF($B26="","",VLOOKUP($B26,'3-2_算定表'!$B$7:$R$65536,14,FALSE))</f>
      </c>
      <c r="Q26" s="459">
        <f>IF($B26="","",VLOOKUP($B26,'3-2_算定表'!$B$7:$R$65536,14,FALSE))</f>
      </c>
      <c r="R26" s="459">
        <f>IF($B26="","",VLOOKUP($B26,'3-2_算定表'!$B$7:$R$65536,14,FALSE))</f>
      </c>
      <c r="S26" s="459">
        <f>IF($B26="","",VLOOKUP($B26,'3-2_算定表'!$B$7:$R$65536,14,FALSE))</f>
      </c>
      <c r="T26" s="459">
        <f>IF($B26="","",VLOOKUP($B26,'3-2_算定表'!$B$7:$R$65536,14,FALSE))</f>
      </c>
      <c r="U26" s="459">
        <f>IF($B26="","",VLOOKUP($B26,'3-2_算定表'!$B$7:$R$65536,14,FALSE))</f>
      </c>
      <c r="V26" s="460">
        <f>IF($B26="","",VLOOKUP($B26,'3-2_算定表'!$B$7:$R$65536,14,FALSE))</f>
      </c>
      <c r="W26" s="173">
        <f t="shared" si="0"/>
      </c>
      <c r="X26" s="461">
        <f t="shared" si="1"/>
      </c>
      <c r="Y26" s="173">
        <f t="shared" si="2"/>
      </c>
      <c r="Z26" s="462">
        <f t="shared" si="3"/>
      </c>
      <c r="AA26" s="463">
        <f t="shared" si="4"/>
      </c>
      <c r="AB26" s="464">
        <f t="shared" si="5"/>
      </c>
      <c r="AC26" s="140">
        <f t="shared" si="9"/>
      </c>
      <c r="AD26" s="174">
        <f t="shared" si="6"/>
      </c>
      <c r="AE26" s="707">
        <f>IF(B26="","",VLOOKUP($B26,'3-2_算定表'!$B$7:$AB$65536,27,FALSE))</f>
      </c>
      <c r="AF26" s="708">
        <f>IF(AD26="","",VLOOKUP($B26,#REF!,3,FALSE))</f>
      </c>
      <c r="AG26" s="709">
        <f>IF(AE26="","",VLOOKUP($B26,#REF!,3,FALSE))</f>
      </c>
      <c r="AI26" s="425">
        <f t="shared" si="10"/>
      </c>
      <c r="AJ26" s="425">
        <f t="shared" si="7"/>
      </c>
    </row>
    <row r="27" spans="1:36" s="424" customFormat="1" ht="18.75" customHeight="1">
      <c r="A27" s="2">
        <f t="shared" si="8"/>
      </c>
      <c r="B27" s="465"/>
      <c r="C27" s="171">
        <f>IF($B27="","",VLOOKUP($B27,'3-2_算定表'!$B$7:$R$65536,2,FALSE))</f>
      </c>
      <c r="D27" s="172">
        <f>IF($B27="","",VLOOKUP($B27,'3-2_算定表'!$B$7:$R$65536,3,FALSE))</f>
      </c>
      <c r="E27" s="172">
        <f>IF($B27="","",VLOOKUP($B27,'3-2_算定表'!$B$7:$R$65536,4,FALSE))</f>
      </c>
      <c r="F27" s="173">
        <f>IF(B27="","",VLOOKUP($B27,'3-2_算定表'!$B$7:$R$65536,11,FALSE))</f>
      </c>
      <c r="G27" s="175">
        <f>IF(B27="","",VLOOKUP($B27,'3-2_算定表'!$B$7:$R$65536,13,FALSE))</f>
      </c>
      <c r="H27" s="173">
        <f>IF(B27="","",VLOOKUP($B27,'3-2_算定表'!$B$7:$R$65536,14,FALSE))</f>
      </c>
      <c r="I27" s="175">
        <f>IF(B27="","",VLOOKUP($B27,'3-2_算定表'!$B$7:$R$65536,16,FALSE))</f>
      </c>
      <c r="J27" s="140">
        <f>IF(B27="","",VLOOKUP($B27,'3-2_算定表'!$B$7:$R$65536,17,FALSE))</f>
      </c>
      <c r="K27" s="458">
        <f>IF($B27="","",VLOOKUP($B27,'3-2_算定表'!$B$7:$R$65536,11,FALSE))</f>
      </c>
      <c r="L27" s="459">
        <f>IF($B27="","",VLOOKUP($B27,'3-2_算定表'!$B$7:$R$65536,11,FALSE))</f>
      </c>
      <c r="M27" s="460">
        <f>IF($B27="","",VLOOKUP($B27,'3-2_算定表'!$B$7:$R$65536,11,FALSE))</f>
      </c>
      <c r="N27" s="458">
        <f>IF($B27="","",VLOOKUP($B27,'3-2_算定表'!$B$7:$R$65536,14,FALSE))</f>
      </c>
      <c r="O27" s="459">
        <f>IF($B27="","",VLOOKUP($B27,'3-2_算定表'!$B$7:$R$65536,14,FALSE))</f>
      </c>
      <c r="P27" s="459">
        <f>IF($B27="","",VLOOKUP($B27,'3-2_算定表'!$B$7:$R$65536,14,FALSE))</f>
      </c>
      <c r="Q27" s="459">
        <f>IF($B27="","",VLOOKUP($B27,'3-2_算定表'!$B$7:$R$65536,14,FALSE))</f>
      </c>
      <c r="R27" s="459">
        <f>IF($B27="","",VLOOKUP($B27,'3-2_算定表'!$B$7:$R$65536,14,FALSE))</f>
      </c>
      <c r="S27" s="459">
        <f>IF($B27="","",VLOOKUP($B27,'3-2_算定表'!$B$7:$R$65536,14,FALSE))</f>
      </c>
      <c r="T27" s="459">
        <f>IF($B27="","",VLOOKUP($B27,'3-2_算定表'!$B$7:$R$65536,14,FALSE))</f>
      </c>
      <c r="U27" s="459">
        <f>IF($B27="","",VLOOKUP($B27,'3-2_算定表'!$B$7:$R$65536,14,FALSE))</f>
      </c>
      <c r="V27" s="460">
        <f>IF($B27="","",VLOOKUP($B27,'3-2_算定表'!$B$7:$R$65536,14,FALSE))</f>
      </c>
      <c r="W27" s="173">
        <f t="shared" si="0"/>
      </c>
      <c r="X27" s="461">
        <f t="shared" si="1"/>
      </c>
      <c r="Y27" s="173">
        <f t="shared" si="2"/>
      </c>
      <c r="Z27" s="462">
        <f t="shared" si="3"/>
      </c>
      <c r="AA27" s="463">
        <f t="shared" si="4"/>
      </c>
      <c r="AB27" s="464">
        <f t="shared" si="5"/>
      </c>
      <c r="AC27" s="140">
        <f t="shared" si="9"/>
      </c>
      <c r="AD27" s="174">
        <f t="shared" si="6"/>
      </c>
      <c r="AE27" s="707">
        <f>IF(B27="","",VLOOKUP($B27,'3-2_算定表'!$B$7:$AB$65536,27,FALSE))</f>
      </c>
      <c r="AF27" s="708">
        <f>IF(AD27="","",VLOOKUP($B27,#REF!,3,FALSE))</f>
      </c>
      <c r="AG27" s="709">
        <f>IF(AE27="","",VLOOKUP($B27,#REF!,3,FALSE))</f>
      </c>
      <c r="AI27" s="425">
        <f t="shared" si="10"/>
      </c>
      <c r="AJ27" s="425">
        <f t="shared" si="7"/>
      </c>
    </row>
    <row r="28" spans="1:36" s="424" customFormat="1" ht="18.75" customHeight="1">
      <c r="A28" s="2">
        <f t="shared" si="8"/>
      </c>
      <c r="B28" s="465"/>
      <c r="C28" s="171">
        <f>IF($B28="","",VLOOKUP($B28,'3-2_算定表'!$B$7:$R$65536,2,FALSE))</f>
      </c>
      <c r="D28" s="172">
        <f>IF($B28="","",VLOOKUP($B28,'3-2_算定表'!$B$7:$R$65536,3,FALSE))</f>
      </c>
      <c r="E28" s="172">
        <f>IF($B28="","",VLOOKUP($B28,'3-2_算定表'!$B$7:$R$65536,4,FALSE))</f>
      </c>
      <c r="F28" s="173">
        <f>IF(B28="","",VLOOKUP($B28,'3-2_算定表'!$B$7:$R$65536,11,FALSE))</f>
      </c>
      <c r="G28" s="175">
        <f>IF(B28="","",VLOOKUP($B28,'3-2_算定表'!$B$7:$R$65536,13,FALSE))</f>
      </c>
      <c r="H28" s="173">
        <f>IF(B28="","",VLOOKUP($B28,'3-2_算定表'!$B$7:$R$65536,14,FALSE))</f>
      </c>
      <c r="I28" s="175">
        <f>IF(B28="","",VLOOKUP($B28,'3-2_算定表'!$B$7:$R$65536,16,FALSE))</f>
      </c>
      <c r="J28" s="140">
        <f>IF(B28="","",VLOOKUP($B28,'3-2_算定表'!$B$7:$R$65536,17,FALSE))</f>
      </c>
      <c r="K28" s="458">
        <f>IF($B28="","",VLOOKUP($B28,'3-2_算定表'!$B$7:$R$65536,11,FALSE))</f>
      </c>
      <c r="L28" s="459">
        <f>IF($B28="","",VLOOKUP($B28,'3-2_算定表'!$B$7:$R$65536,11,FALSE))</f>
      </c>
      <c r="M28" s="460">
        <f>IF($B28="","",VLOOKUP($B28,'3-2_算定表'!$B$7:$R$65536,11,FALSE))</f>
      </c>
      <c r="N28" s="458">
        <f>IF($B28="","",VLOOKUP($B28,'3-2_算定表'!$B$7:$R$65536,14,FALSE))</f>
      </c>
      <c r="O28" s="459">
        <f>IF($B28="","",VLOOKUP($B28,'3-2_算定表'!$B$7:$R$65536,14,FALSE))</f>
      </c>
      <c r="P28" s="459">
        <f>IF($B28="","",VLOOKUP($B28,'3-2_算定表'!$B$7:$R$65536,14,FALSE))</f>
      </c>
      <c r="Q28" s="459">
        <f>IF($B28="","",VLOOKUP($B28,'3-2_算定表'!$B$7:$R$65536,14,FALSE))</f>
      </c>
      <c r="R28" s="459">
        <f>IF($B28="","",VLOOKUP($B28,'3-2_算定表'!$B$7:$R$65536,14,FALSE))</f>
      </c>
      <c r="S28" s="459">
        <f>IF($B28="","",VLOOKUP($B28,'3-2_算定表'!$B$7:$R$65536,14,FALSE))</f>
      </c>
      <c r="T28" s="459">
        <f>IF($B28="","",VLOOKUP($B28,'3-2_算定表'!$B$7:$R$65536,14,FALSE))</f>
      </c>
      <c r="U28" s="459">
        <f>IF($B28="","",VLOOKUP($B28,'3-2_算定表'!$B$7:$R$65536,14,FALSE))</f>
      </c>
      <c r="V28" s="460">
        <f>IF($B28="","",VLOOKUP($B28,'3-2_算定表'!$B$7:$R$65536,14,FALSE))</f>
      </c>
      <c r="W28" s="173">
        <f t="shared" si="0"/>
      </c>
      <c r="X28" s="461">
        <f t="shared" si="1"/>
      </c>
      <c r="Y28" s="173">
        <f t="shared" si="2"/>
      </c>
      <c r="Z28" s="462">
        <f t="shared" si="3"/>
      </c>
      <c r="AA28" s="463">
        <f t="shared" si="4"/>
      </c>
      <c r="AB28" s="464">
        <f t="shared" si="5"/>
      </c>
      <c r="AC28" s="140">
        <f>IF(B28="","",(G28/12*W28)+(I28/12*X28)+(G28/12*Y28)+(I28/12*Z28))</f>
      </c>
      <c r="AD28" s="174">
        <f t="shared" si="6"/>
      </c>
      <c r="AE28" s="707">
        <f>IF(B28="","",VLOOKUP($B28,'3-2_算定表'!$B$7:$AB$65536,27,FALSE))</f>
      </c>
      <c r="AF28" s="708">
        <f>IF(AD28="","",VLOOKUP($B28,#REF!,3,FALSE))</f>
      </c>
      <c r="AG28" s="709">
        <f>IF(AE28="","",VLOOKUP($B28,#REF!,3,FALSE))</f>
      </c>
      <c r="AI28" s="425">
        <f t="shared" si="10"/>
      </c>
      <c r="AJ28" s="425">
        <f t="shared" si="7"/>
      </c>
    </row>
    <row r="29" spans="1:36" s="424" customFormat="1" ht="18.75" customHeight="1">
      <c r="A29" s="2">
        <f t="shared" si="8"/>
      </c>
      <c r="B29" s="465"/>
      <c r="C29" s="171">
        <f>IF($B29="","",VLOOKUP($B29,'3-2_算定表'!$B$7:$R$65536,2,FALSE))</f>
      </c>
      <c r="D29" s="172">
        <f>IF($B29="","",VLOOKUP($B29,'3-2_算定表'!$B$7:$R$65536,3,FALSE))</f>
      </c>
      <c r="E29" s="172">
        <f>IF($B29="","",VLOOKUP($B29,'3-2_算定表'!$B$7:$R$65536,4,FALSE))</f>
      </c>
      <c r="F29" s="173">
        <f>IF(B29="","",VLOOKUP($B29,'3-2_算定表'!$B$7:$R$65536,11,FALSE))</f>
      </c>
      <c r="G29" s="175">
        <f>IF(B29="","",VLOOKUP($B29,'3-2_算定表'!$B$7:$R$65536,13,FALSE))</f>
      </c>
      <c r="H29" s="173">
        <f>IF(B29="","",VLOOKUP($B29,'3-2_算定表'!$B$7:$R$65536,14,FALSE))</f>
      </c>
      <c r="I29" s="175">
        <f>IF(B29="","",VLOOKUP($B29,'3-2_算定表'!$B$7:$R$65536,16,FALSE))</f>
      </c>
      <c r="J29" s="140">
        <f>IF(B29="","",VLOOKUP($B29,'3-2_算定表'!$B$7:$R$65536,17,FALSE))</f>
      </c>
      <c r="K29" s="458">
        <f>IF($B29="","",VLOOKUP($B29,'3-2_算定表'!$B$7:$R$65536,11,FALSE))</f>
      </c>
      <c r="L29" s="459">
        <f>IF($B29="","",VLOOKUP($B29,'3-2_算定表'!$B$7:$R$65536,11,FALSE))</f>
      </c>
      <c r="M29" s="460">
        <f>IF($B29="","",VLOOKUP($B29,'3-2_算定表'!$B$7:$R$65536,11,FALSE))</f>
      </c>
      <c r="N29" s="458">
        <f>IF($B29="","",VLOOKUP($B29,'3-2_算定表'!$B$7:$R$65536,14,FALSE))</f>
      </c>
      <c r="O29" s="459">
        <f>IF($B29="","",VLOOKUP($B29,'3-2_算定表'!$B$7:$R$65536,14,FALSE))</f>
      </c>
      <c r="P29" s="459">
        <f>IF($B29="","",VLOOKUP($B29,'3-2_算定表'!$B$7:$R$65536,14,FALSE))</f>
      </c>
      <c r="Q29" s="459">
        <f>IF($B29="","",VLOOKUP($B29,'3-2_算定表'!$B$7:$R$65536,14,FALSE))</f>
      </c>
      <c r="R29" s="459">
        <f>IF($B29="","",VLOOKUP($B29,'3-2_算定表'!$B$7:$R$65536,14,FALSE))</f>
      </c>
      <c r="S29" s="459">
        <f>IF($B29="","",VLOOKUP($B29,'3-2_算定表'!$B$7:$R$65536,14,FALSE))</f>
      </c>
      <c r="T29" s="459">
        <f>IF($B29="","",VLOOKUP($B29,'3-2_算定表'!$B$7:$R$65536,14,FALSE))</f>
      </c>
      <c r="U29" s="459">
        <f>IF($B29="","",VLOOKUP($B29,'3-2_算定表'!$B$7:$R$65536,14,FALSE))</f>
      </c>
      <c r="V29" s="460">
        <f>IF($B29="","",VLOOKUP($B29,'3-2_算定表'!$B$7:$R$65536,14,FALSE))</f>
      </c>
      <c r="W29" s="173">
        <f t="shared" si="0"/>
      </c>
      <c r="X29" s="461">
        <f t="shared" si="1"/>
      </c>
      <c r="Y29" s="173">
        <f t="shared" si="2"/>
      </c>
      <c r="Z29" s="462">
        <f t="shared" si="3"/>
      </c>
      <c r="AA29" s="463">
        <f t="shared" si="4"/>
      </c>
      <c r="AB29" s="464">
        <f t="shared" si="5"/>
      </c>
      <c r="AC29" s="140">
        <f t="shared" si="9"/>
      </c>
      <c r="AD29" s="174">
        <f t="shared" si="6"/>
      </c>
      <c r="AE29" s="707">
        <f>IF(B29="","",VLOOKUP($B29,'3-2_算定表'!$B$7:$AB$65536,27,FALSE))</f>
      </c>
      <c r="AF29" s="708">
        <f>IF(AD29="","",VLOOKUP($B29,#REF!,3,FALSE))</f>
      </c>
      <c r="AG29" s="709">
        <f>IF(AE29="","",VLOOKUP($B29,#REF!,3,FALSE))</f>
      </c>
      <c r="AI29" s="425">
        <f t="shared" si="10"/>
      </c>
      <c r="AJ29" s="425">
        <f t="shared" si="7"/>
      </c>
    </row>
    <row r="30" spans="1:36" s="424" customFormat="1" ht="18.75" customHeight="1">
      <c r="A30" s="2">
        <f t="shared" si="8"/>
      </c>
      <c r="B30" s="465"/>
      <c r="C30" s="171">
        <f>IF($B30="","",VLOOKUP($B30,'3-2_算定表'!$B$7:$R$65536,2,FALSE))</f>
      </c>
      <c r="D30" s="172">
        <f>IF($B30="","",VLOOKUP($B30,'3-2_算定表'!$B$7:$R$65536,3,FALSE))</f>
      </c>
      <c r="E30" s="172">
        <f>IF($B30="","",VLOOKUP($B30,'3-2_算定表'!$B$7:$R$65536,4,FALSE))</f>
      </c>
      <c r="F30" s="173">
        <f>IF(B30="","",VLOOKUP($B30,'3-2_算定表'!$B$7:$R$65536,11,FALSE))</f>
      </c>
      <c r="G30" s="175">
        <f>IF(B30="","",VLOOKUP($B30,'3-2_算定表'!$B$7:$R$65536,13,FALSE))</f>
      </c>
      <c r="H30" s="173">
        <f>IF(B30="","",VLOOKUP($B30,'3-2_算定表'!$B$7:$R$65536,14,FALSE))</f>
      </c>
      <c r="I30" s="175">
        <f>IF(B30="","",VLOOKUP($B30,'3-2_算定表'!$B$7:$R$65536,16,FALSE))</f>
      </c>
      <c r="J30" s="140">
        <f>IF(B30="","",VLOOKUP($B30,'3-2_算定表'!$B$7:$R$65536,17,FALSE))</f>
      </c>
      <c r="K30" s="458">
        <f>IF($B30="","",VLOOKUP($B30,'3-2_算定表'!$B$7:$R$65536,11,FALSE))</f>
      </c>
      <c r="L30" s="459">
        <f>IF($B30="","",VLOOKUP($B30,'3-2_算定表'!$B$7:$R$65536,11,FALSE))</f>
      </c>
      <c r="M30" s="460">
        <f>IF($B30="","",VLOOKUP($B30,'3-2_算定表'!$B$7:$R$65536,11,FALSE))</f>
      </c>
      <c r="N30" s="458">
        <f>IF($B30="","",VLOOKUP($B30,'3-2_算定表'!$B$7:$R$65536,14,FALSE))</f>
      </c>
      <c r="O30" s="459">
        <f>IF($B30="","",VLOOKUP($B30,'3-2_算定表'!$B$7:$R$65536,14,FALSE))</f>
      </c>
      <c r="P30" s="459">
        <f>IF($B30="","",VLOOKUP($B30,'3-2_算定表'!$B$7:$R$65536,14,FALSE))</f>
      </c>
      <c r="Q30" s="459">
        <f>IF($B30="","",VLOOKUP($B30,'3-2_算定表'!$B$7:$R$65536,14,FALSE))</f>
      </c>
      <c r="R30" s="459">
        <f>IF($B30="","",VLOOKUP($B30,'3-2_算定表'!$B$7:$R$65536,14,FALSE))</f>
      </c>
      <c r="S30" s="459">
        <f>IF($B30="","",VLOOKUP($B30,'3-2_算定表'!$B$7:$R$65536,14,FALSE))</f>
      </c>
      <c r="T30" s="459">
        <f>IF($B30="","",VLOOKUP($B30,'3-2_算定表'!$B$7:$R$65536,14,FALSE))</f>
      </c>
      <c r="U30" s="459">
        <f>IF($B30="","",VLOOKUP($B30,'3-2_算定表'!$B$7:$R$65536,14,FALSE))</f>
      </c>
      <c r="V30" s="460">
        <f>IF($B30="","",VLOOKUP($B30,'3-2_算定表'!$B$7:$R$65536,14,FALSE))</f>
      </c>
      <c r="W30" s="173">
        <f t="shared" si="0"/>
      </c>
      <c r="X30" s="461">
        <f t="shared" si="1"/>
      </c>
      <c r="Y30" s="173">
        <f t="shared" si="2"/>
      </c>
      <c r="Z30" s="462">
        <f t="shared" si="3"/>
      </c>
      <c r="AA30" s="463">
        <f t="shared" si="4"/>
      </c>
      <c r="AB30" s="464">
        <f t="shared" si="5"/>
      </c>
      <c r="AC30" s="140">
        <f t="shared" si="9"/>
      </c>
      <c r="AD30" s="174">
        <f t="shared" si="6"/>
      </c>
      <c r="AE30" s="707">
        <f>IF(B30="","",VLOOKUP($B30,'3-2_算定表'!$B$7:$AB$65536,27,FALSE))</f>
      </c>
      <c r="AF30" s="708">
        <f>IF(AD30="","",VLOOKUP($B30,#REF!,3,FALSE))</f>
      </c>
      <c r="AG30" s="709">
        <f>IF(AE30="","",VLOOKUP($B30,#REF!,3,FALSE))</f>
      </c>
      <c r="AI30" s="425">
        <f>IF(A30&gt;0,ASC(C30&amp;H30),"")</f>
      </c>
      <c r="AJ30" s="425">
        <f t="shared" si="7"/>
      </c>
    </row>
    <row r="31" spans="1:36" s="424" customFormat="1" ht="18.75" customHeight="1">
      <c r="A31" s="2">
        <f t="shared" si="8"/>
      </c>
      <c r="B31" s="465"/>
      <c r="C31" s="171">
        <f>IF($B31="","",VLOOKUP($B31,'3-2_算定表'!$B$7:$R$65536,2,FALSE))</f>
      </c>
      <c r="D31" s="172">
        <f>IF($B31="","",VLOOKUP($B31,'3-2_算定表'!$B$7:$R$65536,3,FALSE))</f>
      </c>
      <c r="E31" s="172">
        <f>IF($B31="","",VLOOKUP($B31,'3-2_算定表'!$B$7:$R$65536,4,FALSE))</f>
      </c>
      <c r="F31" s="173">
        <f>IF(B31="","",VLOOKUP($B31,'3-2_算定表'!$B$7:$R$65536,11,FALSE))</f>
      </c>
      <c r="G31" s="175">
        <f>IF(B31="","",VLOOKUP($B31,'3-2_算定表'!$B$7:$R$65536,13,FALSE))</f>
      </c>
      <c r="H31" s="173">
        <f>IF(B31="","",VLOOKUP($B31,'3-2_算定表'!$B$7:$R$65536,14,FALSE))</f>
      </c>
      <c r="I31" s="175">
        <f>IF(B31="","",VLOOKUP($B31,'3-2_算定表'!$B$7:$R$65536,16,FALSE))</f>
      </c>
      <c r="J31" s="140">
        <f>IF(B31="","",VLOOKUP($B31,'3-2_算定表'!$B$7:$R$65536,17,FALSE))</f>
      </c>
      <c r="K31" s="458">
        <f>IF($B31="","",VLOOKUP($B31,'3-2_算定表'!$B$7:$R$65536,11,FALSE))</f>
      </c>
      <c r="L31" s="459">
        <f>IF($B31="","",VLOOKUP($B31,'3-2_算定表'!$B$7:$R$65536,11,FALSE))</f>
      </c>
      <c r="M31" s="460">
        <f>IF($B31="","",VLOOKUP($B31,'3-2_算定表'!$B$7:$R$65536,11,FALSE))</f>
      </c>
      <c r="N31" s="458">
        <f>IF($B31="","",VLOOKUP($B31,'3-2_算定表'!$B$7:$R$65536,14,FALSE))</f>
      </c>
      <c r="O31" s="459">
        <f>IF($B31="","",VLOOKUP($B31,'3-2_算定表'!$B$7:$R$65536,14,FALSE))</f>
      </c>
      <c r="P31" s="459">
        <f>IF($B31="","",VLOOKUP($B31,'3-2_算定表'!$B$7:$R$65536,14,FALSE))</f>
      </c>
      <c r="Q31" s="459">
        <f>IF($B31="","",VLOOKUP($B31,'3-2_算定表'!$B$7:$R$65536,14,FALSE))</f>
      </c>
      <c r="R31" s="459">
        <f>IF($B31="","",VLOOKUP($B31,'3-2_算定表'!$B$7:$R$65536,14,FALSE))</f>
      </c>
      <c r="S31" s="459">
        <f>IF($B31="","",VLOOKUP($B31,'3-2_算定表'!$B$7:$R$65536,14,FALSE))</f>
      </c>
      <c r="T31" s="459">
        <f>IF($B31="","",VLOOKUP($B31,'3-2_算定表'!$B$7:$R$65536,14,FALSE))</f>
      </c>
      <c r="U31" s="459">
        <f>IF($B31="","",VLOOKUP($B31,'3-2_算定表'!$B$7:$R$65536,14,FALSE))</f>
      </c>
      <c r="V31" s="460">
        <f>IF($B31="","",VLOOKUP($B31,'3-2_算定表'!$B$7:$R$65536,14,FALSE))</f>
      </c>
      <c r="W31" s="173">
        <f t="shared" si="0"/>
      </c>
      <c r="X31" s="461">
        <f t="shared" si="1"/>
      </c>
      <c r="Y31" s="173">
        <f t="shared" si="2"/>
      </c>
      <c r="Z31" s="462">
        <f t="shared" si="3"/>
      </c>
      <c r="AA31" s="463">
        <f t="shared" si="4"/>
      </c>
      <c r="AB31" s="464">
        <f t="shared" si="5"/>
      </c>
      <c r="AC31" s="140">
        <f t="shared" si="9"/>
      </c>
      <c r="AD31" s="174">
        <f t="shared" si="6"/>
      </c>
      <c r="AE31" s="707">
        <f>IF(B31="","",VLOOKUP($B31,'3-2_算定表'!$B$7:$AB$65536,27,FALSE))</f>
      </c>
      <c r="AF31" s="708">
        <f>IF(AD31="","",VLOOKUP($B31,#REF!,3,FALSE))</f>
      </c>
      <c r="AG31" s="709">
        <f>IF(AE31="","",VLOOKUP($B31,#REF!,3,FALSE))</f>
      </c>
      <c r="AI31" s="425">
        <f>IF(A31&gt;0,ASC(C31&amp;H31),"")</f>
      </c>
      <c r="AJ31" s="425">
        <f t="shared" si="7"/>
      </c>
    </row>
    <row r="32" spans="1:36" s="424" customFormat="1" ht="18.75" customHeight="1">
      <c r="A32" s="2">
        <f t="shared" si="8"/>
      </c>
      <c r="B32" s="465"/>
      <c r="C32" s="171">
        <f>IF($B32="","",VLOOKUP($B32,'3-2_算定表'!$B$7:$R$65536,2,FALSE))</f>
      </c>
      <c r="D32" s="172">
        <f>IF($B32="","",VLOOKUP($B32,'3-2_算定表'!$B$7:$R$65536,3,FALSE))</f>
      </c>
      <c r="E32" s="172">
        <f>IF($B32="","",VLOOKUP($B32,'3-2_算定表'!$B$7:$R$65536,4,FALSE))</f>
      </c>
      <c r="F32" s="173">
        <f>IF(B32="","",VLOOKUP($B32,'3-2_算定表'!$B$7:$R$65536,11,FALSE))</f>
      </c>
      <c r="G32" s="175">
        <f>IF(B32="","",VLOOKUP($B32,'3-2_算定表'!$B$7:$R$65536,13,FALSE))</f>
      </c>
      <c r="H32" s="173">
        <f>IF(B32="","",VLOOKUP($B32,'3-2_算定表'!$B$7:$R$65536,14,FALSE))</f>
      </c>
      <c r="I32" s="175">
        <f>IF(B32="","",VLOOKUP($B32,'3-2_算定表'!$B$7:$R$65536,16,FALSE))</f>
      </c>
      <c r="J32" s="140">
        <f>IF(B32="","",VLOOKUP($B32,'3-2_算定表'!$B$7:$R$65536,17,FALSE))</f>
      </c>
      <c r="K32" s="458">
        <f>IF($B32="","",VLOOKUP($B32,'3-2_算定表'!$B$7:$R$65536,11,FALSE))</f>
      </c>
      <c r="L32" s="459">
        <f>IF($B32="","",VLOOKUP($B32,'3-2_算定表'!$B$7:$R$65536,11,FALSE))</f>
      </c>
      <c r="M32" s="460">
        <f>IF($B32="","",VLOOKUP($B32,'3-2_算定表'!$B$7:$R$65536,11,FALSE))</f>
      </c>
      <c r="N32" s="458">
        <f>IF($B32="","",VLOOKUP($B32,'3-2_算定表'!$B$7:$R$65536,14,FALSE))</f>
      </c>
      <c r="O32" s="459">
        <f>IF($B32="","",VLOOKUP($B32,'3-2_算定表'!$B$7:$R$65536,14,FALSE))</f>
      </c>
      <c r="P32" s="459">
        <f>IF($B32="","",VLOOKUP($B32,'3-2_算定表'!$B$7:$R$65536,14,FALSE))</f>
      </c>
      <c r="Q32" s="459">
        <f>IF($B32="","",VLOOKUP($B32,'3-2_算定表'!$B$7:$R$65536,14,FALSE))</f>
      </c>
      <c r="R32" s="459">
        <f>IF($B32="","",VLOOKUP($B32,'3-2_算定表'!$B$7:$R$65536,14,FALSE))</f>
      </c>
      <c r="S32" s="459">
        <f>IF($B32="","",VLOOKUP($B32,'3-2_算定表'!$B$7:$R$65536,14,FALSE))</f>
      </c>
      <c r="T32" s="459">
        <f>IF($B32="","",VLOOKUP($B32,'3-2_算定表'!$B$7:$R$65536,14,FALSE))</f>
      </c>
      <c r="U32" s="459">
        <f>IF($B32="","",VLOOKUP($B32,'3-2_算定表'!$B$7:$R$65536,14,FALSE))</f>
      </c>
      <c r="V32" s="460">
        <f>IF($B32="","",VLOOKUP($B32,'3-2_算定表'!$B$7:$R$65536,14,FALSE))</f>
      </c>
      <c r="W32" s="173">
        <f t="shared" si="0"/>
      </c>
      <c r="X32" s="461">
        <f t="shared" si="1"/>
      </c>
      <c r="Y32" s="173">
        <f t="shared" si="2"/>
      </c>
      <c r="Z32" s="462">
        <f t="shared" si="3"/>
      </c>
      <c r="AA32" s="463">
        <f t="shared" si="4"/>
      </c>
      <c r="AB32" s="464">
        <f t="shared" si="5"/>
      </c>
      <c r="AC32" s="140">
        <f t="shared" si="9"/>
      </c>
      <c r="AD32" s="174">
        <f t="shared" si="6"/>
      </c>
      <c r="AE32" s="707">
        <f>IF(B32="","",VLOOKUP($B32,'3-2_算定表'!$B$7:$AB$65536,27,FALSE))</f>
      </c>
      <c r="AF32" s="708">
        <f>IF(AD32="","",VLOOKUP($B32,#REF!,3,FALSE))</f>
      </c>
      <c r="AG32" s="709">
        <f>IF(AE32="","",VLOOKUP($B32,#REF!,3,FALSE))</f>
      </c>
      <c r="AI32" s="425">
        <f>IF(A32&gt;0,ASC(C32&amp;H32),"")</f>
      </c>
      <c r="AJ32" s="425">
        <f t="shared" si="7"/>
      </c>
    </row>
    <row r="33" spans="1:36" s="424" customFormat="1" ht="18.75" customHeight="1">
      <c r="A33" s="2">
        <f t="shared" si="8"/>
      </c>
      <c r="B33" s="465"/>
      <c r="C33" s="171">
        <f>IF($B33="","",VLOOKUP($B33,'3-2_算定表'!$B$7:$R$65536,2,FALSE))</f>
      </c>
      <c r="D33" s="172">
        <f>IF($B33="","",VLOOKUP($B33,'3-2_算定表'!$B$7:$R$65536,3,FALSE))</f>
      </c>
      <c r="E33" s="172">
        <f>IF($B33="","",VLOOKUP($B33,'3-2_算定表'!$B$7:$R$65536,4,FALSE))</f>
      </c>
      <c r="F33" s="173">
        <f>IF(B33="","",VLOOKUP($B33,'3-2_算定表'!$B$7:$R$65536,11,FALSE))</f>
      </c>
      <c r="G33" s="175">
        <f>IF(B33="","",VLOOKUP($B33,'3-2_算定表'!$B$7:$R$65536,13,FALSE))</f>
      </c>
      <c r="H33" s="173">
        <f>IF(B33="","",VLOOKUP($B33,'3-2_算定表'!$B$7:$R$65536,14,FALSE))</f>
      </c>
      <c r="I33" s="175">
        <f>IF(B33="","",VLOOKUP($B33,'3-2_算定表'!$B$7:$R$65536,16,FALSE))</f>
      </c>
      <c r="J33" s="140">
        <f>IF(B33="","",VLOOKUP($B33,'3-2_算定表'!$B$7:$R$65536,17,FALSE))</f>
      </c>
      <c r="K33" s="458">
        <f>IF($B33="","",VLOOKUP($B33,'3-2_算定表'!$B$7:$R$65536,11,FALSE))</f>
      </c>
      <c r="L33" s="459">
        <f>IF($B33="","",VLOOKUP($B33,'3-2_算定表'!$B$7:$R$65536,11,FALSE))</f>
      </c>
      <c r="M33" s="460">
        <f>IF($B33="","",VLOOKUP($B33,'3-2_算定表'!$B$7:$R$65536,11,FALSE))</f>
      </c>
      <c r="N33" s="458">
        <f>IF($B33="","",VLOOKUP($B33,'3-2_算定表'!$B$7:$R$65536,14,FALSE))</f>
      </c>
      <c r="O33" s="459">
        <f>IF($B33="","",VLOOKUP($B33,'3-2_算定表'!$B$7:$R$65536,14,FALSE))</f>
      </c>
      <c r="P33" s="459">
        <f>IF($B33="","",VLOOKUP($B33,'3-2_算定表'!$B$7:$R$65536,14,FALSE))</f>
      </c>
      <c r="Q33" s="459">
        <f>IF($B33="","",VLOOKUP($B33,'3-2_算定表'!$B$7:$R$65536,14,FALSE))</f>
      </c>
      <c r="R33" s="459">
        <f>IF($B33="","",VLOOKUP($B33,'3-2_算定表'!$B$7:$R$65536,14,FALSE))</f>
      </c>
      <c r="S33" s="459">
        <f>IF($B33="","",VLOOKUP($B33,'3-2_算定表'!$B$7:$R$65536,14,FALSE))</f>
      </c>
      <c r="T33" s="459">
        <f>IF($B33="","",VLOOKUP($B33,'3-2_算定表'!$B$7:$R$65536,14,FALSE))</f>
      </c>
      <c r="U33" s="459">
        <f>IF($B33="","",VLOOKUP($B33,'3-2_算定表'!$B$7:$R$65536,14,FALSE))</f>
      </c>
      <c r="V33" s="460">
        <f>IF($B33="","",VLOOKUP($B33,'3-2_算定表'!$B$7:$R$65536,14,FALSE))</f>
      </c>
      <c r="W33" s="173">
        <f t="shared" si="0"/>
      </c>
      <c r="X33" s="461">
        <f t="shared" si="1"/>
      </c>
      <c r="Y33" s="173">
        <f t="shared" si="2"/>
      </c>
      <c r="Z33" s="462">
        <f t="shared" si="3"/>
      </c>
      <c r="AA33" s="463">
        <f t="shared" si="4"/>
      </c>
      <c r="AB33" s="464">
        <f t="shared" si="5"/>
      </c>
      <c r="AC33" s="140">
        <f t="shared" si="9"/>
      </c>
      <c r="AD33" s="174">
        <f t="shared" si="6"/>
      </c>
      <c r="AE33" s="707">
        <f>IF(B33="","",VLOOKUP($B33,'3-2_算定表'!$B$7:$AB$65536,27,FALSE))</f>
      </c>
      <c r="AF33" s="708">
        <f>IF(AD33="","",VLOOKUP($B33,#REF!,3,FALSE))</f>
      </c>
      <c r="AG33" s="709">
        <f>IF(AE33="","",VLOOKUP($B33,#REF!,3,FALSE))</f>
      </c>
      <c r="AI33" s="425">
        <f t="shared" si="10"/>
      </c>
      <c r="AJ33" s="425">
        <f t="shared" si="7"/>
      </c>
    </row>
    <row r="34" spans="1:36" s="424" customFormat="1" ht="18.75" customHeight="1">
      <c r="A34" s="2">
        <f t="shared" si="8"/>
      </c>
      <c r="B34" s="465"/>
      <c r="C34" s="171">
        <f>IF($B34="","",VLOOKUP($B34,'3-2_算定表'!$B$7:$R$65536,2,FALSE))</f>
      </c>
      <c r="D34" s="172">
        <f>IF($B34="","",VLOOKUP($B34,'3-2_算定表'!$B$7:$R$65536,3,FALSE))</f>
      </c>
      <c r="E34" s="172">
        <f>IF($B34="","",VLOOKUP($B34,'3-2_算定表'!$B$7:$R$65536,4,FALSE))</f>
      </c>
      <c r="F34" s="173">
        <f>IF(B34="","",VLOOKUP($B34,'3-2_算定表'!$B$7:$R$65536,11,FALSE))</f>
      </c>
      <c r="G34" s="175">
        <f>IF(B34="","",VLOOKUP($B34,'3-2_算定表'!$B$7:$R$65536,13,FALSE))</f>
      </c>
      <c r="H34" s="173">
        <f>IF(B34="","",VLOOKUP($B34,'3-2_算定表'!$B$7:$R$65536,14,FALSE))</f>
      </c>
      <c r="I34" s="175">
        <f>IF(B34="","",VLOOKUP($B34,'3-2_算定表'!$B$7:$R$65536,16,FALSE))</f>
      </c>
      <c r="J34" s="140">
        <f>IF(B34="","",VLOOKUP($B34,'3-2_算定表'!$B$7:$R$65536,17,FALSE))</f>
      </c>
      <c r="K34" s="458">
        <f>IF($B34="","",VLOOKUP($B34,'3-2_算定表'!$B$7:$R$65536,11,FALSE))</f>
      </c>
      <c r="L34" s="459">
        <f>IF($B34="","",VLOOKUP($B34,'3-2_算定表'!$B$7:$R$65536,11,FALSE))</f>
      </c>
      <c r="M34" s="460">
        <f>IF($B34="","",VLOOKUP($B34,'3-2_算定表'!$B$7:$R$65536,11,FALSE))</f>
      </c>
      <c r="N34" s="458">
        <f>IF($B34="","",VLOOKUP($B34,'3-2_算定表'!$B$7:$R$65536,14,FALSE))</f>
      </c>
      <c r="O34" s="459">
        <f>IF($B34="","",VLOOKUP($B34,'3-2_算定表'!$B$7:$R$65536,14,FALSE))</f>
      </c>
      <c r="P34" s="459">
        <f>IF($B34="","",VLOOKUP($B34,'3-2_算定表'!$B$7:$R$65536,14,FALSE))</f>
      </c>
      <c r="Q34" s="459">
        <f>IF($B34="","",VLOOKUP($B34,'3-2_算定表'!$B$7:$R$65536,14,FALSE))</f>
      </c>
      <c r="R34" s="459">
        <f>IF($B34="","",VLOOKUP($B34,'3-2_算定表'!$B$7:$R$65536,14,FALSE))</f>
      </c>
      <c r="S34" s="459">
        <f>IF($B34="","",VLOOKUP($B34,'3-2_算定表'!$B$7:$R$65536,14,FALSE))</f>
      </c>
      <c r="T34" s="459">
        <f>IF($B34="","",VLOOKUP($B34,'3-2_算定表'!$B$7:$R$65536,14,FALSE))</f>
      </c>
      <c r="U34" s="459">
        <f>IF($B34="","",VLOOKUP($B34,'3-2_算定表'!$B$7:$R$65536,14,FALSE))</f>
      </c>
      <c r="V34" s="460">
        <f>IF($B34="","",VLOOKUP($B34,'3-2_算定表'!$B$7:$R$65536,14,FALSE))</f>
      </c>
      <c r="W34" s="173">
        <f t="shared" si="0"/>
      </c>
      <c r="X34" s="461">
        <f t="shared" si="1"/>
      </c>
      <c r="Y34" s="173">
        <f t="shared" si="2"/>
      </c>
      <c r="Z34" s="462">
        <f t="shared" si="3"/>
      </c>
      <c r="AA34" s="463">
        <f t="shared" si="4"/>
      </c>
      <c r="AB34" s="464">
        <f t="shared" si="5"/>
      </c>
      <c r="AC34" s="140">
        <f t="shared" si="9"/>
      </c>
      <c r="AD34" s="174">
        <f t="shared" si="6"/>
      </c>
      <c r="AE34" s="707">
        <f>IF(B34="","",VLOOKUP($B34,'3-2_算定表'!$B$7:$AB$65536,27,FALSE))</f>
      </c>
      <c r="AF34" s="708">
        <f>IF(AD34="","",VLOOKUP($B34,#REF!,3,FALSE))</f>
      </c>
      <c r="AG34" s="709">
        <f>IF(AE34="","",VLOOKUP($B34,#REF!,3,FALSE))</f>
      </c>
      <c r="AI34" s="425">
        <f t="shared" si="10"/>
      </c>
      <c r="AJ34" s="425">
        <f t="shared" si="7"/>
      </c>
    </row>
    <row r="35" spans="1:36" s="424" customFormat="1" ht="18.75" customHeight="1">
      <c r="A35" s="2">
        <f t="shared" si="8"/>
      </c>
      <c r="B35" s="465"/>
      <c r="C35" s="171">
        <f>IF($B35="","",VLOOKUP($B35,'3-2_算定表'!$B$7:$R$65536,2,FALSE))</f>
      </c>
      <c r="D35" s="172">
        <f>IF($B35="","",VLOOKUP($B35,'3-2_算定表'!$B$7:$R$65536,3,FALSE))</f>
      </c>
      <c r="E35" s="172">
        <f>IF($B35="","",VLOOKUP($B35,'3-2_算定表'!$B$7:$R$65536,4,FALSE))</f>
      </c>
      <c r="F35" s="173">
        <f>IF(B35="","",VLOOKUP($B35,'3-2_算定表'!$B$7:$R$65536,11,FALSE))</f>
      </c>
      <c r="G35" s="175">
        <f>IF(B35="","",VLOOKUP($B35,'3-2_算定表'!$B$7:$R$65536,13,FALSE))</f>
      </c>
      <c r="H35" s="173">
        <f>IF(B35="","",VLOOKUP($B35,'3-2_算定表'!$B$7:$R$65536,14,FALSE))</f>
      </c>
      <c r="I35" s="175">
        <f>IF(B35="","",VLOOKUP($B35,'3-2_算定表'!$B$7:$R$65536,16,FALSE))</f>
      </c>
      <c r="J35" s="140">
        <f>IF(B35="","",VLOOKUP($B35,'3-2_算定表'!$B$7:$R$65536,17,FALSE))</f>
      </c>
      <c r="K35" s="458">
        <f>IF($B35="","",VLOOKUP($B35,'3-2_算定表'!$B$7:$R$65536,11,FALSE))</f>
      </c>
      <c r="L35" s="459">
        <f>IF($B35="","",VLOOKUP($B35,'3-2_算定表'!$B$7:$R$65536,11,FALSE))</f>
      </c>
      <c r="M35" s="460">
        <f>IF($B35="","",VLOOKUP($B35,'3-2_算定表'!$B$7:$R$65536,11,FALSE))</f>
      </c>
      <c r="N35" s="458">
        <f>IF($B35="","",VLOOKUP($B35,'3-2_算定表'!$B$7:$R$65536,14,FALSE))</f>
      </c>
      <c r="O35" s="459">
        <f>IF($B35="","",VLOOKUP($B35,'3-2_算定表'!$B$7:$R$65536,14,FALSE))</f>
      </c>
      <c r="P35" s="459">
        <f>IF($B35="","",VLOOKUP($B35,'3-2_算定表'!$B$7:$R$65536,14,FALSE))</f>
      </c>
      <c r="Q35" s="459">
        <f>IF($B35="","",VLOOKUP($B35,'3-2_算定表'!$B$7:$R$65536,14,FALSE))</f>
      </c>
      <c r="R35" s="459">
        <f>IF($B35="","",VLOOKUP($B35,'3-2_算定表'!$B$7:$R$65536,14,FALSE))</f>
      </c>
      <c r="S35" s="459">
        <f>IF($B35="","",VLOOKUP($B35,'3-2_算定表'!$B$7:$R$65536,14,FALSE))</f>
      </c>
      <c r="T35" s="459">
        <f>IF($B35="","",VLOOKUP($B35,'3-2_算定表'!$B$7:$R$65536,14,FALSE))</f>
      </c>
      <c r="U35" s="459">
        <f>IF($B35="","",VLOOKUP($B35,'3-2_算定表'!$B$7:$R$65536,14,FALSE))</f>
      </c>
      <c r="V35" s="460">
        <f>IF($B35="","",VLOOKUP($B35,'3-2_算定表'!$B$7:$R$65536,14,FALSE))</f>
      </c>
      <c r="W35" s="173">
        <f t="shared" si="0"/>
      </c>
      <c r="X35" s="461">
        <f t="shared" si="1"/>
      </c>
      <c r="Y35" s="173">
        <f t="shared" si="2"/>
      </c>
      <c r="Z35" s="462">
        <f t="shared" si="3"/>
      </c>
      <c r="AA35" s="463">
        <f t="shared" si="4"/>
      </c>
      <c r="AB35" s="464">
        <f t="shared" si="5"/>
      </c>
      <c r="AC35" s="140">
        <f t="shared" si="9"/>
      </c>
      <c r="AD35" s="174">
        <f t="shared" si="6"/>
      </c>
      <c r="AE35" s="707">
        <f>IF(B35="","",VLOOKUP($B35,'3-2_算定表'!$B$7:$AB$65536,27,FALSE))</f>
      </c>
      <c r="AF35" s="708">
        <f>IF(AD35="","",VLOOKUP($B35,#REF!,3,FALSE))</f>
      </c>
      <c r="AG35" s="709">
        <f>IF(AE35="","",VLOOKUP($B35,#REF!,3,FALSE))</f>
      </c>
      <c r="AI35" s="425">
        <f t="shared" si="10"/>
      </c>
      <c r="AJ35" s="425">
        <f t="shared" si="7"/>
      </c>
    </row>
    <row r="36" spans="1:36" s="424" customFormat="1" ht="18.75" customHeight="1">
      <c r="A36" s="2">
        <f t="shared" si="8"/>
      </c>
      <c r="B36" s="465"/>
      <c r="C36" s="171">
        <f>IF($B36="","",VLOOKUP($B36,'3-2_算定表'!$B$7:$R$65536,2,FALSE))</f>
      </c>
      <c r="D36" s="172">
        <f>IF($B36="","",VLOOKUP($B36,'3-2_算定表'!$B$7:$R$65536,3,FALSE))</f>
      </c>
      <c r="E36" s="172">
        <f>IF($B36="","",VLOOKUP($B36,'3-2_算定表'!$B$7:$R$65536,4,FALSE))</f>
      </c>
      <c r="F36" s="173">
        <f>IF(B36="","",VLOOKUP($B36,'3-2_算定表'!$B$7:$R$65536,11,FALSE))</f>
      </c>
      <c r="G36" s="175">
        <f>IF(B36="","",VLOOKUP($B36,'3-2_算定表'!$B$7:$R$65536,13,FALSE))</f>
      </c>
      <c r="H36" s="173">
        <f>IF(B36="","",VLOOKUP($B36,'3-2_算定表'!$B$7:$R$65536,14,FALSE))</f>
      </c>
      <c r="I36" s="175">
        <f>IF(B36="","",VLOOKUP($B36,'3-2_算定表'!$B$7:$R$65536,16,FALSE))</f>
      </c>
      <c r="J36" s="140">
        <f>IF(B36="","",VLOOKUP($B36,'3-2_算定表'!$B$7:$R$65536,17,FALSE))</f>
      </c>
      <c r="K36" s="458">
        <f>IF($B36="","",VLOOKUP($B36,'3-2_算定表'!$B$7:$R$65536,11,FALSE))</f>
      </c>
      <c r="L36" s="459">
        <f>IF($B36="","",VLOOKUP($B36,'3-2_算定表'!$B$7:$R$65536,11,FALSE))</f>
      </c>
      <c r="M36" s="460">
        <f>IF($B36="","",VLOOKUP($B36,'3-2_算定表'!$B$7:$R$65536,11,FALSE))</f>
      </c>
      <c r="N36" s="458">
        <f>IF($B36="","",VLOOKUP($B36,'3-2_算定表'!$B$7:$R$65536,14,FALSE))</f>
      </c>
      <c r="O36" s="459">
        <f>IF($B36="","",VLOOKUP($B36,'3-2_算定表'!$B$7:$R$65536,14,FALSE))</f>
      </c>
      <c r="P36" s="459">
        <f>IF($B36="","",VLOOKUP($B36,'3-2_算定表'!$B$7:$R$65536,14,FALSE))</f>
      </c>
      <c r="Q36" s="459">
        <f>IF($B36="","",VLOOKUP($B36,'3-2_算定表'!$B$7:$R$65536,14,FALSE))</f>
      </c>
      <c r="R36" s="459">
        <f>IF($B36="","",VLOOKUP($B36,'3-2_算定表'!$B$7:$R$65536,14,FALSE))</f>
      </c>
      <c r="S36" s="459">
        <f>IF($B36="","",VLOOKUP($B36,'3-2_算定表'!$B$7:$R$65536,14,FALSE))</f>
      </c>
      <c r="T36" s="459">
        <f>IF($B36="","",VLOOKUP($B36,'3-2_算定表'!$B$7:$R$65536,14,FALSE))</f>
      </c>
      <c r="U36" s="459">
        <f>IF($B36="","",VLOOKUP($B36,'3-2_算定表'!$B$7:$R$65536,14,FALSE))</f>
      </c>
      <c r="V36" s="460">
        <f>IF($B36="","",VLOOKUP($B36,'3-2_算定表'!$B$7:$R$65536,14,FALSE))</f>
      </c>
      <c r="W36" s="173">
        <f t="shared" si="0"/>
      </c>
      <c r="X36" s="461">
        <f t="shared" si="1"/>
      </c>
      <c r="Y36" s="173">
        <f t="shared" si="2"/>
      </c>
      <c r="Z36" s="462">
        <f t="shared" si="3"/>
      </c>
      <c r="AA36" s="463">
        <f t="shared" si="4"/>
      </c>
      <c r="AB36" s="464">
        <f t="shared" si="5"/>
      </c>
      <c r="AC36" s="140">
        <f>IF(B36="","",(G36/12*W36)+(I36/12*X36)+(G36/12*Y36)+(I36/12*Z36))</f>
      </c>
      <c r="AD36" s="174">
        <f t="shared" si="6"/>
      </c>
      <c r="AE36" s="707">
        <f>IF(B36="","",VLOOKUP($B36,'3-2_算定表'!$B$7:$AB$65536,27,FALSE))</f>
      </c>
      <c r="AF36" s="708">
        <f>IF(AD36="","",VLOOKUP($B36,#REF!,3,FALSE))</f>
      </c>
      <c r="AG36" s="709">
        <f>IF(AE36="","",VLOOKUP($B36,#REF!,3,FALSE))</f>
      </c>
      <c r="AI36" s="425">
        <f t="shared" si="10"/>
      </c>
      <c r="AJ36" s="425">
        <f t="shared" si="7"/>
      </c>
    </row>
    <row r="37" spans="1:36" s="424" customFormat="1" ht="18.75" customHeight="1">
      <c r="A37" s="2">
        <f t="shared" si="8"/>
      </c>
      <c r="B37" s="465"/>
      <c r="C37" s="171">
        <f>IF($B37="","",VLOOKUP($B37,'3-2_算定表'!$B$7:$R$65536,2,FALSE))</f>
      </c>
      <c r="D37" s="172">
        <f>IF($B37="","",VLOOKUP($B37,'3-2_算定表'!$B$7:$R$65536,3,FALSE))</f>
      </c>
      <c r="E37" s="172">
        <f>IF($B37="","",VLOOKUP($B37,'3-2_算定表'!$B$7:$R$65536,4,FALSE))</f>
      </c>
      <c r="F37" s="173">
        <f>IF(B37="","",VLOOKUP($B37,'3-2_算定表'!$B$7:$R$65536,11,FALSE))</f>
      </c>
      <c r="G37" s="175">
        <f>IF(B37="","",VLOOKUP($B37,'3-2_算定表'!$B$7:$R$65536,13,FALSE))</f>
      </c>
      <c r="H37" s="173">
        <f>IF(B37="","",VLOOKUP($B37,'3-2_算定表'!$B$7:$R$65536,14,FALSE))</f>
      </c>
      <c r="I37" s="175">
        <f>IF(B37="","",VLOOKUP($B37,'3-2_算定表'!$B$7:$R$65536,16,FALSE))</f>
      </c>
      <c r="J37" s="140">
        <f>IF(B37="","",VLOOKUP($B37,'3-2_算定表'!$B$7:$R$65536,17,FALSE))</f>
      </c>
      <c r="K37" s="458">
        <f>IF($B37="","",VLOOKUP($B37,'3-2_算定表'!$B$7:$R$65536,11,FALSE))</f>
      </c>
      <c r="L37" s="459">
        <f>IF($B37="","",VLOOKUP($B37,'3-2_算定表'!$B$7:$R$65536,11,FALSE))</f>
      </c>
      <c r="M37" s="460">
        <f>IF($B37="","",VLOOKUP($B37,'3-2_算定表'!$B$7:$R$65536,11,FALSE))</f>
      </c>
      <c r="N37" s="458">
        <f>IF($B37="","",VLOOKUP($B37,'3-2_算定表'!$B$7:$R$65536,14,FALSE))</f>
      </c>
      <c r="O37" s="459">
        <f>IF($B37="","",VLOOKUP($B37,'3-2_算定表'!$B$7:$R$65536,14,FALSE))</f>
      </c>
      <c r="P37" s="459">
        <f>IF($B37="","",VLOOKUP($B37,'3-2_算定表'!$B$7:$R$65536,14,FALSE))</f>
      </c>
      <c r="Q37" s="459">
        <f>IF($B37="","",VLOOKUP($B37,'3-2_算定表'!$B$7:$R$65536,14,FALSE))</f>
      </c>
      <c r="R37" s="459">
        <f>IF($B37="","",VLOOKUP($B37,'3-2_算定表'!$B$7:$R$65536,14,FALSE))</f>
      </c>
      <c r="S37" s="459">
        <f>IF($B37="","",VLOOKUP($B37,'3-2_算定表'!$B$7:$R$65536,14,FALSE))</f>
      </c>
      <c r="T37" s="459">
        <f>IF($B37="","",VLOOKUP($B37,'3-2_算定表'!$B$7:$R$65536,14,FALSE))</f>
      </c>
      <c r="U37" s="459">
        <f>IF($B37="","",VLOOKUP($B37,'3-2_算定表'!$B$7:$R$65536,14,FALSE))</f>
      </c>
      <c r="V37" s="460">
        <f>IF($B37="","",VLOOKUP($B37,'3-2_算定表'!$B$7:$R$65536,14,FALSE))</f>
      </c>
      <c r="W37" s="173">
        <f t="shared" si="0"/>
      </c>
      <c r="X37" s="461">
        <f t="shared" si="1"/>
      </c>
      <c r="Y37" s="173">
        <f t="shared" si="2"/>
      </c>
      <c r="Z37" s="462">
        <f t="shared" si="3"/>
      </c>
      <c r="AA37" s="463">
        <f t="shared" si="4"/>
      </c>
      <c r="AB37" s="464">
        <f t="shared" si="5"/>
      </c>
      <c r="AC37" s="140">
        <f t="shared" si="9"/>
      </c>
      <c r="AD37" s="174">
        <f t="shared" si="6"/>
      </c>
      <c r="AE37" s="707">
        <f>IF(B37="","",VLOOKUP($B37,'3-2_算定表'!$B$7:$AB$65536,27,FALSE))</f>
      </c>
      <c r="AF37" s="708">
        <f>IF(AD37="","",VLOOKUP($B37,#REF!,3,FALSE))</f>
      </c>
      <c r="AG37" s="709">
        <f>IF(AE37="","",VLOOKUP($B37,#REF!,3,FALSE))</f>
      </c>
      <c r="AI37" s="425">
        <f t="shared" si="10"/>
      </c>
      <c r="AJ37" s="425">
        <f t="shared" si="7"/>
      </c>
    </row>
    <row r="38" spans="1:36" s="424" customFormat="1" ht="18.75" customHeight="1" thickBot="1">
      <c r="A38" s="2">
        <f t="shared" si="8"/>
      </c>
      <c r="B38" s="465"/>
      <c r="C38" s="171">
        <f>IF($B38="","",VLOOKUP($B38,'3-2_算定表'!$B$7:$R$65536,2,FALSE))</f>
      </c>
      <c r="D38" s="172">
        <f>IF($B38="","",VLOOKUP($B38,'3-2_算定表'!$B$7:$R$65536,3,FALSE))</f>
      </c>
      <c r="E38" s="172">
        <f>IF($B38="","",VLOOKUP($B38,'3-2_算定表'!$B$7:$R$65536,4,FALSE))</f>
      </c>
      <c r="F38" s="173">
        <f>IF(B38="","",VLOOKUP($B38,'3-2_算定表'!$B$7:$R$65536,11,FALSE))</f>
      </c>
      <c r="G38" s="175">
        <f>IF(B38="","",VLOOKUP($B38,'3-2_算定表'!$B$7:$R$65536,13,FALSE))</f>
      </c>
      <c r="H38" s="173">
        <f>IF(B38="","",VLOOKUP($B38,'3-2_算定表'!$B$7:$R$65536,14,FALSE))</f>
      </c>
      <c r="I38" s="175">
        <f>IF(B38="","",VLOOKUP($B38,'3-2_算定表'!$B$7:$R$65536,16,FALSE))</f>
      </c>
      <c r="J38" s="140">
        <f>IF(B38="","",VLOOKUP($B38,'3-2_算定表'!$B$7:$R$65536,17,FALSE))</f>
      </c>
      <c r="K38" s="458">
        <f>IF($B38="","",VLOOKUP($B38,'3-2_算定表'!$B$7:$R$65536,11,FALSE))</f>
      </c>
      <c r="L38" s="459">
        <f>IF($B38="","",VLOOKUP($B38,'3-2_算定表'!$B$7:$R$65536,11,FALSE))</f>
      </c>
      <c r="M38" s="460">
        <f>IF($B38="","",VLOOKUP($B38,'3-2_算定表'!$B$7:$R$65536,11,FALSE))</f>
      </c>
      <c r="N38" s="458">
        <f>IF($B38="","",VLOOKUP($B38,'3-2_算定表'!$B$7:$R$65536,14,FALSE))</f>
      </c>
      <c r="O38" s="459">
        <f>IF($B38="","",VLOOKUP($B38,'3-2_算定表'!$B$7:$R$65536,14,FALSE))</f>
      </c>
      <c r="P38" s="459">
        <f>IF($B38="","",VLOOKUP($B38,'3-2_算定表'!$B$7:$R$65536,14,FALSE))</f>
      </c>
      <c r="Q38" s="459">
        <f>IF($B38="","",VLOOKUP($B38,'3-2_算定表'!$B$7:$R$65536,14,FALSE))</f>
      </c>
      <c r="R38" s="459">
        <f>IF($B38="","",VLOOKUP($B38,'3-2_算定表'!$B$7:$R$65536,14,FALSE))</f>
      </c>
      <c r="S38" s="459">
        <f>IF($B38="","",VLOOKUP($B38,'3-2_算定表'!$B$7:$R$65536,14,FALSE))</f>
      </c>
      <c r="T38" s="459">
        <f>IF($B38="","",VLOOKUP($B38,'3-2_算定表'!$B$7:$R$65536,14,FALSE))</f>
      </c>
      <c r="U38" s="459">
        <f>IF($B38="","",VLOOKUP($B38,'3-2_算定表'!$B$7:$R$65536,14,FALSE))</f>
      </c>
      <c r="V38" s="460">
        <f>IF($B38="","",VLOOKUP($B38,'3-2_算定表'!$B$7:$R$65536,14,FALSE))</f>
      </c>
      <c r="W38" s="173">
        <f t="shared" si="0"/>
      </c>
      <c r="X38" s="461">
        <f t="shared" si="1"/>
      </c>
      <c r="Y38" s="173">
        <f t="shared" si="2"/>
      </c>
      <c r="Z38" s="462">
        <f t="shared" si="3"/>
      </c>
      <c r="AA38" s="463">
        <f t="shared" si="4"/>
      </c>
      <c r="AB38" s="464">
        <f t="shared" si="5"/>
      </c>
      <c r="AC38" s="140">
        <f t="shared" si="9"/>
      </c>
      <c r="AD38" s="174">
        <f t="shared" si="6"/>
      </c>
      <c r="AE38" s="707">
        <f>IF(B38="","",VLOOKUP($B38,'3-2_算定表'!$B$7:$AB$65536,27,FALSE))</f>
      </c>
      <c r="AF38" s="708">
        <f>IF(AD38="","",VLOOKUP($B38,#REF!,3,FALSE))</f>
      </c>
      <c r="AG38" s="709">
        <f>IF(AE38="","",VLOOKUP($B38,#REF!,3,FALSE))</f>
      </c>
      <c r="AI38" s="425">
        <f t="shared" si="10"/>
      </c>
      <c r="AJ38" s="425">
        <f t="shared" si="7"/>
      </c>
    </row>
    <row r="39" spans="1:36" s="436" customFormat="1" ht="18.75" customHeight="1" thickBot="1">
      <c r="A39" s="658" t="s">
        <v>22</v>
      </c>
      <c r="B39" s="710"/>
      <c r="C39" s="710"/>
      <c r="D39" s="710"/>
      <c r="E39" s="710"/>
      <c r="F39" s="710"/>
      <c r="G39" s="710"/>
      <c r="H39" s="710"/>
      <c r="I39" s="710"/>
      <c r="J39" s="154"/>
      <c r="K39" s="176" t="s">
        <v>241</v>
      </c>
      <c r="L39" s="177" t="s">
        <v>241</v>
      </c>
      <c r="M39" s="178" t="s">
        <v>241</v>
      </c>
      <c r="N39" s="176" t="s">
        <v>241</v>
      </c>
      <c r="O39" s="177" t="s">
        <v>241</v>
      </c>
      <c r="P39" s="177" t="s">
        <v>241</v>
      </c>
      <c r="Q39" s="177" t="s">
        <v>241</v>
      </c>
      <c r="R39" s="177" t="s">
        <v>241</v>
      </c>
      <c r="S39" s="177" t="s">
        <v>241</v>
      </c>
      <c r="T39" s="177" t="s">
        <v>241</v>
      </c>
      <c r="U39" s="177" t="s">
        <v>241</v>
      </c>
      <c r="V39" s="178" t="s">
        <v>241</v>
      </c>
      <c r="W39" s="176" t="s">
        <v>241</v>
      </c>
      <c r="X39" s="179" t="s">
        <v>241</v>
      </c>
      <c r="Y39" s="176" t="s">
        <v>241</v>
      </c>
      <c r="Z39" s="180" t="s">
        <v>241</v>
      </c>
      <c r="AA39" s="181" t="s">
        <v>241</v>
      </c>
      <c r="AB39" s="182" t="s">
        <v>241</v>
      </c>
      <c r="AC39" s="184"/>
      <c r="AD39" s="184"/>
      <c r="AE39" s="661"/>
      <c r="AF39" s="662"/>
      <c r="AG39" s="663"/>
      <c r="AI39" s="437"/>
      <c r="AJ39" s="437"/>
    </row>
    <row r="40" spans="1:36" s="369" customFormat="1" ht="16.5" customHeight="1">
      <c r="A40" s="369" t="s">
        <v>27</v>
      </c>
      <c r="AI40" s="466"/>
      <c r="AJ40" s="466"/>
    </row>
    <row r="41" ht="10.5" customHeight="1">
      <c r="A41" s="249" t="s">
        <v>242</v>
      </c>
    </row>
    <row r="42" ht="10.5" customHeight="1">
      <c r="A42" s="249" t="s">
        <v>82</v>
      </c>
    </row>
    <row r="43" ht="10.5" customHeight="1">
      <c r="A43" s="249" t="s">
        <v>243</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S7:S8"/>
    <mergeCell ref="T7:T8"/>
    <mergeCell ref="U7:U8"/>
    <mergeCell ref="V7:V8"/>
    <mergeCell ref="AA6:AA8"/>
    <mergeCell ref="AB6:AB8"/>
    <mergeCell ref="K7:K8"/>
    <mergeCell ref="L7:L8"/>
    <mergeCell ref="M7:M8"/>
    <mergeCell ref="N7:N8"/>
    <mergeCell ref="O7:O8"/>
    <mergeCell ref="P7:P8"/>
    <mergeCell ref="Q7:Q8"/>
    <mergeCell ref="R7:R8"/>
    <mergeCell ref="AI7:AI8"/>
    <mergeCell ref="AJ7:AJ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7:AG37"/>
    <mergeCell ref="AE38:AG38"/>
    <mergeCell ref="A39:I39"/>
    <mergeCell ref="AE39:AG39"/>
    <mergeCell ref="AE31:AG31"/>
    <mergeCell ref="AE32:AG32"/>
    <mergeCell ref="AE33:AG33"/>
    <mergeCell ref="AE34:AG34"/>
    <mergeCell ref="AE35:AG35"/>
    <mergeCell ref="AE36:AG36"/>
  </mergeCells>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horizontalCentered="1"/>
  <pageMargins left="0.1968503937007874" right="0.1968503937007874" top="0.3937007874015748" bottom="0.3937007874015748" header="0" footer="0"/>
  <pageSetup horizontalDpi="600" verticalDpi="600" orientation="landscape" paperSize="9" scale="68"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sheetPr>
    <tabColor theme="7" tint="0.39998000860214233"/>
  </sheetPr>
  <dimension ref="A1:AM43"/>
  <sheetViews>
    <sheetView view="pageLayout" zoomScale="70" zoomScaleNormal="75" zoomScaleSheetLayoutView="80" zoomScalePageLayoutView="70" workbookViewId="0" topLeftCell="C1">
      <selection activeCell="C9" sqref="C9:C14"/>
    </sheetView>
  </sheetViews>
  <sheetFormatPr defaultColWidth="9.625" defaultRowHeight="13.5"/>
  <cols>
    <col min="1" max="1" width="6.25390625" style="315" customWidth="1"/>
    <col min="2" max="2" width="17.50390625" style="315" customWidth="1"/>
    <col min="3" max="3" width="6.00390625" style="315" bestFit="1" customWidth="1"/>
    <col min="4" max="5" width="11.25390625" style="315" customWidth="1"/>
    <col min="6" max="6" width="4.00390625" style="315" bestFit="1" customWidth="1"/>
    <col min="7" max="7" width="10.25390625" style="315" bestFit="1" customWidth="1"/>
    <col min="8" max="8" width="4.00390625" style="315" bestFit="1" customWidth="1"/>
    <col min="9" max="9" width="10.75390625" style="315" customWidth="1"/>
    <col min="10" max="10" width="12.25390625" style="315" bestFit="1" customWidth="1"/>
    <col min="11" max="17" width="4.25390625" style="315" customWidth="1"/>
    <col min="18" max="18" width="4.75390625" style="315" customWidth="1"/>
    <col min="19" max="22" width="4.25390625" style="315" customWidth="1"/>
    <col min="23" max="28" width="4.375" style="315" customWidth="1"/>
    <col min="29" max="30" width="10.25390625" style="315" bestFit="1" customWidth="1"/>
    <col min="31" max="31" width="9.75390625" style="315" customWidth="1"/>
    <col min="32" max="32" width="6.50390625" style="315" customWidth="1"/>
    <col min="33" max="33" width="8.25390625" style="315" customWidth="1"/>
    <col min="34" max="34" width="3.125" style="315" customWidth="1"/>
    <col min="35" max="35" width="8.625" style="383" bestFit="1" customWidth="1"/>
    <col min="36" max="36" width="5.25390625" style="383" bestFit="1" customWidth="1"/>
    <col min="37" max="16384" width="9.625" style="315" customWidth="1"/>
  </cols>
  <sheetData>
    <row r="1" spans="1:36" ht="24.75" customHeight="1">
      <c r="A1" s="380" t="s">
        <v>68</v>
      </c>
      <c r="B1" s="380"/>
      <c r="W1" s="766" t="s">
        <v>20</v>
      </c>
      <c r="X1" s="766"/>
      <c r="Y1" s="766"/>
      <c r="Z1" s="699"/>
      <c r="AA1" s="767"/>
      <c r="AB1" s="767"/>
      <c r="AC1" s="767"/>
      <c r="AD1" s="768"/>
      <c r="AE1" s="382" t="s">
        <v>21</v>
      </c>
      <c r="AF1" s="769"/>
      <c r="AG1" s="770"/>
      <c r="AI1" s="440"/>
      <c r="AJ1" s="440"/>
    </row>
    <row r="2" spans="1:36" ht="24.75" customHeight="1" thickBot="1">
      <c r="A2" s="384"/>
      <c r="W2" s="771" t="s">
        <v>18</v>
      </c>
      <c r="X2" s="771"/>
      <c r="Y2" s="771"/>
      <c r="Z2" s="702"/>
      <c r="AA2" s="772"/>
      <c r="AB2" s="772"/>
      <c r="AC2" s="772"/>
      <c r="AD2" s="773"/>
      <c r="AE2" s="385" t="s">
        <v>19</v>
      </c>
      <c r="AF2" s="774"/>
      <c r="AG2" s="775"/>
      <c r="AI2" s="441"/>
      <c r="AJ2" s="118"/>
    </row>
    <row r="3" spans="1:36" ht="19.5" thickBot="1">
      <c r="A3" s="442" t="s">
        <v>272</v>
      </c>
      <c r="B3" s="314"/>
      <c r="AF3" s="387"/>
      <c r="AG3" s="387" t="s">
        <v>26</v>
      </c>
      <c r="AI3" s="441"/>
      <c r="AJ3" s="118"/>
    </row>
    <row r="4" spans="1:36" s="324" customFormat="1" ht="18.75" customHeight="1" thickBot="1">
      <c r="A4" s="628" t="s">
        <v>31</v>
      </c>
      <c r="B4" s="627" t="s">
        <v>224</v>
      </c>
      <c r="C4" s="687" t="s">
        <v>8</v>
      </c>
      <c r="D4" s="627" t="s">
        <v>118</v>
      </c>
      <c r="E4" s="627" t="s">
        <v>225</v>
      </c>
      <c r="F4" s="731" t="s">
        <v>226</v>
      </c>
      <c r="G4" s="732"/>
      <c r="H4" s="732"/>
      <c r="I4" s="732"/>
      <c r="J4" s="733"/>
      <c r="K4" s="737" t="s">
        <v>69</v>
      </c>
      <c r="L4" s="744"/>
      <c r="M4" s="744"/>
      <c r="N4" s="744"/>
      <c r="O4" s="744"/>
      <c r="P4" s="744"/>
      <c r="Q4" s="744"/>
      <c r="R4" s="744"/>
      <c r="S4" s="744"/>
      <c r="T4" s="744"/>
      <c r="U4" s="744"/>
      <c r="V4" s="744"/>
      <c r="W4" s="744"/>
      <c r="X4" s="744"/>
      <c r="Y4" s="744"/>
      <c r="Z4" s="744"/>
      <c r="AA4" s="744"/>
      <c r="AB4" s="744"/>
      <c r="AC4" s="627" t="s">
        <v>66</v>
      </c>
      <c r="AD4" s="627" t="s">
        <v>318</v>
      </c>
      <c r="AE4" s="745" t="s">
        <v>70</v>
      </c>
      <c r="AF4" s="746"/>
      <c r="AG4" s="747"/>
      <c r="AI4" s="441"/>
      <c r="AJ4" s="118"/>
    </row>
    <row r="5" spans="1:36" s="324" customFormat="1" ht="18.75" customHeight="1" thickBot="1">
      <c r="A5" s="683"/>
      <c r="B5" s="685"/>
      <c r="C5" s="688"/>
      <c r="D5" s="685"/>
      <c r="E5" s="685"/>
      <c r="F5" s="737" t="s">
        <v>227</v>
      </c>
      <c r="G5" s="754"/>
      <c r="H5" s="755"/>
      <c r="I5" s="755"/>
      <c r="J5" s="756"/>
      <c r="K5" s="757" t="s">
        <v>65</v>
      </c>
      <c r="L5" s="758"/>
      <c r="M5" s="758"/>
      <c r="N5" s="758"/>
      <c r="O5" s="758"/>
      <c r="P5" s="758"/>
      <c r="Q5" s="758"/>
      <c r="R5" s="758"/>
      <c r="S5" s="758"/>
      <c r="T5" s="758"/>
      <c r="U5" s="758"/>
      <c r="V5" s="759"/>
      <c r="W5" s="731" t="s">
        <v>228</v>
      </c>
      <c r="X5" s="732"/>
      <c r="Y5" s="732"/>
      <c r="Z5" s="732"/>
      <c r="AA5" s="732"/>
      <c r="AB5" s="732"/>
      <c r="AC5" s="685"/>
      <c r="AD5" s="685"/>
      <c r="AE5" s="748"/>
      <c r="AF5" s="749"/>
      <c r="AG5" s="750"/>
      <c r="AI5" s="441"/>
      <c r="AJ5" s="118"/>
    </row>
    <row r="6" spans="1:36" s="324" customFormat="1" ht="21.75" customHeight="1" thickBot="1">
      <c r="A6" s="683"/>
      <c r="B6" s="683"/>
      <c r="C6" s="688"/>
      <c r="D6" s="685"/>
      <c r="E6" s="685"/>
      <c r="F6" s="760" t="s">
        <v>10</v>
      </c>
      <c r="G6" s="763" t="s">
        <v>52</v>
      </c>
      <c r="H6" s="760" t="s">
        <v>10</v>
      </c>
      <c r="I6" s="763" t="s">
        <v>52</v>
      </c>
      <c r="J6" s="765" t="s">
        <v>309</v>
      </c>
      <c r="K6" s="731" t="s">
        <v>63</v>
      </c>
      <c r="L6" s="732"/>
      <c r="M6" s="733"/>
      <c r="N6" s="734" t="s">
        <v>64</v>
      </c>
      <c r="O6" s="735"/>
      <c r="P6" s="735"/>
      <c r="Q6" s="735"/>
      <c r="R6" s="735"/>
      <c r="S6" s="735"/>
      <c r="T6" s="735"/>
      <c r="U6" s="735"/>
      <c r="V6" s="736"/>
      <c r="W6" s="737" t="s">
        <v>229</v>
      </c>
      <c r="X6" s="740" t="s">
        <v>229</v>
      </c>
      <c r="Y6" s="737" t="s">
        <v>230</v>
      </c>
      <c r="Z6" s="729" t="s">
        <v>230</v>
      </c>
      <c r="AA6" s="719" t="s">
        <v>233</v>
      </c>
      <c r="AB6" s="722" t="s">
        <v>233</v>
      </c>
      <c r="AC6" s="685"/>
      <c r="AD6" s="683"/>
      <c r="AE6" s="738"/>
      <c r="AF6" s="751"/>
      <c r="AG6" s="750"/>
      <c r="AI6" s="441"/>
      <c r="AJ6" s="155"/>
    </row>
    <row r="7" spans="1:39" s="324" customFormat="1" ht="20.25" customHeight="1">
      <c r="A7" s="683"/>
      <c r="B7" s="683"/>
      <c r="C7" s="688"/>
      <c r="D7" s="685"/>
      <c r="E7" s="685"/>
      <c r="F7" s="761"/>
      <c r="G7" s="764"/>
      <c r="H7" s="761"/>
      <c r="I7" s="764"/>
      <c r="J7" s="698"/>
      <c r="K7" s="725" t="s">
        <v>57</v>
      </c>
      <c r="L7" s="727" t="s">
        <v>58</v>
      </c>
      <c r="M7" s="729" t="s">
        <v>59</v>
      </c>
      <c r="N7" s="725" t="s">
        <v>54</v>
      </c>
      <c r="O7" s="727" t="s">
        <v>234</v>
      </c>
      <c r="P7" s="727" t="s">
        <v>235</v>
      </c>
      <c r="Q7" s="727" t="s">
        <v>236</v>
      </c>
      <c r="R7" s="727" t="s">
        <v>55</v>
      </c>
      <c r="S7" s="727" t="s">
        <v>56</v>
      </c>
      <c r="T7" s="727" t="s">
        <v>60</v>
      </c>
      <c r="U7" s="727" t="s">
        <v>61</v>
      </c>
      <c r="V7" s="729" t="s">
        <v>62</v>
      </c>
      <c r="W7" s="738"/>
      <c r="X7" s="741"/>
      <c r="Y7" s="738"/>
      <c r="Z7" s="743"/>
      <c r="AA7" s="720"/>
      <c r="AB7" s="723"/>
      <c r="AC7" s="685"/>
      <c r="AD7" s="683"/>
      <c r="AE7" s="738"/>
      <c r="AF7" s="751"/>
      <c r="AG7" s="750"/>
      <c r="AI7" s="711" t="s">
        <v>29</v>
      </c>
      <c r="AJ7" s="711" t="s">
        <v>237</v>
      </c>
      <c r="AK7" s="438"/>
      <c r="AL7" s="438"/>
      <c r="AM7" s="438"/>
    </row>
    <row r="8" spans="1:36" s="324" customFormat="1" ht="18.75" customHeight="1" thickBot="1">
      <c r="A8" s="684"/>
      <c r="B8" s="684"/>
      <c r="C8" s="689"/>
      <c r="D8" s="686"/>
      <c r="E8" s="686"/>
      <c r="F8" s="762"/>
      <c r="G8" s="443" t="s">
        <v>333</v>
      </c>
      <c r="H8" s="762"/>
      <c r="I8" s="443" t="s">
        <v>239</v>
      </c>
      <c r="J8" s="334" t="s">
        <v>251</v>
      </c>
      <c r="K8" s="726"/>
      <c r="L8" s="728"/>
      <c r="M8" s="730"/>
      <c r="N8" s="726"/>
      <c r="O8" s="728"/>
      <c r="P8" s="728"/>
      <c r="Q8" s="728"/>
      <c r="R8" s="728"/>
      <c r="S8" s="728"/>
      <c r="T8" s="728"/>
      <c r="U8" s="728"/>
      <c r="V8" s="730"/>
      <c r="W8" s="739"/>
      <c r="X8" s="742"/>
      <c r="Y8" s="739"/>
      <c r="Z8" s="730"/>
      <c r="AA8" s="721"/>
      <c r="AB8" s="724"/>
      <c r="AC8" s="334" t="s">
        <v>316</v>
      </c>
      <c r="AD8" s="334" t="s">
        <v>252</v>
      </c>
      <c r="AE8" s="739"/>
      <c r="AF8" s="752"/>
      <c r="AG8" s="753"/>
      <c r="AI8" s="712"/>
      <c r="AJ8" s="712"/>
    </row>
    <row r="9" spans="1:36" s="424" customFormat="1" ht="18.75" customHeight="1">
      <c r="A9" s="1">
        <f>IF(B9="","",ROW($A9)-ROW($A$8))</f>
      </c>
      <c r="B9" s="404"/>
      <c r="C9" s="219">
        <f>IF($B9="","",VLOOKUP($B9,'3-2_算定表'!$B$7:$R$65536,2,FALSE))</f>
      </c>
      <c r="D9" s="157">
        <f>IF($B9="","",VLOOKUP($B9,'3-2_算定表'!$B$7:$R$65536,3,FALSE))</f>
      </c>
      <c r="E9" s="157">
        <f>IF($B9="","",VLOOKUP($B9,'3-2_算定表'!$B$7:$R$65536,4,FALSE))</f>
      </c>
      <c r="F9" s="158">
        <f>IF(B9="","",VLOOKUP($B9,'3-2_算定表'!$B$7:$R$65536,11,FALSE))</f>
      </c>
      <c r="G9" s="220">
        <f>IF(B9="","",VLOOKUP($B9,'3-2_算定表'!$B$7:$R$65536,13,FALSE))</f>
      </c>
      <c r="H9" s="158">
        <f>IF(B9="","",VLOOKUP($B9,'3-2_算定表'!$B$7:$R$65536,14,FALSE))</f>
      </c>
      <c r="I9" s="220">
        <f>IF(B9="","",VLOOKUP($B9,'3-2_算定表'!$B$7:$R$65536,16,FALSE))</f>
      </c>
      <c r="J9" s="159">
        <f>IF(B9="","",VLOOKUP($B9,'3-2_算定表'!$B$7:$R$65536,17,FALSE))</f>
      </c>
      <c r="K9" s="444">
        <f>IF($B9="","",VLOOKUP($B9,'3-2_算定表'!$B$7:$R$65536,11,FALSE))</f>
      </c>
      <c r="L9" s="445">
        <f>IF($B9="","",VLOOKUP($B9,'3-2_算定表'!$B$7:$R$65536,11,FALSE))</f>
      </c>
      <c r="M9" s="446">
        <f>IF($B9="","",VLOOKUP($B9,'3-2_算定表'!$B$7:$R$65536,11,FALSE))</f>
      </c>
      <c r="N9" s="444">
        <f>IF($B9="","",VLOOKUP($B9,'3-2_算定表'!$B$7:$R$65536,14,FALSE))</f>
      </c>
      <c r="O9" s="445">
        <f>IF($B9="","",VLOOKUP($B9,'3-2_算定表'!$B$7:$R$65536,14,FALSE))</f>
      </c>
      <c r="P9" s="445">
        <f>IF($B9="","",VLOOKUP($B9,'3-2_算定表'!$B$7:$R$65536,14,FALSE))</f>
      </c>
      <c r="Q9" s="445">
        <f>IF($B9="","",VLOOKUP($B9,'3-2_算定表'!$B$7:$R$65536,14,FALSE))</f>
      </c>
      <c r="R9" s="445">
        <f>IF($B9="","",VLOOKUP($B9,'3-2_算定表'!$B$7:$R$65536,14,FALSE))</f>
      </c>
      <c r="S9" s="445">
        <f>IF($B9="","",VLOOKUP($B9,'3-2_算定表'!$B$7:$R$65536,14,FALSE))</f>
      </c>
      <c r="T9" s="445">
        <f>IF($B9="","",VLOOKUP($B9,'3-2_算定表'!$B$7:$R$65536,14,FALSE))</f>
      </c>
      <c r="U9" s="445">
        <f>IF($B9="","",VLOOKUP($B9,'3-2_算定表'!$B$7:$R$65536,14,FALSE))</f>
      </c>
      <c r="V9" s="446">
        <f>IF($B9="","",VLOOKUP($B9,'3-2_算定表'!$B$7:$R$65536,14,FALSE))</f>
      </c>
      <c r="W9" s="158">
        <f aca="true" t="shared" si="0" ref="W9:W38">IF($B9="","",COUNTIF($K9:$M9,W$6))</f>
      </c>
      <c r="X9" s="447">
        <f aca="true" t="shared" si="1" ref="X9:X38">IF($B9="","",COUNTIF($N9:$V9,X$6))</f>
      </c>
      <c r="Y9" s="158">
        <f aca="true" t="shared" si="2" ref="Y9:Y38">IF($B9="","",COUNTIF($K9:$M9,Y$6))</f>
      </c>
      <c r="Z9" s="448">
        <f aca="true" t="shared" si="3" ref="Z9:Z38">IF($B9="","",COUNTIF($N9:$V9,Z$6))</f>
      </c>
      <c r="AA9" s="449">
        <f aca="true" t="shared" si="4" ref="AA9:AA38">IF($B9="","",COUNTIF($K9:$M9,AA$6))</f>
      </c>
      <c r="AB9" s="450">
        <f aca="true" t="shared" si="5" ref="AB9:AB38">IF($B9="","",COUNTIF($N9:$V9,AB$6))</f>
      </c>
      <c r="AC9" s="159">
        <f>IF(B9="","",(G9/12*W9)+(I9/12*X9)+(G9/12*Y9)+(I9/12*Z9))</f>
      </c>
      <c r="AD9" s="161">
        <f aca="true" t="shared" si="6" ref="AD9:AD38">IF(B9="","",AC9-J9)</f>
      </c>
      <c r="AE9" s="713">
        <f>IF(B9="","",VLOOKUP($B9,'3-2_算定表'!$B$7:$AB$65536,27,FALSE))</f>
      </c>
      <c r="AF9" s="714">
        <f>IF(AD9="","",VLOOKUP($B9,#REF!,3,FALSE))</f>
      </c>
      <c r="AG9" s="715">
        <f>IF(AE9="","",VLOOKUP($B9,#REF!,3,FALSE))</f>
      </c>
      <c r="AI9" s="425">
        <f>IF(A9&gt;0,ASC(C9&amp;H9),"")</f>
      </c>
      <c r="AJ9" s="425">
        <f aca="true" t="shared" si="7" ref="AJ9:AJ38">IF(B9="","",IF(AD9=0,0,1))</f>
      </c>
    </row>
    <row r="10" spans="1:36" s="424" customFormat="1" ht="18.75" customHeight="1">
      <c r="A10" s="3">
        <f aca="true" t="shared" si="8" ref="A10:A38">IF(B10="","",ROW($A10)-ROW($A$8))</f>
      </c>
      <c r="B10" s="415"/>
      <c r="C10" s="162">
        <f>IF($B10="","",VLOOKUP($B10,'3-2_算定表'!$B$7:$R$65536,2,FALSE))</f>
      </c>
      <c r="D10" s="163">
        <f>IF($B10="","",VLOOKUP($B10,'3-2_算定表'!$B$7:$R$65536,3,FALSE))</f>
      </c>
      <c r="E10" s="163">
        <f>IF($B10="","",VLOOKUP($B10,'3-2_算定表'!$B$7:$R$65536,4,FALSE))</f>
      </c>
      <c r="F10" s="164">
        <f>IF(B10="","",VLOOKUP($B10,'3-2_算定表'!$B$7:$R$65536,11,FALSE))</f>
      </c>
      <c r="G10" s="221">
        <f>IF(B10="","",VLOOKUP($B10,'3-2_算定表'!$B$7:$R$65536,13,FALSE))</f>
      </c>
      <c r="H10" s="164">
        <f>IF(B10="","",VLOOKUP($B10,'3-2_算定表'!$B$7:$R$65536,14,FALSE))</f>
      </c>
      <c r="I10" s="221">
        <f>IF(B10="","",VLOOKUP($B10,'3-2_算定表'!$B$7:$R$65536,16,FALSE))</f>
      </c>
      <c r="J10" s="166">
        <f>IF(B10="","",VLOOKUP($B10,'3-2_算定表'!$B$7:$R$65536,17,FALSE))</f>
      </c>
      <c r="K10" s="451">
        <f>IF($B10="","",VLOOKUP($B10,'3-2_算定表'!$B$7:$R$65536,11,FALSE))</f>
      </c>
      <c r="L10" s="452">
        <f>IF($B10="","",VLOOKUP($B10,'3-2_算定表'!$B$7:$R$65536,11,FALSE))</f>
      </c>
      <c r="M10" s="453">
        <f>IF($B10="","",VLOOKUP($B10,'3-2_算定表'!$B$7:$R$65536,11,FALSE))</f>
      </c>
      <c r="N10" s="451">
        <f>IF($B10="","",VLOOKUP($B10,'3-2_算定表'!$B$7:$R$65536,14,FALSE))</f>
      </c>
      <c r="O10" s="452">
        <f>IF($B10="","",VLOOKUP($B10,'3-2_算定表'!$B$7:$R$65536,14,FALSE))</f>
      </c>
      <c r="P10" s="452">
        <f>IF($B10="","",VLOOKUP($B10,'3-2_算定表'!$B$7:$R$65536,14,FALSE))</f>
      </c>
      <c r="Q10" s="452">
        <f>IF($B10="","",VLOOKUP($B10,'3-2_算定表'!$B$7:$R$65536,14,FALSE))</f>
      </c>
      <c r="R10" s="452">
        <f>IF($B10="","",VLOOKUP($B10,'3-2_算定表'!$B$7:$R$65536,14,FALSE))</f>
      </c>
      <c r="S10" s="452">
        <f>IF($B10="","",VLOOKUP($B10,'3-2_算定表'!$B$7:$R$65536,14,FALSE))</f>
      </c>
      <c r="T10" s="452">
        <f>IF($B10="","",VLOOKUP($B10,'3-2_算定表'!$B$7:$R$65536,14,FALSE))</f>
      </c>
      <c r="U10" s="452">
        <f>IF($B10="","",VLOOKUP($B10,'3-2_算定表'!$B$7:$R$65536,14,FALSE))</f>
      </c>
      <c r="V10" s="453">
        <f>IF($B10="","",VLOOKUP($B10,'3-2_算定表'!$B$7:$R$65536,14,FALSE))</f>
      </c>
      <c r="W10" s="164">
        <f t="shared" si="0"/>
      </c>
      <c r="X10" s="454">
        <f t="shared" si="1"/>
      </c>
      <c r="Y10" s="164">
        <f t="shared" si="2"/>
      </c>
      <c r="Z10" s="455">
        <f t="shared" si="3"/>
      </c>
      <c r="AA10" s="456">
        <f t="shared" si="4"/>
      </c>
      <c r="AB10" s="457">
        <f t="shared" si="5"/>
      </c>
      <c r="AC10" s="166">
        <f aca="true" t="shared" si="9" ref="AC10:AC38">IF(B10="","",(G10/12*W10)+(I10/12*X10)+(G10/12*Y10)+(I10/12*Z10))</f>
      </c>
      <c r="AD10" s="167">
        <f t="shared" si="6"/>
      </c>
      <c r="AE10" s="716">
        <f>IF(B10="","",VLOOKUP($B10,'3-2_算定表'!$B$7:$AB$65536,27,FALSE))</f>
      </c>
      <c r="AF10" s="717">
        <f>IF(AD10="","",VLOOKUP($B10,#REF!,3,FALSE))</f>
      </c>
      <c r="AG10" s="718">
        <f>IF(AE10="","",VLOOKUP($B10,#REF!,3,FALSE))</f>
      </c>
      <c r="AI10" s="413">
        <f>IF(A10&gt;0,ASC(C10&amp;H10),"")</f>
      </c>
      <c r="AJ10" s="413">
        <f t="shared" si="7"/>
      </c>
    </row>
    <row r="11" spans="1:36" s="424" customFormat="1" ht="18.75" customHeight="1">
      <c r="A11" s="2">
        <f t="shared" si="8"/>
      </c>
      <c r="B11" s="415"/>
      <c r="C11" s="171">
        <f>IF($B11="","",VLOOKUP($B11,'3-2_算定表'!$B$7:$R$65536,2,FALSE))</f>
      </c>
      <c r="D11" s="172">
        <f>IF($B11="","",VLOOKUP($B11,'3-2_算定表'!$B$7:$R$65536,3,FALSE))</f>
      </c>
      <c r="E11" s="172">
        <f>IF($B11="","",VLOOKUP($B11,'3-2_算定表'!$B$7:$R$65536,4,FALSE))</f>
      </c>
      <c r="F11" s="173">
        <f>IF(B11="","",VLOOKUP($B11,'3-2_算定表'!$B$7:$R$65536,11,FALSE))</f>
      </c>
      <c r="G11" s="175">
        <f>IF(B11="","",VLOOKUP($B11,'3-2_算定表'!$B$7:$R$65536,13,FALSE))</f>
      </c>
      <c r="H11" s="173">
        <f>IF(B11="","",VLOOKUP($B11,'3-2_算定表'!$B$7:$R$65536,14,FALSE))</f>
      </c>
      <c r="I11" s="175">
        <f>IF(B11="","",VLOOKUP($B11,'3-2_算定表'!$B$7:$R$65536,16,FALSE))</f>
      </c>
      <c r="J11" s="140">
        <f>IF(B11="","",VLOOKUP($B11,'3-2_算定表'!$B$7:$R$65536,17,FALSE))</f>
      </c>
      <c r="K11" s="458">
        <f>IF($B11="","",VLOOKUP($B11,'3-2_算定表'!$B$7:$R$65536,11,FALSE))</f>
      </c>
      <c r="L11" s="459">
        <f>IF($B11="","",VLOOKUP($B11,'3-2_算定表'!$B$7:$R$65536,11,FALSE))</f>
      </c>
      <c r="M11" s="460">
        <f>IF($B11="","",VLOOKUP($B11,'3-2_算定表'!$B$7:$R$65536,11,FALSE))</f>
      </c>
      <c r="N11" s="458">
        <f>IF($B11="","",VLOOKUP($B11,'3-2_算定表'!$B$7:$R$65536,14,FALSE))</f>
      </c>
      <c r="O11" s="459">
        <f>IF($B11="","",VLOOKUP($B11,'3-2_算定表'!$B$7:$R$65536,14,FALSE))</f>
      </c>
      <c r="P11" s="459">
        <f>IF($B11="","",VLOOKUP($B11,'3-2_算定表'!$B$7:$R$65536,14,FALSE))</f>
      </c>
      <c r="Q11" s="459">
        <f>IF($B11="","",VLOOKUP($B11,'3-2_算定表'!$B$7:$R$65536,14,FALSE))</f>
      </c>
      <c r="R11" s="459">
        <f>IF($B11="","",VLOOKUP($B11,'3-2_算定表'!$B$7:$R$65536,14,FALSE))</f>
      </c>
      <c r="S11" s="459">
        <f>IF($B11="","",VLOOKUP($B11,'3-2_算定表'!$B$7:$R$65536,14,FALSE))</f>
      </c>
      <c r="T11" s="459">
        <f>IF($B11="","",VLOOKUP($B11,'3-2_算定表'!$B$7:$R$65536,14,FALSE))</f>
      </c>
      <c r="U11" s="459">
        <f>IF($B11="","",VLOOKUP($B11,'3-2_算定表'!$B$7:$R$65536,14,FALSE))</f>
      </c>
      <c r="V11" s="460">
        <f>IF($B11="","",VLOOKUP($B11,'3-2_算定表'!$B$7:$R$65536,14,FALSE))</f>
      </c>
      <c r="W11" s="164">
        <f t="shared" si="0"/>
      </c>
      <c r="X11" s="454">
        <f t="shared" si="1"/>
      </c>
      <c r="Y11" s="164">
        <f t="shared" si="2"/>
      </c>
      <c r="Z11" s="455">
        <f t="shared" si="3"/>
      </c>
      <c r="AA11" s="456">
        <f t="shared" si="4"/>
      </c>
      <c r="AB11" s="457">
        <f t="shared" si="5"/>
      </c>
      <c r="AC11" s="140">
        <f t="shared" si="9"/>
      </c>
      <c r="AD11" s="174">
        <f t="shared" si="6"/>
      </c>
      <c r="AE11" s="707">
        <f>IF(B11="","",VLOOKUP($B11,'3-2_算定表'!$B$7:$AB$65536,27,FALSE))</f>
      </c>
      <c r="AF11" s="708">
        <f>IF(AD11="","",VLOOKUP($B11,#REF!,3,FALSE))</f>
      </c>
      <c r="AG11" s="709">
        <f>IF(AE11="","",VLOOKUP($B11,#REF!,3,FALSE))</f>
      </c>
      <c r="AI11" s="425">
        <f aca="true" t="shared" si="10" ref="AI11:AI38">IF(A11&gt;0,ASC(C11&amp;H11),"")</f>
      </c>
      <c r="AJ11" s="425">
        <f t="shared" si="7"/>
      </c>
    </row>
    <row r="12" spans="1:36" s="424" customFormat="1" ht="18.75" customHeight="1">
      <c r="A12" s="2">
        <f t="shared" si="8"/>
      </c>
      <c r="B12" s="415"/>
      <c r="C12" s="171">
        <f>IF($B12="","",VLOOKUP($B12,'3-2_算定表'!$B$7:$R$65536,2,FALSE))</f>
      </c>
      <c r="D12" s="172">
        <f>IF($B12="","",VLOOKUP($B12,'3-2_算定表'!$B$7:$R$65536,3,FALSE))</f>
      </c>
      <c r="E12" s="172">
        <f>IF($B12="","",VLOOKUP($B12,'3-2_算定表'!$B$7:$R$65536,4,FALSE))</f>
      </c>
      <c r="F12" s="173">
        <f>IF(B12="","",VLOOKUP($B12,'3-2_算定表'!$B$7:$R$65536,11,FALSE))</f>
      </c>
      <c r="G12" s="175">
        <f>IF(B12="","",VLOOKUP($B12,'3-2_算定表'!$B$7:$R$65536,13,FALSE))</f>
      </c>
      <c r="H12" s="173">
        <f>IF(B12="","",VLOOKUP($B12,'3-2_算定表'!$B$7:$R$65536,14,FALSE))</f>
      </c>
      <c r="I12" s="175">
        <f>IF(B12="","",VLOOKUP($B12,'3-2_算定表'!$B$7:$R$65536,16,FALSE))</f>
      </c>
      <c r="J12" s="140">
        <f>IF(B12="","",VLOOKUP($B12,'3-2_算定表'!$B$7:$R$65536,17,FALSE))</f>
      </c>
      <c r="K12" s="458">
        <f>IF($B12="","",VLOOKUP($B12,'3-2_算定表'!$B$7:$R$65536,11,FALSE))</f>
      </c>
      <c r="L12" s="459">
        <f>IF($B12="","",VLOOKUP($B12,'3-2_算定表'!$B$7:$R$65536,11,FALSE))</f>
      </c>
      <c r="M12" s="460">
        <f>IF($B12="","",VLOOKUP($B12,'3-2_算定表'!$B$7:$R$65536,11,FALSE))</f>
      </c>
      <c r="N12" s="458">
        <f>IF($B12="","",VLOOKUP($B12,'3-2_算定表'!$B$7:$R$65536,14,FALSE))</f>
      </c>
      <c r="O12" s="459">
        <f>IF($B12="","",VLOOKUP($B12,'3-2_算定表'!$B$7:$R$65536,14,FALSE))</f>
      </c>
      <c r="P12" s="459">
        <f>IF($B12="","",VLOOKUP($B12,'3-2_算定表'!$B$7:$R$65536,14,FALSE))</f>
      </c>
      <c r="Q12" s="459">
        <f>IF($B12="","",VLOOKUP($B12,'3-2_算定表'!$B$7:$R$65536,14,FALSE))</f>
      </c>
      <c r="R12" s="459">
        <f>IF($B12="","",VLOOKUP($B12,'3-2_算定表'!$B$7:$R$65536,14,FALSE))</f>
      </c>
      <c r="S12" s="459">
        <f>IF($B12="","",VLOOKUP($B12,'3-2_算定表'!$B$7:$R$65536,14,FALSE))</f>
      </c>
      <c r="T12" s="459">
        <f>IF($B12="","",VLOOKUP($B12,'3-2_算定表'!$B$7:$R$65536,14,FALSE))</f>
      </c>
      <c r="U12" s="459">
        <f>IF($B12="","",VLOOKUP($B12,'3-2_算定表'!$B$7:$R$65536,14,FALSE))</f>
      </c>
      <c r="V12" s="460">
        <f>IF($B12="","",VLOOKUP($B12,'3-2_算定表'!$B$7:$R$65536,14,FALSE))</f>
      </c>
      <c r="W12" s="173">
        <f t="shared" si="0"/>
      </c>
      <c r="X12" s="461">
        <f t="shared" si="1"/>
      </c>
      <c r="Y12" s="173">
        <f t="shared" si="2"/>
      </c>
      <c r="Z12" s="462">
        <f t="shared" si="3"/>
      </c>
      <c r="AA12" s="463">
        <f t="shared" si="4"/>
      </c>
      <c r="AB12" s="464">
        <f t="shared" si="5"/>
      </c>
      <c r="AC12" s="140">
        <f t="shared" si="9"/>
      </c>
      <c r="AD12" s="174">
        <f t="shared" si="6"/>
      </c>
      <c r="AE12" s="707">
        <f>IF(B12="","",VLOOKUP($B12,'3-2_算定表'!$B$7:$AB$65536,27,FALSE))</f>
      </c>
      <c r="AF12" s="708">
        <f>IF(AD12="","",VLOOKUP($B12,#REF!,3,FALSE))</f>
      </c>
      <c r="AG12" s="709">
        <f>IF(AE12="","",VLOOKUP($B12,#REF!,3,FALSE))</f>
      </c>
      <c r="AI12" s="425">
        <f t="shared" si="10"/>
      </c>
      <c r="AJ12" s="425">
        <f t="shared" si="7"/>
      </c>
    </row>
    <row r="13" spans="1:36" s="424" customFormat="1" ht="18.75" customHeight="1">
      <c r="A13" s="2">
        <f t="shared" si="8"/>
      </c>
      <c r="B13" s="415"/>
      <c r="C13" s="171">
        <f>IF($B13="","",VLOOKUP($B13,'3-2_算定表'!$B$7:$R$65536,2,FALSE))</f>
      </c>
      <c r="D13" s="172">
        <f>IF($B13="","",VLOOKUP($B13,'3-2_算定表'!$B$7:$R$65536,3,FALSE))</f>
      </c>
      <c r="E13" s="172">
        <f>IF($B13="","",VLOOKUP($B13,'3-2_算定表'!$B$7:$R$65536,4,FALSE))</f>
      </c>
      <c r="F13" s="173">
        <f>IF(B13="","",VLOOKUP($B13,'3-2_算定表'!$B$7:$R$65536,11,FALSE))</f>
      </c>
      <c r="G13" s="175">
        <f>IF(B13="","",VLOOKUP($B13,'3-2_算定表'!$B$7:$R$65536,13,FALSE))</f>
      </c>
      <c r="H13" s="173">
        <f>IF(B13="","",VLOOKUP($B13,'3-2_算定表'!$B$7:$R$65536,14,FALSE))</f>
      </c>
      <c r="I13" s="175">
        <f>IF(B13="","",VLOOKUP($B13,'3-2_算定表'!$B$7:$R$65536,16,FALSE))</f>
      </c>
      <c r="J13" s="140">
        <f>IF(B13="","",VLOOKUP($B13,'3-2_算定表'!$B$7:$R$65536,17,FALSE))</f>
      </c>
      <c r="K13" s="458">
        <f>IF($B13="","",VLOOKUP($B13,'3-2_算定表'!$B$7:$R$65536,11,FALSE))</f>
      </c>
      <c r="L13" s="459">
        <f>IF($B13="","",VLOOKUP($B13,'3-2_算定表'!$B$7:$R$65536,11,FALSE))</f>
      </c>
      <c r="M13" s="460">
        <f>IF($B13="","",VLOOKUP($B13,'3-2_算定表'!$B$7:$R$65536,11,FALSE))</f>
      </c>
      <c r="N13" s="458">
        <f>IF($B13="","",VLOOKUP($B13,'3-2_算定表'!$B$7:$R$65536,14,FALSE))</f>
      </c>
      <c r="O13" s="459">
        <f>IF($B13="","",VLOOKUP($B13,'3-2_算定表'!$B$7:$R$65536,14,FALSE))</f>
      </c>
      <c r="P13" s="459">
        <f>IF($B13="","",VLOOKUP($B13,'3-2_算定表'!$B$7:$R$65536,14,FALSE))</f>
      </c>
      <c r="Q13" s="459">
        <f>IF($B13="","",VLOOKUP($B13,'3-2_算定表'!$B$7:$R$65536,14,FALSE))</f>
      </c>
      <c r="R13" s="459">
        <f>IF($B13="","",VLOOKUP($B13,'3-2_算定表'!$B$7:$R$65536,14,FALSE))</f>
      </c>
      <c r="S13" s="459">
        <f>IF($B13="","",VLOOKUP($B13,'3-2_算定表'!$B$7:$R$65536,14,FALSE))</f>
      </c>
      <c r="T13" s="459">
        <f>IF($B13="","",VLOOKUP($B13,'3-2_算定表'!$B$7:$R$65536,14,FALSE))</f>
      </c>
      <c r="U13" s="459">
        <f>IF($B13="","",VLOOKUP($B13,'3-2_算定表'!$B$7:$R$65536,14,FALSE))</f>
      </c>
      <c r="V13" s="460">
        <f>IF($B13="","",VLOOKUP($B13,'3-2_算定表'!$B$7:$R$65536,14,FALSE))</f>
      </c>
      <c r="W13" s="173">
        <f t="shared" si="0"/>
      </c>
      <c r="X13" s="461">
        <f t="shared" si="1"/>
      </c>
      <c r="Y13" s="173">
        <f t="shared" si="2"/>
      </c>
      <c r="Z13" s="462">
        <f t="shared" si="3"/>
      </c>
      <c r="AA13" s="463">
        <f t="shared" si="4"/>
      </c>
      <c r="AB13" s="464">
        <f t="shared" si="5"/>
      </c>
      <c r="AC13" s="140">
        <f t="shared" si="9"/>
      </c>
      <c r="AD13" s="174">
        <f t="shared" si="6"/>
      </c>
      <c r="AE13" s="707">
        <f>IF(B13="","",VLOOKUP($B13,'3-2_算定表'!$B$7:$AB$65536,27,FALSE))</f>
      </c>
      <c r="AF13" s="708">
        <f>IF(AD13="","",VLOOKUP($B13,#REF!,3,FALSE))</f>
      </c>
      <c r="AG13" s="709">
        <f>IF(AE13="","",VLOOKUP($B13,#REF!,3,FALSE))</f>
      </c>
      <c r="AI13" s="425">
        <f t="shared" si="10"/>
      </c>
      <c r="AJ13" s="425">
        <f t="shared" si="7"/>
      </c>
    </row>
    <row r="14" spans="1:36" s="424" customFormat="1" ht="18.75" customHeight="1">
      <c r="A14" s="2">
        <f t="shared" si="8"/>
      </c>
      <c r="B14" s="465"/>
      <c r="C14" s="171">
        <f>IF($B14="","",VLOOKUP($B14,'3-2_算定表'!$B$7:$R$65536,2,FALSE))</f>
      </c>
      <c r="D14" s="172">
        <f>IF($B14="","",VLOOKUP($B14,'3-2_算定表'!$B$7:$R$65536,3,FALSE))</f>
      </c>
      <c r="E14" s="172">
        <f>IF($B14="","",VLOOKUP($B14,'3-2_算定表'!$B$7:$R$65536,4,FALSE))</f>
      </c>
      <c r="F14" s="173">
        <f>IF(B14="","",VLOOKUP($B14,'3-2_算定表'!$B$7:$R$65536,11,FALSE))</f>
      </c>
      <c r="G14" s="175">
        <f>IF(B14="","",VLOOKUP($B14,'3-2_算定表'!$B$7:$R$65536,13,FALSE))</f>
      </c>
      <c r="H14" s="173">
        <f>IF(B14="","",VLOOKUP($B14,'3-2_算定表'!$B$7:$R$65536,14,FALSE))</f>
      </c>
      <c r="I14" s="175">
        <f>IF(B14="","",VLOOKUP($B14,'3-2_算定表'!$B$7:$R$65536,16,FALSE))</f>
      </c>
      <c r="J14" s="140">
        <f>IF(B14="","",VLOOKUP($B14,'3-2_算定表'!$B$7:$R$65536,17,FALSE))</f>
      </c>
      <c r="K14" s="458">
        <f>IF($B14="","",VLOOKUP($B14,'3-2_算定表'!$B$7:$R$65536,11,FALSE))</f>
      </c>
      <c r="L14" s="459">
        <f>IF($B14="","",VLOOKUP($B14,'3-2_算定表'!$B$7:$R$65536,11,FALSE))</f>
      </c>
      <c r="M14" s="460">
        <f>IF($B14="","",VLOOKUP($B14,'3-2_算定表'!$B$7:$R$65536,11,FALSE))</f>
      </c>
      <c r="N14" s="458">
        <f>IF($B14="","",VLOOKUP($B14,'3-2_算定表'!$B$7:$R$65536,14,FALSE))</f>
      </c>
      <c r="O14" s="459">
        <f>IF($B14="","",VLOOKUP($B14,'3-2_算定表'!$B$7:$R$65536,14,FALSE))</f>
      </c>
      <c r="P14" s="459">
        <f>IF($B14="","",VLOOKUP($B14,'3-2_算定表'!$B$7:$R$65536,14,FALSE))</f>
      </c>
      <c r="Q14" s="459">
        <f>IF($B14="","",VLOOKUP($B14,'3-2_算定表'!$B$7:$R$65536,14,FALSE))</f>
      </c>
      <c r="R14" s="459">
        <f>IF($B14="","",VLOOKUP($B14,'3-2_算定表'!$B$7:$R$65536,14,FALSE))</f>
      </c>
      <c r="S14" s="459">
        <f>IF($B14="","",VLOOKUP($B14,'3-2_算定表'!$B$7:$R$65536,14,FALSE))</f>
      </c>
      <c r="T14" s="459">
        <f>IF($B14="","",VLOOKUP($B14,'3-2_算定表'!$B$7:$R$65536,14,FALSE))</f>
      </c>
      <c r="U14" s="459">
        <f>IF($B14="","",VLOOKUP($B14,'3-2_算定表'!$B$7:$R$65536,14,FALSE))</f>
      </c>
      <c r="V14" s="460">
        <f>IF($B14="","",VLOOKUP($B14,'3-2_算定表'!$B$7:$R$65536,14,FALSE))</f>
      </c>
      <c r="W14" s="173">
        <f t="shared" si="0"/>
      </c>
      <c r="X14" s="461">
        <f t="shared" si="1"/>
      </c>
      <c r="Y14" s="173">
        <f t="shared" si="2"/>
      </c>
      <c r="Z14" s="462">
        <f t="shared" si="3"/>
      </c>
      <c r="AA14" s="463">
        <f t="shared" si="4"/>
      </c>
      <c r="AB14" s="464">
        <f t="shared" si="5"/>
      </c>
      <c r="AC14" s="140">
        <f t="shared" si="9"/>
      </c>
      <c r="AD14" s="174">
        <f t="shared" si="6"/>
      </c>
      <c r="AE14" s="707">
        <f>IF(B14="","",VLOOKUP($B14,'3-2_算定表'!$B$7:$AB$65536,27,FALSE))</f>
      </c>
      <c r="AF14" s="708">
        <f>IF(AD14="","",VLOOKUP($B14,#REF!,3,FALSE))</f>
      </c>
      <c r="AG14" s="709">
        <f>IF(AE14="","",VLOOKUP($B14,#REF!,3,FALSE))</f>
      </c>
      <c r="AI14" s="425">
        <f t="shared" si="10"/>
      </c>
      <c r="AJ14" s="425">
        <f t="shared" si="7"/>
      </c>
    </row>
    <row r="15" spans="1:36" s="424" customFormat="1" ht="18.75" customHeight="1">
      <c r="A15" s="2">
        <f t="shared" si="8"/>
      </c>
      <c r="B15" s="465"/>
      <c r="C15" s="171">
        <f>IF($B15="","",VLOOKUP($B15,'3-2_算定表'!$B$7:$R$65536,2,FALSE))</f>
      </c>
      <c r="D15" s="172">
        <f>IF($B15="","",VLOOKUP($B15,'3-2_算定表'!$B$7:$R$65536,3,FALSE))</f>
      </c>
      <c r="E15" s="172">
        <f>IF($B15="","",VLOOKUP($B15,'3-2_算定表'!$B$7:$R$65536,4,FALSE))</f>
      </c>
      <c r="F15" s="173">
        <f>IF(B15="","",VLOOKUP($B15,'3-2_算定表'!$B$7:$R$65536,11,FALSE))</f>
      </c>
      <c r="G15" s="175">
        <f>IF(B15="","",VLOOKUP($B15,'3-2_算定表'!$B$7:$R$65536,13,FALSE))</f>
      </c>
      <c r="H15" s="173">
        <f>IF(B15="","",VLOOKUP($B15,'3-2_算定表'!$B$7:$R$65536,14,FALSE))</f>
      </c>
      <c r="I15" s="175">
        <f>IF(B15="","",VLOOKUP($B15,'3-2_算定表'!$B$7:$R$65536,16,FALSE))</f>
      </c>
      <c r="J15" s="140">
        <f>IF(B15="","",VLOOKUP($B15,'3-2_算定表'!$B$7:$R$65536,17,FALSE))</f>
      </c>
      <c r="K15" s="458">
        <f>IF($B15="","",VLOOKUP($B15,'3-2_算定表'!$B$7:$R$65536,11,FALSE))</f>
      </c>
      <c r="L15" s="459">
        <f>IF($B15="","",VLOOKUP($B15,'3-2_算定表'!$B$7:$R$65536,11,FALSE))</f>
      </c>
      <c r="M15" s="460">
        <f>IF($B15="","",VLOOKUP($B15,'3-2_算定表'!$B$7:$R$65536,11,FALSE))</f>
      </c>
      <c r="N15" s="458">
        <f>IF($B15="","",VLOOKUP($B15,'3-2_算定表'!$B$7:$R$65536,14,FALSE))</f>
      </c>
      <c r="O15" s="459">
        <f>IF($B15="","",VLOOKUP($B15,'3-2_算定表'!$B$7:$R$65536,14,FALSE))</f>
      </c>
      <c r="P15" s="459">
        <f>IF($B15="","",VLOOKUP($B15,'3-2_算定表'!$B$7:$R$65536,14,FALSE))</f>
      </c>
      <c r="Q15" s="459">
        <f>IF($B15="","",VLOOKUP($B15,'3-2_算定表'!$B$7:$R$65536,14,FALSE))</f>
      </c>
      <c r="R15" s="459">
        <f>IF($B15="","",VLOOKUP($B15,'3-2_算定表'!$B$7:$R$65536,14,FALSE))</f>
      </c>
      <c r="S15" s="459">
        <f>IF($B15="","",VLOOKUP($B15,'3-2_算定表'!$B$7:$R$65536,14,FALSE))</f>
      </c>
      <c r="T15" s="459">
        <f>IF($B15="","",VLOOKUP($B15,'3-2_算定表'!$B$7:$R$65536,14,FALSE))</f>
      </c>
      <c r="U15" s="459">
        <f>IF($B15="","",VLOOKUP($B15,'3-2_算定表'!$B$7:$R$65536,14,FALSE))</f>
      </c>
      <c r="V15" s="460">
        <f>IF($B15="","",VLOOKUP($B15,'3-2_算定表'!$B$7:$R$65536,14,FALSE))</f>
      </c>
      <c r="W15" s="173">
        <f t="shared" si="0"/>
      </c>
      <c r="X15" s="461">
        <f t="shared" si="1"/>
      </c>
      <c r="Y15" s="173">
        <f t="shared" si="2"/>
      </c>
      <c r="Z15" s="462">
        <f t="shared" si="3"/>
      </c>
      <c r="AA15" s="463">
        <f t="shared" si="4"/>
      </c>
      <c r="AB15" s="464">
        <f t="shared" si="5"/>
      </c>
      <c r="AC15" s="140">
        <f t="shared" si="9"/>
      </c>
      <c r="AD15" s="174">
        <f t="shared" si="6"/>
      </c>
      <c r="AE15" s="707">
        <f>IF(B15="","",VLOOKUP($B15,'3-2_算定表'!$B$7:$AB$65536,27,FALSE))</f>
      </c>
      <c r="AF15" s="708">
        <f>IF(AD15="","",VLOOKUP($B15,#REF!,3,FALSE))</f>
      </c>
      <c r="AG15" s="709">
        <f>IF(AE15="","",VLOOKUP($B15,#REF!,3,FALSE))</f>
      </c>
      <c r="AI15" s="425">
        <f t="shared" si="10"/>
      </c>
      <c r="AJ15" s="425">
        <f t="shared" si="7"/>
      </c>
    </row>
    <row r="16" spans="1:36" s="424" customFormat="1" ht="18.75" customHeight="1">
      <c r="A16" s="2">
        <f t="shared" si="8"/>
      </c>
      <c r="B16" s="465"/>
      <c r="C16" s="171">
        <f>IF($B16="","",VLOOKUP($B16,'3-2_算定表'!$B$7:$R$65536,2,FALSE))</f>
      </c>
      <c r="D16" s="172">
        <f>IF($B16="","",VLOOKUP($B16,'3-2_算定表'!$B$7:$R$65536,3,FALSE))</f>
      </c>
      <c r="E16" s="172">
        <f>IF($B16="","",VLOOKUP($B16,'3-2_算定表'!$B$7:$R$65536,4,FALSE))</f>
      </c>
      <c r="F16" s="173">
        <f>IF(B16="","",VLOOKUP($B16,'3-2_算定表'!$B$7:$R$65536,11,FALSE))</f>
      </c>
      <c r="G16" s="175">
        <f>IF(B16="","",VLOOKUP($B16,'3-2_算定表'!$B$7:$R$65536,13,FALSE))</f>
      </c>
      <c r="H16" s="173">
        <f>IF(B16="","",VLOOKUP($B16,'3-2_算定表'!$B$7:$R$65536,14,FALSE))</f>
      </c>
      <c r="I16" s="175">
        <f>IF(B16="","",VLOOKUP($B16,'3-2_算定表'!$B$7:$R$65536,16,FALSE))</f>
      </c>
      <c r="J16" s="140">
        <f>IF(B16="","",VLOOKUP($B16,'3-2_算定表'!$B$7:$R$65536,17,FALSE))</f>
      </c>
      <c r="K16" s="458">
        <f>IF($B16="","",VLOOKUP($B16,'3-2_算定表'!$B$7:$R$65536,11,FALSE))</f>
      </c>
      <c r="L16" s="459">
        <f>IF($B16="","",VLOOKUP($B16,'3-2_算定表'!$B$7:$R$65536,11,FALSE))</f>
      </c>
      <c r="M16" s="460">
        <f>IF($B16="","",VLOOKUP($B16,'3-2_算定表'!$B$7:$R$65536,11,FALSE))</f>
      </c>
      <c r="N16" s="458">
        <f>IF($B16="","",VLOOKUP($B16,'3-2_算定表'!$B$7:$R$65536,14,FALSE))</f>
      </c>
      <c r="O16" s="459">
        <f>IF($B16="","",VLOOKUP($B16,'3-2_算定表'!$B$7:$R$65536,14,FALSE))</f>
      </c>
      <c r="P16" s="459">
        <f>IF($B16="","",VLOOKUP($B16,'3-2_算定表'!$B$7:$R$65536,14,FALSE))</f>
      </c>
      <c r="Q16" s="459">
        <f>IF($B16="","",VLOOKUP($B16,'3-2_算定表'!$B$7:$R$65536,14,FALSE))</f>
      </c>
      <c r="R16" s="459">
        <f>IF($B16="","",VLOOKUP($B16,'3-2_算定表'!$B$7:$R$65536,14,FALSE))</f>
      </c>
      <c r="S16" s="459">
        <f>IF($B16="","",VLOOKUP($B16,'3-2_算定表'!$B$7:$R$65536,14,FALSE))</f>
      </c>
      <c r="T16" s="459">
        <f>IF($B16="","",VLOOKUP($B16,'3-2_算定表'!$B$7:$R$65536,14,FALSE))</f>
      </c>
      <c r="U16" s="459">
        <f>IF($B16="","",VLOOKUP($B16,'3-2_算定表'!$B$7:$R$65536,14,FALSE))</f>
      </c>
      <c r="V16" s="460">
        <f>IF($B16="","",VLOOKUP($B16,'3-2_算定表'!$B$7:$R$65536,14,FALSE))</f>
      </c>
      <c r="W16" s="173">
        <f t="shared" si="0"/>
      </c>
      <c r="X16" s="461">
        <f t="shared" si="1"/>
      </c>
      <c r="Y16" s="173">
        <f t="shared" si="2"/>
      </c>
      <c r="Z16" s="462">
        <f t="shared" si="3"/>
      </c>
      <c r="AA16" s="463">
        <f t="shared" si="4"/>
      </c>
      <c r="AB16" s="464">
        <f t="shared" si="5"/>
      </c>
      <c r="AC16" s="140">
        <f t="shared" si="9"/>
      </c>
      <c r="AD16" s="174">
        <f t="shared" si="6"/>
      </c>
      <c r="AE16" s="707">
        <f>IF(B16="","",VLOOKUP($B16,'3-2_算定表'!$B$7:$AB$65536,27,FALSE))</f>
      </c>
      <c r="AF16" s="708">
        <f>IF(AD16="","",VLOOKUP($B16,#REF!,3,FALSE))</f>
      </c>
      <c r="AG16" s="709">
        <f>IF(AE16="","",VLOOKUP($B16,#REF!,3,FALSE))</f>
      </c>
      <c r="AI16" s="425">
        <f t="shared" si="10"/>
      </c>
      <c r="AJ16" s="425">
        <f t="shared" si="7"/>
      </c>
    </row>
    <row r="17" spans="1:36" s="424" customFormat="1" ht="18.75" customHeight="1">
      <c r="A17" s="2">
        <f t="shared" si="8"/>
      </c>
      <c r="B17" s="465"/>
      <c r="C17" s="171">
        <f>IF($B17="","",VLOOKUP($B17,'3-2_算定表'!$B$7:$R$65536,2,FALSE))</f>
      </c>
      <c r="D17" s="172">
        <f>IF($B17="","",VLOOKUP($B17,'3-2_算定表'!$B$7:$R$65536,3,FALSE))</f>
      </c>
      <c r="E17" s="172">
        <f>IF($B17="","",VLOOKUP($B17,'3-2_算定表'!$B$7:$R$65536,4,FALSE))</f>
      </c>
      <c r="F17" s="173">
        <f>IF(B17="","",VLOOKUP($B17,'3-2_算定表'!$B$7:$R$65536,11,FALSE))</f>
      </c>
      <c r="G17" s="175">
        <f>IF(B17="","",VLOOKUP($B17,'3-2_算定表'!$B$7:$R$65536,13,FALSE))</f>
      </c>
      <c r="H17" s="173">
        <f>IF(B17="","",VLOOKUP($B17,'3-2_算定表'!$B$7:$R$65536,14,FALSE))</f>
      </c>
      <c r="I17" s="175">
        <f>IF(B17="","",VLOOKUP($B17,'3-2_算定表'!$B$7:$R$65536,16,FALSE))</f>
      </c>
      <c r="J17" s="140">
        <f>IF(B17="","",VLOOKUP($B17,'3-2_算定表'!$B$7:$R$65536,17,FALSE))</f>
      </c>
      <c r="K17" s="458">
        <f>IF($B17="","",VLOOKUP($B17,'3-2_算定表'!$B$7:$R$65536,11,FALSE))</f>
      </c>
      <c r="L17" s="459">
        <f>IF($B17="","",VLOOKUP($B17,'3-2_算定表'!$B$7:$R$65536,11,FALSE))</f>
      </c>
      <c r="M17" s="460">
        <f>IF($B17="","",VLOOKUP($B17,'3-2_算定表'!$B$7:$R$65536,11,FALSE))</f>
      </c>
      <c r="N17" s="458">
        <f>IF($B17="","",VLOOKUP($B17,'3-2_算定表'!$B$7:$R$65536,14,FALSE))</f>
      </c>
      <c r="O17" s="459">
        <f>IF($B17="","",VLOOKUP($B17,'3-2_算定表'!$B$7:$R$65536,14,FALSE))</f>
      </c>
      <c r="P17" s="459">
        <f>IF($B17="","",VLOOKUP($B17,'3-2_算定表'!$B$7:$R$65536,14,FALSE))</f>
      </c>
      <c r="Q17" s="459">
        <f>IF($B17="","",VLOOKUP($B17,'3-2_算定表'!$B$7:$R$65536,14,FALSE))</f>
      </c>
      <c r="R17" s="459">
        <f>IF($B17="","",VLOOKUP($B17,'3-2_算定表'!$B$7:$R$65536,14,FALSE))</f>
      </c>
      <c r="S17" s="459">
        <f>IF($B17="","",VLOOKUP($B17,'3-2_算定表'!$B$7:$R$65536,14,FALSE))</f>
      </c>
      <c r="T17" s="459">
        <f>IF($B17="","",VLOOKUP($B17,'3-2_算定表'!$B$7:$R$65536,14,FALSE))</f>
      </c>
      <c r="U17" s="459">
        <f>IF($B17="","",VLOOKUP($B17,'3-2_算定表'!$B$7:$R$65536,14,FALSE))</f>
      </c>
      <c r="V17" s="460">
        <f>IF($B17="","",VLOOKUP($B17,'3-2_算定表'!$B$7:$R$65536,14,FALSE))</f>
      </c>
      <c r="W17" s="173">
        <f t="shared" si="0"/>
      </c>
      <c r="X17" s="461">
        <f t="shared" si="1"/>
      </c>
      <c r="Y17" s="173">
        <f t="shared" si="2"/>
      </c>
      <c r="Z17" s="462">
        <f t="shared" si="3"/>
      </c>
      <c r="AA17" s="463">
        <f t="shared" si="4"/>
      </c>
      <c r="AB17" s="464">
        <f t="shared" si="5"/>
      </c>
      <c r="AC17" s="140">
        <f t="shared" si="9"/>
      </c>
      <c r="AD17" s="174">
        <f t="shared" si="6"/>
      </c>
      <c r="AE17" s="707">
        <f>IF(B17="","",VLOOKUP($B17,'3-2_算定表'!$B$7:$AB$65536,27,FALSE))</f>
      </c>
      <c r="AF17" s="708">
        <f>IF(AD17="","",VLOOKUP($B17,#REF!,3,FALSE))</f>
      </c>
      <c r="AG17" s="709">
        <f>IF(AE17="","",VLOOKUP($B17,#REF!,3,FALSE))</f>
      </c>
      <c r="AI17" s="425">
        <f t="shared" si="10"/>
      </c>
      <c r="AJ17" s="425">
        <f t="shared" si="7"/>
      </c>
    </row>
    <row r="18" spans="1:36" s="424" customFormat="1" ht="18.75" customHeight="1">
      <c r="A18" s="2">
        <f t="shared" si="8"/>
      </c>
      <c r="B18" s="465"/>
      <c r="C18" s="171">
        <f>IF($B18="","",VLOOKUP($B18,'3-2_算定表'!$B$7:$R$65536,2,FALSE))</f>
      </c>
      <c r="D18" s="172">
        <f>IF($B18="","",VLOOKUP($B18,'3-2_算定表'!$B$7:$R$65536,3,FALSE))</f>
      </c>
      <c r="E18" s="172">
        <f>IF($B18="","",VLOOKUP($B18,'3-2_算定表'!$B$7:$R$65536,4,FALSE))</f>
      </c>
      <c r="F18" s="173">
        <f>IF(B18="","",VLOOKUP($B18,'3-2_算定表'!$B$7:$R$65536,11,FALSE))</f>
      </c>
      <c r="G18" s="175">
        <f>IF(B18="","",VLOOKUP($B18,'3-2_算定表'!$B$7:$R$65536,13,FALSE))</f>
      </c>
      <c r="H18" s="173">
        <f>IF(B18="","",VLOOKUP($B18,'3-2_算定表'!$B$7:$R$65536,14,FALSE))</f>
      </c>
      <c r="I18" s="175">
        <f>IF(B18="","",VLOOKUP($B18,'3-2_算定表'!$B$7:$R$65536,16,FALSE))</f>
      </c>
      <c r="J18" s="140">
        <f>IF(B18="","",VLOOKUP($B18,'3-2_算定表'!$B$7:$R$65536,17,FALSE))</f>
      </c>
      <c r="K18" s="458">
        <f>IF($B18="","",VLOOKUP($B18,'3-2_算定表'!$B$7:$R$65536,11,FALSE))</f>
      </c>
      <c r="L18" s="459">
        <f>IF($B18="","",VLOOKUP($B18,'3-2_算定表'!$B$7:$R$65536,11,FALSE))</f>
      </c>
      <c r="M18" s="460">
        <f>IF($B18="","",VLOOKUP($B18,'3-2_算定表'!$B$7:$R$65536,11,FALSE))</f>
      </c>
      <c r="N18" s="458">
        <f>IF($B18="","",VLOOKUP($B18,'3-2_算定表'!$B$7:$R$65536,14,FALSE))</f>
      </c>
      <c r="O18" s="459">
        <f>IF($B18="","",VLOOKUP($B18,'3-2_算定表'!$B$7:$R$65536,14,FALSE))</f>
      </c>
      <c r="P18" s="459">
        <f>IF($B18="","",VLOOKUP($B18,'3-2_算定表'!$B$7:$R$65536,14,FALSE))</f>
      </c>
      <c r="Q18" s="459">
        <f>IF($B18="","",VLOOKUP($B18,'3-2_算定表'!$B$7:$R$65536,14,FALSE))</f>
      </c>
      <c r="R18" s="459">
        <f>IF($B18="","",VLOOKUP($B18,'3-2_算定表'!$B$7:$R$65536,14,FALSE))</f>
      </c>
      <c r="S18" s="459">
        <f>IF($B18="","",VLOOKUP($B18,'3-2_算定表'!$B$7:$R$65536,14,FALSE))</f>
      </c>
      <c r="T18" s="459">
        <f>IF($B18="","",VLOOKUP($B18,'3-2_算定表'!$B$7:$R$65536,14,FALSE))</f>
      </c>
      <c r="U18" s="459">
        <f>IF($B18="","",VLOOKUP($B18,'3-2_算定表'!$B$7:$R$65536,14,FALSE))</f>
      </c>
      <c r="V18" s="460">
        <f>IF($B18="","",VLOOKUP($B18,'3-2_算定表'!$B$7:$R$65536,14,FALSE))</f>
      </c>
      <c r="W18" s="173">
        <f t="shared" si="0"/>
      </c>
      <c r="X18" s="461">
        <f t="shared" si="1"/>
      </c>
      <c r="Y18" s="173">
        <f t="shared" si="2"/>
      </c>
      <c r="Z18" s="462">
        <f t="shared" si="3"/>
      </c>
      <c r="AA18" s="463">
        <f t="shared" si="4"/>
      </c>
      <c r="AB18" s="464">
        <f t="shared" si="5"/>
      </c>
      <c r="AC18" s="140">
        <f>IF(B18="","",(G18/12*W18)+(I18/12*X18)+(G18/12*Y18)+(I18/12*Z18))</f>
      </c>
      <c r="AD18" s="174">
        <f t="shared" si="6"/>
      </c>
      <c r="AE18" s="707">
        <f>IF(B18="","",VLOOKUP($B18,'3-2_算定表'!$B$7:$AB$65536,27,FALSE))</f>
      </c>
      <c r="AF18" s="708">
        <f>IF(AD18="","",VLOOKUP($B18,#REF!,3,FALSE))</f>
      </c>
      <c r="AG18" s="709">
        <f>IF(AE18="","",VLOOKUP($B18,#REF!,3,FALSE))</f>
      </c>
      <c r="AI18" s="425">
        <f t="shared" si="10"/>
      </c>
      <c r="AJ18" s="425">
        <f t="shared" si="7"/>
      </c>
    </row>
    <row r="19" spans="1:36" s="424" customFormat="1" ht="18.75" customHeight="1">
      <c r="A19" s="2">
        <f t="shared" si="8"/>
      </c>
      <c r="B19" s="465"/>
      <c r="C19" s="171">
        <f>IF($B19="","",VLOOKUP($B19,'3-2_算定表'!$B$7:$R$65536,2,FALSE))</f>
      </c>
      <c r="D19" s="172">
        <f>IF($B19="","",VLOOKUP($B19,'3-2_算定表'!$B$7:$R$65536,3,FALSE))</f>
      </c>
      <c r="E19" s="172">
        <f>IF($B19="","",VLOOKUP($B19,'3-2_算定表'!$B$7:$R$65536,4,FALSE))</f>
      </c>
      <c r="F19" s="173">
        <f>IF(B19="","",VLOOKUP($B19,'3-2_算定表'!$B$7:$R$65536,11,FALSE))</f>
      </c>
      <c r="G19" s="175">
        <f>IF(B19="","",VLOOKUP($B19,'3-2_算定表'!$B$7:$R$65536,13,FALSE))</f>
      </c>
      <c r="H19" s="173">
        <f>IF(B19="","",VLOOKUP($B19,'3-2_算定表'!$B$7:$R$65536,14,FALSE))</f>
      </c>
      <c r="I19" s="175">
        <f>IF(B19="","",VLOOKUP($B19,'3-2_算定表'!$B$7:$R$65536,16,FALSE))</f>
      </c>
      <c r="J19" s="140">
        <f>IF(B19="","",VLOOKUP($B19,'3-2_算定表'!$B$7:$R$65536,17,FALSE))</f>
      </c>
      <c r="K19" s="458">
        <f>IF($B19="","",VLOOKUP($B19,'3-2_算定表'!$B$7:$R$65536,11,FALSE))</f>
      </c>
      <c r="L19" s="459">
        <f>IF($B19="","",VLOOKUP($B19,'3-2_算定表'!$B$7:$R$65536,11,FALSE))</f>
      </c>
      <c r="M19" s="460">
        <f>IF($B19="","",VLOOKUP($B19,'3-2_算定表'!$B$7:$R$65536,11,FALSE))</f>
      </c>
      <c r="N19" s="458">
        <f>IF($B19="","",VLOOKUP($B19,'3-2_算定表'!$B$7:$R$65536,14,FALSE))</f>
      </c>
      <c r="O19" s="459">
        <f>IF($B19="","",VLOOKUP($B19,'3-2_算定表'!$B$7:$R$65536,14,FALSE))</f>
      </c>
      <c r="P19" s="459">
        <f>IF($B19="","",VLOOKUP($B19,'3-2_算定表'!$B$7:$R$65536,14,FALSE))</f>
      </c>
      <c r="Q19" s="459">
        <f>IF($B19="","",VLOOKUP($B19,'3-2_算定表'!$B$7:$R$65536,14,FALSE))</f>
      </c>
      <c r="R19" s="459">
        <f>IF($B19="","",VLOOKUP($B19,'3-2_算定表'!$B$7:$R$65536,14,FALSE))</f>
      </c>
      <c r="S19" s="459">
        <f>IF($B19="","",VLOOKUP($B19,'3-2_算定表'!$B$7:$R$65536,14,FALSE))</f>
      </c>
      <c r="T19" s="459">
        <f>IF($B19="","",VLOOKUP($B19,'3-2_算定表'!$B$7:$R$65536,14,FALSE))</f>
      </c>
      <c r="U19" s="459">
        <f>IF($B19="","",VLOOKUP($B19,'3-2_算定表'!$B$7:$R$65536,14,FALSE))</f>
      </c>
      <c r="V19" s="460">
        <f>IF($B19="","",VLOOKUP($B19,'3-2_算定表'!$B$7:$R$65536,14,FALSE))</f>
      </c>
      <c r="W19" s="173">
        <f t="shared" si="0"/>
      </c>
      <c r="X19" s="461">
        <f t="shared" si="1"/>
      </c>
      <c r="Y19" s="173">
        <f t="shared" si="2"/>
      </c>
      <c r="Z19" s="462">
        <f t="shared" si="3"/>
      </c>
      <c r="AA19" s="463">
        <f t="shared" si="4"/>
      </c>
      <c r="AB19" s="464">
        <f t="shared" si="5"/>
      </c>
      <c r="AC19" s="140">
        <f t="shared" si="9"/>
      </c>
      <c r="AD19" s="174">
        <f t="shared" si="6"/>
      </c>
      <c r="AE19" s="707">
        <f>IF(B19="","",VLOOKUP($B19,'3-2_算定表'!$B$7:$AB$65536,27,FALSE))</f>
      </c>
      <c r="AF19" s="708">
        <f>IF(AD19="","",VLOOKUP($B19,#REF!,3,FALSE))</f>
      </c>
      <c r="AG19" s="709">
        <f>IF(AE19="","",VLOOKUP($B19,#REF!,3,FALSE))</f>
      </c>
      <c r="AI19" s="425">
        <f t="shared" si="10"/>
      </c>
      <c r="AJ19" s="425">
        <f t="shared" si="7"/>
      </c>
    </row>
    <row r="20" spans="1:36" s="424" customFormat="1" ht="18.75" customHeight="1">
      <c r="A20" s="2">
        <f t="shared" si="8"/>
      </c>
      <c r="B20" s="465"/>
      <c r="C20" s="171">
        <f>IF($B20="","",VLOOKUP($B20,'3-2_算定表'!$B$7:$R$65536,2,FALSE))</f>
      </c>
      <c r="D20" s="172">
        <f>IF($B20="","",VLOOKUP($B20,'3-2_算定表'!$B$7:$R$65536,3,FALSE))</f>
      </c>
      <c r="E20" s="172">
        <f>IF($B20="","",VLOOKUP($B20,'3-2_算定表'!$B$7:$R$65536,4,FALSE))</f>
      </c>
      <c r="F20" s="173">
        <f>IF(B20="","",VLOOKUP($B20,'3-2_算定表'!$B$7:$R$65536,11,FALSE))</f>
      </c>
      <c r="G20" s="175">
        <f>IF(B20="","",VLOOKUP($B20,'3-2_算定表'!$B$7:$R$65536,13,FALSE))</f>
      </c>
      <c r="H20" s="173">
        <f>IF(B20="","",VLOOKUP($B20,'3-2_算定表'!$B$7:$R$65536,14,FALSE))</f>
      </c>
      <c r="I20" s="175">
        <f>IF(B20="","",VLOOKUP($B20,'3-2_算定表'!$B$7:$R$65536,16,FALSE))</f>
      </c>
      <c r="J20" s="140">
        <f>IF(B20="","",VLOOKUP($B20,'3-2_算定表'!$B$7:$R$65536,17,FALSE))</f>
      </c>
      <c r="K20" s="458">
        <f>IF($B20="","",VLOOKUP($B20,'3-2_算定表'!$B$7:$R$65536,11,FALSE))</f>
      </c>
      <c r="L20" s="459">
        <f>IF($B20="","",VLOOKUP($B20,'3-2_算定表'!$B$7:$R$65536,11,FALSE))</f>
      </c>
      <c r="M20" s="460">
        <f>IF($B20="","",VLOOKUP($B20,'3-2_算定表'!$B$7:$R$65536,11,FALSE))</f>
      </c>
      <c r="N20" s="458">
        <f>IF($B20="","",VLOOKUP($B20,'3-2_算定表'!$B$7:$R$65536,14,FALSE))</f>
      </c>
      <c r="O20" s="459">
        <f>IF($B20="","",VLOOKUP($B20,'3-2_算定表'!$B$7:$R$65536,14,FALSE))</f>
      </c>
      <c r="P20" s="459">
        <f>IF($B20="","",VLOOKUP($B20,'3-2_算定表'!$B$7:$R$65536,14,FALSE))</f>
      </c>
      <c r="Q20" s="459">
        <f>IF($B20="","",VLOOKUP($B20,'3-2_算定表'!$B$7:$R$65536,14,FALSE))</f>
      </c>
      <c r="R20" s="459">
        <f>IF($B20="","",VLOOKUP($B20,'3-2_算定表'!$B$7:$R$65536,14,FALSE))</f>
      </c>
      <c r="S20" s="459">
        <f>IF($B20="","",VLOOKUP($B20,'3-2_算定表'!$B$7:$R$65536,14,FALSE))</f>
      </c>
      <c r="T20" s="459">
        <f>IF($B20="","",VLOOKUP($B20,'3-2_算定表'!$B$7:$R$65536,14,FALSE))</f>
      </c>
      <c r="U20" s="459">
        <f>IF($B20="","",VLOOKUP($B20,'3-2_算定表'!$B$7:$R$65536,14,FALSE))</f>
      </c>
      <c r="V20" s="460">
        <f>IF($B20="","",VLOOKUP($B20,'3-2_算定表'!$B$7:$R$65536,14,FALSE))</f>
      </c>
      <c r="W20" s="173">
        <f t="shared" si="0"/>
      </c>
      <c r="X20" s="461">
        <f t="shared" si="1"/>
      </c>
      <c r="Y20" s="173">
        <f t="shared" si="2"/>
      </c>
      <c r="Z20" s="462">
        <f t="shared" si="3"/>
      </c>
      <c r="AA20" s="463">
        <f t="shared" si="4"/>
      </c>
      <c r="AB20" s="464">
        <f t="shared" si="5"/>
      </c>
      <c r="AC20" s="140">
        <f t="shared" si="9"/>
      </c>
      <c r="AD20" s="174">
        <f t="shared" si="6"/>
      </c>
      <c r="AE20" s="707">
        <f>IF(B20="","",VLOOKUP($B20,'3-2_算定表'!$B$7:$AB$65536,27,FALSE))</f>
      </c>
      <c r="AF20" s="708">
        <f>IF(AD20="","",VLOOKUP($B20,#REF!,3,FALSE))</f>
      </c>
      <c r="AG20" s="709">
        <f>IF(AE20="","",VLOOKUP($B20,#REF!,3,FALSE))</f>
      </c>
      <c r="AI20" s="425">
        <f t="shared" si="10"/>
      </c>
      <c r="AJ20" s="425">
        <f t="shared" si="7"/>
      </c>
    </row>
    <row r="21" spans="1:36" s="424" customFormat="1" ht="18.75" customHeight="1">
      <c r="A21" s="2">
        <f t="shared" si="8"/>
      </c>
      <c r="B21" s="465"/>
      <c r="C21" s="171">
        <f>IF($B21="","",VLOOKUP($B21,'3-2_算定表'!$B$7:$R$65536,2,FALSE))</f>
      </c>
      <c r="D21" s="172">
        <f>IF($B21="","",VLOOKUP($B21,'3-2_算定表'!$B$7:$R$65536,3,FALSE))</f>
      </c>
      <c r="E21" s="172">
        <f>IF($B21="","",VLOOKUP($B21,'3-2_算定表'!$B$7:$R$65536,4,FALSE))</f>
      </c>
      <c r="F21" s="173">
        <f>IF(B21="","",VLOOKUP($B21,'3-2_算定表'!$B$7:$R$65536,11,FALSE))</f>
      </c>
      <c r="G21" s="175">
        <f>IF(B21="","",VLOOKUP($B21,'3-2_算定表'!$B$7:$R$65536,13,FALSE))</f>
      </c>
      <c r="H21" s="173">
        <f>IF(B21="","",VLOOKUP($B21,'3-2_算定表'!$B$7:$R$65536,14,FALSE))</f>
      </c>
      <c r="I21" s="175">
        <f>IF(B21="","",VLOOKUP($B21,'3-2_算定表'!$B$7:$R$65536,16,FALSE))</f>
      </c>
      <c r="J21" s="140">
        <f>IF(B21="","",VLOOKUP($B21,'3-2_算定表'!$B$7:$R$65536,17,FALSE))</f>
      </c>
      <c r="K21" s="458">
        <f>IF($B21="","",VLOOKUP($B21,'3-2_算定表'!$B$7:$R$65536,11,FALSE))</f>
      </c>
      <c r="L21" s="459">
        <f>IF($B21="","",VLOOKUP($B21,'3-2_算定表'!$B$7:$R$65536,11,FALSE))</f>
      </c>
      <c r="M21" s="460">
        <f>IF($B21="","",VLOOKUP($B21,'3-2_算定表'!$B$7:$R$65536,11,FALSE))</f>
      </c>
      <c r="N21" s="458">
        <f>IF($B21="","",VLOOKUP($B21,'3-2_算定表'!$B$7:$R$65536,14,FALSE))</f>
      </c>
      <c r="O21" s="459">
        <f>IF($B21="","",VLOOKUP($B21,'3-2_算定表'!$B$7:$R$65536,14,FALSE))</f>
      </c>
      <c r="P21" s="459">
        <f>IF($B21="","",VLOOKUP($B21,'3-2_算定表'!$B$7:$R$65536,14,FALSE))</f>
      </c>
      <c r="Q21" s="459">
        <f>IF($B21="","",VLOOKUP($B21,'3-2_算定表'!$B$7:$R$65536,14,FALSE))</f>
      </c>
      <c r="R21" s="459">
        <f>IF($B21="","",VLOOKUP($B21,'3-2_算定表'!$B$7:$R$65536,14,FALSE))</f>
      </c>
      <c r="S21" s="459">
        <f>IF($B21="","",VLOOKUP($B21,'3-2_算定表'!$B$7:$R$65536,14,FALSE))</f>
      </c>
      <c r="T21" s="459">
        <f>IF($B21="","",VLOOKUP($B21,'3-2_算定表'!$B$7:$R$65536,14,FALSE))</f>
      </c>
      <c r="U21" s="459">
        <f>IF($B21="","",VLOOKUP($B21,'3-2_算定表'!$B$7:$R$65536,14,FALSE))</f>
      </c>
      <c r="V21" s="460">
        <f>IF($B21="","",VLOOKUP($B21,'3-2_算定表'!$B$7:$R$65536,14,FALSE))</f>
      </c>
      <c r="W21" s="173">
        <f t="shared" si="0"/>
      </c>
      <c r="X21" s="461">
        <f t="shared" si="1"/>
      </c>
      <c r="Y21" s="173">
        <f t="shared" si="2"/>
      </c>
      <c r="Z21" s="462">
        <f t="shared" si="3"/>
      </c>
      <c r="AA21" s="463">
        <f t="shared" si="4"/>
      </c>
      <c r="AB21" s="464">
        <f t="shared" si="5"/>
      </c>
      <c r="AC21" s="140">
        <f t="shared" si="9"/>
      </c>
      <c r="AD21" s="174">
        <f t="shared" si="6"/>
      </c>
      <c r="AE21" s="707">
        <f>IF(B21="","",VLOOKUP($B21,'3-2_算定表'!$B$7:$AB$65536,27,FALSE))</f>
      </c>
      <c r="AF21" s="708">
        <f>IF(AD21="","",VLOOKUP($B21,#REF!,3,FALSE))</f>
      </c>
      <c r="AG21" s="709">
        <f>IF(AE21="","",VLOOKUP($B21,#REF!,3,FALSE))</f>
      </c>
      <c r="AI21" s="425">
        <f t="shared" si="10"/>
      </c>
      <c r="AJ21" s="425">
        <f t="shared" si="7"/>
      </c>
    </row>
    <row r="22" spans="1:36" s="424" customFormat="1" ht="18.75" customHeight="1">
      <c r="A22" s="2">
        <f t="shared" si="8"/>
      </c>
      <c r="B22" s="465"/>
      <c r="C22" s="171">
        <f>IF($B22="","",VLOOKUP($B22,'3-2_算定表'!$B$7:$R$65536,2,FALSE))</f>
      </c>
      <c r="D22" s="172">
        <f>IF($B22="","",VLOOKUP($B22,'3-2_算定表'!$B$7:$R$65536,3,FALSE))</f>
      </c>
      <c r="E22" s="172">
        <f>IF($B22="","",VLOOKUP($B22,'3-2_算定表'!$B$7:$R$65536,4,FALSE))</f>
      </c>
      <c r="F22" s="173">
        <f>IF(B22="","",VLOOKUP($B22,'3-2_算定表'!$B$7:$R$65536,11,FALSE))</f>
      </c>
      <c r="G22" s="175">
        <f>IF(B22="","",VLOOKUP($B22,'3-2_算定表'!$B$7:$R$65536,13,FALSE))</f>
      </c>
      <c r="H22" s="173">
        <f>IF(B22="","",VLOOKUP($B22,'3-2_算定表'!$B$7:$R$65536,14,FALSE))</f>
      </c>
      <c r="I22" s="175">
        <f>IF(B22="","",VLOOKUP($B22,'3-2_算定表'!$B$7:$R$65536,16,FALSE))</f>
      </c>
      <c r="J22" s="140">
        <f>IF(B22="","",VLOOKUP($B22,'3-2_算定表'!$B$7:$R$65536,17,FALSE))</f>
      </c>
      <c r="K22" s="458">
        <f>IF($B22="","",VLOOKUP($B22,'3-2_算定表'!$B$7:$R$65536,11,FALSE))</f>
      </c>
      <c r="L22" s="459">
        <f>IF($B22="","",VLOOKUP($B22,'3-2_算定表'!$B$7:$R$65536,11,FALSE))</f>
      </c>
      <c r="M22" s="460">
        <f>IF($B22="","",VLOOKUP($B22,'3-2_算定表'!$B$7:$R$65536,11,FALSE))</f>
      </c>
      <c r="N22" s="458">
        <f>IF($B22="","",VLOOKUP($B22,'3-2_算定表'!$B$7:$R$65536,14,FALSE))</f>
      </c>
      <c r="O22" s="459">
        <f>IF($B22="","",VLOOKUP($B22,'3-2_算定表'!$B$7:$R$65536,14,FALSE))</f>
      </c>
      <c r="P22" s="459">
        <f>IF($B22="","",VLOOKUP($B22,'3-2_算定表'!$B$7:$R$65536,14,FALSE))</f>
      </c>
      <c r="Q22" s="459">
        <f>IF($B22="","",VLOOKUP($B22,'3-2_算定表'!$B$7:$R$65536,14,FALSE))</f>
      </c>
      <c r="R22" s="459">
        <f>IF($B22="","",VLOOKUP($B22,'3-2_算定表'!$B$7:$R$65536,14,FALSE))</f>
      </c>
      <c r="S22" s="459">
        <f>IF($B22="","",VLOOKUP($B22,'3-2_算定表'!$B$7:$R$65536,14,FALSE))</f>
      </c>
      <c r="T22" s="459">
        <f>IF($B22="","",VLOOKUP($B22,'3-2_算定表'!$B$7:$R$65536,14,FALSE))</f>
      </c>
      <c r="U22" s="459">
        <f>IF($B22="","",VLOOKUP($B22,'3-2_算定表'!$B$7:$R$65536,14,FALSE))</f>
      </c>
      <c r="V22" s="460">
        <f>IF($B22="","",VLOOKUP($B22,'3-2_算定表'!$B$7:$R$65536,14,FALSE))</f>
      </c>
      <c r="W22" s="173">
        <f t="shared" si="0"/>
      </c>
      <c r="X22" s="461">
        <f t="shared" si="1"/>
      </c>
      <c r="Y22" s="173">
        <f t="shared" si="2"/>
      </c>
      <c r="Z22" s="462">
        <f t="shared" si="3"/>
      </c>
      <c r="AA22" s="463">
        <f t="shared" si="4"/>
      </c>
      <c r="AB22" s="464">
        <f t="shared" si="5"/>
      </c>
      <c r="AC22" s="140">
        <f>IF(B22="","",(G22/12*W22)+(I22/12*X22)+(G22/12*Y22)+(I22/12*Z22))</f>
      </c>
      <c r="AD22" s="174">
        <f t="shared" si="6"/>
      </c>
      <c r="AE22" s="707">
        <f>IF(B22="","",VLOOKUP($B22,'3-2_算定表'!$B$7:$AB$65536,27,FALSE))</f>
      </c>
      <c r="AF22" s="708">
        <f>IF(AD22="","",VLOOKUP($B22,#REF!,3,FALSE))</f>
      </c>
      <c r="AG22" s="709">
        <f>IF(AE22="","",VLOOKUP($B22,#REF!,3,FALSE))</f>
      </c>
      <c r="AI22" s="425">
        <f t="shared" si="10"/>
      </c>
      <c r="AJ22" s="425">
        <f t="shared" si="7"/>
      </c>
    </row>
    <row r="23" spans="1:36" s="424" customFormat="1" ht="18.75" customHeight="1">
      <c r="A23" s="2">
        <f t="shared" si="8"/>
      </c>
      <c r="B23" s="465"/>
      <c r="C23" s="171">
        <f>IF($B23="","",VLOOKUP($B23,'3-2_算定表'!$B$7:$R$65536,2,FALSE))</f>
      </c>
      <c r="D23" s="172">
        <f>IF($B23="","",VLOOKUP($B23,'3-2_算定表'!$B$7:$R$65536,3,FALSE))</f>
      </c>
      <c r="E23" s="172">
        <f>IF($B23="","",VLOOKUP($B23,'3-2_算定表'!$B$7:$R$65536,4,FALSE))</f>
      </c>
      <c r="F23" s="173">
        <f>IF(B23="","",VLOOKUP($B23,'3-2_算定表'!$B$7:$R$65536,11,FALSE))</f>
      </c>
      <c r="G23" s="175">
        <f>IF(B23="","",VLOOKUP($B23,'3-2_算定表'!$B$7:$R$65536,13,FALSE))</f>
      </c>
      <c r="H23" s="173">
        <f>IF(B23="","",VLOOKUP($B23,'3-2_算定表'!$B$7:$R$65536,14,FALSE))</f>
      </c>
      <c r="I23" s="175">
        <f>IF(B23="","",VLOOKUP($B23,'3-2_算定表'!$B$7:$R$65536,16,FALSE))</f>
      </c>
      <c r="J23" s="140">
        <f>IF(B23="","",VLOOKUP($B23,'3-2_算定表'!$B$7:$R$65536,17,FALSE))</f>
      </c>
      <c r="K23" s="458">
        <f>IF($B23="","",VLOOKUP($B23,'3-2_算定表'!$B$7:$R$65536,11,FALSE))</f>
      </c>
      <c r="L23" s="459">
        <f>IF($B23="","",VLOOKUP($B23,'3-2_算定表'!$B$7:$R$65536,11,FALSE))</f>
      </c>
      <c r="M23" s="460">
        <f>IF($B23="","",VLOOKUP($B23,'3-2_算定表'!$B$7:$R$65536,11,FALSE))</f>
      </c>
      <c r="N23" s="458">
        <f>IF($B23="","",VLOOKUP($B23,'3-2_算定表'!$B$7:$R$65536,14,FALSE))</f>
      </c>
      <c r="O23" s="459">
        <f>IF($B23="","",VLOOKUP($B23,'3-2_算定表'!$B$7:$R$65536,14,FALSE))</f>
      </c>
      <c r="P23" s="459">
        <f>IF($B23="","",VLOOKUP($B23,'3-2_算定表'!$B$7:$R$65536,14,FALSE))</f>
      </c>
      <c r="Q23" s="459">
        <f>IF($B23="","",VLOOKUP($B23,'3-2_算定表'!$B$7:$R$65536,14,FALSE))</f>
      </c>
      <c r="R23" s="459">
        <f>IF($B23="","",VLOOKUP($B23,'3-2_算定表'!$B$7:$R$65536,14,FALSE))</f>
      </c>
      <c r="S23" s="459">
        <f>IF($B23="","",VLOOKUP($B23,'3-2_算定表'!$B$7:$R$65536,14,FALSE))</f>
      </c>
      <c r="T23" s="459">
        <f>IF($B23="","",VLOOKUP($B23,'3-2_算定表'!$B$7:$R$65536,14,FALSE))</f>
      </c>
      <c r="U23" s="459">
        <f>IF($B23="","",VLOOKUP($B23,'3-2_算定表'!$B$7:$R$65536,14,FALSE))</f>
      </c>
      <c r="V23" s="460">
        <f>IF($B23="","",VLOOKUP($B23,'3-2_算定表'!$B$7:$R$65536,14,FALSE))</f>
      </c>
      <c r="W23" s="173">
        <f t="shared" si="0"/>
      </c>
      <c r="X23" s="461">
        <f t="shared" si="1"/>
      </c>
      <c r="Y23" s="173">
        <f t="shared" si="2"/>
      </c>
      <c r="Z23" s="462">
        <f t="shared" si="3"/>
      </c>
      <c r="AA23" s="463">
        <f t="shared" si="4"/>
      </c>
      <c r="AB23" s="464">
        <f t="shared" si="5"/>
      </c>
      <c r="AC23" s="140">
        <f t="shared" si="9"/>
      </c>
      <c r="AD23" s="174">
        <f t="shared" si="6"/>
      </c>
      <c r="AE23" s="707">
        <f>IF(B23="","",VLOOKUP($B23,'3-2_算定表'!$B$7:$AB$65536,27,FALSE))</f>
      </c>
      <c r="AF23" s="708">
        <f>IF(AD23="","",VLOOKUP($B23,#REF!,3,FALSE))</f>
      </c>
      <c r="AG23" s="709">
        <f>IF(AE23="","",VLOOKUP($B23,#REF!,3,FALSE))</f>
      </c>
      <c r="AI23" s="425">
        <f t="shared" si="10"/>
      </c>
      <c r="AJ23" s="425">
        <f t="shared" si="7"/>
      </c>
    </row>
    <row r="24" spans="1:36" s="424" customFormat="1" ht="18.75" customHeight="1">
      <c r="A24" s="2">
        <f t="shared" si="8"/>
      </c>
      <c r="B24" s="465"/>
      <c r="C24" s="171">
        <f>IF($B24="","",VLOOKUP($B24,'3-2_算定表'!$B$7:$R$65536,2,FALSE))</f>
      </c>
      <c r="D24" s="172">
        <f>IF($B24="","",VLOOKUP($B24,'3-2_算定表'!$B$7:$R$65536,3,FALSE))</f>
      </c>
      <c r="E24" s="172">
        <f>IF($B24="","",VLOOKUP($B24,'3-2_算定表'!$B$7:$R$65536,4,FALSE))</f>
      </c>
      <c r="F24" s="173">
        <f>IF(B24="","",VLOOKUP($B24,'3-2_算定表'!$B$7:$R$65536,11,FALSE))</f>
      </c>
      <c r="G24" s="175">
        <f>IF(B24="","",VLOOKUP($B24,'3-2_算定表'!$B$7:$R$65536,13,FALSE))</f>
      </c>
      <c r="H24" s="173">
        <f>IF(B24="","",VLOOKUP($B24,'3-2_算定表'!$B$7:$R$65536,14,FALSE))</f>
      </c>
      <c r="I24" s="175">
        <f>IF(B24="","",VLOOKUP($B24,'3-2_算定表'!$B$7:$R$65536,16,FALSE))</f>
      </c>
      <c r="J24" s="140">
        <f>IF(B24="","",VLOOKUP($B24,'3-2_算定表'!$B$7:$R$65536,17,FALSE))</f>
      </c>
      <c r="K24" s="458">
        <f>IF($B24="","",VLOOKUP($B24,'3-2_算定表'!$B$7:$R$65536,11,FALSE))</f>
      </c>
      <c r="L24" s="459">
        <f>IF($B24="","",VLOOKUP($B24,'3-2_算定表'!$B$7:$R$65536,11,FALSE))</f>
      </c>
      <c r="M24" s="460">
        <f>IF($B24="","",VLOOKUP($B24,'3-2_算定表'!$B$7:$R$65536,11,FALSE))</f>
      </c>
      <c r="N24" s="458">
        <f>IF($B24="","",VLOOKUP($B24,'3-2_算定表'!$B$7:$R$65536,14,FALSE))</f>
      </c>
      <c r="O24" s="459">
        <f>IF($B24="","",VLOOKUP($B24,'3-2_算定表'!$B$7:$R$65536,14,FALSE))</f>
      </c>
      <c r="P24" s="459">
        <f>IF($B24="","",VLOOKUP($B24,'3-2_算定表'!$B$7:$R$65536,14,FALSE))</f>
      </c>
      <c r="Q24" s="459">
        <f>IF($B24="","",VLOOKUP($B24,'3-2_算定表'!$B$7:$R$65536,14,FALSE))</f>
      </c>
      <c r="R24" s="459">
        <f>IF($B24="","",VLOOKUP($B24,'3-2_算定表'!$B$7:$R$65536,14,FALSE))</f>
      </c>
      <c r="S24" s="459">
        <f>IF($B24="","",VLOOKUP($B24,'3-2_算定表'!$B$7:$R$65536,14,FALSE))</f>
      </c>
      <c r="T24" s="459">
        <f>IF($B24="","",VLOOKUP($B24,'3-2_算定表'!$B$7:$R$65536,14,FALSE))</f>
      </c>
      <c r="U24" s="459">
        <f>IF($B24="","",VLOOKUP($B24,'3-2_算定表'!$B$7:$R$65536,14,FALSE))</f>
      </c>
      <c r="V24" s="460">
        <f>IF($B24="","",VLOOKUP($B24,'3-2_算定表'!$B$7:$R$65536,14,FALSE))</f>
      </c>
      <c r="W24" s="173">
        <f t="shared" si="0"/>
      </c>
      <c r="X24" s="461">
        <f t="shared" si="1"/>
      </c>
      <c r="Y24" s="173">
        <f t="shared" si="2"/>
      </c>
      <c r="Z24" s="462">
        <f t="shared" si="3"/>
      </c>
      <c r="AA24" s="463">
        <f t="shared" si="4"/>
      </c>
      <c r="AB24" s="464">
        <f t="shared" si="5"/>
      </c>
      <c r="AC24" s="140">
        <f t="shared" si="9"/>
      </c>
      <c r="AD24" s="174">
        <f t="shared" si="6"/>
      </c>
      <c r="AE24" s="707">
        <f>IF(B24="","",VLOOKUP($B24,'3-2_算定表'!$B$7:$AB$65536,27,FALSE))</f>
      </c>
      <c r="AF24" s="708">
        <f>IF(AD24="","",VLOOKUP($B24,#REF!,3,FALSE))</f>
      </c>
      <c r="AG24" s="709">
        <f>IF(AE24="","",VLOOKUP($B24,#REF!,3,FALSE))</f>
      </c>
      <c r="AI24" s="425">
        <f t="shared" si="10"/>
      </c>
      <c r="AJ24" s="425">
        <f t="shared" si="7"/>
      </c>
    </row>
    <row r="25" spans="1:36" s="424" customFormat="1" ht="18.75" customHeight="1">
      <c r="A25" s="2">
        <f t="shared" si="8"/>
      </c>
      <c r="B25" s="465"/>
      <c r="C25" s="171">
        <f>IF($B25="","",VLOOKUP($B25,'3-2_算定表'!$B$7:$R$65536,2,FALSE))</f>
      </c>
      <c r="D25" s="172">
        <f>IF($B25="","",VLOOKUP($B25,'3-2_算定表'!$B$7:$R$65536,3,FALSE))</f>
      </c>
      <c r="E25" s="172">
        <f>IF($B25="","",VLOOKUP($B25,'3-2_算定表'!$B$7:$R$65536,4,FALSE))</f>
      </c>
      <c r="F25" s="173">
        <f>IF(B25="","",VLOOKUP($B25,'3-2_算定表'!$B$7:$R$65536,11,FALSE))</f>
      </c>
      <c r="G25" s="175">
        <f>IF(B25="","",VLOOKUP($B25,'3-2_算定表'!$B$7:$R$65536,13,FALSE))</f>
      </c>
      <c r="H25" s="173">
        <f>IF(B25="","",VLOOKUP($B25,'3-2_算定表'!$B$7:$R$65536,14,FALSE))</f>
      </c>
      <c r="I25" s="175">
        <f>IF(B25="","",VLOOKUP($B25,'3-2_算定表'!$B$7:$R$65536,16,FALSE))</f>
      </c>
      <c r="J25" s="140">
        <f>IF(B25="","",VLOOKUP($B25,'3-2_算定表'!$B$7:$R$65536,17,FALSE))</f>
      </c>
      <c r="K25" s="458">
        <f>IF($B25="","",VLOOKUP($B25,'3-2_算定表'!$B$7:$R$65536,11,FALSE))</f>
      </c>
      <c r="L25" s="459">
        <f>IF($B25="","",VLOOKUP($B25,'3-2_算定表'!$B$7:$R$65536,11,FALSE))</f>
      </c>
      <c r="M25" s="460">
        <f>IF($B25="","",VLOOKUP($B25,'3-2_算定表'!$B$7:$R$65536,11,FALSE))</f>
      </c>
      <c r="N25" s="458">
        <f>IF($B25="","",VLOOKUP($B25,'3-2_算定表'!$B$7:$R$65536,14,FALSE))</f>
      </c>
      <c r="O25" s="459">
        <f>IF($B25="","",VLOOKUP($B25,'3-2_算定表'!$B$7:$R$65536,14,FALSE))</f>
      </c>
      <c r="P25" s="459">
        <f>IF($B25="","",VLOOKUP($B25,'3-2_算定表'!$B$7:$R$65536,14,FALSE))</f>
      </c>
      <c r="Q25" s="459">
        <f>IF($B25="","",VLOOKUP($B25,'3-2_算定表'!$B$7:$R$65536,14,FALSE))</f>
      </c>
      <c r="R25" s="459">
        <f>IF($B25="","",VLOOKUP($B25,'3-2_算定表'!$B$7:$R$65536,14,FALSE))</f>
      </c>
      <c r="S25" s="459">
        <f>IF($B25="","",VLOOKUP($B25,'3-2_算定表'!$B$7:$R$65536,14,FALSE))</f>
      </c>
      <c r="T25" s="459">
        <f>IF($B25="","",VLOOKUP($B25,'3-2_算定表'!$B$7:$R$65536,14,FALSE))</f>
      </c>
      <c r="U25" s="459">
        <f>IF($B25="","",VLOOKUP($B25,'3-2_算定表'!$B$7:$R$65536,14,FALSE))</f>
      </c>
      <c r="V25" s="460">
        <f>IF($B25="","",VLOOKUP($B25,'3-2_算定表'!$B$7:$R$65536,14,FALSE))</f>
      </c>
      <c r="W25" s="173">
        <f t="shared" si="0"/>
      </c>
      <c r="X25" s="461">
        <f t="shared" si="1"/>
      </c>
      <c r="Y25" s="173">
        <f t="shared" si="2"/>
      </c>
      <c r="Z25" s="462">
        <f t="shared" si="3"/>
      </c>
      <c r="AA25" s="463">
        <f t="shared" si="4"/>
      </c>
      <c r="AB25" s="464">
        <f t="shared" si="5"/>
      </c>
      <c r="AC25" s="140">
        <f t="shared" si="9"/>
      </c>
      <c r="AD25" s="174">
        <f t="shared" si="6"/>
      </c>
      <c r="AE25" s="707">
        <f>IF(B25="","",VLOOKUP($B25,'3-2_算定表'!$B$7:$AB$65536,27,FALSE))</f>
      </c>
      <c r="AF25" s="708">
        <f>IF(AD25="","",VLOOKUP($B25,#REF!,3,FALSE))</f>
      </c>
      <c r="AG25" s="709">
        <f>IF(AE25="","",VLOOKUP($B25,#REF!,3,FALSE))</f>
      </c>
      <c r="AI25" s="425">
        <f t="shared" si="10"/>
      </c>
      <c r="AJ25" s="425">
        <f t="shared" si="7"/>
      </c>
    </row>
    <row r="26" spans="1:36" s="424" customFormat="1" ht="18.75" customHeight="1">
      <c r="A26" s="2">
        <f t="shared" si="8"/>
      </c>
      <c r="B26" s="465"/>
      <c r="C26" s="171">
        <f>IF($B26="","",VLOOKUP($B26,'3-2_算定表'!$B$7:$R$65536,2,FALSE))</f>
      </c>
      <c r="D26" s="172">
        <f>IF($B26="","",VLOOKUP($B26,'3-2_算定表'!$B$7:$R$65536,3,FALSE))</f>
      </c>
      <c r="E26" s="172">
        <f>IF($B26="","",VLOOKUP($B26,'3-2_算定表'!$B$7:$R$65536,4,FALSE))</f>
      </c>
      <c r="F26" s="173">
        <f>IF(B26="","",VLOOKUP($B26,'3-2_算定表'!$B$7:$R$65536,11,FALSE))</f>
      </c>
      <c r="G26" s="175">
        <f>IF(B26="","",VLOOKUP($B26,'3-2_算定表'!$B$7:$R$65536,13,FALSE))</f>
      </c>
      <c r="H26" s="173">
        <f>IF(B26="","",VLOOKUP($B26,'3-2_算定表'!$B$7:$R$65536,14,FALSE))</f>
      </c>
      <c r="I26" s="175">
        <f>IF(B26="","",VLOOKUP($B26,'3-2_算定表'!$B$7:$R$65536,16,FALSE))</f>
      </c>
      <c r="J26" s="140">
        <f>IF(B26="","",VLOOKUP($B26,'3-2_算定表'!$B$7:$R$65536,17,FALSE))</f>
      </c>
      <c r="K26" s="458">
        <f>IF($B26="","",VLOOKUP($B26,'3-2_算定表'!$B$7:$R$65536,11,FALSE))</f>
      </c>
      <c r="L26" s="459">
        <f>IF($B26="","",VLOOKUP($B26,'3-2_算定表'!$B$7:$R$65536,11,FALSE))</f>
      </c>
      <c r="M26" s="460">
        <f>IF($B26="","",VLOOKUP($B26,'3-2_算定表'!$B$7:$R$65536,11,FALSE))</f>
      </c>
      <c r="N26" s="458">
        <f>IF($B26="","",VLOOKUP($B26,'3-2_算定表'!$B$7:$R$65536,14,FALSE))</f>
      </c>
      <c r="O26" s="459">
        <f>IF($B26="","",VLOOKUP($B26,'3-2_算定表'!$B$7:$R$65536,14,FALSE))</f>
      </c>
      <c r="P26" s="459">
        <f>IF($B26="","",VLOOKUP($B26,'3-2_算定表'!$B$7:$R$65536,14,FALSE))</f>
      </c>
      <c r="Q26" s="459">
        <f>IF($B26="","",VLOOKUP($B26,'3-2_算定表'!$B$7:$R$65536,14,FALSE))</f>
      </c>
      <c r="R26" s="459">
        <f>IF($B26="","",VLOOKUP($B26,'3-2_算定表'!$B$7:$R$65536,14,FALSE))</f>
      </c>
      <c r="S26" s="459">
        <f>IF($B26="","",VLOOKUP($B26,'3-2_算定表'!$B$7:$R$65536,14,FALSE))</f>
      </c>
      <c r="T26" s="459">
        <f>IF($B26="","",VLOOKUP($B26,'3-2_算定表'!$B$7:$R$65536,14,FALSE))</f>
      </c>
      <c r="U26" s="459">
        <f>IF($B26="","",VLOOKUP($B26,'3-2_算定表'!$B$7:$R$65536,14,FALSE))</f>
      </c>
      <c r="V26" s="460">
        <f>IF($B26="","",VLOOKUP($B26,'3-2_算定表'!$B$7:$R$65536,14,FALSE))</f>
      </c>
      <c r="W26" s="173">
        <f t="shared" si="0"/>
      </c>
      <c r="X26" s="461">
        <f t="shared" si="1"/>
      </c>
      <c r="Y26" s="173">
        <f t="shared" si="2"/>
      </c>
      <c r="Z26" s="462">
        <f t="shared" si="3"/>
      </c>
      <c r="AA26" s="463">
        <f t="shared" si="4"/>
      </c>
      <c r="AB26" s="464">
        <f t="shared" si="5"/>
      </c>
      <c r="AC26" s="140">
        <f t="shared" si="9"/>
      </c>
      <c r="AD26" s="174">
        <f t="shared" si="6"/>
      </c>
      <c r="AE26" s="707">
        <f>IF(B26="","",VLOOKUP($B26,'3-2_算定表'!$B$7:$AB$65536,27,FALSE))</f>
      </c>
      <c r="AF26" s="708">
        <f>IF(AD26="","",VLOOKUP($B26,#REF!,3,FALSE))</f>
      </c>
      <c r="AG26" s="709">
        <f>IF(AE26="","",VLOOKUP($B26,#REF!,3,FALSE))</f>
      </c>
      <c r="AI26" s="425">
        <f t="shared" si="10"/>
      </c>
      <c r="AJ26" s="425">
        <f t="shared" si="7"/>
      </c>
    </row>
    <row r="27" spans="1:36" s="424" customFormat="1" ht="18.75" customHeight="1">
      <c r="A27" s="2">
        <f t="shared" si="8"/>
      </c>
      <c r="B27" s="465"/>
      <c r="C27" s="171">
        <f>IF($B27="","",VLOOKUP($B27,'3-2_算定表'!$B$7:$R$65536,2,FALSE))</f>
      </c>
      <c r="D27" s="172">
        <f>IF($B27="","",VLOOKUP($B27,'3-2_算定表'!$B$7:$R$65536,3,FALSE))</f>
      </c>
      <c r="E27" s="172">
        <f>IF($B27="","",VLOOKUP($B27,'3-2_算定表'!$B$7:$R$65536,4,FALSE))</f>
      </c>
      <c r="F27" s="173">
        <f>IF(B27="","",VLOOKUP($B27,'3-2_算定表'!$B$7:$R$65536,11,FALSE))</f>
      </c>
      <c r="G27" s="175">
        <f>IF(B27="","",VLOOKUP($B27,'3-2_算定表'!$B$7:$R$65536,13,FALSE))</f>
      </c>
      <c r="H27" s="173">
        <f>IF(B27="","",VLOOKUP($B27,'3-2_算定表'!$B$7:$R$65536,14,FALSE))</f>
      </c>
      <c r="I27" s="175">
        <f>IF(B27="","",VLOOKUP($B27,'3-2_算定表'!$B$7:$R$65536,16,FALSE))</f>
      </c>
      <c r="J27" s="140">
        <f>IF(B27="","",VLOOKUP($B27,'3-2_算定表'!$B$7:$R$65536,17,FALSE))</f>
      </c>
      <c r="K27" s="458">
        <f>IF($B27="","",VLOOKUP($B27,'3-2_算定表'!$B$7:$R$65536,11,FALSE))</f>
      </c>
      <c r="L27" s="459">
        <f>IF($B27="","",VLOOKUP($B27,'3-2_算定表'!$B$7:$R$65536,11,FALSE))</f>
      </c>
      <c r="M27" s="460">
        <f>IF($B27="","",VLOOKUP($B27,'3-2_算定表'!$B$7:$R$65536,11,FALSE))</f>
      </c>
      <c r="N27" s="458">
        <f>IF($B27="","",VLOOKUP($B27,'3-2_算定表'!$B$7:$R$65536,14,FALSE))</f>
      </c>
      <c r="O27" s="459">
        <f>IF($B27="","",VLOOKUP($B27,'3-2_算定表'!$B$7:$R$65536,14,FALSE))</f>
      </c>
      <c r="P27" s="459">
        <f>IF($B27="","",VLOOKUP($B27,'3-2_算定表'!$B$7:$R$65536,14,FALSE))</f>
      </c>
      <c r="Q27" s="459">
        <f>IF($B27="","",VLOOKUP($B27,'3-2_算定表'!$B$7:$R$65536,14,FALSE))</f>
      </c>
      <c r="R27" s="459">
        <f>IF($B27="","",VLOOKUP($B27,'3-2_算定表'!$B$7:$R$65536,14,FALSE))</f>
      </c>
      <c r="S27" s="459">
        <f>IF($B27="","",VLOOKUP($B27,'3-2_算定表'!$B$7:$R$65536,14,FALSE))</f>
      </c>
      <c r="T27" s="459">
        <f>IF($B27="","",VLOOKUP($B27,'3-2_算定表'!$B$7:$R$65536,14,FALSE))</f>
      </c>
      <c r="U27" s="459">
        <f>IF($B27="","",VLOOKUP($B27,'3-2_算定表'!$B$7:$R$65536,14,FALSE))</f>
      </c>
      <c r="V27" s="460">
        <f>IF($B27="","",VLOOKUP($B27,'3-2_算定表'!$B$7:$R$65536,14,FALSE))</f>
      </c>
      <c r="W27" s="173">
        <f t="shared" si="0"/>
      </c>
      <c r="X27" s="461">
        <f t="shared" si="1"/>
      </c>
      <c r="Y27" s="173">
        <f t="shared" si="2"/>
      </c>
      <c r="Z27" s="462">
        <f t="shared" si="3"/>
      </c>
      <c r="AA27" s="463">
        <f t="shared" si="4"/>
      </c>
      <c r="AB27" s="464">
        <f t="shared" si="5"/>
      </c>
      <c r="AC27" s="140">
        <f t="shared" si="9"/>
      </c>
      <c r="AD27" s="174">
        <f t="shared" si="6"/>
      </c>
      <c r="AE27" s="707">
        <f>IF(B27="","",VLOOKUP($B27,'3-2_算定表'!$B$7:$AB$65536,27,FALSE))</f>
      </c>
      <c r="AF27" s="708">
        <f>IF(AD27="","",VLOOKUP($B27,#REF!,3,FALSE))</f>
      </c>
      <c r="AG27" s="709">
        <f>IF(AE27="","",VLOOKUP($B27,#REF!,3,FALSE))</f>
      </c>
      <c r="AI27" s="425">
        <f t="shared" si="10"/>
      </c>
      <c r="AJ27" s="425">
        <f t="shared" si="7"/>
      </c>
    </row>
    <row r="28" spans="1:36" s="424" customFormat="1" ht="18.75" customHeight="1">
      <c r="A28" s="2">
        <f t="shared" si="8"/>
      </c>
      <c r="B28" s="465"/>
      <c r="C28" s="171">
        <f>IF($B28="","",VLOOKUP($B28,'3-2_算定表'!$B$7:$R$65536,2,FALSE))</f>
      </c>
      <c r="D28" s="172">
        <f>IF($B28="","",VLOOKUP($B28,'3-2_算定表'!$B$7:$R$65536,3,FALSE))</f>
      </c>
      <c r="E28" s="172">
        <f>IF($B28="","",VLOOKUP($B28,'3-2_算定表'!$B$7:$R$65536,4,FALSE))</f>
      </c>
      <c r="F28" s="173">
        <f>IF(B28="","",VLOOKUP($B28,'3-2_算定表'!$B$7:$R$65536,11,FALSE))</f>
      </c>
      <c r="G28" s="175">
        <f>IF(B28="","",VLOOKUP($B28,'3-2_算定表'!$B$7:$R$65536,13,FALSE))</f>
      </c>
      <c r="H28" s="173">
        <f>IF(B28="","",VLOOKUP($B28,'3-2_算定表'!$B$7:$R$65536,14,FALSE))</f>
      </c>
      <c r="I28" s="175">
        <f>IF(B28="","",VLOOKUP($B28,'3-2_算定表'!$B$7:$R$65536,16,FALSE))</f>
      </c>
      <c r="J28" s="140">
        <f>IF(B28="","",VLOOKUP($B28,'3-2_算定表'!$B$7:$R$65536,17,FALSE))</f>
      </c>
      <c r="K28" s="458">
        <f>IF($B28="","",VLOOKUP($B28,'3-2_算定表'!$B$7:$R$65536,11,FALSE))</f>
      </c>
      <c r="L28" s="459">
        <f>IF($B28="","",VLOOKUP($B28,'3-2_算定表'!$B$7:$R$65536,11,FALSE))</f>
      </c>
      <c r="M28" s="460">
        <f>IF($B28="","",VLOOKUP($B28,'3-2_算定表'!$B$7:$R$65536,11,FALSE))</f>
      </c>
      <c r="N28" s="458">
        <f>IF($B28="","",VLOOKUP($B28,'3-2_算定表'!$B$7:$R$65536,14,FALSE))</f>
      </c>
      <c r="O28" s="459">
        <f>IF($B28="","",VLOOKUP($B28,'3-2_算定表'!$B$7:$R$65536,14,FALSE))</f>
      </c>
      <c r="P28" s="459">
        <f>IF($B28="","",VLOOKUP($B28,'3-2_算定表'!$B$7:$R$65536,14,FALSE))</f>
      </c>
      <c r="Q28" s="459">
        <f>IF($B28="","",VLOOKUP($B28,'3-2_算定表'!$B$7:$R$65536,14,FALSE))</f>
      </c>
      <c r="R28" s="459">
        <f>IF($B28="","",VLOOKUP($B28,'3-2_算定表'!$B$7:$R$65536,14,FALSE))</f>
      </c>
      <c r="S28" s="459">
        <f>IF($B28="","",VLOOKUP($B28,'3-2_算定表'!$B$7:$R$65536,14,FALSE))</f>
      </c>
      <c r="T28" s="459">
        <f>IF($B28="","",VLOOKUP($B28,'3-2_算定表'!$B$7:$R$65536,14,FALSE))</f>
      </c>
      <c r="U28" s="459">
        <f>IF($B28="","",VLOOKUP($B28,'3-2_算定表'!$B$7:$R$65536,14,FALSE))</f>
      </c>
      <c r="V28" s="460">
        <f>IF($B28="","",VLOOKUP($B28,'3-2_算定表'!$B$7:$R$65536,14,FALSE))</f>
      </c>
      <c r="W28" s="173">
        <f t="shared" si="0"/>
      </c>
      <c r="X28" s="461">
        <f t="shared" si="1"/>
      </c>
      <c r="Y28" s="173">
        <f t="shared" si="2"/>
      </c>
      <c r="Z28" s="462">
        <f t="shared" si="3"/>
      </c>
      <c r="AA28" s="463">
        <f t="shared" si="4"/>
      </c>
      <c r="AB28" s="464">
        <f t="shared" si="5"/>
      </c>
      <c r="AC28" s="140">
        <f>IF(B28="","",(G28/12*W28)+(I28/12*X28)+(G28/12*Y28)+(I28/12*Z28))</f>
      </c>
      <c r="AD28" s="174">
        <f t="shared" si="6"/>
      </c>
      <c r="AE28" s="707">
        <f>IF(B28="","",VLOOKUP($B28,'3-2_算定表'!$B$7:$AB$65536,27,FALSE))</f>
      </c>
      <c r="AF28" s="708">
        <f>IF(AD28="","",VLOOKUP($B28,#REF!,3,FALSE))</f>
      </c>
      <c r="AG28" s="709">
        <f>IF(AE28="","",VLOOKUP($B28,#REF!,3,FALSE))</f>
      </c>
      <c r="AI28" s="425">
        <f t="shared" si="10"/>
      </c>
      <c r="AJ28" s="425">
        <f t="shared" si="7"/>
      </c>
    </row>
    <row r="29" spans="1:36" s="424" customFormat="1" ht="18.75" customHeight="1">
      <c r="A29" s="2">
        <f t="shared" si="8"/>
      </c>
      <c r="B29" s="465"/>
      <c r="C29" s="171">
        <f>IF($B29="","",VLOOKUP($B29,'3-2_算定表'!$B$7:$R$65536,2,FALSE))</f>
      </c>
      <c r="D29" s="172">
        <f>IF($B29="","",VLOOKUP($B29,'3-2_算定表'!$B$7:$R$65536,3,FALSE))</f>
      </c>
      <c r="E29" s="172">
        <f>IF($B29="","",VLOOKUP($B29,'3-2_算定表'!$B$7:$R$65536,4,FALSE))</f>
      </c>
      <c r="F29" s="173">
        <f>IF(B29="","",VLOOKUP($B29,'3-2_算定表'!$B$7:$R$65536,11,FALSE))</f>
      </c>
      <c r="G29" s="175">
        <f>IF(B29="","",VLOOKUP($B29,'3-2_算定表'!$B$7:$R$65536,13,FALSE))</f>
      </c>
      <c r="H29" s="173">
        <f>IF(B29="","",VLOOKUP($B29,'3-2_算定表'!$B$7:$R$65536,14,FALSE))</f>
      </c>
      <c r="I29" s="175">
        <f>IF(B29="","",VLOOKUP($B29,'3-2_算定表'!$B$7:$R$65536,16,FALSE))</f>
      </c>
      <c r="J29" s="140">
        <f>IF(B29="","",VLOOKUP($B29,'3-2_算定表'!$B$7:$R$65536,17,FALSE))</f>
      </c>
      <c r="K29" s="458">
        <f>IF($B29="","",VLOOKUP($B29,'3-2_算定表'!$B$7:$R$65536,11,FALSE))</f>
      </c>
      <c r="L29" s="459">
        <f>IF($B29="","",VLOOKUP($B29,'3-2_算定表'!$B$7:$R$65536,11,FALSE))</f>
      </c>
      <c r="M29" s="460">
        <f>IF($B29="","",VLOOKUP($B29,'3-2_算定表'!$B$7:$R$65536,11,FALSE))</f>
      </c>
      <c r="N29" s="458">
        <f>IF($B29="","",VLOOKUP($B29,'3-2_算定表'!$B$7:$R$65536,14,FALSE))</f>
      </c>
      <c r="O29" s="459">
        <f>IF($B29="","",VLOOKUP($B29,'3-2_算定表'!$B$7:$R$65536,14,FALSE))</f>
      </c>
      <c r="P29" s="459">
        <f>IF($B29="","",VLOOKUP($B29,'3-2_算定表'!$B$7:$R$65536,14,FALSE))</f>
      </c>
      <c r="Q29" s="459">
        <f>IF($B29="","",VLOOKUP($B29,'3-2_算定表'!$B$7:$R$65536,14,FALSE))</f>
      </c>
      <c r="R29" s="459">
        <f>IF($B29="","",VLOOKUP($B29,'3-2_算定表'!$B$7:$R$65536,14,FALSE))</f>
      </c>
      <c r="S29" s="459">
        <f>IF($B29="","",VLOOKUP($B29,'3-2_算定表'!$B$7:$R$65536,14,FALSE))</f>
      </c>
      <c r="T29" s="459">
        <f>IF($B29="","",VLOOKUP($B29,'3-2_算定表'!$B$7:$R$65536,14,FALSE))</f>
      </c>
      <c r="U29" s="459">
        <f>IF($B29="","",VLOOKUP($B29,'3-2_算定表'!$B$7:$R$65536,14,FALSE))</f>
      </c>
      <c r="V29" s="460">
        <f>IF($B29="","",VLOOKUP($B29,'3-2_算定表'!$B$7:$R$65536,14,FALSE))</f>
      </c>
      <c r="W29" s="173">
        <f t="shared" si="0"/>
      </c>
      <c r="X29" s="461">
        <f t="shared" si="1"/>
      </c>
      <c r="Y29" s="173">
        <f t="shared" si="2"/>
      </c>
      <c r="Z29" s="462">
        <f t="shared" si="3"/>
      </c>
      <c r="AA29" s="463">
        <f t="shared" si="4"/>
      </c>
      <c r="AB29" s="464">
        <f t="shared" si="5"/>
      </c>
      <c r="AC29" s="140">
        <f t="shared" si="9"/>
      </c>
      <c r="AD29" s="174">
        <f t="shared" si="6"/>
      </c>
      <c r="AE29" s="707">
        <f>IF(B29="","",VLOOKUP($B29,'3-2_算定表'!$B$7:$AB$65536,27,FALSE))</f>
      </c>
      <c r="AF29" s="708">
        <f>IF(AD29="","",VLOOKUP($B29,#REF!,3,FALSE))</f>
      </c>
      <c r="AG29" s="709">
        <f>IF(AE29="","",VLOOKUP($B29,#REF!,3,FALSE))</f>
      </c>
      <c r="AI29" s="425">
        <f t="shared" si="10"/>
      </c>
      <c r="AJ29" s="425">
        <f t="shared" si="7"/>
      </c>
    </row>
    <row r="30" spans="1:36" s="424" customFormat="1" ht="18.75" customHeight="1">
      <c r="A30" s="2">
        <f t="shared" si="8"/>
      </c>
      <c r="B30" s="465"/>
      <c r="C30" s="171">
        <f>IF($B30="","",VLOOKUP($B30,'3-2_算定表'!$B$7:$R$65536,2,FALSE))</f>
      </c>
      <c r="D30" s="172">
        <f>IF($B30="","",VLOOKUP($B30,'3-2_算定表'!$B$7:$R$65536,3,FALSE))</f>
      </c>
      <c r="E30" s="172">
        <f>IF($B30="","",VLOOKUP($B30,'3-2_算定表'!$B$7:$R$65536,4,FALSE))</f>
      </c>
      <c r="F30" s="173">
        <f>IF(B30="","",VLOOKUP($B30,'3-2_算定表'!$B$7:$R$65536,11,FALSE))</f>
      </c>
      <c r="G30" s="175">
        <f>IF(B30="","",VLOOKUP($B30,'3-2_算定表'!$B$7:$R$65536,13,FALSE))</f>
      </c>
      <c r="H30" s="173">
        <f>IF(B30="","",VLOOKUP($B30,'3-2_算定表'!$B$7:$R$65536,14,FALSE))</f>
      </c>
      <c r="I30" s="175">
        <f>IF(B30="","",VLOOKUP($B30,'3-2_算定表'!$B$7:$R$65536,16,FALSE))</f>
      </c>
      <c r="J30" s="140">
        <f>IF(B30="","",VLOOKUP($B30,'3-2_算定表'!$B$7:$R$65536,17,FALSE))</f>
      </c>
      <c r="K30" s="458">
        <f>IF($B30="","",VLOOKUP($B30,'3-2_算定表'!$B$7:$R$65536,11,FALSE))</f>
      </c>
      <c r="L30" s="459">
        <f>IF($B30="","",VLOOKUP($B30,'3-2_算定表'!$B$7:$R$65536,11,FALSE))</f>
      </c>
      <c r="M30" s="460">
        <f>IF($B30="","",VLOOKUP($B30,'3-2_算定表'!$B$7:$R$65536,11,FALSE))</f>
      </c>
      <c r="N30" s="458">
        <f>IF($B30="","",VLOOKUP($B30,'3-2_算定表'!$B$7:$R$65536,14,FALSE))</f>
      </c>
      <c r="O30" s="459">
        <f>IF($B30="","",VLOOKUP($B30,'3-2_算定表'!$B$7:$R$65536,14,FALSE))</f>
      </c>
      <c r="P30" s="459">
        <f>IF($B30="","",VLOOKUP($B30,'3-2_算定表'!$B$7:$R$65536,14,FALSE))</f>
      </c>
      <c r="Q30" s="459">
        <f>IF($B30="","",VLOOKUP($B30,'3-2_算定表'!$B$7:$R$65536,14,FALSE))</f>
      </c>
      <c r="R30" s="459">
        <f>IF($B30="","",VLOOKUP($B30,'3-2_算定表'!$B$7:$R$65536,14,FALSE))</f>
      </c>
      <c r="S30" s="459">
        <f>IF($B30="","",VLOOKUP($B30,'3-2_算定表'!$B$7:$R$65536,14,FALSE))</f>
      </c>
      <c r="T30" s="459">
        <f>IF($B30="","",VLOOKUP($B30,'3-2_算定表'!$B$7:$R$65536,14,FALSE))</f>
      </c>
      <c r="U30" s="459">
        <f>IF($B30="","",VLOOKUP($B30,'3-2_算定表'!$B$7:$R$65536,14,FALSE))</f>
      </c>
      <c r="V30" s="460">
        <f>IF($B30="","",VLOOKUP($B30,'3-2_算定表'!$B$7:$R$65536,14,FALSE))</f>
      </c>
      <c r="W30" s="173">
        <f t="shared" si="0"/>
      </c>
      <c r="X30" s="461">
        <f t="shared" si="1"/>
      </c>
      <c r="Y30" s="173">
        <f t="shared" si="2"/>
      </c>
      <c r="Z30" s="462">
        <f t="shared" si="3"/>
      </c>
      <c r="AA30" s="463">
        <f t="shared" si="4"/>
      </c>
      <c r="AB30" s="464">
        <f t="shared" si="5"/>
      </c>
      <c r="AC30" s="140">
        <f t="shared" si="9"/>
      </c>
      <c r="AD30" s="174">
        <f t="shared" si="6"/>
      </c>
      <c r="AE30" s="707">
        <f>IF(B30="","",VLOOKUP($B30,'3-2_算定表'!$B$7:$AB$65536,27,FALSE))</f>
      </c>
      <c r="AF30" s="708">
        <f>IF(AD30="","",VLOOKUP($B30,#REF!,3,FALSE))</f>
      </c>
      <c r="AG30" s="709">
        <f>IF(AE30="","",VLOOKUP($B30,#REF!,3,FALSE))</f>
      </c>
      <c r="AI30" s="425">
        <f>IF(A30&gt;0,ASC(C30&amp;H30),"")</f>
      </c>
      <c r="AJ30" s="425">
        <f t="shared" si="7"/>
      </c>
    </row>
    <row r="31" spans="1:36" s="424" customFormat="1" ht="18.75" customHeight="1">
      <c r="A31" s="2">
        <f t="shared" si="8"/>
      </c>
      <c r="B31" s="465"/>
      <c r="C31" s="171">
        <f>IF($B31="","",VLOOKUP($B31,'3-2_算定表'!$B$7:$R$65536,2,FALSE))</f>
      </c>
      <c r="D31" s="172">
        <f>IF($B31="","",VLOOKUP($B31,'3-2_算定表'!$B$7:$R$65536,3,FALSE))</f>
      </c>
      <c r="E31" s="172">
        <f>IF($B31="","",VLOOKUP($B31,'3-2_算定表'!$B$7:$R$65536,4,FALSE))</f>
      </c>
      <c r="F31" s="173">
        <f>IF(B31="","",VLOOKUP($B31,'3-2_算定表'!$B$7:$R$65536,11,FALSE))</f>
      </c>
      <c r="G31" s="175">
        <f>IF(B31="","",VLOOKUP($B31,'3-2_算定表'!$B$7:$R$65536,13,FALSE))</f>
      </c>
      <c r="H31" s="173">
        <f>IF(B31="","",VLOOKUP($B31,'3-2_算定表'!$B$7:$R$65536,14,FALSE))</f>
      </c>
      <c r="I31" s="175">
        <f>IF(B31="","",VLOOKUP($B31,'3-2_算定表'!$B$7:$R$65536,16,FALSE))</f>
      </c>
      <c r="J31" s="140">
        <f>IF(B31="","",VLOOKUP($B31,'3-2_算定表'!$B$7:$R$65536,17,FALSE))</f>
      </c>
      <c r="K31" s="458">
        <f>IF($B31="","",VLOOKUP($B31,'3-2_算定表'!$B$7:$R$65536,11,FALSE))</f>
      </c>
      <c r="L31" s="459">
        <f>IF($B31="","",VLOOKUP($B31,'3-2_算定表'!$B$7:$R$65536,11,FALSE))</f>
      </c>
      <c r="M31" s="460">
        <f>IF($B31="","",VLOOKUP($B31,'3-2_算定表'!$B$7:$R$65536,11,FALSE))</f>
      </c>
      <c r="N31" s="458">
        <f>IF($B31="","",VLOOKUP($B31,'3-2_算定表'!$B$7:$R$65536,14,FALSE))</f>
      </c>
      <c r="O31" s="459">
        <f>IF($B31="","",VLOOKUP($B31,'3-2_算定表'!$B$7:$R$65536,14,FALSE))</f>
      </c>
      <c r="P31" s="459">
        <f>IF($B31="","",VLOOKUP($B31,'3-2_算定表'!$B$7:$R$65536,14,FALSE))</f>
      </c>
      <c r="Q31" s="459">
        <f>IF($B31="","",VLOOKUP($B31,'3-2_算定表'!$B$7:$R$65536,14,FALSE))</f>
      </c>
      <c r="R31" s="459">
        <f>IF($B31="","",VLOOKUP($B31,'3-2_算定表'!$B$7:$R$65536,14,FALSE))</f>
      </c>
      <c r="S31" s="459">
        <f>IF($B31="","",VLOOKUP($B31,'3-2_算定表'!$B$7:$R$65536,14,FALSE))</f>
      </c>
      <c r="T31" s="459">
        <f>IF($B31="","",VLOOKUP($B31,'3-2_算定表'!$B$7:$R$65536,14,FALSE))</f>
      </c>
      <c r="U31" s="459">
        <f>IF($B31="","",VLOOKUP($B31,'3-2_算定表'!$B$7:$R$65536,14,FALSE))</f>
      </c>
      <c r="V31" s="460">
        <f>IF($B31="","",VLOOKUP($B31,'3-2_算定表'!$B$7:$R$65536,14,FALSE))</f>
      </c>
      <c r="W31" s="173">
        <f t="shared" si="0"/>
      </c>
      <c r="X31" s="461">
        <f t="shared" si="1"/>
      </c>
      <c r="Y31" s="173">
        <f t="shared" si="2"/>
      </c>
      <c r="Z31" s="462">
        <f t="shared" si="3"/>
      </c>
      <c r="AA31" s="463">
        <f t="shared" si="4"/>
      </c>
      <c r="AB31" s="464">
        <f t="shared" si="5"/>
      </c>
      <c r="AC31" s="140">
        <f t="shared" si="9"/>
      </c>
      <c r="AD31" s="174">
        <f t="shared" si="6"/>
      </c>
      <c r="AE31" s="707">
        <f>IF(B31="","",VLOOKUP($B31,'3-2_算定表'!$B$7:$AB$65536,27,FALSE))</f>
      </c>
      <c r="AF31" s="708">
        <f>IF(AD31="","",VLOOKUP($B31,#REF!,3,FALSE))</f>
      </c>
      <c r="AG31" s="709">
        <f>IF(AE31="","",VLOOKUP($B31,#REF!,3,FALSE))</f>
      </c>
      <c r="AI31" s="425">
        <f>IF(A31&gt;0,ASC(C31&amp;H31),"")</f>
      </c>
      <c r="AJ31" s="425">
        <f t="shared" si="7"/>
      </c>
    </row>
    <row r="32" spans="1:36" s="424" customFormat="1" ht="18.75" customHeight="1">
      <c r="A32" s="2">
        <f t="shared" si="8"/>
      </c>
      <c r="B32" s="465"/>
      <c r="C32" s="171">
        <f>IF($B32="","",VLOOKUP($B32,'3-2_算定表'!$B$7:$R$65536,2,FALSE))</f>
      </c>
      <c r="D32" s="172">
        <f>IF($B32="","",VLOOKUP($B32,'3-2_算定表'!$B$7:$R$65536,3,FALSE))</f>
      </c>
      <c r="E32" s="172">
        <f>IF($B32="","",VLOOKUP($B32,'3-2_算定表'!$B$7:$R$65536,4,FALSE))</f>
      </c>
      <c r="F32" s="173">
        <f>IF(B32="","",VLOOKUP($B32,'3-2_算定表'!$B$7:$R$65536,11,FALSE))</f>
      </c>
      <c r="G32" s="175">
        <f>IF(B32="","",VLOOKUP($B32,'3-2_算定表'!$B$7:$R$65536,13,FALSE))</f>
      </c>
      <c r="H32" s="173">
        <f>IF(B32="","",VLOOKUP($B32,'3-2_算定表'!$B$7:$R$65536,14,FALSE))</f>
      </c>
      <c r="I32" s="175">
        <f>IF(B32="","",VLOOKUP($B32,'3-2_算定表'!$B$7:$R$65536,16,FALSE))</f>
      </c>
      <c r="J32" s="140">
        <f>IF(B32="","",VLOOKUP($B32,'3-2_算定表'!$B$7:$R$65536,17,FALSE))</f>
      </c>
      <c r="K32" s="458">
        <f>IF($B32="","",VLOOKUP($B32,'3-2_算定表'!$B$7:$R$65536,11,FALSE))</f>
      </c>
      <c r="L32" s="459">
        <f>IF($B32="","",VLOOKUP($B32,'3-2_算定表'!$B$7:$R$65536,11,FALSE))</f>
      </c>
      <c r="M32" s="460">
        <f>IF($B32="","",VLOOKUP($B32,'3-2_算定表'!$B$7:$R$65536,11,FALSE))</f>
      </c>
      <c r="N32" s="458">
        <f>IF($B32="","",VLOOKUP($B32,'3-2_算定表'!$B$7:$R$65536,14,FALSE))</f>
      </c>
      <c r="O32" s="459">
        <f>IF($B32="","",VLOOKUP($B32,'3-2_算定表'!$B$7:$R$65536,14,FALSE))</f>
      </c>
      <c r="P32" s="459">
        <f>IF($B32="","",VLOOKUP($B32,'3-2_算定表'!$B$7:$R$65536,14,FALSE))</f>
      </c>
      <c r="Q32" s="459">
        <f>IF($B32="","",VLOOKUP($B32,'3-2_算定表'!$B$7:$R$65536,14,FALSE))</f>
      </c>
      <c r="R32" s="459">
        <f>IF($B32="","",VLOOKUP($B32,'3-2_算定表'!$B$7:$R$65536,14,FALSE))</f>
      </c>
      <c r="S32" s="459">
        <f>IF($B32="","",VLOOKUP($B32,'3-2_算定表'!$B$7:$R$65536,14,FALSE))</f>
      </c>
      <c r="T32" s="459">
        <f>IF($B32="","",VLOOKUP($B32,'3-2_算定表'!$B$7:$R$65536,14,FALSE))</f>
      </c>
      <c r="U32" s="459">
        <f>IF($B32="","",VLOOKUP($B32,'3-2_算定表'!$B$7:$R$65536,14,FALSE))</f>
      </c>
      <c r="V32" s="460">
        <f>IF($B32="","",VLOOKUP($B32,'3-2_算定表'!$B$7:$R$65536,14,FALSE))</f>
      </c>
      <c r="W32" s="173">
        <f t="shared" si="0"/>
      </c>
      <c r="X32" s="461">
        <f t="shared" si="1"/>
      </c>
      <c r="Y32" s="173">
        <f t="shared" si="2"/>
      </c>
      <c r="Z32" s="462">
        <f t="shared" si="3"/>
      </c>
      <c r="AA32" s="463">
        <f t="shared" si="4"/>
      </c>
      <c r="AB32" s="464">
        <f t="shared" si="5"/>
      </c>
      <c r="AC32" s="140">
        <f t="shared" si="9"/>
      </c>
      <c r="AD32" s="174">
        <f t="shared" si="6"/>
      </c>
      <c r="AE32" s="707">
        <f>IF(B32="","",VLOOKUP($B32,'3-2_算定表'!$B$7:$AB$65536,27,FALSE))</f>
      </c>
      <c r="AF32" s="708">
        <f>IF(AD32="","",VLOOKUP($B32,#REF!,3,FALSE))</f>
      </c>
      <c r="AG32" s="709">
        <f>IF(AE32="","",VLOOKUP($B32,#REF!,3,FALSE))</f>
      </c>
      <c r="AI32" s="425">
        <f>IF(A32&gt;0,ASC(C32&amp;H32),"")</f>
      </c>
      <c r="AJ32" s="425">
        <f t="shared" si="7"/>
      </c>
    </row>
    <row r="33" spans="1:36" s="424" customFormat="1" ht="18.75" customHeight="1">
      <c r="A33" s="2">
        <f t="shared" si="8"/>
      </c>
      <c r="B33" s="465"/>
      <c r="C33" s="171">
        <f>IF($B33="","",VLOOKUP($B33,'3-2_算定表'!$B$7:$R$65536,2,FALSE))</f>
      </c>
      <c r="D33" s="172">
        <f>IF($B33="","",VLOOKUP($B33,'3-2_算定表'!$B$7:$R$65536,3,FALSE))</f>
      </c>
      <c r="E33" s="172">
        <f>IF($B33="","",VLOOKUP($B33,'3-2_算定表'!$B$7:$R$65536,4,FALSE))</f>
      </c>
      <c r="F33" s="173">
        <f>IF(B33="","",VLOOKUP($B33,'3-2_算定表'!$B$7:$R$65536,11,FALSE))</f>
      </c>
      <c r="G33" s="175">
        <f>IF(B33="","",VLOOKUP($B33,'3-2_算定表'!$B$7:$R$65536,13,FALSE))</f>
      </c>
      <c r="H33" s="173">
        <f>IF(B33="","",VLOOKUP($B33,'3-2_算定表'!$B$7:$R$65536,14,FALSE))</f>
      </c>
      <c r="I33" s="175">
        <f>IF(B33="","",VLOOKUP($B33,'3-2_算定表'!$B$7:$R$65536,16,FALSE))</f>
      </c>
      <c r="J33" s="140">
        <f>IF(B33="","",VLOOKUP($B33,'3-2_算定表'!$B$7:$R$65536,17,FALSE))</f>
      </c>
      <c r="K33" s="458">
        <f>IF($B33="","",VLOOKUP($B33,'3-2_算定表'!$B$7:$R$65536,11,FALSE))</f>
      </c>
      <c r="L33" s="459">
        <f>IF($B33="","",VLOOKUP($B33,'3-2_算定表'!$B$7:$R$65536,11,FALSE))</f>
      </c>
      <c r="M33" s="460">
        <f>IF($B33="","",VLOOKUP($B33,'3-2_算定表'!$B$7:$R$65536,11,FALSE))</f>
      </c>
      <c r="N33" s="458">
        <f>IF($B33="","",VLOOKUP($B33,'3-2_算定表'!$B$7:$R$65536,14,FALSE))</f>
      </c>
      <c r="O33" s="459">
        <f>IF($B33="","",VLOOKUP($B33,'3-2_算定表'!$B$7:$R$65536,14,FALSE))</f>
      </c>
      <c r="P33" s="459">
        <f>IF($B33="","",VLOOKUP($B33,'3-2_算定表'!$B$7:$R$65536,14,FALSE))</f>
      </c>
      <c r="Q33" s="459">
        <f>IF($B33="","",VLOOKUP($B33,'3-2_算定表'!$B$7:$R$65536,14,FALSE))</f>
      </c>
      <c r="R33" s="459">
        <f>IF($B33="","",VLOOKUP($B33,'3-2_算定表'!$B$7:$R$65536,14,FALSE))</f>
      </c>
      <c r="S33" s="459">
        <f>IF($B33="","",VLOOKUP($B33,'3-2_算定表'!$B$7:$R$65536,14,FALSE))</f>
      </c>
      <c r="T33" s="459">
        <f>IF($B33="","",VLOOKUP($B33,'3-2_算定表'!$B$7:$R$65536,14,FALSE))</f>
      </c>
      <c r="U33" s="459">
        <f>IF($B33="","",VLOOKUP($B33,'3-2_算定表'!$B$7:$R$65536,14,FALSE))</f>
      </c>
      <c r="V33" s="460">
        <f>IF($B33="","",VLOOKUP($B33,'3-2_算定表'!$B$7:$R$65536,14,FALSE))</f>
      </c>
      <c r="W33" s="173">
        <f t="shared" si="0"/>
      </c>
      <c r="X33" s="461">
        <f t="shared" si="1"/>
      </c>
      <c r="Y33" s="173">
        <f t="shared" si="2"/>
      </c>
      <c r="Z33" s="462">
        <f t="shared" si="3"/>
      </c>
      <c r="AA33" s="463">
        <f t="shared" si="4"/>
      </c>
      <c r="AB33" s="464">
        <f t="shared" si="5"/>
      </c>
      <c r="AC33" s="140">
        <f t="shared" si="9"/>
      </c>
      <c r="AD33" s="174">
        <f t="shared" si="6"/>
      </c>
      <c r="AE33" s="707">
        <f>IF(B33="","",VLOOKUP($B33,'3-2_算定表'!$B$7:$AB$65536,27,FALSE))</f>
      </c>
      <c r="AF33" s="708">
        <f>IF(AD33="","",VLOOKUP($B33,#REF!,3,FALSE))</f>
      </c>
      <c r="AG33" s="709">
        <f>IF(AE33="","",VLOOKUP($B33,#REF!,3,FALSE))</f>
      </c>
      <c r="AI33" s="425">
        <f t="shared" si="10"/>
      </c>
      <c r="AJ33" s="425">
        <f t="shared" si="7"/>
      </c>
    </row>
    <row r="34" spans="1:36" s="424" customFormat="1" ht="18.75" customHeight="1">
      <c r="A34" s="2">
        <f t="shared" si="8"/>
      </c>
      <c r="B34" s="465"/>
      <c r="C34" s="171">
        <f>IF($B34="","",VLOOKUP($B34,'3-2_算定表'!$B$7:$R$65536,2,FALSE))</f>
      </c>
      <c r="D34" s="172">
        <f>IF($B34="","",VLOOKUP($B34,'3-2_算定表'!$B$7:$R$65536,3,FALSE))</f>
      </c>
      <c r="E34" s="172">
        <f>IF($B34="","",VLOOKUP($B34,'3-2_算定表'!$B$7:$R$65536,4,FALSE))</f>
      </c>
      <c r="F34" s="173">
        <f>IF(B34="","",VLOOKUP($B34,'3-2_算定表'!$B$7:$R$65536,11,FALSE))</f>
      </c>
      <c r="G34" s="175">
        <f>IF(B34="","",VLOOKUP($B34,'3-2_算定表'!$B$7:$R$65536,13,FALSE))</f>
      </c>
      <c r="H34" s="173">
        <f>IF(B34="","",VLOOKUP($B34,'3-2_算定表'!$B$7:$R$65536,14,FALSE))</f>
      </c>
      <c r="I34" s="175">
        <f>IF(B34="","",VLOOKUP($B34,'3-2_算定表'!$B$7:$R$65536,16,FALSE))</f>
      </c>
      <c r="J34" s="140">
        <f>IF(B34="","",VLOOKUP($B34,'3-2_算定表'!$B$7:$R$65536,17,FALSE))</f>
      </c>
      <c r="K34" s="458">
        <f>IF($B34="","",VLOOKUP($B34,'3-2_算定表'!$B$7:$R$65536,11,FALSE))</f>
      </c>
      <c r="L34" s="459">
        <f>IF($B34="","",VLOOKUP($B34,'3-2_算定表'!$B$7:$R$65536,11,FALSE))</f>
      </c>
      <c r="M34" s="460">
        <f>IF($B34="","",VLOOKUP($B34,'3-2_算定表'!$B$7:$R$65536,11,FALSE))</f>
      </c>
      <c r="N34" s="458">
        <f>IF($B34="","",VLOOKUP($B34,'3-2_算定表'!$B$7:$R$65536,14,FALSE))</f>
      </c>
      <c r="O34" s="459">
        <f>IF($B34="","",VLOOKUP($B34,'3-2_算定表'!$B$7:$R$65536,14,FALSE))</f>
      </c>
      <c r="P34" s="459">
        <f>IF($B34="","",VLOOKUP($B34,'3-2_算定表'!$B$7:$R$65536,14,FALSE))</f>
      </c>
      <c r="Q34" s="459">
        <f>IF($B34="","",VLOOKUP($B34,'3-2_算定表'!$B$7:$R$65536,14,FALSE))</f>
      </c>
      <c r="R34" s="459">
        <f>IF($B34="","",VLOOKUP($B34,'3-2_算定表'!$B$7:$R$65536,14,FALSE))</f>
      </c>
      <c r="S34" s="459">
        <f>IF($B34="","",VLOOKUP($B34,'3-2_算定表'!$B$7:$R$65536,14,FALSE))</f>
      </c>
      <c r="T34" s="459">
        <f>IF($B34="","",VLOOKUP($B34,'3-2_算定表'!$B$7:$R$65536,14,FALSE))</f>
      </c>
      <c r="U34" s="459">
        <f>IF($B34="","",VLOOKUP($B34,'3-2_算定表'!$B$7:$R$65536,14,FALSE))</f>
      </c>
      <c r="V34" s="460">
        <f>IF($B34="","",VLOOKUP($B34,'3-2_算定表'!$B$7:$R$65536,14,FALSE))</f>
      </c>
      <c r="W34" s="173">
        <f t="shared" si="0"/>
      </c>
      <c r="X34" s="461">
        <f t="shared" si="1"/>
      </c>
      <c r="Y34" s="173">
        <f t="shared" si="2"/>
      </c>
      <c r="Z34" s="462">
        <f t="shared" si="3"/>
      </c>
      <c r="AA34" s="463">
        <f t="shared" si="4"/>
      </c>
      <c r="AB34" s="464">
        <f t="shared" si="5"/>
      </c>
      <c r="AC34" s="140">
        <f t="shared" si="9"/>
      </c>
      <c r="AD34" s="174">
        <f t="shared" si="6"/>
      </c>
      <c r="AE34" s="707">
        <f>IF(B34="","",VLOOKUP($B34,'3-2_算定表'!$B$7:$AB$65536,27,FALSE))</f>
      </c>
      <c r="AF34" s="708">
        <f>IF(AD34="","",VLOOKUP($B34,#REF!,3,FALSE))</f>
      </c>
      <c r="AG34" s="709">
        <f>IF(AE34="","",VLOOKUP($B34,#REF!,3,FALSE))</f>
      </c>
      <c r="AI34" s="425">
        <f t="shared" si="10"/>
      </c>
      <c r="AJ34" s="425">
        <f t="shared" si="7"/>
      </c>
    </row>
    <row r="35" spans="1:36" s="424" customFormat="1" ht="18.75" customHeight="1">
      <c r="A35" s="2">
        <f t="shared" si="8"/>
      </c>
      <c r="B35" s="465"/>
      <c r="C35" s="171">
        <f>IF($B35="","",VLOOKUP($B35,'3-2_算定表'!$B$7:$R$65536,2,FALSE))</f>
      </c>
      <c r="D35" s="172">
        <f>IF($B35="","",VLOOKUP($B35,'3-2_算定表'!$B$7:$R$65536,3,FALSE))</f>
      </c>
      <c r="E35" s="172">
        <f>IF($B35="","",VLOOKUP($B35,'3-2_算定表'!$B$7:$R$65536,4,FALSE))</f>
      </c>
      <c r="F35" s="173">
        <f>IF(B35="","",VLOOKUP($B35,'3-2_算定表'!$B$7:$R$65536,11,FALSE))</f>
      </c>
      <c r="G35" s="175">
        <f>IF(B35="","",VLOOKUP($B35,'3-2_算定表'!$B$7:$R$65536,13,FALSE))</f>
      </c>
      <c r="H35" s="173">
        <f>IF(B35="","",VLOOKUP($B35,'3-2_算定表'!$B$7:$R$65536,14,FALSE))</f>
      </c>
      <c r="I35" s="175">
        <f>IF(B35="","",VLOOKUP($B35,'3-2_算定表'!$B$7:$R$65536,16,FALSE))</f>
      </c>
      <c r="J35" s="140">
        <f>IF(B35="","",VLOOKUP($B35,'3-2_算定表'!$B$7:$R$65536,17,FALSE))</f>
      </c>
      <c r="K35" s="458">
        <f>IF($B35="","",VLOOKUP($B35,'3-2_算定表'!$B$7:$R$65536,11,FALSE))</f>
      </c>
      <c r="L35" s="459">
        <f>IF($B35="","",VLOOKUP($B35,'3-2_算定表'!$B$7:$R$65536,11,FALSE))</f>
      </c>
      <c r="M35" s="460">
        <f>IF($B35="","",VLOOKUP($B35,'3-2_算定表'!$B$7:$R$65536,11,FALSE))</f>
      </c>
      <c r="N35" s="458">
        <f>IF($B35="","",VLOOKUP($B35,'3-2_算定表'!$B$7:$R$65536,14,FALSE))</f>
      </c>
      <c r="O35" s="459">
        <f>IF($B35="","",VLOOKUP($B35,'3-2_算定表'!$B$7:$R$65536,14,FALSE))</f>
      </c>
      <c r="P35" s="459">
        <f>IF($B35="","",VLOOKUP($B35,'3-2_算定表'!$B$7:$R$65536,14,FALSE))</f>
      </c>
      <c r="Q35" s="459">
        <f>IF($B35="","",VLOOKUP($B35,'3-2_算定表'!$B$7:$R$65536,14,FALSE))</f>
      </c>
      <c r="R35" s="459">
        <f>IF($B35="","",VLOOKUP($B35,'3-2_算定表'!$B$7:$R$65536,14,FALSE))</f>
      </c>
      <c r="S35" s="459">
        <f>IF($B35="","",VLOOKUP($B35,'3-2_算定表'!$B$7:$R$65536,14,FALSE))</f>
      </c>
      <c r="T35" s="459">
        <f>IF($B35="","",VLOOKUP($B35,'3-2_算定表'!$B$7:$R$65536,14,FALSE))</f>
      </c>
      <c r="U35" s="459">
        <f>IF($B35="","",VLOOKUP($B35,'3-2_算定表'!$B$7:$R$65536,14,FALSE))</f>
      </c>
      <c r="V35" s="460">
        <f>IF($B35="","",VLOOKUP($B35,'3-2_算定表'!$B$7:$R$65536,14,FALSE))</f>
      </c>
      <c r="W35" s="173">
        <f t="shared" si="0"/>
      </c>
      <c r="X35" s="461">
        <f t="shared" si="1"/>
      </c>
      <c r="Y35" s="173">
        <f t="shared" si="2"/>
      </c>
      <c r="Z35" s="462">
        <f t="shared" si="3"/>
      </c>
      <c r="AA35" s="463">
        <f t="shared" si="4"/>
      </c>
      <c r="AB35" s="464">
        <f t="shared" si="5"/>
      </c>
      <c r="AC35" s="140">
        <f t="shared" si="9"/>
      </c>
      <c r="AD35" s="174">
        <f t="shared" si="6"/>
      </c>
      <c r="AE35" s="707">
        <f>IF(B35="","",VLOOKUP($B35,'3-2_算定表'!$B$7:$AB$65536,27,FALSE))</f>
      </c>
      <c r="AF35" s="708">
        <f>IF(AD35="","",VLOOKUP($B35,#REF!,3,FALSE))</f>
      </c>
      <c r="AG35" s="709">
        <f>IF(AE35="","",VLOOKUP($B35,#REF!,3,FALSE))</f>
      </c>
      <c r="AI35" s="425">
        <f t="shared" si="10"/>
      </c>
      <c r="AJ35" s="425">
        <f t="shared" si="7"/>
      </c>
    </row>
    <row r="36" spans="1:36" s="424" customFormat="1" ht="18.75" customHeight="1">
      <c r="A36" s="2">
        <f t="shared" si="8"/>
      </c>
      <c r="B36" s="465"/>
      <c r="C36" s="171">
        <f>IF($B36="","",VLOOKUP($B36,'3-2_算定表'!$B$7:$R$65536,2,FALSE))</f>
      </c>
      <c r="D36" s="172">
        <f>IF($B36="","",VLOOKUP($B36,'3-2_算定表'!$B$7:$R$65536,3,FALSE))</f>
      </c>
      <c r="E36" s="172">
        <f>IF($B36="","",VLOOKUP($B36,'3-2_算定表'!$B$7:$R$65536,4,FALSE))</f>
      </c>
      <c r="F36" s="173">
        <f>IF(B36="","",VLOOKUP($B36,'3-2_算定表'!$B$7:$R$65536,11,FALSE))</f>
      </c>
      <c r="G36" s="175">
        <f>IF(B36="","",VLOOKUP($B36,'3-2_算定表'!$B$7:$R$65536,13,FALSE))</f>
      </c>
      <c r="H36" s="173">
        <f>IF(B36="","",VLOOKUP($B36,'3-2_算定表'!$B$7:$R$65536,14,FALSE))</f>
      </c>
      <c r="I36" s="175">
        <f>IF(B36="","",VLOOKUP($B36,'3-2_算定表'!$B$7:$R$65536,16,FALSE))</f>
      </c>
      <c r="J36" s="140">
        <f>IF(B36="","",VLOOKUP($B36,'3-2_算定表'!$B$7:$R$65536,17,FALSE))</f>
      </c>
      <c r="K36" s="458">
        <f>IF($B36="","",VLOOKUP($B36,'3-2_算定表'!$B$7:$R$65536,11,FALSE))</f>
      </c>
      <c r="L36" s="459">
        <f>IF($B36="","",VLOOKUP($B36,'3-2_算定表'!$B$7:$R$65536,11,FALSE))</f>
      </c>
      <c r="M36" s="460">
        <f>IF($B36="","",VLOOKUP($B36,'3-2_算定表'!$B$7:$R$65536,11,FALSE))</f>
      </c>
      <c r="N36" s="458">
        <f>IF($B36="","",VLOOKUP($B36,'3-2_算定表'!$B$7:$R$65536,14,FALSE))</f>
      </c>
      <c r="O36" s="459">
        <f>IF($B36="","",VLOOKUP($B36,'3-2_算定表'!$B$7:$R$65536,14,FALSE))</f>
      </c>
      <c r="P36" s="459">
        <f>IF($B36="","",VLOOKUP($B36,'3-2_算定表'!$B$7:$R$65536,14,FALSE))</f>
      </c>
      <c r="Q36" s="459">
        <f>IF($B36="","",VLOOKUP($B36,'3-2_算定表'!$B$7:$R$65536,14,FALSE))</f>
      </c>
      <c r="R36" s="459">
        <f>IF($B36="","",VLOOKUP($B36,'3-2_算定表'!$B$7:$R$65536,14,FALSE))</f>
      </c>
      <c r="S36" s="459">
        <f>IF($B36="","",VLOOKUP($B36,'3-2_算定表'!$B$7:$R$65536,14,FALSE))</f>
      </c>
      <c r="T36" s="459">
        <f>IF($B36="","",VLOOKUP($B36,'3-2_算定表'!$B$7:$R$65536,14,FALSE))</f>
      </c>
      <c r="U36" s="459">
        <f>IF($B36="","",VLOOKUP($B36,'3-2_算定表'!$B$7:$R$65536,14,FALSE))</f>
      </c>
      <c r="V36" s="460">
        <f>IF($B36="","",VLOOKUP($B36,'3-2_算定表'!$B$7:$R$65536,14,FALSE))</f>
      </c>
      <c r="W36" s="173">
        <f t="shared" si="0"/>
      </c>
      <c r="X36" s="461">
        <f t="shared" si="1"/>
      </c>
      <c r="Y36" s="173">
        <f t="shared" si="2"/>
      </c>
      <c r="Z36" s="462">
        <f t="shared" si="3"/>
      </c>
      <c r="AA36" s="463">
        <f t="shared" si="4"/>
      </c>
      <c r="AB36" s="464">
        <f t="shared" si="5"/>
      </c>
      <c r="AC36" s="140">
        <f>IF(B36="","",(G36/12*W36)+(I36/12*X36)+(G36/12*Y36)+(I36/12*Z36))</f>
      </c>
      <c r="AD36" s="174">
        <f t="shared" si="6"/>
      </c>
      <c r="AE36" s="707">
        <f>IF(B36="","",VLOOKUP($B36,'3-2_算定表'!$B$7:$AB$65536,27,FALSE))</f>
      </c>
      <c r="AF36" s="708">
        <f>IF(AD36="","",VLOOKUP($B36,#REF!,3,FALSE))</f>
      </c>
      <c r="AG36" s="709">
        <f>IF(AE36="","",VLOOKUP($B36,#REF!,3,FALSE))</f>
      </c>
      <c r="AI36" s="425">
        <f t="shared" si="10"/>
      </c>
      <c r="AJ36" s="425">
        <f t="shared" si="7"/>
      </c>
    </row>
    <row r="37" spans="1:36" s="424" customFormat="1" ht="18.75" customHeight="1">
      <c r="A37" s="2">
        <f t="shared" si="8"/>
      </c>
      <c r="B37" s="465"/>
      <c r="C37" s="171">
        <f>IF($B37="","",VLOOKUP($B37,'3-2_算定表'!$B$7:$R$65536,2,FALSE))</f>
      </c>
      <c r="D37" s="172">
        <f>IF($B37="","",VLOOKUP($B37,'3-2_算定表'!$B$7:$R$65536,3,FALSE))</f>
      </c>
      <c r="E37" s="172">
        <f>IF($B37="","",VLOOKUP($B37,'3-2_算定表'!$B$7:$R$65536,4,FALSE))</f>
      </c>
      <c r="F37" s="173">
        <f>IF(B37="","",VLOOKUP($B37,'3-2_算定表'!$B$7:$R$65536,11,FALSE))</f>
      </c>
      <c r="G37" s="175">
        <f>IF(B37="","",VLOOKUP($B37,'3-2_算定表'!$B$7:$R$65536,13,FALSE))</f>
      </c>
      <c r="H37" s="173">
        <f>IF(B37="","",VLOOKUP($B37,'3-2_算定表'!$B$7:$R$65536,14,FALSE))</f>
      </c>
      <c r="I37" s="175">
        <f>IF(B37="","",VLOOKUP($B37,'3-2_算定表'!$B$7:$R$65536,16,FALSE))</f>
      </c>
      <c r="J37" s="140">
        <f>IF(B37="","",VLOOKUP($B37,'3-2_算定表'!$B$7:$R$65536,17,FALSE))</f>
      </c>
      <c r="K37" s="458">
        <f>IF($B37="","",VLOOKUP($B37,'3-2_算定表'!$B$7:$R$65536,11,FALSE))</f>
      </c>
      <c r="L37" s="459">
        <f>IF($B37="","",VLOOKUP($B37,'3-2_算定表'!$B$7:$R$65536,11,FALSE))</f>
      </c>
      <c r="M37" s="460">
        <f>IF($B37="","",VLOOKUP($B37,'3-2_算定表'!$B$7:$R$65536,11,FALSE))</f>
      </c>
      <c r="N37" s="458">
        <f>IF($B37="","",VLOOKUP($B37,'3-2_算定表'!$B$7:$R$65536,14,FALSE))</f>
      </c>
      <c r="O37" s="459">
        <f>IF($B37="","",VLOOKUP($B37,'3-2_算定表'!$B$7:$R$65536,14,FALSE))</f>
      </c>
      <c r="P37" s="459">
        <f>IF($B37="","",VLOOKUP($B37,'3-2_算定表'!$B$7:$R$65536,14,FALSE))</f>
      </c>
      <c r="Q37" s="459">
        <f>IF($B37="","",VLOOKUP($B37,'3-2_算定表'!$B$7:$R$65536,14,FALSE))</f>
      </c>
      <c r="R37" s="459">
        <f>IF($B37="","",VLOOKUP($B37,'3-2_算定表'!$B$7:$R$65536,14,FALSE))</f>
      </c>
      <c r="S37" s="459">
        <f>IF($B37="","",VLOOKUP($B37,'3-2_算定表'!$B$7:$R$65536,14,FALSE))</f>
      </c>
      <c r="T37" s="459">
        <f>IF($B37="","",VLOOKUP($B37,'3-2_算定表'!$B$7:$R$65536,14,FALSE))</f>
      </c>
      <c r="U37" s="459">
        <f>IF($B37="","",VLOOKUP($B37,'3-2_算定表'!$B$7:$R$65536,14,FALSE))</f>
      </c>
      <c r="V37" s="460">
        <f>IF($B37="","",VLOOKUP($B37,'3-2_算定表'!$B$7:$R$65536,14,FALSE))</f>
      </c>
      <c r="W37" s="173">
        <f t="shared" si="0"/>
      </c>
      <c r="X37" s="461">
        <f t="shared" si="1"/>
      </c>
      <c r="Y37" s="173">
        <f t="shared" si="2"/>
      </c>
      <c r="Z37" s="462">
        <f t="shared" si="3"/>
      </c>
      <c r="AA37" s="463">
        <f t="shared" si="4"/>
      </c>
      <c r="AB37" s="464">
        <f t="shared" si="5"/>
      </c>
      <c r="AC37" s="140">
        <f t="shared" si="9"/>
      </c>
      <c r="AD37" s="174">
        <f t="shared" si="6"/>
      </c>
      <c r="AE37" s="707">
        <f>IF(B37="","",VLOOKUP($B37,'3-2_算定表'!$B$7:$AB$65536,27,FALSE))</f>
      </c>
      <c r="AF37" s="708">
        <f>IF(AD37="","",VLOOKUP($B37,#REF!,3,FALSE))</f>
      </c>
      <c r="AG37" s="709">
        <f>IF(AE37="","",VLOOKUP($B37,#REF!,3,FALSE))</f>
      </c>
      <c r="AI37" s="425">
        <f t="shared" si="10"/>
      </c>
      <c r="AJ37" s="425">
        <f t="shared" si="7"/>
      </c>
    </row>
    <row r="38" spans="1:36" s="424" customFormat="1" ht="18.75" customHeight="1" thickBot="1">
      <c r="A38" s="2">
        <f t="shared" si="8"/>
      </c>
      <c r="B38" s="465"/>
      <c r="C38" s="171">
        <f>IF($B38="","",VLOOKUP($B38,'3-2_算定表'!$B$7:$R$65536,2,FALSE))</f>
      </c>
      <c r="D38" s="172">
        <f>IF($B38="","",VLOOKUP($B38,'3-2_算定表'!$B$7:$R$65536,3,FALSE))</f>
      </c>
      <c r="E38" s="172">
        <f>IF($B38="","",VLOOKUP($B38,'3-2_算定表'!$B$7:$R$65536,4,FALSE))</f>
      </c>
      <c r="F38" s="173">
        <f>IF(B38="","",VLOOKUP($B38,'3-2_算定表'!$B$7:$R$65536,11,FALSE))</f>
      </c>
      <c r="G38" s="175">
        <f>IF(B38="","",VLOOKUP($B38,'3-2_算定表'!$B$7:$R$65536,13,FALSE))</f>
      </c>
      <c r="H38" s="173">
        <f>IF(B38="","",VLOOKUP($B38,'3-2_算定表'!$B$7:$R$65536,14,FALSE))</f>
      </c>
      <c r="I38" s="175">
        <f>IF(B38="","",VLOOKUP($B38,'3-2_算定表'!$B$7:$R$65536,16,FALSE))</f>
      </c>
      <c r="J38" s="140">
        <f>IF(B38="","",VLOOKUP($B38,'3-2_算定表'!$B$7:$R$65536,17,FALSE))</f>
      </c>
      <c r="K38" s="458">
        <f>IF($B38="","",VLOOKUP($B38,'3-2_算定表'!$B$7:$R$65536,11,FALSE))</f>
      </c>
      <c r="L38" s="459">
        <f>IF($B38="","",VLOOKUP($B38,'3-2_算定表'!$B$7:$R$65536,11,FALSE))</f>
      </c>
      <c r="M38" s="460">
        <f>IF($B38="","",VLOOKUP($B38,'3-2_算定表'!$B$7:$R$65536,11,FALSE))</f>
      </c>
      <c r="N38" s="458">
        <f>IF($B38="","",VLOOKUP($B38,'3-2_算定表'!$B$7:$R$65536,14,FALSE))</f>
      </c>
      <c r="O38" s="459">
        <f>IF($B38="","",VLOOKUP($B38,'3-2_算定表'!$B$7:$R$65536,14,FALSE))</f>
      </c>
      <c r="P38" s="459">
        <f>IF($B38="","",VLOOKUP($B38,'3-2_算定表'!$B$7:$R$65536,14,FALSE))</f>
      </c>
      <c r="Q38" s="459">
        <f>IF($B38="","",VLOOKUP($B38,'3-2_算定表'!$B$7:$R$65536,14,FALSE))</f>
      </c>
      <c r="R38" s="459">
        <f>IF($B38="","",VLOOKUP($B38,'3-2_算定表'!$B$7:$R$65536,14,FALSE))</f>
      </c>
      <c r="S38" s="459">
        <f>IF($B38="","",VLOOKUP($B38,'3-2_算定表'!$B$7:$R$65536,14,FALSE))</f>
      </c>
      <c r="T38" s="459">
        <f>IF($B38="","",VLOOKUP($B38,'3-2_算定表'!$B$7:$R$65536,14,FALSE))</f>
      </c>
      <c r="U38" s="459">
        <f>IF($B38="","",VLOOKUP($B38,'3-2_算定表'!$B$7:$R$65536,14,FALSE))</f>
      </c>
      <c r="V38" s="460">
        <f>IF($B38="","",VLOOKUP($B38,'3-2_算定表'!$B$7:$R$65536,14,FALSE))</f>
      </c>
      <c r="W38" s="173">
        <f t="shared" si="0"/>
      </c>
      <c r="X38" s="461">
        <f t="shared" si="1"/>
      </c>
      <c r="Y38" s="173">
        <f t="shared" si="2"/>
      </c>
      <c r="Z38" s="462">
        <f t="shared" si="3"/>
      </c>
      <c r="AA38" s="463">
        <f t="shared" si="4"/>
      </c>
      <c r="AB38" s="464">
        <f t="shared" si="5"/>
      </c>
      <c r="AC38" s="140">
        <f t="shared" si="9"/>
      </c>
      <c r="AD38" s="174">
        <f t="shared" si="6"/>
      </c>
      <c r="AE38" s="707">
        <f>IF(B38="","",VLOOKUP($B38,'3-2_算定表'!$B$7:$AB$65536,27,FALSE))</f>
      </c>
      <c r="AF38" s="708">
        <f>IF(AD38="","",VLOOKUP($B38,#REF!,3,FALSE))</f>
      </c>
      <c r="AG38" s="709">
        <f>IF(AE38="","",VLOOKUP($B38,#REF!,3,FALSE))</f>
      </c>
      <c r="AI38" s="425">
        <f t="shared" si="10"/>
      </c>
      <c r="AJ38" s="425">
        <f t="shared" si="7"/>
      </c>
    </row>
    <row r="39" spans="1:36" s="436" customFormat="1" ht="18.75" customHeight="1" thickBot="1">
      <c r="A39" s="658" t="s">
        <v>22</v>
      </c>
      <c r="B39" s="710"/>
      <c r="C39" s="710"/>
      <c r="D39" s="710"/>
      <c r="E39" s="710"/>
      <c r="F39" s="710"/>
      <c r="G39" s="710"/>
      <c r="H39" s="710"/>
      <c r="I39" s="710"/>
      <c r="J39" s="154"/>
      <c r="K39" s="176" t="s">
        <v>241</v>
      </c>
      <c r="L39" s="177" t="s">
        <v>241</v>
      </c>
      <c r="M39" s="178" t="s">
        <v>241</v>
      </c>
      <c r="N39" s="176" t="s">
        <v>241</v>
      </c>
      <c r="O39" s="177" t="s">
        <v>241</v>
      </c>
      <c r="P39" s="177" t="s">
        <v>241</v>
      </c>
      <c r="Q39" s="177" t="s">
        <v>241</v>
      </c>
      <c r="R39" s="177" t="s">
        <v>241</v>
      </c>
      <c r="S39" s="177" t="s">
        <v>241</v>
      </c>
      <c r="T39" s="177" t="s">
        <v>241</v>
      </c>
      <c r="U39" s="177" t="s">
        <v>241</v>
      </c>
      <c r="V39" s="178" t="s">
        <v>241</v>
      </c>
      <c r="W39" s="176" t="s">
        <v>241</v>
      </c>
      <c r="X39" s="179" t="s">
        <v>241</v>
      </c>
      <c r="Y39" s="176" t="s">
        <v>241</v>
      </c>
      <c r="Z39" s="180" t="s">
        <v>241</v>
      </c>
      <c r="AA39" s="181" t="s">
        <v>241</v>
      </c>
      <c r="AB39" s="182" t="s">
        <v>241</v>
      </c>
      <c r="AC39" s="184"/>
      <c r="AD39" s="184"/>
      <c r="AE39" s="661"/>
      <c r="AF39" s="662"/>
      <c r="AG39" s="663"/>
      <c r="AI39" s="437"/>
      <c r="AJ39" s="437"/>
    </row>
    <row r="40" spans="1:36" s="369" customFormat="1" ht="16.5" customHeight="1">
      <c r="A40" s="369" t="s">
        <v>27</v>
      </c>
      <c r="AI40" s="466"/>
      <c r="AJ40" s="466"/>
    </row>
    <row r="41" ht="10.5" customHeight="1">
      <c r="A41" s="249" t="s">
        <v>242</v>
      </c>
    </row>
    <row r="42" ht="10.5" customHeight="1">
      <c r="A42" s="249" t="s">
        <v>82</v>
      </c>
    </row>
    <row r="43" ht="10.5" customHeight="1">
      <c r="A43" s="249" t="s">
        <v>243</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S7:S8"/>
    <mergeCell ref="T7:T8"/>
    <mergeCell ref="U7:U8"/>
    <mergeCell ref="V7:V8"/>
    <mergeCell ref="AA6:AA8"/>
    <mergeCell ref="AB6:AB8"/>
    <mergeCell ref="K7:K8"/>
    <mergeCell ref="L7:L8"/>
    <mergeCell ref="M7:M8"/>
    <mergeCell ref="N7:N8"/>
    <mergeCell ref="O7:O8"/>
    <mergeCell ref="P7:P8"/>
    <mergeCell ref="Q7:Q8"/>
    <mergeCell ref="R7:R8"/>
    <mergeCell ref="AI7:AI8"/>
    <mergeCell ref="AJ7:AJ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7:AG37"/>
    <mergeCell ref="AE38:AG38"/>
    <mergeCell ref="A39:I39"/>
    <mergeCell ref="AE39:AG39"/>
    <mergeCell ref="AE31:AG31"/>
    <mergeCell ref="AE32:AG32"/>
    <mergeCell ref="AE33:AG33"/>
    <mergeCell ref="AE34:AG34"/>
    <mergeCell ref="AE35:AG35"/>
    <mergeCell ref="AE36:AG36"/>
  </mergeCells>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horizontalCentered="1"/>
  <pageMargins left="0.1968503937007874" right="0.1968503937007874" top="0.3937007874015748" bottom="0.3937007874015748" header="0" footer="0"/>
  <pageSetup horizontalDpi="600" verticalDpi="600" orientation="landscape" paperSize="9" scale="68"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sheetPr>
    <tabColor theme="7" tint="0.39998000860214233"/>
  </sheetPr>
  <dimension ref="A1:AO44"/>
  <sheetViews>
    <sheetView view="pageBreakPreview" zoomScale="70" zoomScaleNormal="75" zoomScaleSheetLayoutView="70" zoomScalePageLayoutView="0" workbookViewId="0" topLeftCell="F1">
      <selection activeCell="C9" sqref="C9:C14"/>
    </sheetView>
  </sheetViews>
  <sheetFormatPr defaultColWidth="9.625" defaultRowHeight="13.5"/>
  <cols>
    <col min="1" max="1" width="6.25390625" style="315" customWidth="1"/>
    <col min="2" max="2" width="15.625" style="468" customWidth="1"/>
    <col min="3" max="3" width="6.00390625" style="381" bestFit="1" customWidth="1"/>
    <col min="4" max="5" width="11.25390625" style="315" customWidth="1"/>
    <col min="6" max="6" width="5.50390625" style="315" customWidth="1"/>
    <col min="7" max="7" width="10.25390625" style="315" bestFit="1" customWidth="1"/>
    <col min="8" max="8" width="3.50390625" style="315" bestFit="1" customWidth="1"/>
    <col min="9" max="9" width="10.75390625" style="315" customWidth="1"/>
    <col min="10" max="10" width="12.25390625" style="315" bestFit="1" customWidth="1"/>
    <col min="11" max="22" width="4.25390625" style="315" customWidth="1"/>
    <col min="23" max="30" width="4.375" style="315" customWidth="1"/>
    <col min="31" max="32" width="10.25390625" style="315" bestFit="1" customWidth="1"/>
    <col min="33" max="33" width="9.75390625" style="315" customWidth="1"/>
    <col min="34" max="34" width="6.50390625" style="315" customWidth="1"/>
    <col min="35" max="35" width="8.25390625" style="315" customWidth="1"/>
    <col min="36" max="36" width="3.125" style="315" customWidth="1"/>
    <col min="37" max="37" width="8.625" style="383" bestFit="1" customWidth="1"/>
    <col min="38" max="38" width="5.25390625" style="383" bestFit="1" customWidth="1"/>
    <col min="39" max="16384" width="9.625" style="315" customWidth="1"/>
  </cols>
  <sheetData>
    <row r="1" spans="1:38" ht="24.75" customHeight="1">
      <c r="A1" s="380" t="s">
        <v>68</v>
      </c>
      <c r="B1" s="467"/>
      <c r="W1" s="766" t="s">
        <v>20</v>
      </c>
      <c r="X1" s="766"/>
      <c r="Y1" s="766"/>
      <c r="Z1" s="699"/>
      <c r="AA1" s="767"/>
      <c r="AB1" s="767"/>
      <c r="AC1" s="767"/>
      <c r="AD1" s="767"/>
      <c r="AE1" s="767"/>
      <c r="AF1" s="768"/>
      <c r="AG1" s="382" t="s">
        <v>21</v>
      </c>
      <c r="AH1" s="769"/>
      <c r="AI1" s="770"/>
      <c r="AK1" s="440"/>
      <c r="AL1" s="440"/>
    </row>
    <row r="2" spans="1:38" ht="24.75" customHeight="1" thickBot="1">
      <c r="A2" s="384"/>
      <c r="W2" s="771" t="s">
        <v>18</v>
      </c>
      <c r="X2" s="771"/>
      <c r="Y2" s="771"/>
      <c r="Z2" s="702"/>
      <c r="AA2" s="772"/>
      <c r="AB2" s="772"/>
      <c r="AC2" s="772"/>
      <c r="AD2" s="772"/>
      <c r="AE2" s="772"/>
      <c r="AF2" s="773"/>
      <c r="AG2" s="385" t="s">
        <v>19</v>
      </c>
      <c r="AH2" s="774"/>
      <c r="AI2" s="775"/>
      <c r="AK2" s="441"/>
      <c r="AL2" s="118"/>
    </row>
    <row r="3" spans="1:38" ht="19.5" thickBot="1">
      <c r="A3" s="442" t="s">
        <v>274</v>
      </c>
      <c r="B3" s="469"/>
      <c r="AH3" s="387"/>
      <c r="AI3" s="387" t="s">
        <v>26</v>
      </c>
      <c r="AK3" s="441"/>
      <c r="AL3" s="118"/>
    </row>
    <row r="4" spans="1:38" s="324" customFormat="1" ht="18.75" customHeight="1" thickBot="1">
      <c r="A4" s="628" t="s">
        <v>31</v>
      </c>
      <c r="B4" s="788" t="s">
        <v>224</v>
      </c>
      <c r="C4" s="687" t="s">
        <v>8</v>
      </c>
      <c r="D4" s="627" t="s">
        <v>118</v>
      </c>
      <c r="E4" s="627" t="s">
        <v>225</v>
      </c>
      <c r="F4" s="731" t="s">
        <v>226</v>
      </c>
      <c r="G4" s="732"/>
      <c r="H4" s="732"/>
      <c r="I4" s="732"/>
      <c r="J4" s="733"/>
      <c r="K4" s="737" t="s">
        <v>69</v>
      </c>
      <c r="L4" s="744"/>
      <c r="M4" s="744"/>
      <c r="N4" s="744"/>
      <c r="O4" s="744"/>
      <c r="P4" s="744"/>
      <c r="Q4" s="744"/>
      <c r="R4" s="744"/>
      <c r="S4" s="744"/>
      <c r="T4" s="744"/>
      <c r="U4" s="744"/>
      <c r="V4" s="744"/>
      <c r="W4" s="744"/>
      <c r="X4" s="744"/>
      <c r="Y4" s="744"/>
      <c r="Z4" s="744"/>
      <c r="AA4" s="744"/>
      <c r="AB4" s="744"/>
      <c r="AC4" s="744"/>
      <c r="AD4" s="747"/>
      <c r="AE4" s="627" t="s">
        <v>66</v>
      </c>
      <c r="AF4" s="627" t="s">
        <v>318</v>
      </c>
      <c r="AG4" s="745" t="s">
        <v>70</v>
      </c>
      <c r="AH4" s="746"/>
      <c r="AI4" s="747"/>
      <c r="AK4" s="441"/>
      <c r="AL4" s="118"/>
    </row>
    <row r="5" spans="1:38" s="324" customFormat="1" ht="18.75" customHeight="1" thickBot="1">
      <c r="A5" s="683"/>
      <c r="B5" s="789"/>
      <c r="C5" s="688"/>
      <c r="D5" s="685"/>
      <c r="E5" s="685"/>
      <c r="F5" s="737" t="s">
        <v>227</v>
      </c>
      <c r="G5" s="754"/>
      <c r="H5" s="755"/>
      <c r="I5" s="755"/>
      <c r="J5" s="756"/>
      <c r="K5" s="757" t="s">
        <v>65</v>
      </c>
      <c r="L5" s="758"/>
      <c r="M5" s="758"/>
      <c r="N5" s="758"/>
      <c r="O5" s="758"/>
      <c r="P5" s="758"/>
      <c r="Q5" s="758"/>
      <c r="R5" s="758"/>
      <c r="S5" s="758"/>
      <c r="T5" s="758"/>
      <c r="U5" s="758"/>
      <c r="V5" s="759"/>
      <c r="W5" s="731" t="s">
        <v>228</v>
      </c>
      <c r="X5" s="732"/>
      <c r="Y5" s="732"/>
      <c r="Z5" s="732"/>
      <c r="AA5" s="732"/>
      <c r="AB5" s="732"/>
      <c r="AC5" s="732"/>
      <c r="AD5" s="733"/>
      <c r="AE5" s="685"/>
      <c r="AF5" s="685"/>
      <c r="AG5" s="748"/>
      <c r="AH5" s="749"/>
      <c r="AI5" s="750"/>
      <c r="AK5" s="441"/>
      <c r="AL5" s="118"/>
    </row>
    <row r="6" spans="1:38" s="324" customFormat="1" ht="21.75" customHeight="1" thickBot="1">
      <c r="A6" s="683"/>
      <c r="B6" s="789"/>
      <c r="C6" s="688"/>
      <c r="D6" s="685"/>
      <c r="E6" s="685"/>
      <c r="F6" s="760" t="s">
        <v>10</v>
      </c>
      <c r="G6" s="763" t="s">
        <v>52</v>
      </c>
      <c r="H6" s="760" t="s">
        <v>10</v>
      </c>
      <c r="I6" s="763" t="s">
        <v>52</v>
      </c>
      <c r="J6" s="765" t="s">
        <v>309</v>
      </c>
      <c r="K6" s="787" t="s">
        <v>63</v>
      </c>
      <c r="L6" s="787"/>
      <c r="M6" s="787"/>
      <c r="N6" s="734" t="s">
        <v>64</v>
      </c>
      <c r="O6" s="735"/>
      <c r="P6" s="735"/>
      <c r="Q6" s="735"/>
      <c r="R6" s="735"/>
      <c r="S6" s="735"/>
      <c r="T6" s="735"/>
      <c r="U6" s="735"/>
      <c r="V6" s="736"/>
      <c r="W6" s="737" t="s">
        <v>89</v>
      </c>
      <c r="X6" s="740" t="s">
        <v>89</v>
      </c>
      <c r="Y6" s="737" t="s">
        <v>90</v>
      </c>
      <c r="Z6" s="729" t="s">
        <v>90</v>
      </c>
      <c r="AA6" s="719" t="s">
        <v>17</v>
      </c>
      <c r="AB6" s="722" t="s">
        <v>17</v>
      </c>
      <c r="AC6" s="679" t="s">
        <v>14</v>
      </c>
      <c r="AD6" s="784" t="s">
        <v>14</v>
      </c>
      <c r="AE6" s="685"/>
      <c r="AF6" s="683"/>
      <c r="AG6" s="738"/>
      <c r="AH6" s="751"/>
      <c r="AI6" s="750"/>
      <c r="AK6" s="441"/>
      <c r="AL6" s="155"/>
    </row>
    <row r="7" spans="1:41" s="324" customFormat="1" ht="20.25" customHeight="1" thickBot="1">
      <c r="A7" s="683"/>
      <c r="B7" s="789"/>
      <c r="C7" s="688"/>
      <c r="D7" s="685"/>
      <c r="E7" s="685"/>
      <c r="F7" s="761"/>
      <c r="G7" s="764"/>
      <c r="H7" s="761"/>
      <c r="I7" s="764"/>
      <c r="J7" s="698"/>
      <c r="K7" s="731" t="s">
        <v>57</v>
      </c>
      <c r="L7" s="782" t="s">
        <v>58</v>
      </c>
      <c r="M7" s="733" t="s">
        <v>59</v>
      </c>
      <c r="N7" s="731" t="s">
        <v>54</v>
      </c>
      <c r="O7" s="782" t="s">
        <v>234</v>
      </c>
      <c r="P7" s="782" t="s">
        <v>235</v>
      </c>
      <c r="Q7" s="782" t="s">
        <v>236</v>
      </c>
      <c r="R7" s="782" t="s">
        <v>55</v>
      </c>
      <c r="S7" s="782" t="s">
        <v>56</v>
      </c>
      <c r="T7" s="782" t="s">
        <v>60</v>
      </c>
      <c r="U7" s="782" t="s">
        <v>61</v>
      </c>
      <c r="V7" s="733" t="s">
        <v>62</v>
      </c>
      <c r="W7" s="738"/>
      <c r="X7" s="741"/>
      <c r="Y7" s="738"/>
      <c r="Z7" s="743"/>
      <c r="AA7" s="720"/>
      <c r="AB7" s="723"/>
      <c r="AC7" s="783"/>
      <c r="AD7" s="785"/>
      <c r="AE7" s="685"/>
      <c r="AF7" s="683"/>
      <c r="AG7" s="738"/>
      <c r="AH7" s="751"/>
      <c r="AI7" s="750"/>
      <c r="AK7" s="711" t="s">
        <v>29</v>
      </c>
      <c r="AL7" s="711" t="s">
        <v>201</v>
      </c>
      <c r="AM7" s="438"/>
      <c r="AN7" s="438"/>
      <c r="AO7" s="438"/>
    </row>
    <row r="8" spans="1:38" s="324" customFormat="1" ht="18.75" customHeight="1" thickBot="1">
      <c r="A8" s="684"/>
      <c r="B8" s="790"/>
      <c r="C8" s="689"/>
      <c r="D8" s="686"/>
      <c r="E8" s="686"/>
      <c r="F8" s="762"/>
      <c r="G8" s="443" t="s">
        <v>216</v>
      </c>
      <c r="H8" s="762"/>
      <c r="I8" s="443" t="s">
        <v>217</v>
      </c>
      <c r="J8" s="334" t="s">
        <v>314</v>
      </c>
      <c r="K8" s="731"/>
      <c r="L8" s="782"/>
      <c r="M8" s="733"/>
      <c r="N8" s="731"/>
      <c r="O8" s="782"/>
      <c r="P8" s="782"/>
      <c r="Q8" s="782"/>
      <c r="R8" s="782"/>
      <c r="S8" s="782"/>
      <c r="T8" s="782"/>
      <c r="U8" s="782"/>
      <c r="V8" s="733"/>
      <c r="W8" s="739"/>
      <c r="X8" s="742"/>
      <c r="Y8" s="739"/>
      <c r="Z8" s="730"/>
      <c r="AA8" s="721"/>
      <c r="AB8" s="724"/>
      <c r="AC8" s="680"/>
      <c r="AD8" s="786"/>
      <c r="AE8" s="334" t="s">
        <v>315</v>
      </c>
      <c r="AF8" s="334" t="s">
        <v>252</v>
      </c>
      <c r="AG8" s="739"/>
      <c r="AH8" s="752"/>
      <c r="AI8" s="753"/>
      <c r="AK8" s="712"/>
      <c r="AL8" s="712"/>
    </row>
    <row r="9" spans="1:38" s="424" customFormat="1" ht="18.75" customHeight="1">
      <c r="A9" s="1">
        <f>IF(B9="","",ROW($A9)-ROW($A$8))</f>
      </c>
      <c r="B9" s="470"/>
      <c r="C9" s="156">
        <f>IF(B9="","",VLOOKUP($B9,#REF!,2,FALSE))</f>
      </c>
      <c r="D9" s="157">
        <f>IF(B9="","",VLOOKUP($B9,#REF!,3,FALSE))</f>
      </c>
      <c r="E9" s="157">
        <f>IF(B9="","",VLOOKUP($B9,#REF!,4,FALSE))</f>
      </c>
      <c r="F9" s="158">
        <f>IF(B9="","",VLOOKUP($B9,#REF!,11,FALSE))</f>
      </c>
      <c r="G9" s="136">
        <f>IF(B9="","",VLOOKUP($B9,#REF!,13,FALSE))</f>
      </c>
      <c r="H9" s="158">
        <f>IF(B9="","",VLOOKUP($B9,#REF!,14,FALSE))</f>
      </c>
      <c r="I9" s="136">
        <f>IF(B9="","",VLOOKUP($B9,#REF!,16,FALSE))</f>
      </c>
      <c r="J9" s="159">
        <f>IF(B9="","",VLOOKUP($B9,#REF!,17,FALSE))</f>
      </c>
      <c r="K9" s="444">
        <f>IF($B9="","",VLOOKUP($B9,#REF!,11,FALSE))</f>
      </c>
      <c r="L9" s="445">
        <f>IF($B9="","",VLOOKUP($B9,#REF!,11,FALSE))</f>
      </c>
      <c r="M9" s="446">
        <f>IF($B9="","",VLOOKUP($B9,#REF!,11,FALSE))</f>
      </c>
      <c r="N9" s="444">
        <f>IF($B9="","",VLOOKUP($B9,#REF!,14,FALSE))</f>
      </c>
      <c r="O9" s="445">
        <f>IF($B9="","",VLOOKUP($B9,#REF!,14,FALSE))</f>
      </c>
      <c r="P9" s="445">
        <f>IF($B9="","",VLOOKUP($B9,#REF!,14,FALSE))</f>
      </c>
      <c r="Q9" s="445">
        <f>IF($B9="","",VLOOKUP($B9,#REF!,14,FALSE))</f>
      </c>
      <c r="R9" s="445">
        <f>IF($B9="","",VLOOKUP($B9,#REF!,14,FALSE))</f>
      </c>
      <c r="S9" s="445">
        <f>IF($B9="","",VLOOKUP($B9,#REF!,14,FALSE))</f>
      </c>
      <c r="T9" s="445">
        <f>IF($B9="","",VLOOKUP($B9,#REF!,14,FALSE))</f>
      </c>
      <c r="U9" s="445">
        <f>IF($B9="","",VLOOKUP($B9,#REF!,14,FALSE))</f>
      </c>
      <c r="V9" s="446">
        <f>IF($B9="","",VLOOKUP($B9,#REF!,14,FALSE))</f>
      </c>
      <c r="W9" s="158">
        <f>IF($B9="","",COUNTIF($K9:$M9,W$6))</f>
      </c>
      <c r="X9" s="447">
        <f>IF($B9="","",COUNTIF($N9:$V9,X$6))</f>
      </c>
      <c r="Y9" s="158">
        <f>IF($B9="","",COUNTIF($K9:$M9,Y$6))</f>
      </c>
      <c r="Z9" s="448">
        <f>IF($B9="","",COUNTIF($N9:$V9,Z$6))</f>
      </c>
      <c r="AA9" s="449">
        <f>IF($B9="","",COUNTIF($K9:$M9,"Ｃ１")+COUNTIF($K9:$M9,"Ｃ２"))</f>
      </c>
      <c r="AB9" s="450">
        <f>IF($B9="","",COUNTIF($N9:$V9,"Ｃ"))</f>
      </c>
      <c r="AC9" s="471">
        <f>IF($B9="","",COUNTIF($K9:$M9,AC$6))</f>
      </c>
      <c r="AD9" s="472">
        <f>IF($B9="","",COUNTIF($N9:$V9,AD$6))</f>
      </c>
      <c r="AE9" s="159">
        <f>IF(B9="","",(G9/12*W9)+(I9/12*X9)+(G9/12*Y9)+(I9/12*Z9)+(G9/12*AA9)+(I9/12*AB9))</f>
      </c>
      <c r="AF9" s="161">
        <f>IF(B9="","",AE9-J9)</f>
      </c>
      <c r="AG9" s="713">
        <f>IF(B9="","",VLOOKUP($B9,#REF!,27,FALSE))</f>
      </c>
      <c r="AH9" s="714" t="s">
        <v>240</v>
      </c>
      <c r="AI9" s="715" t="s">
        <v>240</v>
      </c>
      <c r="AK9" s="425">
        <f>IF(A9&gt;0,ASC(C9&amp;H9),"")</f>
      </c>
      <c r="AL9" s="425">
        <f>IF(B9="","",IF(AF9=0,0,1))</f>
      </c>
    </row>
    <row r="10" spans="1:38" s="424" customFormat="1" ht="18.75" customHeight="1">
      <c r="A10" s="3">
        <f aca="true" t="shared" si="0" ref="A10:A38">IF(B10="","",ROW($A10)-ROW($A$8))</f>
      </c>
      <c r="B10" s="465"/>
      <c r="C10" s="162">
        <f>IF(B10="","",VLOOKUP($B10,#REF!,2,FALSE))</f>
      </c>
      <c r="D10" s="163">
        <f>IF(B10="","",VLOOKUP($B10,#REF!,3,FALSE))</f>
      </c>
      <c r="E10" s="163">
        <f>IF(B10="","",VLOOKUP($B10,#REF!,4,FALSE))</f>
      </c>
      <c r="F10" s="164">
        <f>IF(B10="","",VLOOKUP($B10,#REF!,11,FALSE))</f>
      </c>
      <c r="G10" s="165">
        <f>IF(B10="","",VLOOKUP($B10,#REF!,13,FALSE))</f>
      </c>
      <c r="H10" s="164">
        <f>IF(B10="","",VLOOKUP($B10,#REF!,14,FALSE))</f>
      </c>
      <c r="I10" s="165">
        <f>IF(B10="","",VLOOKUP($B10,#REF!,16,FALSE))</f>
      </c>
      <c r="J10" s="166">
        <f>IF(B10="","",VLOOKUP($B10,#REF!,17,FALSE))</f>
      </c>
      <c r="K10" s="451">
        <f>IF($B10="","",VLOOKUP($B10,#REF!,11,FALSE))</f>
      </c>
      <c r="L10" s="452">
        <f>IF($B10="","",VLOOKUP($B10,#REF!,11,FALSE))</f>
      </c>
      <c r="M10" s="453">
        <f>IF($B10="","",VLOOKUP($B10,#REF!,11,FALSE))</f>
      </c>
      <c r="N10" s="451">
        <f>IF($B10="","",VLOOKUP($B10,#REF!,14,FALSE))</f>
      </c>
      <c r="O10" s="452">
        <f>IF($B10="","",VLOOKUP($B10,#REF!,14,FALSE))</f>
      </c>
      <c r="P10" s="452">
        <f>IF($B10="","",VLOOKUP($B10,#REF!,14,FALSE))</f>
      </c>
      <c r="Q10" s="452">
        <f>IF($B10="","",VLOOKUP($B10,#REF!,14,FALSE))</f>
      </c>
      <c r="R10" s="452">
        <f>IF($B10="","",VLOOKUP($B10,#REF!,14,FALSE))</f>
      </c>
      <c r="S10" s="452">
        <f>IF($B10="","",VLOOKUP($B10,#REF!,14,FALSE))</f>
      </c>
      <c r="T10" s="452">
        <f>IF($B10="","",VLOOKUP($B10,#REF!,14,FALSE))</f>
      </c>
      <c r="U10" s="452">
        <f>IF($B10="","",VLOOKUP($B10,#REF!,14,FALSE))</f>
      </c>
      <c r="V10" s="453">
        <f>IF($B10="","",VLOOKUP($B10,#REF!,14,FALSE))</f>
      </c>
      <c r="W10" s="164">
        <f aca="true" t="shared" si="1" ref="W10:W38">IF($B10="","",COUNTIF($K10:$M10,W$6))</f>
      </c>
      <c r="X10" s="454">
        <f aca="true" t="shared" si="2" ref="X10:X38">IF($B10="","",COUNTIF($N10:$V10,X$6))</f>
      </c>
      <c r="Y10" s="164">
        <f aca="true" t="shared" si="3" ref="Y10:Y38">IF($B10="","",COUNTIF($K10:$M10,Y$6))</f>
      </c>
      <c r="Z10" s="455">
        <f aca="true" t="shared" si="4" ref="Z10:Z38">IF($B10="","",COUNTIF($N10:$V10,Z$6))</f>
      </c>
      <c r="AA10" s="456">
        <f aca="true" t="shared" si="5" ref="AA10:AA38">IF($B10="","",COUNTIF($K10:$M10,"Ｃ１")+COUNTIF($K10:$M10,"Ｃ２"))</f>
      </c>
      <c r="AB10" s="457">
        <f aca="true" t="shared" si="6" ref="AB10:AB38">IF($B10="","",COUNTIF($N10:$V10,"Ｃ"))</f>
      </c>
      <c r="AC10" s="473">
        <f aca="true" t="shared" si="7" ref="AC10:AC38">IF($B10="","",COUNTIF($K10:$M10,AC$6))</f>
      </c>
      <c r="AD10" s="474">
        <f aca="true" t="shared" si="8" ref="AD10:AD38">IF($B10="","",COUNTIF($N10:$V10,AD$6))</f>
      </c>
      <c r="AE10" s="166">
        <f aca="true" t="shared" si="9" ref="AE10:AE38">IF(B10="","",(G10/12*W10)+(I10/12*X10)+(G10/12*Y10)+(I10/12*Z10)+(G10/12*AA10)+(I10/12*AB10))</f>
      </c>
      <c r="AF10" s="167">
        <f>IF(B10="","",AE10-J10)</f>
      </c>
      <c r="AG10" s="168">
        <f>IF(B10="","",VLOOKUP($B10,#REF!,27,FALSE))</f>
      </c>
      <c r="AH10" s="169" t="s">
        <v>240</v>
      </c>
      <c r="AI10" s="170" t="s">
        <v>240</v>
      </c>
      <c r="AK10" s="413">
        <f>IF(A10&gt;0,ASC(C10&amp;H10),"")</f>
      </c>
      <c r="AL10" s="413">
        <f aca="true" t="shared" si="10" ref="AL10:AL38">IF(B10="","",IF(AF10=0,0,1))</f>
      </c>
    </row>
    <row r="11" spans="1:38" s="424" customFormat="1" ht="18.75" customHeight="1">
      <c r="A11" s="2">
        <f t="shared" si="0"/>
      </c>
      <c r="B11" s="465"/>
      <c r="C11" s="171">
        <f>IF(B11="","",VLOOKUP($B11,#REF!,2,FALSE))</f>
      </c>
      <c r="D11" s="172">
        <f>IF(B11="","",VLOOKUP($B11,#REF!,3,FALSE))</f>
      </c>
      <c r="E11" s="172">
        <f>IF(B11="","",VLOOKUP($B11,#REF!,4,FALSE))</f>
      </c>
      <c r="F11" s="173">
        <f>IF(B11="","",VLOOKUP($B11,#REF!,11,FALSE))</f>
      </c>
      <c r="G11" s="139">
        <f>IF(B11="","",VLOOKUP($B11,#REF!,13,FALSE))</f>
      </c>
      <c r="H11" s="173">
        <f>IF(B11="","",VLOOKUP($B11,#REF!,14,FALSE))</f>
      </c>
      <c r="I11" s="139">
        <f>IF(B11="","",VLOOKUP($B11,#REF!,16,FALSE))</f>
      </c>
      <c r="J11" s="140">
        <f>IF(B11="","",VLOOKUP($B11,#REF!,17,FALSE))</f>
      </c>
      <c r="K11" s="458">
        <f>IF($B11="","",VLOOKUP($B11,#REF!,11,FALSE))</f>
      </c>
      <c r="L11" s="459">
        <f>IF($B11="","",VLOOKUP($B11,#REF!,11,FALSE))</f>
      </c>
      <c r="M11" s="460">
        <f>IF($B11="","",VLOOKUP($B11,#REF!,11,FALSE))</f>
      </c>
      <c r="N11" s="458">
        <f>IF($B11="","",VLOOKUP($B11,#REF!,14,FALSE))</f>
      </c>
      <c r="O11" s="459">
        <f>IF($B11="","",VLOOKUP($B11,#REF!,14,FALSE))</f>
      </c>
      <c r="P11" s="459">
        <f>IF($B11="","",VLOOKUP($B11,#REF!,14,FALSE))</f>
      </c>
      <c r="Q11" s="459">
        <f>IF($B11="","",VLOOKUP($B11,#REF!,14,FALSE))</f>
      </c>
      <c r="R11" s="459">
        <f>IF($B11="","",VLOOKUP($B11,#REF!,14,FALSE))</f>
      </c>
      <c r="S11" s="459">
        <f>IF($B11="","",VLOOKUP($B11,#REF!,14,FALSE))</f>
      </c>
      <c r="T11" s="459">
        <f>IF($B11="","",VLOOKUP($B11,#REF!,14,FALSE))</f>
      </c>
      <c r="U11" s="459">
        <f>IF($B11="","",VLOOKUP($B11,#REF!,14,FALSE))</f>
      </c>
      <c r="V11" s="460">
        <f>IF($B11="","",VLOOKUP($B11,#REF!,14,FALSE))</f>
      </c>
      <c r="W11" s="164">
        <f t="shared" si="1"/>
      </c>
      <c r="X11" s="454">
        <f t="shared" si="2"/>
      </c>
      <c r="Y11" s="164">
        <f t="shared" si="3"/>
      </c>
      <c r="Z11" s="455">
        <f t="shared" si="4"/>
      </c>
      <c r="AA11" s="456">
        <f t="shared" si="5"/>
      </c>
      <c r="AB11" s="457">
        <f t="shared" si="6"/>
      </c>
      <c r="AC11" s="473">
        <f t="shared" si="7"/>
      </c>
      <c r="AD11" s="474">
        <f t="shared" si="8"/>
      </c>
      <c r="AE11" s="140">
        <f t="shared" si="9"/>
      </c>
      <c r="AF11" s="174">
        <f aca="true" t="shared" si="11" ref="AF11:AF38">IF(B11="","",AE11-J11)</f>
      </c>
      <c r="AG11" s="707">
        <f>IF(B11="","",VLOOKUP($B11,#REF!,27,FALSE))</f>
      </c>
      <c r="AH11" s="708" t="s">
        <v>240</v>
      </c>
      <c r="AI11" s="709" t="s">
        <v>240</v>
      </c>
      <c r="AK11" s="425">
        <f aca="true" t="shared" si="12" ref="AK11:AK38">IF(A11&gt;0,ASC(C11&amp;H11),"")</f>
      </c>
      <c r="AL11" s="425">
        <f t="shared" si="10"/>
      </c>
    </row>
    <row r="12" spans="1:38" s="424" customFormat="1" ht="18.75" customHeight="1">
      <c r="A12" s="2">
        <f t="shared" si="0"/>
      </c>
      <c r="B12" s="465"/>
      <c r="C12" s="171">
        <f>IF(B12="","",VLOOKUP($B12,#REF!,2,FALSE))</f>
      </c>
      <c r="D12" s="172">
        <f>IF(B12="","",VLOOKUP($B12,#REF!,3,FALSE))</f>
      </c>
      <c r="E12" s="172">
        <f>IF(B12="","",VLOOKUP($B12,#REF!,4,FALSE))</f>
      </c>
      <c r="F12" s="173">
        <f>IF(B12="","",VLOOKUP($B12,#REF!,11,FALSE))</f>
      </c>
      <c r="G12" s="139">
        <f>IF(B12="","",VLOOKUP($B12,#REF!,13,FALSE))</f>
      </c>
      <c r="H12" s="173">
        <f>IF(B12="","",VLOOKUP($B12,#REF!,14,FALSE))</f>
      </c>
      <c r="I12" s="139">
        <f>IF(B12="","",VLOOKUP($B12,#REF!,16,FALSE))</f>
      </c>
      <c r="J12" s="140">
        <f>IF(B12="","",VLOOKUP($B12,#REF!,17,FALSE))</f>
      </c>
      <c r="K12" s="458">
        <f>IF($B12="","",VLOOKUP($B12,#REF!,11,FALSE))</f>
      </c>
      <c r="L12" s="459">
        <f>IF($B12="","",VLOOKUP($B12,#REF!,11,FALSE))</f>
      </c>
      <c r="M12" s="460">
        <f>IF($B12="","",VLOOKUP($B12,#REF!,11,FALSE))</f>
      </c>
      <c r="N12" s="458">
        <f>IF($B12="","",VLOOKUP($B12,#REF!,14,FALSE))</f>
      </c>
      <c r="O12" s="459">
        <f>IF($B12="","",VLOOKUP($B12,#REF!,14,FALSE))</f>
      </c>
      <c r="P12" s="459">
        <f>IF($B12="","",VLOOKUP($B12,#REF!,14,FALSE))</f>
      </c>
      <c r="Q12" s="459">
        <f>IF($B12="","",VLOOKUP($B12,#REF!,14,FALSE))</f>
      </c>
      <c r="R12" s="459">
        <f>IF($B12="","",VLOOKUP($B12,#REF!,14,FALSE))</f>
      </c>
      <c r="S12" s="459">
        <f>IF($B12="","",VLOOKUP($B12,#REF!,14,FALSE))</f>
      </c>
      <c r="T12" s="459">
        <f>IF($B12="","",VLOOKUP($B12,#REF!,14,FALSE))</f>
      </c>
      <c r="U12" s="459">
        <f>IF($B12="","",VLOOKUP($B12,#REF!,14,FALSE))</f>
      </c>
      <c r="V12" s="460">
        <f>IF($B12="","",VLOOKUP($B12,#REF!,14,FALSE))</f>
      </c>
      <c r="W12" s="173">
        <f t="shared" si="1"/>
      </c>
      <c r="X12" s="461">
        <f t="shared" si="2"/>
      </c>
      <c r="Y12" s="173">
        <f t="shared" si="3"/>
      </c>
      <c r="Z12" s="462">
        <f t="shared" si="4"/>
      </c>
      <c r="AA12" s="463">
        <f t="shared" si="5"/>
      </c>
      <c r="AB12" s="464">
        <f t="shared" si="6"/>
      </c>
      <c r="AC12" s="475">
        <f t="shared" si="7"/>
      </c>
      <c r="AD12" s="476">
        <f t="shared" si="8"/>
      </c>
      <c r="AE12" s="140">
        <f t="shared" si="9"/>
      </c>
      <c r="AF12" s="174">
        <f t="shared" si="11"/>
      </c>
      <c r="AG12" s="707">
        <f>IF(B12="","",VLOOKUP($B12,#REF!,27,FALSE))</f>
      </c>
      <c r="AH12" s="708" t="s">
        <v>240</v>
      </c>
      <c r="AI12" s="709" t="s">
        <v>240</v>
      </c>
      <c r="AK12" s="425">
        <f t="shared" si="12"/>
      </c>
      <c r="AL12" s="425">
        <f t="shared" si="10"/>
      </c>
    </row>
    <row r="13" spans="1:38" s="424" customFormat="1" ht="18.75" customHeight="1">
      <c r="A13" s="2">
        <f t="shared" si="0"/>
      </c>
      <c r="B13" s="465"/>
      <c r="C13" s="171">
        <f>IF(B13="","",VLOOKUP($B13,#REF!,2,FALSE))</f>
      </c>
      <c r="D13" s="172">
        <f>IF(B13="","",VLOOKUP($B13,#REF!,3,FALSE))</f>
      </c>
      <c r="E13" s="172">
        <f>IF(B13="","",VLOOKUP($B13,#REF!,4,FALSE))</f>
      </c>
      <c r="F13" s="173">
        <f>IF(B13="","",VLOOKUP($B13,#REF!,11,FALSE))</f>
      </c>
      <c r="G13" s="139">
        <f>IF(B13="","",VLOOKUP($B13,#REF!,13,FALSE))</f>
      </c>
      <c r="H13" s="173">
        <f>IF(B13="","",VLOOKUP($B13,#REF!,14,FALSE))</f>
      </c>
      <c r="I13" s="139">
        <f>IF(B13="","",VLOOKUP($B13,#REF!,16,FALSE))</f>
      </c>
      <c r="J13" s="140">
        <f>IF(B13="","",VLOOKUP($B13,#REF!,17,FALSE))</f>
      </c>
      <c r="K13" s="458">
        <f>IF($B13="","",VLOOKUP($B13,#REF!,11,FALSE))</f>
      </c>
      <c r="L13" s="459">
        <f>IF($B13="","",VLOOKUP($B13,#REF!,11,FALSE))</f>
      </c>
      <c r="M13" s="460">
        <f>IF($B13="","",VLOOKUP($B13,#REF!,11,FALSE))</f>
      </c>
      <c r="N13" s="458">
        <f>IF($B13="","",VLOOKUP($B13,#REF!,14,FALSE))</f>
      </c>
      <c r="O13" s="459">
        <f>IF($B13="","",VLOOKUP($B13,#REF!,14,FALSE))</f>
      </c>
      <c r="P13" s="459">
        <f>IF($B13="","",VLOOKUP($B13,#REF!,14,FALSE))</f>
      </c>
      <c r="Q13" s="459">
        <f>IF($B13="","",VLOOKUP($B13,#REF!,14,FALSE))</f>
      </c>
      <c r="R13" s="459">
        <f>IF($B13="","",VLOOKUP($B13,#REF!,14,FALSE))</f>
      </c>
      <c r="S13" s="459">
        <f>IF($B13="","",VLOOKUP($B13,#REF!,14,FALSE))</f>
      </c>
      <c r="T13" s="459">
        <f>IF($B13="","",VLOOKUP($B13,#REF!,14,FALSE))</f>
      </c>
      <c r="U13" s="459">
        <f>IF($B13="","",VLOOKUP($B13,#REF!,14,FALSE))</f>
      </c>
      <c r="V13" s="460">
        <f>IF($B13="","",VLOOKUP($B13,#REF!,14,FALSE))</f>
      </c>
      <c r="W13" s="173">
        <f t="shared" si="1"/>
      </c>
      <c r="X13" s="461">
        <f t="shared" si="2"/>
      </c>
      <c r="Y13" s="173">
        <f t="shared" si="3"/>
      </c>
      <c r="Z13" s="462">
        <f t="shared" si="4"/>
      </c>
      <c r="AA13" s="463">
        <f t="shared" si="5"/>
      </c>
      <c r="AB13" s="464">
        <f t="shared" si="6"/>
      </c>
      <c r="AC13" s="475">
        <f t="shared" si="7"/>
      </c>
      <c r="AD13" s="476">
        <f t="shared" si="8"/>
      </c>
      <c r="AE13" s="140">
        <f t="shared" si="9"/>
      </c>
      <c r="AF13" s="174">
        <f>IF(B13="","",AE13-J13)</f>
      </c>
      <c r="AG13" s="707">
        <f>IF(B13="","",VLOOKUP($B13,#REF!,27,FALSE))</f>
      </c>
      <c r="AH13" s="708" t="s">
        <v>240</v>
      </c>
      <c r="AI13" s="709" t="s">
        <v>240</v>
      </c>
      <c r="AK13" s="425">
        <f t="shared" si="12"/>
      </c>
      <c r="AL13" s="425">
        <f t="shared" si="10"/>
      </c>
    </row>
    <row r="14" spans="1:38" s="424" customFormat="1" ht="18.75" customHeight="1">
      <c r="A14" s="2">
        <f t="shared" si="0"/>
      </c>
      <c r="B14" s="465"/>
      <c r="C14" s="171">
        <f>IF(B14="","",VLOOKUP($B14,#REF!,2,FALSE))</f>
      </c>
      <c r="D14" s="172">
        <f>IF(B14="","",VLOOKUP($B14,#REF!,3,FALSE))</f>
      </c>
      <c r="E14" s="172">
        <f>IF(B14="","",VLOOKUP($B14,#REF!,4,FALSE))</f>
      </c>
      <c r="F14" s="173">
        <f>IF(B14="","",VLOOKUP($B14,#REF!,11,FALSE))</f>
      </c>
      <c r="G14" s="139">
        <f>IF(B14="","",VLOOKUP($B14,#REF!,13,FALSE))</f>
      </c>
      <c r="H14" s="173">
        <f>IF(B14="","",VLOOKUP($B14,#REF!,14,FALSE))</f>
      </c>
      <c r="I14" s="139">
        <f>IF(B14="","",VLOOKUP($B14,#REF!,16,FALSE))</f>
      </c>
      <c r="J14" s="140">
        <f>IF(B14="","",VLOOKUP($B14,#REF!,17,FALSE))</f>
      </c>
      <c r="K14" s="458">
        <f>IF($B14="","",VLOOKUP($B14,#REF!,11,FALSE))</f>
      </c>
      <c r="L14" s="459">
        <f>IF($B14="","",VLOOKUP($B14,#REF!,11,FALSE))</f>
      </c>
      <c r="M14" s="460">
        <f>IF($B14="","",VLOOKUP($B14,#REF!,11,FALSE))</f>
      </c>
      <c r="N14" s="458">
        <f>IF($B14="","",VLOOKUP($B14,#REF!,14,FALSE))</f>
      </c>
      <c r="O14" s="459">
        <f>IF($B14="","",VLOOKUP($B14,#REF!,14,FALSE))</f>
      </c>
      <c r="P14" s="459">
        <f>IF($B14="","",VLOOKUP($B14,#REF!,14,FALSE))</f>
      </c>
      <c r="Q14" s="459">
        <f>IF($B14="","",VLOOKUP($B14,#REF!,14,FALSE))</f>
      </c>
      <c r="R14" s="459">
        <f>IF($B14="","",VLOOKUP($B14,#REF!,14,FALSE))</f>
      </c>
      <c r="S14" s="459">
        <f>IF($B14="","",VLOOKUP($B14,#REF!,14,FALSE))</f>
      </c>
      <c r="T14" s="459">
        <f>IF($B14="","",VLOOKUP($B14,#REF!,14,FALSE))</f>
      </c>
      <c r="U14" s="459">
        <f>IF($B14="","",VLOOKUP($B14,#REF!,14,FALSE))</f>
      </c>
      <c r="V14" s="460">
        <f>IF($B14="","",VLOOKUP($B14,#REF!,14,FALSE))</f>
      </c>
      <c r="W14" s="173">
        <f t="shared" si="1"/>
      </c>
      <c r="X14" s="461">
        <f t="shared" si="2"/>
      </c>
      <c r="Y14" s="173">
        <f t="shared" si="3"/>
      </c>
      <c r="Z14" s="462">
        <f t="shared" si="4"/>
      </c>
      <c r="AA14" s="463">
        <f t="shared" si="5"/>
      </c>
      <c r="AB14" s="464">
        <f t="shared" si="6"/>
      </c>
      <c r="AC14" s="475">
        <f t="shared" si="7"/>
      </c>
      <c r="AD14" s="476">
        <f t="shared" si="8"/>
      </c>
      <c r="AE14" s="140">
        <f>IF(B14="","",(G14/12*W14)+(I14/12*X14)+(G14/12*Y14)+(I14/12*Z14)+(G14/12*AA14)+(I14/12*AB14))</f>
      </c>
      <c r="AF14" s="174">
        <f t="shared" si="11"/>
      </c>
      <c r="AG14" s="707">
        <f>IF(B14="","",VLOOKUP($B14,#REF!,27,FALSE))</f>
      </c>
      <c r="AH14" s="708" t="s">
        <v>240</v>
      </c>
      <c r="AI14" s="709" t="s">
        <v>240</v>
      </c>
      <c r="AK14" s="425">
        <f t="shared" si="12"/>
      </c>
      <c r="AL14" s="425">
        <f t="shared" si="10"/>
      </c>
    </row>
    <row r="15" spans="1:38" s="424" customFormat="1" ht="18.75" customHeight="1">
      <c r="A15" s="2">
        <f t="shared" si="0"/>
      </c>
      <c r="B15" s="465"/>
      <c r="C15" s="171">
        <f>IF(B15="","",VLOOKUP($B15,#REF!,2,FALSE))</f>
      </c>
      <c r="D15" s="172">
        <f>IF(B15="","",VLOOKUP($B15,#REF!,3,FALSE))</f>
      </c>
      <c r="E15" s="172">
        <f>IF(B15="","",VLOOKUP($B15,#REF!,4,FALSE))</f>
      </c>
      <c r="F15" s="173">
        <f>IF(B15="","",VLOOKUP($B15,#REF!,11,FALSE))</f>
      </c>
      <c r="G15" s="139">
        <f>IF(B15="","",VLOOKUP($B15,#REF!,13,FALSE))</f>
      </c>
      <c r="H15" s="173">
        <f>IF(B15="","",VLOOKUP($B15,#REF!,14,FALSE))</f>
      </c>
      <c r="I15" s="139">
        <f>IF(B15="","",VLOOKUP($B15,#REF!,16,FALSE))</f>
      </c>
      <c r="J15" s="140">
        <f>IF(B15="","",VLOOKUP($B15,#REF!,17,FALSE))</f>
      </c>
      <c r="K15" s="458">
        <f>IF($B15="","",VLOOKUP($B15,#REF!,11,FALSE))</f>
      </c>
      <c r="L15" s="459">
        <f>IF($B15="","",VLOOKUP($B15,#REF!,11,FALSE))</f>
      </c>
      <c r="M15" s="460">
        <f>IF($B15="","",VLOOKUP($B15,#REF!,11,FALSE))</f>
      </c>
      <c r="N15" s="458">
        <f>IF($B15="","",VLOOKUP($B15,#REF!,14,FALSE))</f>
      </c>
      <c r="O15" s="459">
        <f>IF($B15="","",VLOOKUP($B15,#REF!,14,FALSE))</f>
      </c>
      <c r="P15" s="459">
        <f>IF($B15="","",VLOOKUP($B15,#REF!,14,FALSE))</f>
      </c>
      <c r="Q15" s="459">
        <f>IF($B15="","",VLOOKUP($B15,#REF!,14,FALSE))</f>
      </c>
      <c r="R15" s="459">
        <f>IF($B15="","",VLOOKUP($B15,#REF!,14,FALSE))</f>
      </c>
      <c r="S15" s="459">
        <f>IF($B15="","",VLOOKUP($B15,#REF!,14,FALSE))</f>
      </c>
      <c r="T15" s="459">
        <f>IF($B15="","",VLOOKUP($B15,#REF!,14,FALSE))</f>
      </c>
      <c r="U15" s="459">
        <f>IF($B15="","",VLOOKUP($B15,#REF!,14,FALSE))</f>
      </c>
      <c r="V15" s="460">
        <f>IF($B15="","",VLOOKUP($B15,#REF!,14,FALSE))</f>
      </c>
      <c r="W15" s="173">
        <f t="shared" si="1"/>
      </c>
      <c r="X15" s="461">
        <f t="shared" si="2"/>
      </c>
      <c r="Y15" s="173">
        <f>IF($B15="","",COUNTIF($K15:$M15,Y$6))</f>
      </c>
      <c r="Z15" s="462">
        <f t="shared" si="4"/>
      </c>
      <c r="AA15" s="463">
        <f t="shared" si="5"/>
      </c>
      <c r="AB15" s="464">
        <f t="shared" si="6"/>
      </c>
      <c r="AC15" s="475">
        <f t="shared" si="7"/>
      </c>
      <c r="AD15" s="476">
        <f t="shared" si="8"/>
      </c>
      <c r="AE15" s="140">
        <f>IF(B15="","",(G15/12*W15)+(I15/12*X15)+(G15/12*Y15)+(I15/12*Z15)+(G15/12*AA15)+(I15/12*AB15))</f>
      </c>
      <c r="AF15" s="174">
        <f t="shared" si="11"/>
      </c>
      <c r="AG15" s="168">
        <f>IF(B15="","",VLOOKUP($B15,#REF!,27,FALSE))</f>
      </c>
      <c r="AH15" s="169" t="s">
        <v>240</v>
      </c>
      <c r="AI15" s="170" t="s">
        <v>240</v>
      </c>
      <c r="AK15" s="425">
        <f t="shared" si="12"/>
      </c>
      <c r="AL15" s="425">
        <f t="shared" si="10"/>
      </c>
    </row>
    <row r="16" spans="1:38" s="424" customFormat="1" ht="18.75" customHeight="1">
      <c r="A16" s="2">
        <f t="shared" si="0"/>
      </c>
      <c r="B16" s="465"/>
      <c r="C16" s="171">
        <f>IF(B16="","",VLOOKUP($B16,#REF!,2,FALSE))</f>
      </c>
      <c r="D16" s="172">
        <f>IF(B16="","",VLOOKUP($B16,#REF!,3,FALSE))</f>
      </c>
      <c r="E16" s="172">
        <f>IF(B16="","",VLOOKUP($B16,#REF!,4,FALSE))</f>
      </c>
      <c r="F16" s="173">
        <f>IF(B16="","",VLOOKUP($B16,#REF!,11,FALSE))</f>
      </c>
      <c r="G16" s="139">
        <f>IF(B16="","",VLOOKUP($B16,#REF!,13,FALSE))</f>
      </c>
      <c r="H16" s="173">
        <f>IF(B16="","",VLOOKUP($B16,#REF!,14,FALSE))</f>
      </c>
      <c r="I16" s="139">
        <f>IF(B16="","",VLOOKUP($B16,#REF!,16,FALSE))</f>
      </c>
      <c r="J16" s="140">
        <f>IF(B16="","",VLOOKUP($B16,#REF!,17,FALSE))</f>
      </c>
      <c r="K16" s="458">
        <f>IF($B16="","",VLOOKUP($B16,#REF!,11,FALSE))</f>
      </c>
      <c r="L16" s="459">
        <f>IF($B16="","",VLOOKUP($B16,#REF!,11,FALSE))</f>
      </c>
      <c r="M16" s="460">
        <f>IF($B16="","",VLOOKUP($B16,#REF!,11,FALSE))</f>
      </c>
      <c r="N16" s="458">
        <f>IF($B16="","",VLOOKUP($B16,#REF!,14,FALSE))</f>
      </c>
      <c r="O16" s="459">
        <f>IF($B16="","",VLOOKUP($B16,#REF!,14,FALSE))</f>
      </c>
      <c r="P16" s="459">
        <f>IF($B16="","",VLOOKUP($B16,#REF!,14,FALSE))</f>
      </c>
      <c r="Q16" s="459">
        <f>IF($B16="","",VLOOKUP($B16,#REF!,14,FALSE))</f>
      </c>
      <c r="R16" s="459">
        <f>IF($B16="","",VLOOKUP($B16,#REF!,14,FALSE))</f>
      </c>
      <c r="S16" s="459">
        <f>IF($B16="","",VLOOKUP($B16,#REF!,14,FALSE))</f>
      </c>
      <c r="T16" s="459">
        <f>IF($B16="","",VLOOKUP($B16,#REF!,14,FALSE))</f>
      </c>
      <c r="U16" s="459">
        <f>IF($B16="","",VLOOKUP($B16,#REF!,14,FALSE))</f>
      </c>
      <c r="V16" s="460">
        <f>IF($B16="","",VLOOKUP($B16,#REF!,14,FALSE))</f>
      </c>
      <c r="W16" s="173">
        <f t="shared" si="1"/>
      </c>
      <c r="X16" s="461">
        <f t="shared" si="2"/>
      </c>
      <c r="Y16" s="173">
        <f t="shared" si="3"/>
      </c>
      <c r="Z16" s="462">
        <f t="shared" si="4"/>
      </c>
      <c r="AA16" s="463">
        <f t="shared" si="5"/>
      </c>
      <c r="AB16" s="464">
        <f t="shared" si="6"/>
      </c>
      <c r="AC16" s="475">
        <f t="shared" si="7"/>
      </c>
      <c r="AD16" s="476">
        <f t="shared" si="8"/>
      </c>
      <c r="AE16" s="140">
        <f t="shared" si="9"/>
      </c>
      <c r="AF16" s="174">
        <f t="shared" si="11"/>
      </c>
      <c r="AG16" s="168">
        <f>IF(B16="","",VLOOKUP($B16,#REF!,27,FALSE))</f>
      </c>
      <c r="AH16" s="169" t="s">
        <v>240</v>
      </c>
      <c r="AI16" s="170" t="s">
        <v>240</v>
      </c>
      <c r="AK16" s="425">
        <f t="shared" si="12"/>
      </c>
      <c r="AL16" s="425">
        <f t="shared" si="10"/>
      </c>
    </row>
    <row r="17" spans="1:38" s="424" customFormat="1" ht="18.75" customHeight="1">
      <c r="A17" s="2">
        <f t="shared" si="0"/>
      </c>
      <c r="B17" s="465"/>
      <c r="C17" s="171">
        <f>IF(B17="","",VLOOKUP($B17,#REF!,2,FALSE))</f>
      </c>
      <c r="D17" s="172">
        <f>IF(B17="","",VLOOKUP($B17,#REF!,3,FALSE))</f>
      </c>
      <c r="E17" s="172">
        <f>IF(B17="","",VLOOKUP($B17,#REF!,4,FALSE))</f>
      </c>
      <c r="F17" s="173">
        <f>IF(B17="","",VLOOKUP($B17,#REF!,11,FALSE))</f>
      </c>
      <c r="G17" s="139">
        <f>IF(B17="","",VLOOKUP($B17,#REF!,13,FALSE))</f>
      </c>
      <c r="H17" s="173">
        <f>IF(B17="","",VLOOKUP($B17,#REF!,14,FALSE))</f>
      </c>
      <c r="I17" s="139">
        <f>IF(B17="","",VLOOKUP($B17,#REF!,16,FALSE))</f>
      </c>
      <c r="J17" s="140">
        <f>IF(B17="","",VLOOKUP($B17,#REF!,17,FALSE))</f>
      </c>
      <c r="K17" s="458">
        <f>IF($B17="","",VLOOKUP($B17,#REF!,11,FALSE))</f>
      </c>
      <c r="L17" s="459">
        <f>IF($B17="","",VLOOKUP($B17,#REF!,11,FALSE))</f>
      </c>
      <c r="M17" s="460">
        <f>IF($B17="","",VLOOKUP($B17,#REF!,11,FALSE))</f>
      </c>
      <c r="N17" s="458">
        <f>IF($B17="","",VLOOKUP($B17,#REF!,14,FALSE))</f>
      </c>
      <c r="O17" s="459">
        <f>IF($B17="","",VLOOKUP($B17,#REF!,14,FALSE))</f>
      </c>
      <c r="P17" s="459">
        <f>IF($B17="","",VLOOKUP($B17,#REF!,14,FALSE))</f>
      </c>
      <c r="Q17" s="459">
        <f>IF($B17="","",VLOOKUP($B17,#REF!,14,FALSE))</f>
      </c>
      <c r="R17" s="459">
        <f>IF($B17="","",VLOOKUP($B17,#REF!,14,FALSE))</f>
      </c>
      <c r="S17" s="459">
        <f>IF($B17="","",VLOOKUP($B17,#REF!,14,FALSE))</f>
      </c>
      <c r="T17" s="459">
        <f>IF($B17="","",VLOOKUP($B17,#REF!,14,FALSE))</f>
      </c>
      <c r="U17" s="459">
        <f>IF($B17="","",VLOOKUP($B17,#REF!,14,FALSE))</f>
      </c>
      <c r="V17" s="460">
        <f>IF($B17="","",VLOOKUP($B17,#REF!,14,FALSE))</f>
      </c>
      <c r="W17" s="173">
        <f t="shared" si="1"/>
      </c>
      <c r="X17" s="461">
        <f t="shared" si="2"/>
      </c>
      <c r="Y17" s="173">
        <f t="shared" si="3"/>
      </c>
      <c r="Z17" s="462">
        <f t="shared" si="4"/>
      </c>
      <c r="AA17" s="463">
        <f t="shared" si="5"/>
      </c>
      <c r="AB17" s="464">
        <f t="shared" si="6"/>
      </c>
      <c r="AC17" s="475">
        <f t="shared" si="7"/>
      </c>
      <c r="AD17" s="476">
        <f t="shared" si="8"/>
      </c>
      <c r="AE17" s="140">
        <f t="shared" si="9"/>
      </c>
      <c r="AF17" s="174">
        <f t="shared" si="11"/>
      </c>
      <c r="AG17" s="707">
        <f>IF(B17="","",VLOOKUP($B17,#REF!,27,FALSE))</f>
      </c>
      <c r="AH17" s="708" t="s">
        <v>240</v>
      </c>
      <c r="AI17" s="709" t="s">
        <v>240</v>
      </c>
      <c r="AK17" s="425">
        <f t="shared" si="12"/>
      </c>
      <c r="AL17" s="425">
        <f t="shared" si="10"/>
      </c>
    </row>
    <row r="18" spans="1:38" s="424" customFormat="1" ht="18.75" customHeight="1">
      <c r="A18" s="2">
        <f t="shared" si="0"/>
      </c>
      <c r="B18" s="465"/>
      <c r="C18" s="171">
        <f>IF(B18="","",VLOOKUP($B18,#REF!,2,FALSE))</f>
      </c>
      <c r="D18" s="172">
        <f>IF(B18="","",VLOOKUP($B18,#REF!,3,FALSE))</f>
      </c>
      <c r="E18" s="172">
        <f>IF(B18="","",VLOOKUP($B18,#REF!,4,FALSE))</f>
      </c>
      <c r="F18" s="173">
        <f>IF(B18="","",VLOOKUP($B18,#REF!,11,FALSE))</f>
      </c>
      <c r="G18" s="139">
        <f>IF(B18="","",VLOOKUP($B18,#REF!,13,FALSE))</f>
      </c>
      <c r="H18" s="173">
        <f>IF(B18="","",VLOOKUP($B18,#REF!,14,FALSE))</f>
      </c>
      <c r="I18" s="139">
        <f>IF(B18="","",VLOOKUP($B18,#REF!,16,FALSE))</f>
      </c>
      <c r="J18" s="140">
        <f>IF(B18="","",VLOOKUP($B18,#REF!,17,FALSE))</f>
      </c>
      <c r="K18" s="458">
        <f>IF($B18="","",VLOOKUP($B18,#REF!,11,FALSE))</f>
      </c>
      <c r="L18" s="459">
        <f>IF($B18="","",VLOOKUP($B18,#REF!,11,FALSE))</f>
      </c>
      <c r="M18" s="460">
        <f>IF($B18="","",VLOOKUP($B18,#REF!,11,FALSE))</f>
      </c>
      <c r="N18" s="458">
        <f>IF($B18="","",VLOOKUP($B18,#REF!,14,FALSE))</f>
      </c>
      <c r="O18" s="459">
        <f>IF($B18="","",VLOOKUP($B18,#REF!,14,FALSE))</f>
      </c>
      <c r="P18" s="459">
        <f>IF($B18="","",VLOOKUP($B18,#REF!,14,FALSE))</f>
      </c>
      <c r="Q18" s="459">
        <f>IF($B18="","",VLOOKUP($B18,#REF!,14,FALSE))</f>
      </c>
      <c r="R18" s="459">
        <f>IF($B18="","",VLOOKUP($B18,#REF!,14,FALSE))</f>
      </c>
      <c r="S18" s="459">
        <f>IF($B18="","",VLOOKUP($B18,#REF!,14,FALSE))</f>
      </c>
      <c r="T18" s="459">
        <f>IF($B18="","",VLOOKUP($B18,#REF!,14,FALSE))</f>
      </c>
      <c r="U18" s="459">
        <f>IF($B18="","",VLOOKUP($B18,#REF!,14,FALSE))</f>
      </c>
      <c r="V18" s="460">
        <f>IF($B18="","",VLOOKUP($B18,#REF!,14,FALSE))</f>
      </c>
      <c r="W18" s="173">
        <f t="shared" si="1"/>
      </c>
      <c r="X18" s="461">
        <f t="shared" si="2"/>
      </c>
      <c r="Y18" s="173">
        <f t="shared" si="3"/>
      </c>
      <c r="Z18" s="462">
        <f t="shared" si="4"/>
      </c>
      <c r="AA18" s="463">
        <f t="shared" si="5"/>
      </c>
      <c r="AB18" s="464">
        <f t="shared" si="6"/>
      </c>
      <c r="AC18" s="475">
        <f t="shared" si="7"/>
      </c>
      <c r="AD18" s="476">
        <f t="shared" si="8"/>
      </c>
      <c r="AE18" s="140">
        <f t="shared" si="9"/>
      </c>
      <c r="AF18" s="174">
        <f t="shared" si="11"/>
      </c>
      <c r="AG18" s="707">
        <f>IF(B18="","",VLOOKUP($B18,#REF!,27,FALSE))</f>
      </c>
      <c r="AH18" s="708" t="s">
        <v>240</v>
      </c>
      <c r="AI18" s="709" t="s">
        <v>240</v>
      </c>
      <c r="AK18" s="425">
        <f t="shared" si="12"/>
      </c>
      <c r="AL18" s="425">
        <f t="shared" si="10"/>
      </c>
    </row>
    <row r="19" spans="1:38" s="424" customFormat="1" ht="18.75" customHeight="1">
      <c r="A19" s="2">
        <f t="shared" si="0"/>
      </c>
      <c r="B19" s="465"/>
      <c r="C19" s="171">
        <f>IF(B19="","",VLOOKUP($B19,#REF!,2,FALSE))</f>
      </c>
      <c r="D19" s="172">
        <f>IF(B19="","",VLOOKUP($B19,#REF!,3,FALSE))</f>
      </c>
      <c r="E19" s="172">
        <f>IF(B19="","",VLOOKUP($B19,#REF!,4,FALSE))</f>
      </c>
      <c r="F19" s="173">
        <f>IF(B19="","",VLOOKUP($B19,#REF!,11,FALSE))</f>
      </c>
      <c r="G19" s="139">
        <f>IF(E19="","",VLOOKUP($B19,#REF!,3,FALSE))</f>
      </c>
      <c r="H19" s="173">
        <f>IF(B19="","",VLOOKUP($B19,#REF!,14,FALSE))</f>
      </c>
      <c r="I19" s="139">
        <f>IF(B19="","",VLOOKUP($B19,#REF!,16,FALSE))</f>
      </c>
      <c r="J19" s="140">
        <f>IF(B19="","",VLOOKUP($B19,#REF!,17,FALSE))</f>
      </c>
      <c r="K19" s="458">
        <f>IF($B19="","",VLOOKUP($B19,#REF!,11,FALSE))</f>
      </c>
      <c r="L19" s="459">
        <f>IF($B19="","",VLOOKUP($B19,#REF!,11,FALSE))</f>
      </c>
      <c r="M19" s="460">
        <f>IF($B19="","",VLOOKUP($B19,#REF!,11,FALSE))</f>
      </c>
      <c r="N19" s="458">
        <f>IF($B19="","",VLOOKUP($B19,#REF!,14,FALSE))</f>
      </c>
      <c r="O19" s="459">
        <f>IF($B19="","",VLOOKUP($B19,#REF!,14,FALSE))</f>
      </c>
      <c r="P19" s="459">
        <f>IF($B19="","",VLOOKUP($B19,#REF!,14,FALSE))</f>
      </c>
      <c r="Q19" s="459">
        <f>IF($B19="","",VLOOKUP($B19,#REF!,14,FALSE))</f>
      </c>
      <c r="R19" s="459">
        <f>IF($B19="","",VLOOKUP($B19,#REF!,14,FALSE))</f>
      </c>
      <c r="S19" s="459">
        <f>IF($B19="","",VLOOKUP($B19,#REF!,14,FALSE))</f>
      </c>
      <c r="T19" s="459">
        <f>IF($B19="","",VLOOKUP($B19,#REF!,14,FALSE))</f>
      </c>
      <c r="U19" s="459">
        <f>IF($B19="","",VLOOKUP($B19,#REF!,14,FALSE))</f>
      </c>
      <c r="V19" s="460">
        <f>IF($B19="","",VLOOKUP($B19,#REF!,14,FALSE))</f>
      </c>
      <c r="W19" s="173">
        <f t="shared" si="1"/>
      </c>
      <c r="X19" s="461">
        <f t="shared" si="2"/>
      </c>
      <c r="Y19" s="173">
        <f t="shared" si="3"/>
      </c>
      <c r="Z19" s="462">
        <f t="shared" si="4"/>
      </c>
      <c r="AA19" s="463">
        <f t="shared" si="5"/>
      </c>
      <c r="AB19" s="464">
        <f t="shared" si="6"/>
      </c>
      <c r="AC19" s="475">
        <f t="shared" si="7"/>
      </c>
      <c r="AD19" s="476">
        <f t="shared" si="8"/>
      </c>
      <c r="AE19" s="140">
        <f t="shared" si="9"/>
      </c>
      <c r="AF19" s="174">
        <f t="shared" si="11"/>
      </c>
      <c r="AG19" s="776">
        <f>IF(B19="","",VLOOKUP($B19,#REF!,27,FALSE))</f>
      </c>
      <c r="AH19" s="777" t="s">
        <v>240</v>
      </c>
      <c r="AI19" s="778" t="s">
        <v>240</v>
      </c>
      <c r="AK19" s="425">
        <f t="shared" si="12"/>
      </c>
      <c r="AL19" s="425">
        <f t="shared" si="10"/>
      </c>
    </row>
    <row r="20" spans="1:38" s="424" customFormat="1" ht="18.75" customHeight="1">
      <c r="A20" s="2">
        <f t="shared" si="0"/>
      </c>
      <c r="B20" s="465"/>
      <c r="C20" s="171">
        <f>IF(B20="","",VLOOKUP($B20,#REF!,2,FALSE))</f>
      </c>
      <c r="D20" s="172">
        <f>IF(B20="","",VLOOKUP($B20,#REF!,3,FALSE))</f>
      </c>
      <c r="E20" s="172">
        <f>IF(B20="","",VLOOKUP($B20,#REF!,4,FALSE))</f>
      </c>
      <c r="F20" s="173">
        <f>IF(B20="","",VLOOKUP($B20,#REF!,11,FALSE))</f>
      </c>
      <c r="G20" s="139">
        <f>IF(E20="","",VLOOKUP($B20,#REF!,3,FALSE))</f>
      </c>
      <c r="H20" s="173">
        <f>IF(B20="","",VLOOKUP($B20,#REF!,14,FALSE))</f>
      </c>
      <c r="I20" s="139">
        <f>IF(B20="","",VLOOKUP($B20,#REF!,16,FALSE))</f>
      </c>
      <c r="J20" s="140">
        <f>IF(B20="","",VLOOKUP($B20,#REF!,17,FALSE))</f>
      </c>
      <c r="K20" s="458">
        <f>IF($B20="","",VLOOKUP($B20,#REF!,11,FALSE))</f>
      </c>
      <c r="L20" s="459">
        <f>IF($B20="","",VLOOKUP($B20,#REF!,11,FALSE))</f>
      </c>
      <c r="M20" s="460">
        <f>IF($B20="","",VLOOKUP($B20,#REF!,11,FALSE))</f>
      </c>
      <c r="N20" s="458">
        <f>IF($B20="","",VLOOKUP($B20,#REF!,14,FALSE))</f>
      </c>
      <c r="O20" s="459">
        <f>IF($B20="","",VLOOKUP($B20,#REF!,14,FALSE))</f>
      </c>
      <c r="P20" s="459">
        <f>IF($B20="","",VLOOKUP($B20,#REF!,14,FALSE))</f>
      </c>
      <c r="Q20" s="459">
        <f>IF($B20="","",VLOOKUP($B20,#REF!,14,FALSE))</f>
      </c>
      <c r="R20" s="459">
        <f>IF($B20="","",VLOOKUP($B20,#REF!,14,FALSE))</f>
      </c>
      <c r="S20" s="459">
        <f>IF($B20="","",VLOOKUP($B20,#REF!,14,FALSE))</f>
      </c>
      <c r="T20" s="459">
        <f>IF($B20="","",VLOOKUP($B20,#REF!,14,FALSE))</f>
      </c>
      <c r="U20" s="459">
        <f>IF($B20="","",VLOOKUP($B20,#REF!,14,FALSE))</f>
      </c>
      <c r="V20" s="460">
        <f>IF($B20="","",VLOOKUP($B20,#REF!,14,FALSE))</f>
      </c>
      <c r="W20" s="173">
        <f t="shared" si="1"/>
      </c>
      <c r="X20" s="461">
        <f t="shared" si="2"/>
      </c>
      <c r="Y20" s="173">
        <f t="shared" si="3"/>
      </c>
      <c r="Z20" s="462">
        <f t="shared" si="4"/>
      </c>
      <c r="AA20" s="463">
        <f t="shared" si="5"/>
      </c>
      <c r="AB20" s="464">
        <f t="shared" si="6"/>
      </c>
      <c r="AC20" s="475">
        <f t="shared" si="7"/>
      </c>
      <c r="AD20" s="476">
        <f t="shared" si="8"/>
      </c>
      <c r="AE20" s="140">
        <f t="shared" si="9"/>
      </c>
      <c r="AF20" s="174">
        <f t="shared" si="11"/>
      </c>
      <c r="AG20" s="168">
        <f>IF(B20="","",VLOOKUP($B20,#REF!,27,FALSE))</f>
      </c>
      <c r="AH20" s="169" t="s">
        <v>240</v>
      </c>
      <c r="AI20" s="170" t="s">
        <v>240</v>
      </c>
      <c r="AK20" s="425">
        <f t="shared" si="12"/>
      </c>
      <c r="AL20" s="425">
        <f t="shared" si="10"/>
      </c>
    </row>
    <row r="21" spans="1:38" s="424" customFormat="1" ht="18.75" customHeight="1">
      <c r="A21" s="2">
        <f t="shared" si="0"/>
      </c>
      <c r="B21" s="465"/>
      <c r="C21" s="171">
        <f>IF(B21="","",VLOOKUP($B21,#REF!,2,FALSE))</f>
      </c>
      <c r="D21" s="172">
        <f>IF(B21="","",VLOOKUP($B21,#REF!,3,FALSE))</f>
      </c>
      <c r="E21" s="172">
        <f>IF(B21="","",VLOOKUP($B21,#REF!,4,FALSE))</f>
      </c>
      <c r="F21" s="173">
        <f>IF(B21="","",VLOOKUP($B21,#REF!,11,FALSE))</f>
      </c>
      <c r="G21" s="139">
        <f>IF(E21="","",VLOOKUP($B21,#REF!,3,FALSE))</f>
      </c>
      <c r="H21" s="173">
        <f>IF(B21="","",VLOOKUP($B21,#REF!,14,FALSE))</f>
      </c>
      <c r="I21" s="139">
        <f>IF(B21="","",VLOOKUP($B21,#REF!,16,FALSE))</f>
      </c>
      <c r="J21" s="140">
        <f>IF(B21="","",VLOOKUP($B21,#REF!,17,FALSE))</f>
      </c>
      <c r="K21" s="458">
        <f>IF($B21="","",VLOOKUP($B21,#REF!,11,FALSE))</f>
      </c>
      <c r="L21" s="459">
        <f>IF($B21="","",VLOOKUP($B21,#REF!,11,FALSE))</f>
      </c>
      <c r="M21" s="460">
        <f>IF($B21="","",VLOOKUP($B21,#REF!,11,FALSE))</f>
      </c>
      <c r="N21" s="458">
        <f>IF($B21="","",VLOOKUP($B21,#REF!,14,FALSE))</f>
      </c>
      <c r="O21" s="459">
        <f>IF($B21="","",VLOOKUP($B21,#REF!,14,FALSE))</f>
      </c>
      <c r="P21" s="459">
        <f>IF($B21="","",VLOOKUP($B21,#REF!,14,FALSE))</f>
      </c>
      <c r="Q21" s="459">
        <f>IF($B21="","",VLOOKUP($B21,#REF!,14,FALSE))</f>
      </c>
      <c r="R21" s="459">
        <f>IF($B21="","",VLOOKUP($B21,#REF!,14,FALSE))</f>
      </c>
      <c r="S21" s="459">
        <f>IF($B21="","",VLOOKUP($B21,#REF!,14,FALSE))</f>
      </c>
      <c r="T21" s="459">
        <f>IF($B21="","",VLOOKUP($B21,#REF!,14,FALSE))</f>
      </c>
      <c r="U21" s="459">
        <f>IF($B21="","",VLOOKUP($B21,#REF!,14,FALSE))</f>
      </c>
      <c r="V21" s="460">
        <f>IF($B21="","",VLOOKUP($B21,#REF!,14,FALSE))</f>
      </c>
      <c r="W21" s="173">
        <f t="shared" si="1"/>
      </c>
      <c r="X21" s="461">
        <f t="shared" si="2"/>
      </c>
      <c r="Y21" s="173">
        <f t="shared" si="3"/>
      </c>
      <c r="Z21" s="462">
        <f t="shared" si="4"/>
      </c>
      <c r="AA21" s="463">
        <f t="shared" si="5"/>
      </c>
      <c r="AB21" s="464">
        <f t="shared" si="6"/>
      </c>
      <c r="AC21" s="475">
        <f t="shared" si="7"/>
      </c>
      <c r="AD21" s="476">
        <f t="shared" si="8"/>
      </c>
      <c r="AE21" s="140">
        <f t="shared" si="9"/>
      </c>
      <c r="AF21" s="174">
        <f t="shared" si="11"/>
      </c>
      <c r="AG21" s="168">
        <f>IF(B21="","",VLOOKUP($B21,#REF!,27,FALSE))</f>
      </c>
      <c r="AH21" s="169" t="s">
        <v>240</v>
      </c>
      <c r="AI21" s="170" t="s">
        <v>240</v>
      </c>
      <c r="AK21" s="425">
        <f t="shared" si="12"/>
      </c>
      <c r="AL21" s="425">
        <f t="shared" si="10"/>
      </c>
    </row>
    <row r="22" spans="1:38" s="424" customFormat="1" ht="18.75" customHeight="1">
      <c r="A22" s="2">
        <f t="shared" si="0"/>
      </c>
      <c r="B22" s="465"/>
      <c r="C22" s="171">
        <f>IF(B22="","",VLOOKUP($B22,#REF!,2,FALSE))</f>
      </c>
      <c r="D22" s="172">
        <f>IF(B22="","",VLOOKUP($B22,#REF!,3,FALSE))</f>
      </c>
      <c r="E22" s="172">
        <f>IF(B22="","",VLOOKUP($B22,#REF!,4,FALSE))</f>
      </c>
      <c r="F22" s="173">
        <f>IF(B22="","",VLOOKUP($B22,#REF!,11,FALSE))</f>
      </c>
      <c r="G22" s="139">
        <f>IF(E22="","",VLOOKUP($B22,#REF!,3,FALSE))</f>
      </c>
      <c r="H22" s="173">
        <f>IF(B22="","",VLOOKUP($B22,#REF!,14,FALSE))</f>
      </c>
      <c r="I22" s="139">
        <f>IF(B22="","",VLOOKUP($B22,#REF!,16,FALSE))</f>
      </c>
      <c r="J22" s="140">
        <f>IF(B22="","",VLOOKUP($B22,#REF!,17,FALSE))</f>
      </c>
      <c r="K22" s="458">
        <f>IF($B22="","",VLOOKUP($B22,#REF!,11,FALSE))</f>
      </c>
      <c r="L22" s="459">
        <f>IF($B22="","",VLOOKUP($B22,#REF!,11,FALSE))</f>
      </c>
      <c r="M22" s="460">
        <f>IF($B22="","",VLOOKUP($B22,#REF!,11,FALSE))</f>
      </c>
      <c r="N22" s="458">
        <f>IF($B22="","",VLOOKUP($B22,#REF!,14,FALSE))</f>
      </c>
      <c r="O22" s="459">
        <f>IF($B22="","",VLOOKUP($B22,#REF!,14,FALSE))</f>
      </c>
      <c r="P22" s="459">
        <f>IF($B22="","",VLOOKUP($B22,#REF!,14,FALSE))</f>
      </c>
      <c r="Q22" s="459">
        <f>IF($B22="","",VLOOKUP($B22,#REF!,14,FALSE))</f>
      </c>
      <c r="R22" s="459">
        <f>IF($B22="","",VLOOKUP($B22,#REF!,14,FALSE))</f>
      </c>
      <c r="S22" s="459">
        <f>IF($B22="","",VLOOKUP($B22,#REF!,14,FALSE))</f>
      </c>
      <c r="T22" s="459">
        <f>IF($B22="","",VLOOKUP($B22,#REF!,14,FALSE))</f>
      </c>
      <c r="U22" s="459">
        <f>IF($B22="","",VLOOKUP($B22,#REF!,14,FALSE))</f>
      </c>
      <c r="V22" s="460">
        <f>IF($B22="","",VLOOKUP($B22,#REF!,14,FALSE))</f>
      </c>
      <c r="W22" s="173">
        <f t="shared" si="1"/>
      </c>
      <c r="X22" s="461">
        <f t="shared" si="2"/>
      </c>
      <c r="Y22" s="173">
        <f t="shared" si="3"/>
      </c>
      <c r="Z22" s="462">
        <f t="shared" si="4"/>
      </c>
      <c r="AA22" s="463">
        <f t="shared" si="5"/>
      </c>
      <c r="AB22" s="464">
        <f t="shared" si="6"/>
      </c>
      <c r="AC22" s="475">
        <f t="shared" si="7"/>
      </c>
      <c r="AD22" s="476">
        <f t="shared" si="8"/>
      </c>
      <c r="AE22" s="140">
        <f t="shared" si="9"/>
      </c>
      <c r="AF22" s="174">
        <f t="shared" si="11"/>
      </c>
      <c r="AG22" s="776">
        <f>IF(B22="","",VLOOKUP($B22,#REF!,27,FALSE))</f>
      </c>
      <c r="AH22" s="777" t="s">
        <v>240</v>
      </c>
      <c r="AI22" s="778" t="s">
        <v>240</v>
      </c>
      <c r="AK22" s="425">
        <f t="shared" si="12"/>
      </c>
      <c r="AL22" s="425">
        <f t="shared" si="10"/>
      </c>
    </row>
    <row r="23" spans="1:38" s="424" customFormat="1" ht="18.75" customHeight="1">
      <c r="A23" s="2">
        <f t="shared" si="0"/>
      </c>
      <c r="B23" s="465"/>
      <c r="C23" s="171">
        <f>IF(B23="","",VLOOKUP($B23,#REF!,2,FALSE))</f>
      </c>
      <c r="D23" s="172">
        <f>IF(B23="","",VLOOKUP($B23,#REF!,3,FALSE))</f>
      </c>
      <c r="E23" s="172">
        <f>IF(B23="","",VLOOKUP($B23,#REF!,4,FALSE))</f>
      </c>
      <c r="F23" s="173">
        <f>IF(B23="","",VLOOKUP($B23,#REF!,11,FALSE))</f>
      </c>
      <c r="G23" s="139">
        <f>IF(E23="","",VLOOKUP($B23,#REF!,3,FALSE))</f>
      </c>
      <c r="H23" s="173">
        <f>IF(B23="","",VLOOKUP($B23,#REF!,14,FALSE))</f>
      </c>
      <c r="I23" s="139">
        <f>IF(B23="","",VLOOKUP($B23,#REF!,16,FALSE))</f>
      </c>
      <c r="J23" s="140">
        <f>IF(B23="","",VLOOKUP($B23,#REF!,17,FALSE))</f>
      </c>
      <c r="K23" s="458">
        <f>IF($B23="","",VLOOKUP($B23,#REF!,11,FALSE))</f>
      </c>
      <c r="L23" s="459">
        <f>IF($B23="","",VLOOKUP($B23,#REF!,11,FALSE))</f>
      </c>
      <c r="M23" s="460">
        <f>IF($B23="","",VLOOKUP($B23,#REF!,11,FALSE))</f>
      </c>
      <c r="N23" s="458">
        <f>IF($B23="","",VLOOKUP($B23,#REF!,14,FALSE))</f>
      </c>
      <c r="O23" s="459">
        <f>IF($B23="","",VLOOKUP($B23,#REF!,14,FALSE))</f>
      </c>
      <c r="P23" s="459">
        <f>IF($B23="","",VLOOKUP($B23,#REF!,14,FALSE))</f>
      </c>
      <c r="Q23" s="459">
        <f>IF($B23="","",VLOOKUP($B23,#REF!,14,FALSE))</f>
      </c>
      <c r="R23" s="459">
        <f>IF($B23="","",VLOOKUP($B23,#REF!,14,FALSE))</f>
      </c>
      <c r="S23" s="459">
        <f>IF($B23="","",VLOOKUP($B23,#REF!,14,FALSE))</f>
      </c>
      <c r="T23" s="459">
        <f>IF($B23="","",VLOOKUP($B23,#REF!,14,FALSE))</f>
      </c>
      <c r="U23" s="459">
        <f>IF($B23="","",VLOOKUP($B23,#REF!,14,FALSE))</f>
      </c>
      <c r="V23" s="460">
        <f>IF($B23="","",VLOOKUP($B23,#REF!,14,FALSE))</f>
      </c>
      <c r="W23" s="173">
        <f t="shared" si="1"/>
      </c>
      <c r="X23" s="461">
        <f t="shared" si="2"/>
      </c>
      <c r="Y23" s="173">
        <f t="shared" si="3"/>
      </c>
      <c r="Z23" s="462">
        <f t="shared" si="4"/>
      </c>
      <c r="AA23" s="463">
        <f t="shared" si="5"/>
      </c>
      <c r="AB23" s="464">
        <f t="shared" si="6"/>
      </c>
      <c r="AC23" s="475">
        <f t="shared" si="7"/>
      </c>
      <c r="AD23" s="476">
        <f t="shared" si="8"/>
      </c>
      <c r="AE23" s="140">
        <f t="shared" si="9"/>
      </c>
      <c r="AF23" s="174">
        <f t="shared" si="11"/>
      </c>
      <c r="AG23" s="776">
        <f>IF(B23="","",VLOOKUP($B23,#REF!,27,FALSE))</f>
      </c>
      <c r="AH23" s="777" t="s">
        <v>240</v>
      </c>
      <c r="AI23" s="778" t="s">
        <v>240</v>
      </c>
      <c r="AK23" s="425">
        <f t="shared" si="12"/>
      </c>
      <c r="AL23" s="425">
        <f t="shared" si="10"/>
      </c>
    </row>
    <row r="24" spans="1:38" s="424" customFormat="1" ht="18.75" customHeight="1">
      <c r="A24" s="2">
        <f t="shared" si="0"/>
      </c>
      <c r="B24" s="465"/>
      <c r="C24" s="171">
        <f>IF(B24="","",VLOOKUP($B24,#REF!,2,FALSE))</f>
      </c>
      <c r="D24" s="172">
        <f>IF(B24="","",VLOOKUP($B24,#REF!,3,FALSE))</f>
      </c>
      <c r="E24" s="172">
        <f>IF(B24="","",VLOOKUP($B24,#REF!,4,FALSE))</f>
      </c>
      <c r="F24" s="173">
        <f>IF(B24="","",VLOOKUP($B24,#REF!,11,FALSE))</f>
      </c>
      <c r="G24" s="139">
        <f>IF(E24="","",VLOOKUP($B24,#REF!,3,FALSE))</f>
      </c>
      <c r="H24" s="173">
        <f>IF(B24="","",VLOOKUP($B24,#REF!,14,FALSE))</f>
      </c>
      <c r="I24" s="139">
        <f>IF(B24="","",VLOOKUP($B24,#REF!,16,FALSE))</f>
      </c>
      <c r="J24" s="140">
        <f>IF(B24="","",VLOOKUP($B24,#REF!,17,FALSE))</f>
      </c>
      <c r="K24" s="458">
        <f>IF($B24="","",VLOOKUP($B24,#REF!,11,FALSE))</f>
      </c>
      <c r="L24" s="459">
        <f>IF($B24="","",VLOOKUP($B24,#REF!,11,FALSE))</f>
      </c>
      <c r="M24" s="460">
        <f>IF($B24="","",VLOOKUP($B24,#REF!,11,FALSE))</f>
      </c>
      <c r="N24" s="458">
        <f>IF($B24="","",VLOOKUP($B24,#REF!,14,FALSE))</f>
      </c>
      <c r="O24" s="459">
        <f>IF($B24="","",VLOOKUP($B24,#REF!,14,FALSE))</f>
      </c>
      <c r="P24" s="459">
        <f>IF($B24="","",VLOOKUP($B24,#REF!,14,FALSE))</f>
      </c>
      <c r="Q24" s="459">
        <f>IF($B24="","",VLOOKUP($B24,#REF!,14,FALSE))</f>
      </c>
      <c r="R24" s="459">
        <f>IF($B24="","",VLOOKUP($B24,#REF!,14,FALSE))</f>
      </c>
      <c r="S24" s="459">
        <f>IF($B24="","",VLOOKUP($B24,#REF!,14,FALSE))</f>
      </c>
      <c r="T24" s="459">
        <f>IF($B24="","",VLOOKUP($B24,#REF!,14,FALSE))</f>
      </c>
      <c r="U24" s="459">
        <f>IF($B24="","",VLOOKUP($B24,#REF!,14,FALSE))</f>
      </c>
      <c r="V24" s="460">
        <f>IF($B24="","",VLOOKUP($B24,#REF!,14,FALSE))</f>
      </c>
      <c r="W24" s="173">
        <f t="shared" si="1"/>
      </c>
      <c r="X24" s="461">
        <f t="shared" si="2"/>
      </c>
      <c r="Y24" s="173">
        <f t="shared" si="3"/>
      </c>
      <c r="Z24" s="462">
        <f t="shared" si="4"/>
      </c>
      <c r="AA24" s="463">
        <f t="shared" si="5"/>
      </c>
      <c r="AB24" s="464">
        <f t="shared" si="6"/>
      </c>
      <c r="AC24" s="475">
        <f t="shared" si="7"/>
      </c>
      <c r="AD24" s="476">
        <f t="shared" si="8"/>
      </c>
      <c r="AE24" s="140">
        <f t="shared" si="9"/>
      </c>
      <c r="AF24" s="174">
        <f t="shared" si="11"/>
      </c>
      <c r="AG24" s="168">
        <f>IF(B24="","",VLOOKUP($B24,#REF!,27,FALSE))</f>
      </c>
      <c r="AH24" s="169" t="s">
        <v>240</v>
      </c>
      <c r="AI24" s="170" t="s">
        <v>240</v>
      </c>
      <c r="AK24" s="425">
        <f t="shared" si="12"/>
      </c>
      <c r="AL24" s="425">
        <f t="shared" si="10"/>
      </c>
    </row>
    <row r="25" spans="1:38" s="424" customFormat="1" ht="18.75" customHeight="1">
      <c r="A25" s="2">
        <f t="shared" si="0"/>
      </c>
      <c r="B25" s="465"/>
      <c r="C25" s="171">
        <f>IF(B25="","",VLOOKUP($B25,#REF!,2,FALSE))</f>
      </c>
      <c r="D25" s="172">
        <f>IF(B25="","",VLOOKUP($B25,#REF!,3,FALSE))</f>
      </c>
      <c r="E25" s="172">
        <f>IF(B25="","",VLOOKUP($B25,#REF!,4,FALSE))</f>
      </c>
      <c r="F25" s="173">
        <f>IF(B25="","",VLOOKUP($B25,#REF!,11,FALSE))</f>
      </c>
      <c r="G25" s="139">
        <f>IF(E25="","",VLOOKUP($B25,#REF!,3,FALSE))</f>
      </c>
      <c r="H25" s="173">
        <f>IF(B25="","",VLOOKUP($B25,#REF!,14,FALSE))</f>
      </c>
      <c r="I25" s="139">
        <f>IF(B25="","",VLOOKUP($B25,#REF!,16,FALSE))</f>
      </c>
      <c r="J25" s="140">
        <f>IF(B25="","",VLOOKUP($B25,#REF!,17,FALSE))</f>
      </c>
      <c r="K25" s="458">
        <f>IF($B25="","",VLOOKUP($B25,#REF!,11,FALSE))</f>
      </c>
      <c r="L25" s="459">
        <f>IF($B25="","",VLOOKUP($B25,#REF!,11,FALSE))</f>
      </c>
      <c r="M25" s="460">
        <f>IF($B25="","",VLOOKUP($B25,#REF!,11,FALSE))</f>
      </c>
      <c r="N25" s="458">
        <f>IF($B25="","",VLOOKUP($B25,#REF!,14,FALSE))</f>
      </c>
      <c r="O25" s="459">
        <f>IF($B25="","",VLOOKUP($B25,#REF!,14,FALSE))</f>
      </c>
      <c r="P25" s="459">
        <f>IF($B25="","",VLOOKUP($B25,#REF!,14,FALSE))</f>
      </c>
      <c r="Q25" s="459">
        <f>IF($B25="","",VLOOKUP($B25,#REF!,14,FALSE))</f>
      </c>
      <c r="R25" s="459">
        <f>IF($B25="","",VLOOKUP($B25,#REF!,14,FALSE))</f>
      </c>
      <c r="S25" s="459">
        <f>IF($B25="","",VLOOKUP($B25,#REF!,14,FALSE))</f>
      </c>
      <c r="T25" s="459">
        <f>IF($B25="","",VLOOKUP($B25,#REF!,14,FALSE))</f>
      </c>
      <c r="U25" s="459">
        <f>IF($B25="","",VLOOKUP($B25,#REF!,14,FALSE))</f>
      </c>
      <c r="V25" s="460">
        <f>IF($B25="","",VLOOKUP($B25,#REF!,14,FALSE))</f>
      </c>
      <c r="W25" s="173">
        <f t="shared" si="1"/>
      </c>
      <c r="X25" s="461">
        <f t="shared" si="2"/>
      </c>
      <c r="Y25" s="173">
        <f t="shared" si="3"/>
      </c>
      <c r="Z25" s="462">
        <f t="shared" si="4"/>
      </c>
      <c r="AA25" s="463">
        <f t="shared" si="5"/>
      </c>
      <c r="AB25" s="464">
        <f t="shared" si="6"/>
      </c>
      <c r="AC25" s="475">
        <f t="shared" si="7"/>
      </c>
      <c r="AD25" s="476">
        <f t="shared" si="8"/>
      </c>
      <c r="AE25" s="140">
        <f t="shared" si="9"/>
      </c>
      <c r="AF25" s="174">
        <f t="shared" si="11"/>
      </c>
      <c r="AG25" s="776">
        <f>IF(B25="","",VLOOKUP($B25,#REF!,27,FALSE))</f>
      </c>
      <c r="AH25" s="777" t="s">
        <v>240</v>
      </c>
      <c r="AI25" s="778" t="s">
        <v>240</v>
      </c>
      <c r="AK25" s="425">
        <f t="shared" si="12"/>
      </c>
      <c r="AL25" s="425">
        <f t="shared" si="10"/>
      </c>
    </row>
    <row r="26" spans="1:38" s="424" customFormat="1" ht="18.75" customHeight="1">
      <c r="A26" s="2">
        <f t="shared" si="0"/>
      </c>
      <c r="B26" s="465"/>
      <c r="C26" s="171">
        <f>IF(B26="","",VLOOKUP($B26,#REF!,2,FALSE))</f>
      </c>
      <c r="D26" s="172">
        <f>IF(B26="","",VLOOKUP($B26,#REF!,3,FALSE))</f>
      </c>
      <c r="E26" s="172">
        <f>IF(B26="","",VLOOKUP($B26,#REF!,4,FALSE))</f>
      </c>
      <c r="F26" s="173">
        <f>IF(B26="","",VLOOKUP($B26,#REF!,11,FALSE))</f>
      </c>
      <c r="G26" s="139">
        <f>IF(E26="","",VLOOKUP($B26,#REF!,3,FALSE))</f>
      </c>
      <c r="H26" s="173">
        <f>IF(B26="","",VLOOKUP($B26,#REF!,14,FALSE))</f>
      </c>
      <c r="I26" s="139">
        <f>IF(B26="","",VLOOKUP($B26,#REF!,16,FALSE))</f>
      </c>
      <c r="J26" s="140">
        <f>IF(B26="","",VLOOKUP($B26,#REF!,17,FALSE))</f>
      </c>
      <c r="K26" s="458">
        <f>IF($B26="","",VLOOKUP($B26,#REF!,11,FALSE))</f>
      </c>
      <c r="L26" s="459">
        <f>IF($B26="","",VLOOKUP($B26,#REF!,11,FALSE))</f>
      </c>
      <c r="M26" s="460">
        <f>IF($B26="","",VLOOKUP($B26,#REF!,11,FALSE))</f>
      </c>
      <c r="N26" s="458">
        <f>IF($B26="","",VLOOKUP($B26,#REF!,14,FALSE))</f>
      </c>
      <c r="O26" s="459">
        <f>IF($B26="","",VLOOKUP($B26,#REF!,14,FALSE))</f>
      </c>
      <c r="P26" s="459">
        <f>IF($B26="","",VLOOKUP($B26,#REF!,14,FALSE))</f>
      </c>
      <c r="Q26" s="459">
        <f>IF($B26="","",VLOOKUP($B26,#REF!,14,FALSE))</f>
      </c>
      <c r="R26" s="459">
        <f>IF($B26="","",VLOOKUP($B26,#REF!,14,FALSE))</f>
      </c>
      <c r="S26" s="459">
        <f>IF($B26="","",VLOOKUP($B26,#REF!,14,FALSE))</f>
      </c>
      <c r="T26" s="459">
        <f>IF($B26="","",VLOOKUP($B26,#REF!,14,FALSE))</f>
      </c>
      <c r="U26" s="459">
        <f>IF($B26="","",VLOOKUP($B26,#REF!,14,FALSE))</f>
      </c>
      <c r="V26" s="460">
        <f>IF($B26="","",VLOOKUP($B26,#REF!,14,FALSE))</f>
      </c>
      <c r="W26" s="173">
        <f t="shared" si="1"/>
      </c>
      <c r="X26" s="461">
        <f t="shared" si="2"/>
      </c>
      <c r="Y26" s="173">
        <f t="shared" si="3"/>
      </c>
      <c r="Z26" s="462">
        <f t="shared" si="4"/>
      </c>
      <c r="AA26" s="463">
        <f t="shared" si="5"/>
      </c>
      <c r="AB26" s="464">
        <f t="shared" si="6"/>
      </c>
      <c r="AC26" s="475">
        <f t="shared" si="7"/>
      </c>
      <c r="AD26" s="476">
        <f t="shared" si="8"/>
      </c>
      <c r="AE26" s="140">
        <f t="shared" si="9"/>
      </c>
      <c r="AF26" s="174">
        <f t="shared" si="11"/>
      </c>
      <c r="AG26" s="776">
        <f>IF(B26="","",VLOOKUP($B26,#REF!,27,FALSE))</f>
      </c>
      <c r="AH26" s="777" t="s">
        <v>240</v>
      </c>
      <c r="AI26" s="778" t="s">
        <v>240</v>
      </c>
      <c r="AK26" s="425">
        <f t="shared" si="12"/>
      </c>
      <c r="AL26" s="425">
        <f t="shared" si="10"/>
      </c>
    </row>
    <row r="27" spans="1:38" s="424" customFormat="1" ht="18.75" customHeight="1">
      <c r="A27" s="2">
        <f t="shared" si="0"/>
      </c>
      <c r="B27" s="465"/>
      <c r="C27" s="171">
        <f>IF(B27="","",VLOOKUP($B27,#REF!,2,FALSE))</f>
      </c>
      <c r="D27" s="172">
        <f>IF(B27="","",VLOOKUP($B27,#REF!,3,FALSE))</f>
      </c>
      <c r="E27" s="172">
        <f>IF(B27="","",VLOOKUP($B27,#REF!,4,FALSE))</f>
      </c>
      <c r="F27" s="173">
        <f>IF(B27="","",VLOOKUP($B27,#REF!,11,FALSE))</f>
      </c>
      <c r="G27" s="139">
        <f>IF(E27="","",VLOOKUP($B27,#REF!,3,FALSE))</f>
      </c>
      <c r="H27" s="173">
        <f>IF(B27="","",VLOOKUP($B27,#REF!,14,FALSE))</f>
      </c>
      <c r="I27" s="139">
        <f>IF(B27="","",VLOOKUP($B27,#REF!,16,FALSE))</f>
      </c>
      <c r="J27" s="140">
        <f>IF(B27="","",VLOOKUP($B27,#REF!,17,FALSE))</f>
      </c>
      <c r="K27" s="458">
        <f>IF($B27="","",VLOOKUP($B27,#REF!,11,FALSE))</f>
      </c>
      <c r="L27" s="459">
        <f>IF($B27="","",VLOOKUP($B27,#REF!,11,FALSE))</f>
      </c>
      <c r="M27" s="460">
        <f>IF($B27="","",VLOOKUP($B27,#REF!,11,FALSE))</f>
      </c>
      <c r="N27" s="458">
        <f>IF($B27="","",VLOOKUP($B27,#REF!,14,FALSE))</f>
      </c>
      <c r="O27" s="459">
        <f>IF($B27="","",VLOOKUP($B27,#REF!,14,FALSE))</f>
      </c>
      <c r="P27" s="459">
        <f>IF($B27="","",VLOOKUP($B27,#REF!,14,FALSE))</f>
      </c>
      <c r="Q27" s="459">
        <f>IF($B27="","",VLOOKUP($B27,#REF!,14,FALSE))</f>
      </c>
      <c r="R27" s="459">
        <f>IF($B27="","",VLOOKUP($B27,#REF!,14,FALSE))</f>
      </c>
      <c r="S27" s="459">
        <f>IF($B27="","",VLOOKUP($B27,#REF!,14,FALSE))</f>
      </c>
      <c r="T27" s="459">
        <f>IF($B27="","",VLOOKUP($B27,#REF!,14,FALSE))</f>
      </c>
      <c r="U27" s="459">
        <f>IF($B27="","",VLOOKUP($B27,#REF!,14,FALSE))</f>
      </c>
      <c r="V27" s="460">
        <f>IF($B27="","",VLOOKUP($B27,#REF!,14,FALSE))</f>
      </c>
      <c r="W27" s="173">
        <f t="shared" si="1"/>
      </c>
      <c r="X27" s="461">
        <f t="shared" si="2"/>
      </c>
      <c r="Y27" s="173">
        <f t="shared" si="3"/>
      </c>
      <c r="Z27" s="462">
        <f t="shared" si="4"/>
      </c>
      <c r="AA27" s="463">
        <f t="shared" si="5"/>
      </c>
      <c r="AB27" s="464">
        <f t="shared" si="6"/>
      </c>
      <c r="AC27" s="475">
        <f t="shared" si="7"/>
      </c>
      <c r="AD27" s="476">
        <f t="shared" si="8"/>
      </c>
      <c r="AE27" s="140">
        <f t="shared" si="9"/>
      </c>
      <c r="AF27" s="174">
        <f t="shared" si="11"/>
      </c>
      <c r="AG27" s="168">
        <f>IF(B27="","",VLOOKUP($B27,#REF!,27,FALSE))</f>
      </c>
      <c r="AH27" s="169" t="s">
        <v>240</v>
      </c>
      <c r="AI27" s="170" t="s">
        <v>240</v>
      </c>
      <c r="AK27" s="425">
        <f t="shared" si="12"/>
      </c>
      <c r="AL27" s="425">
        <f t="shared" si="10"/>
      </c>
    </row>
    <row r="28" spans="1:38" s="424" customFormat="1" ht="18.75" customHeight="1">
      <c r="A28" s="2">
        <f t="shared" si="0"/>
      </c>
      <c r="B28" s="465"/>
      <c r="C28" s="171">
        <f>IF(B28="","",VLOOKUP($B28,#REF!,2,FALSE))</f>
      </c>
      <c r="D28" s="172">
        <f>IF(B28="","",VLOOKUP($B28,#REF!,3,FALSE))</f>
      </c>
      <c r="E28" s="172">
        <f>IF(B28="","",VLOOKUP($B28,#REF!,4,FALSE))</f>
      </c>
      <c r="F28" s="173">
        <f>IF(B28="","",VLOOKUP($B28,#REF!,11,FALSE))</f>
      </c>
      <c r="G28" s="139">
        <f>IF(E28="","",VLOOKUP($B28,#REF!,3,FALSE))</f>
      </c>
      <c r="H28" s="173">
        <f>IF(B28="","",VLOOKUP($B28,#REF!,14,FALSE))</f>
      </c>
      <c r="I28" s="139">
        <f>IF(B28="","",VLOOKUP($B28,#REF!,16,FALSE))</f>
      </c>
      <c r="J28" s="140">
        <f>IF(B28="","",VLOOKUP($B28,#REF!,17,FALSE))</f>
      </c>
      <c r="K28" s="458">
        <f>IF($B28="","",VLOOKUP($B28,#REF!,11,FALSE))</f>
      </c>
      <c r="L28" s="459">
        <f>IF($B28="","",VLOOKUP($B28,#REF!,11,FALSE))</f>
      </c>
      <c r="M28" s="460">
        <f>IF($B28="","",VLOOKUP($B28,#REF!,11,FALSE))</f>
      </c>
      <c r="N28" s="458">
        <f>IF($B28="","",VLOOKUP($B28,#REF!,14,FALSE))</f>
      </c>
      <c r="O28" s="459">
        <f>IF($B28="","",VLOOKUP($B28,#REF!,14,FALSE))</f>
      </c>
      <c r="P28" s="459">
        <f>IF($B28="","",VLOOKUP($B28,#REF!,14,FALSE))</f>
      </c>
      <c r="Q28" s="459">
        <f>IF($B28="","",VLOOKUP($B28,#REF!,14,FALSE))</f>
      </c>
      <c r="R28" s="459">
        <f>IF($B28="","",VLOOKUP($B28,#REF!,14,FALSE))</f>
      </c>
      <c r="S28" s="459">
        <f>IF($B28="","",VLOOKUP($B28,#REF!,14,FALSE))</f>
      </c>
      <c r="T28" s="459">
        <f>IF($B28="","",VLOOKUP($B28,#REF!,14,FALSE))</f>
      </c>
      <c r="U28" s="459">
        <f>IF($B28="","",VLOOKUP($B28,#REF!,14,FALSE))</f>
      </c>
      <c r="V28" s="460">
        <f>IF($B28="","",VLOOKUP($B28,#REF!,14,FALSE))</f>
      </c>
      <c r="W28" s="173">
        <f t="shared" si="1"/>
      </c>
      <c r="X28" s="461">
        <f t="shared" si="2"/>
      </c>
      <c r="Y28" s="173">
        <f t="shared" si="3"/>
      </c>
      <c r="Z28" s="462">
        <f t="shared" si="4"/>
      </c>
      <c r="AA28" s="463">
        <f t="shared" si="5"/>
      </c>
      <c r="AB28" s="464">
        <f t="shared" si="6"/>
      </c>
      <c r="AC28" s="475">
        <f t="shared" si="7"/>
      </c>
      <c r="AD28" s="476">
        <f t="shared" si="8"/>
      </c>
      <c r="AE28" s="140">
        <f t="shared" si="9"/>
      </c>
      <c r="AF28" s="174">
        <f t="shared" si="11"/>
      </c>
      <c r="AG28" s="776">
        <f>IF(B28="","",VLOOKUP($B28,#REF!,27,FALSE))</f>
      </c>
      <c r="AH28" s="777" t="s">
        <v>240</v>
      </c>
      <c r="AI28" s="778" t="s">
        <v>240</v>
      </c>
      <c r="AK28" s="425">
        <f t="shared" si="12"/>
      </c>
      <c r="AL28" s="425">
        <f t="shared" si="10"/>
      </c>
    </row>
    <row r="29" spans="1:38" s="424" customFormat="1" ht="18.75" customHeight="1">
      <c r="A29" s="2">
        <f t="shared" si="0"/>
      </c>
      <c r="B29" s="465"/>
      <c r="C29" s="171">
        <f>IF(B29="","",VLOOKUP($B29,#REF!,2,FALSE))</f>
      </c>
      <c r="D29" s="172">
        <f>IF(B29="","",VLOOKUP($B29,#REF!,3,FALSE))</f>
      </c>
      <c r="E29" s="172">
        <f>IF(B29="","",VLOOKUP($B29,#REF!,4,FALSE))</f>
      </c>
      <c r="F29" s="173">
        <f>IF(B29="","",VLOOKUP($B29,#REF!,11,FALSE))</f>
      </c>
      <c r="G29" s="139">
        <f>IF(E29="","",VLOOKUP($B29,#REF!,3,FALSE))</f>
      </c>
      <c r="H29" s="173">
        <f>IF(B29="","",VLOOKUP($B29,#REF!,14,FALSE))</f>
      </c>
      <c r="I29" s="139">
        <f>IF(B29="","",VLOOKUP($B29,#REF!,16,FALSE))</f>
      </c>
      <c r="J29" s="140">
        <f>IF(B29="","",VLOOKUP($B29,#REF!,17,FALSE))</f>
      </c>
      <c r="K29" s="458">
        <f>IF($B29="","",VLOOKUP($B29,#REF!,11,FALSE))</f>
      </c>
      <c r="L29" s="459">
        <f>IF($B29="","",VLOOKUP($B29,#REF!,11,FALSE))</f>
      </c>
      <c r="M29" s="460">
        <f>IF($B29="","",VLOOKUP($B29,#REF!,11,FALSE))</f>
      </c>
      <c r="N29" s="458">
        <f>IF($B29="","",VLOOKUP($B29,#REF!,14,FALSE))</f>
      </c>
      <c r="O29" s="459">
        <f>IF($B29="","",VLOOKUP($B29,#REF!,14,FALSE))</f>
      </c>
      <c r="P29" s="459">
        <f>IF($B29="","",VLOOKUP($B29,#REF!,14,FALSE))</f>
      </c>
      <c r="Q29" s="459">
        <f>IF($B29="","",VLOOKUP($B29,#REF!,14,FALSE))</f>
      </c>
      <c r="R29" s="459">
        <f>IF($B29="","",VLOOKUP($B29,#REF!,14,FALSE))</f>
      </c>
      <c r="S29" s="459">
        <f>IF($B29="","",VLOOKUP($B29,#REF!,14,FALSE))</f>
      </c>
      <c r="T29" s="459">
        <f>IF($B29="","",VLOOKUP($B29,#REF!,14,FALSE))</f>
      </c>
      <c r="U29" s="459">
        <f>IF($B29="","",VLOOKUP($B29,#REF!,14,FALSE))</f>
      </c>
      <c r="V29" s="460">
        <f>IF($B29="","",VLOOKUP($B29,#REF!,14,FALSE))</f>
      </c>
      <c r="W29" s="173">
        <f t="shared" si="1"/>
      </c>
      <c r="X29" s="461">
        <f t="shared" si="2"/>
      </c>
      <c r="Y29" s="173">
        <f t="shared" si="3"/>
      </c>
      <c r="Z29" s="462">
        <f t="shared" si="4"/>
      </c>
      <c r="AA29" s="463">
        <f t="shared" si="5"/>
      </c>
      <c r="AB29" s="464">
        <f t="shared" si="6"/>
      </c>
      <c r="AC29" s="475">
        <f t="shared" si="7"/>
      </c>
      <c r="AD29" s="476">
        <f t="shared" si="8"/>
      </c>
      <c r="AE29" s="140">
        <f t="shared" si="9"/>
      </c>
      <c r="AF29" s="174">
        <f t="shared" si="11"/>
      </c>
      <c r="AG29" s="776">
        <f>IF(B29="","",VLOOKUP($B29,#REF!,27,FALSE))</f>
      </c>
      <c r="AH29" s="777" t="s">
        <v>240</v>
      </c>
      <c r="AI29" s="778" t="s">
        <v>240</v>
      </c>
      <c r="AK29" s="425">
        <f t="shared" si="12"/>
      </c>
      <c r="AL29" s="425">
        <f t="shared" si="10"/>
      </c>
    </row>
    <row r="30" spans="1:38" s="424" customFormat="1" ht="18.75" customHeight="1">
      <c r="A30" s="2">
        <f t="shared" si="0"/>
      </c>
      <c r="B30" s="465"/>
      <c r="C30" s="171">
        <f>IF(B30="","",VLOOKUP($B30,#REF!,2,FALSE))</f>
      </c>
      <c r="D30" s="172">
        <f>IF(B30="","",VLOOKUP($B30,#REF!,3,FALSE))</f>
      </c>
      <c r="E30" s="172">
        <f>IF(B30="","",VLOOKUP($B30,#REF!,4,FALSE))</f>
      </c>
      <c r="F30" s="173">
        <f>IF(B30="","",VLOOKUP($B30,#REF!,11,FALSE))</f>
      </c>
      <c r="G30" s="139">
        <f>IF(E30="","",VLOOKUP($B30,#REF!,3,FALSE))</f>
      </c>
      <c r="H30" s="173">
        <f>IF(B30="","",VLOOKUP($B30,#REF!,14,FALSE))</f>
      </c>
      <c r="I30" s="139">
        <f>IF(B30="","",VLOOKUP($B30,#REF!,16,FALSE))</f>
      </c>
      <c r="J30" s="140">
        <f>IF(B30="","",VLOOKUP($B30,#REF!,17,FALSE))</f>
      </c>
      <c r="K30" s="458">
        <f>IF($B30="","",VLOOKUP($B30,#REF!,11,FALSE))</f>
      </c>
      <c r="L30" s="459">
        <f>IF($B30="","",VLOOKUP($B30,#REF!,11,FALSE))</f>
      </c>
      <c r="M30" s="460">
        <f>IF($B30="","",VLOOKUP($B30,#REF!,11,FALSE))</f>
      </c>
      <c r="N30" s="458">
        <f>IF($B30="","",VLOOKUP($B30,#REF!,14,FALSE))</f>
      </c>
      <c r="O30" s="459">
        <f>IF($B30="","",VLOOKUP($B30,#REF!,14,FALSE))</f>
      </c>
      <c r="P30" s="459">
        <f>IF($B30="","",VLOOKUP($B30,#REF!,14,FALSE))</f>
      </c>
      <c r="Q30" s="459">
        <f>IF($B30="","",VLOOKUP($B30,#REF!,14,FALSE))</f>
      </c>
      <c r="R30" s="459">
        <f>IF($B30="","",VLOOKUP($B30,#REF!,14,FALSE))</f>
      </c>
      <c r="S30" s="459">
        <f>IF($B30="","",VLOOKUP($B30,#REF!,14,FALSE))</f>
      </c>
      <c r="T30" s="459">
        <f>IF($B30="","",VLOOKUP($B30,#REF!,14,FALSE))</f>
      </c>
      <c r="U30" s="459">
        <f>IF($B30="","",VLOOKUP($B30,#REF!,14,FALSE))</f>
      </c>
      <c r="V30" s="460">
        <f>IF($B30="","",VLOOKUP($B30,#REF!,14,FALSE))</f>
      </c>
      <c r="W30" s="173">
        <f t="shared" si="1"/>
      </c>
      <c r="X30" s="461">
        <f t="shared" si="2"/>
      </c>
      <c r="Y30" s="173">
        <f t="shared" si="3"/>
      </c>
      <c r="Z30" s="462">
        <f t="shared" si="4"/>
      </c>
      <c r="AA30" s="463">
        <f t="shared" si="5"/>
      </c>
      <c r="AB30" s="464">
        <f t="shared" si="6"/>
      </c>
      <c r="AC30" s="475">
        <f t="shared" si="7"/>
      </c>
      <c r="AD30" s="476">
        <f t="shared" si="8"/>
      </c>
      <c r="AE30" s="140">
        <f t="shared" si="9"/>
      </c>
      <c r="AF30" s="174">
        <f t="shared" si="11"/>
      </c>
      <c r="AG30" s="707">
        <f>IF(B30="","",VLOOKUP($B30,#REF!,27,FALSE))</f>
      </c>
      <c r="AH30" s="708" t="s">
        <v>240</v>
      </c>
      <c r="AI30" s="709" t="s">
        <v>240</v>
      </c>
      <c r="AK30" s="425">
        <f>IF(A30&gt;0,ASC(C30&amp;H30),"")</f>
      </c>
      <c r="AL30" s="425">
        <f t="shared" si="10"/>
      </c>
    </row>
    <row r="31" spans="1:38" s="424" customFormat="1" ht="18.75" customHeight="1">
      <c r="A31" s="2">
        <f t="shared" si="0"/>
      </c>
      <c r="B31" s="465"/>
      <c r="C31" s="171">
        <f>IF(B31="","",VLOOKUP($B31,#REF!,2,FALSE))</f>
      </c>
      <c r="D31" s="172">
        <f>IF(B31="","",VLOOKUP($B31,#REF!,3,FALSE))</f>
      </c>
      <c r="E31" s="172">
        <f>IF(B31="","",VLOOKUP($B31,#REF!,4,FALSE))</f>
      </c>
      <c r="F31" s="173">
        <f>IF(B31="","",VLOOKUP($B31,#REF!,11,FALSE))</f>
      </c>
      <c r="G31" s="139">
        <f>IF(E31="","",VLOOKUP($B31,#REF!,3,FALSE))</f>
      </c>
      <c r="H31" s="173">
        <f>IF(B31="","",VLOOKUP($B31,#REF!,14,FALSE))</f>
      </c>
      <c r="I31" s="139">
        <f>IF(B31="","",VLOOKUP($B31,#REF!,16,FALSE))</f>
      </c>
      <c r="J31" s="140">
        <f>IF(B31="","",VLOOKUP($B31,#REF!,17,FALSE))</f>
      </c>
      <c r="K31" s="458">
        <f>IF($B31="","",VLOOKUP($B31,#REF!,11,FALSE))</f>
      </c>
      <c r="L31" s="459">
        <f>IF($B31="","",VLOOKUP($B31,#REF!,11,FALSE))</f>
      </c>
      <c r="M31" s="460">
        <f>IF($B31="","",VLOOKUP($B31,#REF!,11,FALSE))</f>
      </c>
      <c r="N31" s="458">
        <f>IF($B31="","",VLOOKUP($B31,#REF!,14,FALSE))</f>
      </c>
      <c r="O31" s="459">
        <f>IF($B31="","",VLOOKUP($B31,#REF!,14,FALSE))</f>
      </c>
      <c r="P31" s="459">
        <f>IF($B31="","",VLOOKUP($B31,#REF!,14,FALSE))</f>
      </c>
      <c r="Q31" s="459">
        <f>IF($B31="","",VLOOKUP($B31,#REF!,14,FALSE))</f>
      </c>
      <c r="R31" s="459">
        <f>IF($B31="","",VLOOKUP($B31,#REF!,14,FALSE))</f>
      </c>
      <c r="S31" s="459">
        <f>IF($B31="","",VLOOKUP($B31,#REF!,14,FALSE))</f>
      </c>
      <c r="T31" s="459">
        <f>IF($B31="","",VLOOKUP($B31,#REF!,14,FALSE))</f>
      </c>
      <c r="U31" s="459">
        <f>IF($B31="","",VLOOKUP($B31,#REF!,14,FALSE))</f>
      </c>
      <c r="V31" s="460">
        <f>IF($B31="","",VLOOKUP($B31,#REF!,14,FALSE))</f>
      </c>
      <c r="W31" s="173">
        <f t="shared" si="1"/>
      </c>
      <c r="X31" s="461">
        <f t="shared" si="2"/>
      </c>
      <c r="Y31" s="173">
        <f t="shared" si="3"/>
      </c>
      <c r="Z31" s="462">
        <f t="shared" si="4"/>
      </c>
      <c r="AA31" s="463">
        <f t="shared" si="5"/>
      </c>
      <c r="AB31" s="464">
        <f t="shared" si="6"/>
      </c>
      <c r="AC31" s="475">
        <f t="shared" si="7"/>
      </c>
      <c r="AD31" s="476">
        <f t="shared" si="8"/>
      </c>
      <c r="AE31" s="140">
        <f t="shared" si="9"/>
      </c>
      <c r="AF31" s="174">
        <f t="shared" si="11"/>
      </c>
      <c r="AG31" s="776">
        <f>IF(B31="","",VLOOKUP($B31,#REF!,27,FALSE))</f>
      </c>
      <c r="AH31" s="777" t="s">
        <v>240</v>
      </c>
      <c r="AI31" s="778" t="s">
        <v>240</v>
      </c>
      <c r="AK31" s="425">
        <f>IF(A31&gt;0,ASC(C31&amp;H31),"")</f>
      </c>
      <c r="AL31" s="425">
        <f t="shared" si="10"/>
      </c>
    </row>
    <row r="32" spans="1:38" s="424" customFormat="1" ht="18.75" customHeight="1">
      <c r="A32" s="2">
        <f t="shared" si="0"/>
      </c>
      <c r="B32" s="465"/>
      <c r="C32" s="171">
        <f>IF(B32="","",VLOOKUP($B32,#REF!,2,FALSE))</f>
      </c>
      <c r="D32" s="172">
        <f>IF(B32="","",VLOOKUP($B32,#REF!,3,FALSE))</f>
      </c>
      <c r="E32" s="172">
        <f>IF(B32="","",VLOOKUP($B32,#REF!,4,FALSE))</f>
      </c>
      <c r="F32" s="173">
        <f>IF(B32="","",VLOOKUP($B32,#REF!,11,FALSE))</f>
      </c>
      <c r="G32" s="139">
        <f>IF(E32="","",VLOOKUP($B32,#REF!,3,FALSE))</f>
      </c>
      <c r="H32" s="173">
        <f>IF(B32="","",VLOOKUP($B32,#REF!,14,FALSE))</f>
      </c>
      <c r="I32" s="139">
        <f>IF(B32="","",VLOOKUP($B32,#REF!,16,FALSE))</f>
      </c>
      <c r="J32" s="140">
        <f>IF(B32="","",VLOOKUP($B32,#REF!,17,FALSE))</f>
      </c>
      <c r="K32" s="458">
        <f>IF($B32="","",VLOOKUP($B32,#REF!,11,FALSE))</f>
      </c>
      <c r="L32" s="459">
        <f>IF($B32="","",VLOOKUP($B32,#REF!,11,FALSE))</f>
      </c>
      <c r="M32" s="460">
        <f>IF($B32="","",VLOOKUP($B32,#REF!,11,FALSE))</f>
      </c>
      <c r="N32" s="458">
        <f>IF($B32="","",VLOOKUP($B32,#REF!,14,FALSE))</f>
      </c>
      <c r="O32" s="459">
        <f>IF($B32="","",VLOOKUP($B32,#REF!,14,FALSE))</f>
      </c>
      <c r="P32" s="459">
        <f>IF($B32="","",VLOOKUP($B32,#REF!,14,FALSE))</f>
      </c>
      <c r="Q32" s="459">
        <f>IF($B32="","",VLOOKUP($B32,#REF!,14,FALSE))</f>
      </c>
      <c r="R32" s="459">
        <f>IF($B32="","",VLOOKUP($B32,#REF!,14,FALSE))</f>
      </c>
      <c r="S32" s="459">
        <f>IF($B32="","",VLOOKUP($B32,#REF!,14,FALSE))</f>
      </c>
      <c r="T32" s="459">
        <f>IF($B32="","",VLOOKUP($B32,#REF!,14,FALSE))</f>
      </c>
      <c r="U32" s="459">
        <f>IF($B32="","",VLOOKUP($B32,#REF!,14,FALSE))</f>
      </c>
      <c r="V32" s="460">
        <f>IF($B32="","",VLOOKUP($B32,#REF!,14,FALSE))</f>
      </c>
      <c r="W32" s="173">
        <f t="shared" si="1"/>
      </c>
      <c r="X32" s="461">
        <f t="shared" si="2"/>
      </c>
      <c r="Y32" s="173">
        <f t="shared" si="3"/>
      </c>
      <c r="Z32" s="462">
        <f t="shared" si="4"/>
      </c>
      <c r="AA32" s="463">
        <f t="shared" si="5"/>
      </c>
      <c r="AB32" s="464">
        <f t="shared" si="6"/>
      </c>
      <c r="AC32" s="475">
        <f t="shared" si="7"/>
      </c>
      <c r="AD32" s="476">
        <f t="shared" si="8"/>
      </c>
      <c r="AE32" s="140">
        <f t="shared" si="9"/>
      </c>
      <c r="AF32" s="174">
        <f t="shared" si="11"/>
      </c>
      <c r="AG32" s="707">
        <f>IF(B32="","",VLOOKUP($B32,#REF!,27,FALSE))</f>
      </c>
      <c r="AH32" s="708" t="s">
        <v>240</v>
      </c>
      <c r="AI32" s="709" t="s">
        <v>240</v>
      </c>
      <c r="AK32" s="425">
        <f>IF(A32&gt;0,ASC(C32&amp;H32),"")</f>
      </c>
      <c r="AL32" s="425">
        <f t="shared" si="10"/>
      </c>
    </row>
    <row r="33" spans="1:38" s="424" customFormat="1" ht="18.75" customHeight="1">
      <c r="A33" s="2">
        <f t="shared" si="0"/>
      </c>
      <c r="B33" s="465"/>
      <c r="C33" s="171">
        <f>IF(B33="","",VLOOKUP($B33,#REF!,2,FALSE))</f>
      </c>
      <c r="D33" s="172">
        <f>IF(B33="","",VLOOKUP($B33,#REF!,3,FALSE))</f>
      </c>
      <c r="E33" s="172">
        <f>IF(B33="","",VLOOKUP($B33,#REF!,4,FALSE))</f>
      </c>
      <c r="F33" s="173">
        <f>IF(B33="","",VLOOKUP($B33,#REF!,11,FALSE))</f>
      </c>
      <c r="G33" s="139">
        <f>IF(E33="","",VLOOKUP($B33,#REF!,3,FALSE))</f>
      </c>
      <c r="H33" s="173">
        <f>IF(B33="","",VLOOKUP($B33,#REF!,14,FALSE))</f>
      </c>
      <c r="I33" s="139">
        <f>IF(B33="","",VLOOKUP($B33,#REF!,16,FALSE))</f>
      </c>
      <c r="J33" s="140">
        <f>IF(B33="","",VLOOKUP($B33,#REF!,17,FALSE))</f>
      </c>
      <c r="K33" s="458">
        <f>IF($B33="","",VLOOKUP($B33,#REF!,11,FALSE))</f>
      </c>
      <c r="L33" s="459">
        <f>IF($B33="","",VLOOKUP($B33,#REF!,11,FALSE))</f>
      </c>
      <c r="M33" s="460">
        <f>IF($B33="","",VLOOKUP($B33,#REF!,11,FALSE))</f>
      </c>
      <c r="N33" s="458">
        <f>IF($B33="","",VLOOKUP($B33,#REF!,14,FALSE))</f>
      </c>
      <c r="O33" s="459">
        <f>IF($B33="","",VLOOKUP($B33,#REF!,14,FALSE))</f>
      </c>
      <c r="P33" s="459">
        <f>IF($B33="","",VLOOKUP($B33,#REF!,14,FALSE))</f>
      </c>
      <c r="Q33" s="459">
        <f>IF($B33="","",VLOOKUP($B33,#REF!,14,FALSE))</f>
      </c>
      <c r="R33" s="459">
        <f>IF($B33="","",VLOOKUP($B33,#REF!,14,FALSE))</f>
      </c>
      <c r="S33" s="459">
        <f>IF($B33="","",VLOOKUP($B33,#REF!,14,FALSE))</f>
      </c>
      <c r="T33" s="459">
        <f>IF($B33="","",VLOOKUP($B33,#REF!,14,FALSE))</f>
      </c>
      <c r="U33" s="459">
        <f>IF($B33="","",VLOOKUP($B33,#REF!,14,FALSE))</f>
      </c>
      <c r="V33" s="460">
        <f>IF($B33="","",VLOOKUP($B33,#REF!,14,FALSE))</f>
      </c>
      <c r="W33" s="173">
        <f t="shared" si="1"/>
      </c>
      <c r="X33" s="461">
        <f t="shared" si="2"/>
      </c>
      <c r="Y33" s="173">
        <f t="shared" si="3"/>
      </c>
      <c r="Z33" s="462">
        <f t="shared" si="4"/>
      </c>
      <c r="AA33" s="463">
        <f t="shared" si="5"/>
      </c>
      <c r="AB33" s="464">
        <f t="shared" si="6"/>
      </c>
      <c r="AC33" s="475">
        <f t="shared" si="7"/>
      </c>
      <c r="AD33" s="476">
        <f t="shared" si="8"/>
      </c>
      <c r="AE33" s="140">
        <f t="shared" si="9"/>
      </c>
      <c r="AF33" s="174">
        <f t="shared" si="11"/>
      </c>
      <c r="AG33" s="707">
        <f>IF(B33="","",VLOOKUP($B33,#REF!,27,FALSE))</f>
      </c>
      <c r="AH33" s="708" t="s">
        <v>240</v>
      </c>
      <c r="AI33" s="709" t="s">
        <v>240</v>
      </c>
      <c r="AK33" s="425">
        <f t="shared" si="12"/>
      </c>
      <c r="AL33" s="425">
        <f t="shared" si="10"/>
      </c>
    </row>
    <row r="34" spans="1:38" s="424" customFormat="1" ht="18.75" customHeight="1">
      <c r="A34" s="2">
        <f t="shared" si="0"/>
      </c>
      <c r="B34" s="465"/>
      <c r="C34" s="171">
        <f>IF(B34="","",VLOOKUP($B34,#REF!,2,FALSE))</f>
      </c>
      <c r="D34" s="172">
        <f>IF(B34="","",VLOOKUP($B34,#REF!,3,FALSE))</f>
      </c>
      <c r="E34" s="172">
        <f>IF(B34="","",VLOOKUP($B34,#REF!,4,FALSE))</f>
      </c>
      <c r="F34" s="173">
        <f>IF(B34="","",VLOOKUP($B34,#REF!,11,FALSE))</f>
      </c>
      <c r="G34" s="139">
        <f>IF(E34="","",VLOOKUP($B34,#REF!,3,FALSE))</f>
      </c>
      <c r="H34" s="173">
        <f>IF(B34="","",VLOOKUP($B34,#REF!,14,FALSE))</f>
      </c>
      <c r="I34" s="139">
        <f>IF(B34="","",VLOOKUP($B34,#REF!,16,FALSE))</f>
      </c>
      <c r="J34" s="140">
        <f>IF(B34="","",VLOOKUP($B34,#REF!,17,FALSE))</f>
      </c>
      <c r="K34" s="458">
        <f>IF($B34="","",VLOOKUP($B34,#REF!,11,FALSE))</f>
      </c>
      <c r="L34" s="459">
        <f>IF($B34="","",VLOOKUP($B34,#REF!,11,FALSE))</f>
      </c>
      <c r="M34" s="460">
        <f>IF($B34="","",VLOOKUP($B34,#REF!,11,FALSE))</f>
      </c>
      <c r="N34" s="458">
        <f>IF($B34="","",VLOOKUP($B34,#REF!,14,FALSE))</f>
      </c>
      <c r="O34" s="459">
        <f>IF($B34="","",VLOOKUP($B34,#REF!,14,FALSE))</f>
      </c>
      <c r="P34" s="459">
        <f>IF($B34="","",VLOOKUP($B34,#REF!,14,FALSE))</f>
      </c>
      <c r="Q34" s="459">
        <f>IF($B34="","",VLOOKUP($B34,#REF!,14,FALSE))</f>
      </c>
      <c r="R34" s="459">
        <f>IF($B34="","",VLOOKUP($B34,#REF!,14,FALSE))</f>
      </c>
      <c r="S34" s="459">
        <f>IF($B34="","",VLOOKUP($B34,#REF!,14,FALSE))</f>
      </c>
      <c r="T34" s="459">
        <f>IF($B34="","",VLOOKUP($B34,#REF!,14,FALSE))</f>
      </c>
      <c r="U34" s="459">
        <f>IF($B34="","",VLOOKUP($B34,#REF!,14,FALSE))</f>
      </c>
      <c r="V34" s="460">
        <f>IF($B34="","",VLOOKUP($B34,#REF!,14,FALSE))</f>
      </c>
      <c r="W34" s="173">
        <f t="shared" si="1"/>
      </c>
      <c r="X34" s="461">
        <f t="shared" si="2"/>
      </c>
      <c r="Y34" s="173">
        <f t="shared" si="3"/>
      </c>
      <c r="Z34" s="462">
        <f t="shared" si="4"/>
      </c>
      <c r="AA34" s="463">
        <f t="shared" si="5"/>
      </c>
      <c r="AB34" s="464">
        <f t="shared" si="6"/>
      </c>
      <c r="AC34" s="475">
        <f t="shared" si="7"/>
      </c>
      <c r="AD34" s="476">
        <f t="shared" si="8"/>
      </c>
      <c r="AE34" s="140">
        <f t="shared" si="9"/>
      </c>
      <c r="AF34" s="174">
        <f t="shared" si="11"/>
      </c>
      <c r="AG34" s="776">
        <f>IF(B34="","",VLOOKUP($B34,#REF!,27,FALSE))</f>
      </c>
      <c r="AH34" s="777" t="s">
        <v>240</v>
      </c>
      <c r="AI34" s="778" t="s">
        <v>240</v>
      </c>
      <c r="AK34" s="425">
        <f t="shared" si="12"/>
      </c>
      <c r="AL34" s="425">
        <f t="shared" si="10"/>
      </c>
    </row>
    <row r="35" spans="1:38" s="424" customFormat="1" ht="18.75" customHeight="1">
      <c r="A35" s="2">
        <f t="shared" si="0"/>
      </c>
      <c r="B35" s="465"/>
      <c r="C35" s="171">
        <f>IF(B35="","",VLOOKUP($B35,#REF!,2,FALSE))</f>
      </c>
      <c r="D35" s="172">
        <f>IF(B35="","",VLOOKUP($B35,#REF!,3,FALSE))</f>
      </c>
      <c r="E35" s="172">
        <f>IF(B35="","",VLOOKUP($B35,#REF!,4,FALSE))</f>
      </c>
      <c r="F35" s="173">
        <f>IF(B35="","",VLOOKUP($B35,#REF!,11,FALSE))</f>
      </c>
      <c r="G35" s="139">
        <f>IF(E35="","",VLOOKUP($B35,#REF!,3,FALSE))</f>
      </c>
      <c r="H35" s="173">
        <f>IF(B35="","",VLOOKUP($B35,#REF!,14,FALSE))</f>
      </c>
      <c r="I35" s="139">
        <f>IF(B35="","",VLOOKUP($B35,#REF!,16,FALSE))</f>
      </c>
      <c r="J35" s="140">
        <f>IF(B35="","",VLOOKUP($B35,#REF!,17,FALSE))</f>
      </c>
      <c r="K35" s="458">
        <f>IF($B35="","",VLOOKUP($B35,#REF!,11,FALSE))</f>
      </c>
      <c r="L35" s="459">
        <f>IF($B35="","",VLOOKUP($B35,#REF!,11,FALSE))</f>
      </c>
      <c r="M35" s="460">
        <f>IF($B35="","",VLOOKUP($B35,#REF!,11,FALSE))</f>
      </c>
      <c r="N35" s="458">
        <f>IF($B35="","",VLOOKUP($B35,#REF!,14,FALSE))</f>
      </c>
      <c r="O35" s="459">
        <f>IF($B35="","",VLOOKUP($B35,#REF!,14,FALSE))</f>
      </c>
      <c r="P35" s="459">
        <f>IF($B35="","",VLOOKUP($B35,#REF!,14,FALSE))</f>
      </c>
      <c r="Q35" s="459">
        <f>IF($B35="","",VLOOKUP($B35,#REF!,14,FALSE))</f>
      </c>
      <c r="R35" s="459">
        <f>IF($B35="","",VLOOKUP($B35,#REF!,14,FALSE))</f>
      </c>
      <c r="S35" s="459">
        <f>IF($B35="","",VLOOKUP($B35,#REF!,14,FALSE))</f>
      </c>
      <c r="T35" s="459">
        <f>IF($B35="","",VLOOKUP($B35,#REF!,14,FALSE))</f>
      </c>
      <c r="U35" s="459">
        <f>IF($B35="","",VLOOKUP($B35,#REF!,14,FALSE))</f>
      </c>
      <c r="V35" s="460">
        <f>IF($B35="","",VLOOKUP($B35,#REF!,14,FALSE))</f>
      </c>
      <c r="W35" s="173">
        <f t="shared" si="1"/>
      </c>
      <c r="X35" s="461">
        <f t="shared" si="2"/>
      </c>
      <c r="Y35" s="173">
        <f t="shared" si="3"/>
      </c>
      <c r="Z35" s="462">
        <f t="shared" si="4"/>
      </c>
      <c r="AA35" s="463">
        <f t="shared" si="5"/>
      </c>
      <c r="AB35" s="464">
        <f t="shared" si="6"/>
      </c>
      <c r="AC35" s="475">
        <f t="shared" si="7"/>
      </c>
      <c r="AD35" s="476">
        <f t="shared" si="8"/>
      </c>
      <c r="AE35" s="140">
        <f t="shared" si="9"/>
      </c>
      <c r="AF35" s="174">
        <f t="shared" si="11"/>
      </c>
      <c r="AG35" s="776">
        <f>IF(B35="","",VLOOKUP($B35,#REF!,27,FALSE))</f>
      </c>
      <c r="AH35" s="777" t="s">
        <v>240</v>
      </c>
      <c r="AI35" s="778" t="s">
        <v>240</v>
      </c>
      <c r="AK35" s="425">
        <f t="shared" si="12"/>
      </c>
      <c r="AL35" s="425">
        <f t="shared" si="10"/>
      </c>
    </row>
    <row r="36" spans="1:38" s="424" customFormat="1" ht="18.75" customHeight="1">
      <c r="A36" s="2">
        <f t="shared" si="0"/>
      </c>
      <c r="B36" s="465"/>
      <c r="C36" s="171">
        <f>IF(B36="","",VLOOKUP($B36,#REF!,2,FALSE))</f>
      </c>
      <c r="D36" s="172">
        <f>IF(B36="","",VLOOKUP($B36,#REF!,3,FALSE))</f>
      </c>
      <c r="E36" s="172">
        <f>IF(B36="","",VLOOKUP($B36,#REF!,4,FALSE))</f>
      </c>
      <c r="F36" s="173">
        <f>IF(B36="","",VLOOKUP($B36,#REF!,11,FALSE))</f>
      </c>
      <c r="G36" s="139">
        <f>IF(E36="","",VLOOKUP($B36,#REF!,3,FALSE))</f>
      </c>
      <c r="H36" s="173">
        <f>IF(B36="","",VLOOKUP($B36,#REF!,14,FALSE))</f>
      </c>
      <c r="I36" s="139">
        <f>IF(B36="","",VLOOKUP($B36,#REF!,16,FALSE))</f>
      </c>
      <c r="J36" s="140">
        <f>IF(B36="","",VLOOKUP($B36,#REF!,17,FALSE))</f>
      </c>
      <c r="K36" s="458">
        <f>IF($B36="","",VLOOKUP($B36,#REF!,11,FALSE))</f>
      </c>
      <c r="L36" s="459">
        <f>IF($B36="","",VLOOKUP($B36,#REF!,11,FALSE))</f>
      </c>
      <c r="M36" s="460">
        <f>IF($B36="","",VLOOKUP($B36,#REF!,11,FALSE))</f>
      </c>
      <c r="N36" s="458">
        <f>IF($B36="","",VLOOKUP($B36,#REF!,14,FALSE))</f>
      </c>
      <c r="O36" s="459">
        <f>IF($B36="","",VLOOKUP($B36,#REF!,14,FALSE))</f>
      </c>
      <c r="P36" s="459">
        <f>IF($B36="","",VLOOKUP($B36,#REF!,14,FALSE))</f>
      </c>
      <c r="Q36" s="459">
        <f>IF($B36="","",VLOOKUP($B36,#REF!,14,FALSE))</f>
      </c>
      <c r="R36" s="459">
        <f>IF($B36="","",VLOOKUP($B36,#REF!,14,FALSE))</f>
      </c>
      <c r="S36" s="459">
        <f>IF($B36="","",VLOOKUP($B36,#REF!,14,FALSE))</f>
      </c>
      <c r="T36" s="459">
        <f>IF($B36="","",VLOOKUP($B36,#REF!,14,FALSE))</f>
      </c>
      <c r="U36" s="459">
        <f>IF($B36="","",VLOOKUP($B36,#REF!,14,FALSE))</f>
      </c>
      <c r="V36" s="460">
        <f>IF($B36="","",VLOOKUP($B36,#REF!,14,FALSE))</f>
      </c>
      <c r="W36" s="173">
        <f t="shared" si="1"/>
      </c>
      <c r="X36" s="461">
        <f t="shared" si="2"/>
      </c>
      <c r="Y36" s="173">
        <f t="shared" si="3"/>
      </c>
      <c r="Z36" s="462">
        <f t="shared" si="4"/>
      </c>
      <c r="AA36" s="463">
        <f t="shared" si="5"/>
      </c>
      <c r="AB36" s="464">
        <f t="shared" si="6"/>
      </c>
      <c r="AC36" s="475">
        <f t="shared" si="7"/>
      </c>
      <c r="AD36" s="476">
        <f t="shared" si="8"/>
      </c>
      <c r="AE36" s="140">
        <f t="shared" si="9"/>
      </c>
      <c r="AF36" s="174">
        <f t="shared" si="11"/>
      </c>
      <c r="AG36" s="776">
        <f>IF(B36="","",VLOOKUP($B36,#REF!,27,FALSE))</f>
      </c>
      <c r="AH36" s="777" t="s">
        <v>240</v>
      </c>
      <c r="AI36" s="778" t="s">
        <v>240</v>
      </c>
      <c r="AK36" s="425">
        <f t="shared" si="12"/>
      </c>
      <c r="AL36" s="425">
        <f t="shared" si="10"/>
      </c>
    </row>
    <row r="37" spans="1:38" s="424" customFormat="1" ht="18.75" customHeight="1">
      <c r="A37" s="2">
        <f t="shared" si="0"/>
      </c>
      <c r="B37" s="465"/>
      <c r="C37" s="171">
        <f>IF(B37="","",VLOOKUP($B37,#REF!,2,FALSE))</f>
      </c>
      <c r="D37" s="172">
        <f>IF(B37="","",VLOOKUP($B37,#REF!,3,FALSE))</f>
      </c>
      <c r="E37" s="172">
        <f>IF(B37="","",VLOOKUP($B37,#REF!,4,FALSE))</f>
      </c>
      <c r="F37" s="173">
        <f>IF(B37="","",VLOOKUP($B37,#REF!,11,FALSE))</f>
      </c>
      <c r="G37" s="139">
        <f>IF(E37="","",VLOOKUP($B37,#REF!,3,FALSE))</f>
      </c>
      <c r="H37" s="173">
        <f>IF(B37="","",VLOOKUP($B37,#REF!,14,FALSE))</f>
      </c>
      <c r="I37" s="139">
        <f>IF(B37="","",VLOOKUP($B37,#REF!,16,FALSE))</f>
      </c>
      <c r="J37" s="140">
        <f>IF(B37="","",VLOOKUP($B37,#REF!,17,FALSE))</f>
      </c>
      <c r="K37" s="458">
        <f>IF($B37="","",VLOOKUP($B37,#REF!,11,FALSE))</f>
      </c>
      <c r="L37" s="459">
        <f>IF($B37="","",VLOOKUP($B37,#REF!,11,FALSE))</f>
      </c>
      <c r="M37" s="460">
        <f>IF($B37="","",VLOOKUP($B37,#REF!,11,FALSE))</f>
      </c>
      <c r="N37" s="458">
        <f>IF($B37="","",VLOOKUP($B37,#REF!,14,FALSE))</f>
      </c>
      <c r="O37" s="459">
        <f>IF($B37="","",VLOOKUP($B37,#REF!,14,FALSE))</f>
      </c>
      <c r="P37" s="459">
        <f>IF($B37="","",VLOOKUP($B37,#REF!,14,FALSE))</f>
      </c>
      <c r="Q37" s="459">
        <f>IF($B37="","",VLOOKUP($B37,#REF!,14,FALSE))</f>
      </c>
      <c r="R37" s="459">
        <f>IF($B37="","",VLOOKUP($B37,#REF!,14,FALSE))</f>
      </c>
      <c r="S37" s="459">
        <f>IF($B37="","",VLOOKUP($B37,#REF!,14,FALSE))</f>
      </c>
      <c r="T37" s="459">
        <f>IF($B37="","",VLOOKUP($B37,#REF!,14,FALSE))</f>
      </c>
      <c r="U37" s="459">
        <f>IF($B37="","",VLOOKUP($B37,#REF!,14,FALSE))</f>
      </c>
      <c r="V37" s="460">
        <f>IF($B37="","",VLOOKUP($B37,#REF!,14,FALSE))</f>
      </c>
      <c r="W37" s="173">
        <f t="shared" si="1"/>
      </c>
      <c r="X37" s="461">
        <f t="shared" si="2"/>
      </c>
      <c r="Y37" s="173">
        <f t="shared" si="3"/>
      </c>
      <c r="Z37" s="462">
        <f t="shared" si="4"/>
      </c>
      <c r="AA37" s="463">
        <f t="shared" si="5"/>
      </c>
      <c r="AB37" s="464">
        <f t="shared" si="6"/>
      </c>
      <c r="AC37" s="475">
        <f t="shared" si="7"/>
      </c>
      <c r="AD37" s="476">
        <f t="shared" si="8"/>
      </c>
      <c r="AE37" s="140">
        <f t="shared" si="9"/>
      </c>
      <c r="AF37" s="174">
        <f t="shared" si="11"/>
      </c>
      <c r="AG37" s="776">
        <f>IF(B37="","",VLOOKUP($B37,#REF!,27,FALSE))</f>
      </c>
      <c r="AH37" s="777" t="s">
        <v>240</v>
      </c>
      <c r="AI37" s="778" t="s">
        <v>240</v>
      </c>
      <c r="AK37" s="425">
        <f t="shared" si="12"/>
      </c>
      <c r="AL37" s="425">
        <f t="shared" si="10"/>
      </c>
    </row>
    <row r="38" spans="1:38" s="424" customFormat="1" ht="18.75" customHeight="1" thickBot="1">
      <c r="A38" s="2">
        <f t="shared" si="0"/>
      </c>
      <c r="B38" s="465"/>
      <c r="C38" s="171">
        <f>IF(B38="","",VLOOKUP($B38,#REF!,2,FALSE))</f>
      </c>
      <c r="D38" s="172">
        <f>IF(B38="","",VLOOKUP($B38,#REF!,3,FALSE))</f>
      </c>
      <c r="E38" s="172">
        <f>IF(B38="","",VLOOKUP($B38,#REF!,4,FALSE))</f>
      </c>
      <c r="F38" s="173">
        <f>IF(B38="","",VLOOKUP($B38,#REF!,11,FALSE))</f>
      </c>
      <c r="G38" s="175">
        <f>IF(E38="","",VLOOKUP($B38,#REF!,3,FALSE))</f>
      </c>
      <c r="H38" s="173">
        <f>IF(B38="","",VLOOKUP($B38,#REF!,14,FALSE))</f>
      </c>
      <c r="I38" s="139">
        <f>IF(B38="","",VLOOKUP($B38,#REF!,16,FALSE))</f>
      </c>
      <c r="J38" s="140">
        <f>IF(B38="","",VLOOKUP($B38,#REF!,17,FALSE))</f>
      </c>
      <c r="K38" s="458">
        <f>IF($B38="","",VLOOKUP($B38,#REF!,11,FALSE))</f>
      </c>
      <c r="L38" s="459">
        <f>IF($B38="","",VLOOKUP($B38,#REF!,11,FALSE))</f>
      </c>
      <c r="M38" s="460">
        <f>IF($B38="","",VLOOKUP($B38,#REF!,11,FALSE))</f>
      </c>
      <c r="N38" s="458">
        <f>IF($B38="","",VLOOKUP($B38,#REF!,14,FALSE))</f>
      </c>
      <c r="O38" s="459">
        <f>IF($B38="","",VLOOKUP($B38,#REF!,14,FALSE))</f>
      </c>
      <c r="P38" s="459">
        <f>IF($B38="","",VLOOKUP($B38,#REF!,14,FALSE))</f>
      </c>
      <c r="Q38" s="459">
        <f>IF($B38="","",VLOOKUP($B38,#REF!,14,FALSE))</f>
      </c>
      <c r="R38" s="459">
        <f>IF($B38="","",VLOOKUP($B38,#REF!,14,FALSE))</f>
      </c>
      <c r="S38" s="459">
        <f>IF($B38="","",VLOOKUP($B38,#REF!,14,FALSE))</f>
      </c>
      <c r="T38" s="459">
        <f>IF($B38="","",VLOOKUP($B38,#REF!,14,FALSE))</f>
      </c>
      <c r="U38" s="459">
        <f>IF($B38="","",VLOOKUP($B38,#REF!,14,FALSE))</f>
      </c>
      <c r="V38" s="460">
        <f>IF($B38="","",VLOOKUP($B38,#REF!,14,FALSE))</f>
      </c>
      <c r="W38" s="173">
        <f t="shared" si="1"/>
      </c>
      <c r="X38" s="461">
        <f t="shared" si="2"/>
      </c>
      <c r="Y38" s="173">
        <f t="shared" si="3"/>
      </c>
      <c r="Z38" s="462">
        <f t="shared" si="4"/>
      </c>
      <c r="AA38" s="463">
        <f t="shared" si="5"/>
      </c>
      <c r="AB38" s="464">
        <f t="shared" si="6"/>
      </c>
      <c r="AC38" s="475">
        <f t="shared" si="7"/>
      </c>
      <c r="AD38" s="476">
        <f t="shared" si="8"/>
      </c>
      <c r="AE38" s="140">
        <f t="shared" si="9"/>
      </c>
      <c r="AF38" s="174">
        <f t="shared" si="11"/>
      </c>
      <c r="AG38" s="779">
        <f>IF(B38="","",VLOOKUP($B38,#REF!,27,FALSE))</f>
      </c>
      <c r="AH38" s="780" t="s">
        <v>240</v>
      </c>
      <c r="AI38" s="781" t="s">
        <v>240</v>
      </c>
      <c r="AK38" s="425">
        <f t="shared" si="12"/>
      </c>
      <c r="AL38" s="425">
        <f t="shared" si="10"/>
      </c>
    </row>
    <row r="39" spans="1:38" s="436" customFormat="1" ht="18.75" customHeight="1" thickBot="1">
      <c r="A39" s="658" t="s">
        <v>22</v>
      </c>
      <c r="B39" s="710"/>
      <c r="C39" s="710"/>
      <c r="D39" s="710"/>
      <c r="E39" s="710"/>
      <c r="F39" s="710"/>
      <c r="G39" s="710"/>
      <c r="H39" s="710"/>
      <c r="I39" s="710"/>
      <c r="J39" s="154"/>
      <c r="K39" s="176" t="s">
        <v>150</v>
      </c>
      <c r="L39" s="177" t="s">
        <v>150</v>
      </c>
      <c r="M39" s="178" t="s">
        <v>150</v>
      </c>
      <c r="N39" s="176" t="s">
        <v>150</v>
      </c>
      <c r="O39" s="177" t="s">
        <v>150</v>
      </c>
      <c r="P39" s="177" t="s">
        <v>150</v>
      </c>
      <c r="Q39" s="177" t="s">
        <v>150</v>
      </c>
      <c r="R39" s="177" t="s">
        <v>150</v>
      </c>
      <c r="S39" s="177" t="s">
        <v>150</v>
      </c>
      <c r="T39" s="177" t="s">
        <v>150</v>
      </c>
      <c r="U39" s="177" t="s">
        <v>150</v>
      </c>
      <c r="V39" s="178" t="s">
        <v>150</v>
      </c>
      <c r="W39" s="176" t="s">
        <v>150</v>
      </c>
      <c r="X39" s="179" t="s">
        <v>150</v>
      </c>
      <c r="Y39" s="176" t="s">
        <v>150</v>
      </c>
      <c r="Z39" s="180" t="s">
        <v>150</v>
      </c>
      <c r="AA39" s="181" t="s">
        <v>150</v>
      </c>
      <c r="AB39" s="182" t="s">
        <v>150</v>
      </c>
      <c r="AC39" s="183" t="s">
        <v>150</v>
      </c>
      <c r="AD39" s="178" t="s">
        <v>150</v>
      </c>
      <c r="AE39" s="184"/>
      <c r="AF39" s="184"/>
      <c r="AG39" s="661"/>
      <c r="AH39" s="662"/>
      <c r="AI39" s="663"/>
      <c r="AK39" s="437"/>
      <c r="AL39" s="437"/>
    </row>
    <row r="40" spans="1:38" s="369" customFormat="1" ht="16.5" customHeight="1">
      <c r="A40" s="369" t="s">
        <v>27</v>
      </c>
      <c r="B40" s="477"/>
      <c r="C40" s="478"/>
      <c r="AK40" s="466"/>
      <c r="AL40" s="466"/>
    </row>
    <row r="41" spans="1:29" s="481" customFormat="1" ht="14.25" customHeight="1">
      <c r="A41" s="249" t="s">
        <v>242</v>
      </c>
      <c r="B41" s="479"/>
      <c r="C41" s="480"/>
      <c r="Z41" s="482"/>
      <c r="AA41" s="482"/>
      <c r="AC41" s="482"/>
    </row>
    <row r="42" spans="1:38" s="481" customFormat="1" ht="11.25">
      <c r="A42" s="249" t="s">
        <v>82</v>
      </c>
      <c r="C42" s="480"/>
      <c r="AK42" s="482"/>
      <c r="AL42" s="482"/>
    </row>
    <row r="43" spans="1:38" s="481" customFormat="1" ht="10.5" customHeight="1">
      <c r="A43" s="249" t="s">
        <v>243</v>
      </c>
      <c r="B43" s="479"/>
      <c r="C43" s="480"/>
      <c r="AK43" s="482"/>
      <c r="AL43" s="482"/>
    </row>
    <row r="44" spans="2:38" s="369" customFormat="1" ht="10.5" customHeight="1">
      <c r="B44" s="477"/>
      <c r="C44" s="478"/>
      <c r="AK44" s="466"/>
      <c r="AL44" s="466"/>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K7:AK8"/>
    <mergeCell ref="AL7:AL8"/>
    <mergeCell ref="AG9:AI9"/>
    <mergeCell ref="AG11:AI11"/>
    <mergeCell ref="AA6:AA8"/>
    <mergeCell ref="AB6:AB8"/>
    <mergeCell ref="AC6:AC8"/>
    <mergeCell ref="AD6:AD8"/>
    <mergeCell ref="AG12:AI12"/>
    <mergeCell ref="AG13:AI13"/>
    <mergeCell ref="AG14:AI14"/>
    <mergeCell ref="AG17:AI17"/>
    <mergeCell ref="AG18:AI18"/>
    <mergeCell ref="AG19:AI19"/>
    <mergeCell ref="AG35:AI35"/>
    <mergeCell ref="AG22:AI22"/>
    <mergeCell ref="AG23:AI23"/>
    <mergeCell ref="AG25:AI25"/>
    <mergeCell ref="AG26:AI26"/>
    <mergeCell ref="AG28:AI28"/>
    <mergeCell ref="AG29:AI29"/>
    <mergeCell ref="AG36:AI36"/>
    <mergeCell ref="AG37:AI37"/>
    <mergeCell ref="AG38:AI38"/>
    <mergeCell ref="A39:I39"/>
    <mergeCell ref="AG39:AI39"/>
    <mergeCell ref="AG30:AI30"/>
    <mergeCell ref="AG31:AI31"/>
    <mergeCell ref="AG32:AI32"/>
    <mergeCell ref="AG33:AI33"/>
    <mergeCell ref="AG34:AI34"/>
  </mergeCells>
  <dataValidations count="3">
    <dataValidation type="whole" allowBlank="1" showInputMessage="1" showErrorMessage="1" sqref="B14:B38">
      <formula1>1</formula1>
      <formula2>999999</formula2>
    </dataValidation>
    <dataValidation type="list" allowBlank="1" showInputMessage="1" showErrorMessage="1" sqref="N9:V38">
      <formula1>"Ａ,Ｂ,Ｃ,Ｄ"</formula1>
    </dataValidation>
    <dataValidation type="list" allowBlank="1" showInputMessage="1" showErrorMessage="1" sqref="K9:M38">
      <formula1>"Ａ,Ｂ,Ｃ１,Ｃ２,Ｄ"</formula1>
    </dataValidation>
  </dataValidations>
  <printOptions horizontalCentered="1"/>
  <pageMargins left="0.1968503937007874" right="0.1968503937007874" top="0.3937007874015748" bottom="0.3937007874015748" header="0" footer="0"/>
  <pageSetup horizontalDpi="600" verticalDpi="600" orientation="landscape" paperSize="9" scale="65"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sheetPr>
    <tabColor theme="7" tint="0.39998000860214233"/>
  </sheetPr>
  <dimension ref="A1:AQ44"/>
  <sheetViews>
    <sheetView view="pageBreakPreview" zoomScale="70" zoomScaleNormal="75" zoomScaleSheetLayoutView="70" zoomScalePageLayoutView="0" workbookViewId="0" topLeftCell="C1">
      <selection activeCell="C9" sqref="C9:C14"/>
    </sheetView>
  </sheetViews>
  <sheetFormatPr defaultColWidth="9.625" defaultRowHeight="13.5"/>
  <cols>
    <col min="1" max="1" width="6.25390625" style="315" customWidth="1"/>
    <col min="2" max="2" width="15.625" style="468" customWidth="1"/>
    <col min="3" max="3" width="6.125" style="381" customWidth="1"/>
    <col min="4" max="5" width="11.25390625" style="315" customWidth="1"/>
    <col min="6" max="6" width="5.50390625" style="315" customWidth="1"/>
    <col min="7" max="7" width="10.25390625" style="315" bestFit="1" customWidth="1"/>
    <col min="8" max="8" width="3.50390625" style="315" bestFit="1" customWidth="1"/>
    <col min="9" max="9" width="10.75390625" style="315" customWidth="1"/>
    <col min="10" max="10" width="12.25390625" style="315" bestFit="1" customWidth="1"/>
    <col min="11" max="22" width="4.25390625" style="315" customWidth="1"/>
    <col min="23" max="32" width="4.375" style="315" customWidth="1"/>
    <col min="33" max="33" width="11.00390625" style="315" bestFit="1" customWidth="1"/>
    <col min="34" max="34" width="10.25390625" style="315" bestFit="1" customWidth="1"/>
    <col min="35" max="35" width="9.75390625" style="315" customWidth="1"/>
    <col min="36" max="36" width="6.50390625" style="315" customWidth="1"/>
    <col min="37" max="37" width="8.25390625" style="315" customWidth="1"/>
    <col min="38" max="38" width="3.125" style="315" customWidth="1"/>
    <col min="39" max="39" width="8.625" style="383" bestFit="1" customWidth="1"/>
    <col min="40" max="40" width="5.25390625" style="383" bestFit="1" customWidth="1"/>
    <col min="41" max="16384" width="9.625" style="315" customWidth="1"/>
  </cols>
  <sheetData>
    <row r="1" spans="1:40" ht="24.75" customHeight="1">
      <c r="A1" s="380" t="s">
        <v>68</v>
      </c>
      <c r="B1" s="467"/>
      <c r="W1" s="766" t="s">
        <v>20</v>
      </c>
      <c r="X1" s="766"/>
      <c r="Y1" s="766"/>
      <c r="Z1" s="699"/>
      <c r="AA1" s="767"/>
      <c r="AB1" s="767"/>
      <c r="AC1" s="767"/>
      <c r="AD1" s="767"/>
      <c r="AE1" s="767"/>
      <c r="AF1" s="767"/>
      <c r="AG1" s="767"/>
      <c r="AH1" s="768"/>
      <c r="AI1" s="382" t="s">
        <v>21</v>
      </c>
      <c r="AJ1" s="769"/>
      <c r="AK1" s="770"/>
      <c r="AM1" s="440"/>
      <c r="AN1" s="440"/>
    </row>
    <row r="2" spans="1:40" ht="24.75" customHeight="1" thickBot="1">
      <c r="A2" s="384"/>
      <c r="W2" s="771" t="s">
        <v>18</v>
      </c>
      <c r="X2" s="771"/>
      <c r="Y2" s="771"/>
      <c r="Z2" s="702"/>
      <c r="AA2" s="772"/>
      <c r="AB2" s="772"/>
      <c r="AC2" s="772"/>
      <c r="AD2" s="772"/>
      <c r="AE2" s="772"/>
      <c r="AF2" s="772"/>
      <c r="AG2" s="772"/>
      <c r="AH2" s="773"/>
      <c r="AI2" s="385" t="s">
        <v>19</v>
      </c>
      <c r="AJ2" s="774"/>
      <c r="AK2" s="775"/>
      <c r="AM2" s="441"/>
      <c r="AN2" s="118"/>
    </row>
    <row r="3" spans="1:40" ht="19.5" thickBot="1">
      <c r="A3" s="442" t="s">
        <v>273</v>
      </c>
      <c r="B3" s="469"/>
      <c r="AJ3" s="387"/>
      <c r="AK3" s="387" t="s">
        <v>26</v>
      </c>
      <c r="AM3" s="441"/>
      <c r="AN3" s="118"/>
    </row>
    <row r="4" spans="1:40" s="324" customFormat="1" ht="18.75" customHeight="1" thickBot="1">
      <c r="A4" s="628" t="s">
        <v>31</v>
      </c>
      <c r="B4" s="788" t="s">
        <v>224</v>
      </c>
      <c r="C4" s="687" t="s">
        <v>8</v>
      </c>
      <c r="D4" s="627" t="s">
        <v>118</v>
      </c>
      <c r="E4" s="627" t="s">
        <v>225</v>
      </c>
      <c r="F4" s="731" t="s">
        <v>226</v>
      </c>
      <c r="G4" s="732"/>
      <c r="H4" s="732"/>
      <c r="I4" s="732"/>
      <c r="J4" s="733"/>
      <c r="K4" s="737" t="s">
        <v>69</v>
      </c>
      <c r="L4" s="744"/>
      <c r="M4" s="744"/>
      <c r="N4" s="744"/>
      <c r="O4" s="744"/>
      <c r="P4" s="744"/>
      <c r="Q4" s="744"/>
      <c r="R4" s="744"/>
      <c r="S4" s="744"/>
      <c r="T4" s="744"/>
      <c r="U4" s="744"/>
      <c r="V4" s="744"/>
      <c r="W4" s="744"/>
      <c r="X4" s="744"/>
      <c r="Y4" s="744"/>
      <c r="Z4" s="744"/>
      <c r="AA4" s="744"/>
      <c r="AB4" s="744"/>
      <c r="AC4" s="744"/>
      <c r="AD4" s="744"/>
      <c r="AE4" s="744"/>
      <c r="AF4" s="747"/>
      <c r="AG4" s="627" t="s">
        <v>66</v>
      </c>
      <c r="AH4" s="627" t="s">
        <v>318</v>
      </c>
      <c r="AI4" s="745" t="s">
        <v>70</v>
      </c>
      <c r="AJ4" s="746"/>
      <c r="AK4" s="747"/>
      <c r="AM4" s="441"/>
      <c r="AN4" s="118"/>
    </row>
    <row r="5" spans="1:40" s="324" customFormat="1" ht="18.75" customHeight="1" thickBot="1">
      <c r="A5" s="683"/>
      <c r="B5" s="789"/>
      <c r="C5" s="688"/>
      <c r="D5" s="685"/>
      <c r="E5" s="685"/>
      <c r="F5" s="737" t="s">
        <v>227</v>
      </c>
      <c r="G5" s="754"/>
      <c r="H5" s="755"/>
      <c r="I5" s="755"/>
      <c r="J5" s="756"/>
      <c r="K5" s="757" t="s">
        <v>65</v>
      </c>
      <c r="L5" s="758"/>
      <c r="M5" s="758"/>
      <c r="N5" s="758"/>
      <c r="O5" s="758"/>
      <c r="P5" s="758"/>
      <c r="Q5" s="758"/>
      <c r="R5" s="758"/>
      <c r="S5" s="758"/>
      <c r="T5" s="758"/>
      <c r="U5" s="758"/>
      <c r="V5" s="759"/>
      <c r="W5" s="731" t="s">
        <v>228</v>
      </c>
      <c r="X5" s="732"/>
      <c r="Y5" s="732"/>
      <c r="Z5" s="732"/>
      <c r="AA5" s="732"/>
      <c r="AB5" s="732"/>
      <c r="AC5" s="732"/>
      <c r="AD5" s="732"/>
      <c r="AE5" s="732"/>
      <c r="AF5" s="733"/>
      <c r="AG5" s="685"/>
      <c r="AH5" s="685"/>
      <c r="AI5" s="748"/>
      <c r="AJ5" s="749"/>
      <c r="AK5" s="750"/>
      <c r="AM5" s="441"/>
      <c r="AN5" s="118"/>
    </row>
    <row r="6" spans="1:40" s="324" customFormat="1" ht="21.75" customHeight="1" thickBot="1">
      <c r="A6" s="683"/>
      <c r="B6" s="789"/>
      <c r="C6" s="688"/>
      <c r="D6" s="685"/>
      <c r="E6" s="685"/>
      <c r="F6" s="760" t="s">
        <v>10</v>
      </c>
      <c r="G6" s="763" t="s">
        <v>52</v>
      </c>
      <c r="H6" s="760" t="s">
        <v>10</v>
      </c>
      <c r="I6" s="763" t="s">
        <v>52</v>
      </c>
      <c r="J6" s="765" t="s">
        <v>312</v>
      </c>
      <c r="K6" s="787" t="s">
        <v>63</v>
      </c>
      <c r="L6" s="787"/>
      <c r="M6" s="787"/>
      <c r="N6" s="734" t="s">
        <v>64</v>
      </c>
      <c r="O6" s="735"/>
      <c r="P6" s="735"/>
      <c r="Q6" s="735"/>
      <c r="R6" s="735"/>
      <c r="S6" s="735"/>
      <c r="T6" s="735"/>
      <c r="U6" s="735"/>
      <c r="V6" s="736"/>
      <c r="W6" s="737" t="s">
        <v>229</v>
      </c>
      <c r="X6" s="740" t="s">
        <v>229</v>
      </c>
      <c r="Y6" s="737" t="s">
        <v>230</v>
      </c>
      <c r="Z6" s="729" t="s">
        <v>230</v>
      </c>
      <c r="AA6" s="719" t="s">
        <v>231</v>
      </c>
      <c r="AB6" s="722" t="s">
        <v>231</v>
      </c>
      <c r="AC6" s="679" t="s">
        <v>232</v>
      </c>
      <c r="AD6" s="722" t="s">
        <v>232</v>
      </c>
      <c r="AE6" s="679" t="s">
        <v>233</v>
      </c>
      <c r="AF6" s="784" t="s">
        <v>233</v>
      </c>
      <c r="AG6" s="685"/>
      <c r="AH6" s="683"/>
      <c r="AI6" s="738"/>
      <c r="AJ6" s="751"/>
      <c r="AK6" s="750"/>
      <c r="AM6" s="441"/>
      <c r="AN6" s="155"/>
    </row>
    <row r="7" spans="1:43" s="324" customFormat="1" ht="20.25" customHeight="1" thickBot="1">
      <c r="A7" s="683"/>
      <c r="B7" s="789"/>
      <c r="C7" s="688"/>
      <c r="D7" s="685"/>
      <c r="E7" s="685"/>
      <c r="F7" s="761"/>
      <c r="G7" s="764"/>
      <c r="H7" s="761"/>
      <c r="I7" s="764"/>
      <c r="J7" s="698"/>
      <c r="K7" s="731" t="s">
        <v>57</v>
      </c>
      <c r="L7" s="782" t="s">
        <v>58</v>
      </c>
      <c r="M7" s="733" t="s">
        <v>59</v>
      </c>
      <c r="N7" s="731" t="s">
        <v>54</v>
      </c>
      <c r="O7" s="782" t="s">
        <v>234</v>
      </c>
      <c r="P7" s="782" t="s">
        <v>235</v>
      </c>
      <c r="Q7" s="782" t="s">
        <v>236</v>
      </c>
      <c r="R7" s="782" t="s">
        <v>55</v>
      </c>
      <c r="S7" s="782" t="s">
        <v>56</v>
      </c>
      <c r="T7" s="782" t="s">
        <v>60</v>
      </c>
      <c r="U7" s="782" t="s">
        <v>61</v>
      </c>
      <c r="V7" s="733" t="s">
        <v>62</v>
      </c>
      <c r="W7" s="738"/>
      <c r="X7" s="741"/>
      <c r="Y7" s="738"/>
      <c r="Z7" s="743"/>
      <c r="AA7" s="720"/>
      <c r="AB7" s="723"/>
      <c r="AC7" s="783"/>
      <c r="AD7" s="723"/>
      <c r="AE7" s="783"/>
      <c r="AF7" s="785"/>
      <c r="AG7" s="685"/>
      <c r="AH7" s="683"/>
      <c r="AI7" s="738"/>
      <c r="AJ7" s="751"/>
      <c r="AK7" s="750"/>
      <c r="AM7" s="711" t="s">
        <v>29</v>
      </c>
      <c r="AN7" s="711" t="s">
        <v>237</v>
      </c>
      <c r="AO7" s="438"/>
      <c r="AP7" s="438"/>
      <c r="AQ7" s="438"/>
    </row>
    <row r="8" spans="1:40" s="324" customFormat="1" ht="18.75" customHeight="1" thickBot="1">
      <c r="A8" s="684"/>
      <c r="B8" s="790"/>
      <c r="C8" s="689"/>
      <c r="D8" s="686"/>
      <c r="E8" s="686"/>
      <c r="F8" s="762"/>
      <c r="G8" s="443" t="s">
        <v>238</v>
      </c>
      <c r="H8" s="762"/>
      <c r="I8" s="443" t="s">
        <v>239</v>
      </c>
      <c r="J8" s="334" t="s">
        <v>314</v>
      </c>
      <c r="K8" s="731"/>
      <c r="L8" s="782"/>
      <c r="M8" s="733"/>
      <c r="N8" s="731"/>
      <c r="O8" s="782"/>
      <c r="P8" s="782"/>
      <c r="Q8" s="782"/>
      <c r="R8" s="782"/>
      <c r="S8" s="782"/>
      <c r="T8" s="782"/>
      <c r="U8" s="782"/>
      <c r="V8" s="733"/>
      <c r="W8" s="739"/>
      <c r="X8" s="742"/>
      <c r="Y8" s="739"/>
      <c r="Z8" s="730"/>
      <c r="AA8" s="721"/>
      <c r="AB8" s="724"/>
      <c r="AC8" s="680"/>
      <c r="AD8" s="724"/>
      <c r="AE8" s="680"/>
      <c r="AF8" s="786"/>
      <c r="AG8" s="334" t="s">
        <v>315</v>
      </c>
      <c r="AH8" s="334" t="s">
        <v>252</v>
      </c>
      <c r="AI8" s="739"/>
      <c r="AJ8" s="752"/>
      <c r="AK8" s="753"/>
      <c r="AM8" s="712"/>
      <c r="AN8" s="712"/>
    </row>
    <row r="9" spans="1:40" s="424" customFormat="1" ht="18.75" customHeight="1">
      <c r="A9" s="1">
        <f>IF(B9="","",ROW($A9)-ROW($A$8))</f>
      </c>
      <c r="B9" s="470"/>
      <c r="C9" s="156">
        <f>IF(B9="","",VLOOKUP($B9,#REF!,2,FALSE))</f>
      </c>
      <c r="D9" s="157">
        <f>IF(B9="","",VLOOKUP($B9,#REF!,3,FALSE))</f>
      </c>
      <c r="E9" s="157">
        <f>IF(B9="","",VLOOKUP($B9,#REF!,4,FALSE))</f>
      </c>
      <c r="F9" s="158">
        <f>IF(B9="","",VLOOKUP($B9,#REF!,11,FALSE))</f>
      </c>
      <c r="G9" s="136">
        <f>IF(B9="","",VLOOKUP($B9,#REF!,13,FALSE))</f>
      </c>
      <c r="H9" s="158">
        <f>IF(B9="","",VLOOKUP($B9,#REF!,14,FALSE))</f>
      </c>
      <c r="I9" s="136">
        <f>IF(B9="","",VLOOKUP($B9,#REF!,16,FALSE))</f>
      </c>
      <c r="J9" s="159">
        <f>IF(B9="","",VLOOKUP($B9,#REF!,17,FALSE))</f>
      </c>
      <c r="K9" s="444">
        <f>IF($B9="","",VLOOKUP($B9,#REF!,11,FALSE))</f>
      </c>
      <c r="L9" s="445">
        <f>IF($B9="","",VLOOKUP($B9,#REF!,11,FALSE))</f>
      </c>
      <c r="M9" s="446">
        <f>IF($B9="","",VLOOKUP($B9,#REF!,11,FALSE))</f>
      </c>
      <c r="N9" s="444">
        <f>IF($B9="","",VLOOKUP($B9,#REF!,14,FALSE))</f>
      </c>
      <c r="O9" s="445">
        <f>IF($B9="","",VLOOKUP($B9,#REF!,14,FALSE))</f>
      </c>
      <c r="P9" s="445">
        <f>IF($B9="","",VLOOKUP($B9,#REF!,14,FALSE))</f>
      </c>
      <c r="Q9" s="445">
        <f>IF($B9="","",VLOOKUP($B9,#REF!,14,FALSE))</f>
      </c>
      <c r="R9" s="445">
        <f>IF($B9="","",VLOOKUP($B9,#REF!,14,FALSE))</f>
      </c>
      <c r="S9" s="445">
        <f>IF($B9="","",VLOOKUP($B9,#REF!,14,FALSE))</f>
      </c>
      <c r="T9" s="445">
        <f>IF($B9="","",VLOOKUP($B9,#REF!,14,FALSE))</f>
      </c>
      <c r="U9" s="445">
        <f>IF($B9="","",VLOOKUP($B9,#REF!,14,FALSE))</f>
      </c>
      <c r="V9" s="446">
        <f>IF($B9="","",VLOOKUP($B9,#REF!,14,FALSE))</f>
      </c>
      <c r="W9" s="158">
        <f>IF($B9="","",COUNTIF($K9:$M9,W$6))</f>
      </c>
      <c r="X9" s="447">
        <f>IF($B9="","",COUNTIF($N9:$V9,X$6))</f>
      </c>
      <c r="Y9" s="158">
        <f>IF($B9="","",COUNTIF($K9:$M9,Y$6))</f>
      </c>
      <c r="Z9" s="448">
        <f>IF($B9="","",COUNTIF($N9:$V9,Z$6))</f>
      </c>
      <c r="AA9" s="449">
        <f>IF($B9="","",COUNTIF($K9:$M9,AA$6))</f>
      </c>
      <c r="AB9" s="450">
        <f>IF($B9="","",COUNTIF($N9:$V9,AB$6))</f>
      </c>
      <c r="AC9" s="471">
        <f>IF($B9="","",COUNTIF($K9:$M9,AC$6))</f>
      </c>
      <c r="AD9" s="450">
        <f>IF($B9="","",COUNTIF($N9:$V9,AD$6))</f>
      </c>
      <c r="AE9" s="471">
        <f>IF($B9="","",COUNTIF($K9:$M9,AE$6))</f>
      </c>
      <c r="AF9" s="472">
        <f>IF($B9="","",COUNTIF($N9:$V9,AF$6))</f>
      </c>
      <c r="AG9" s="160">
        <f>IF(B9="","",(G9/12*W9)+(I9/12*X9)+(G9/12*Y9)+(I9/12*Z9)+(G9/12*AA9)+(I9/12*AB9)+(G9/12*AC9)+(I9/12*AD9))</f>
      </c>
      <c r="AH9" s="161">
        <f>IF(B9="","",AG9-J9)</f>
      </c>
      <c r="AI9" s="791">
        <f>IF(B9="","",VLOOKUP($B9,#REF!,27,FALSE))</f>
      </c>
      <c r="AJ9" s="792" t="s">
        <v>240</v>
      </c>
      <c r="AK9" s="793" t="s">
        <v>240</v>
      </c>
      <c r="AM9" s="425">
        <f>IF(A9&gt;0,ASC(C9&amp;H9),"")</f>
      </c>
      <c r="AN9" s="425">
        <f>IF(B9="","",IF(AH9=0,0,1))</f>
      </c>
    </row>
    <row r="10" spans="1:40" s="424" customFormat="1" ht="18.75" customHeight="1">
      <c r="A10" s="3">
        <f aca="true" t="shared" si="0" ref="A10:A38">IF(B10="","",ROW($A10)-ROW($A$8))</f>
      </c>
      <c r="B10" s="465"/>
      <c r="C10" s="162">
        <f>IF(B10="","",VLOOKUP($B10,#REF!,2,FALSE))</f>
      </c>
      <c r="D10" s="163">
        <f>IF(B10="","",VLOOKUP($B10,#REF!,3,FALSE))</f>
      </c>
      <c r="E10" s="163">
        <f>IF(C10="","",VLOOKUP($B10,#REF!,4,FALSE))</f>
      </c>
      <c r="F10" s="164">
        <f>IF(B10="","",VLOOKUP($B10,#REF!,11,FALSE))</f>
      </c>
      <c r="G10" s="165">
        <f>IF(B10="","",VLOOKUP($B10,#REF!,13,FALSE))</f>
      </c>
      <c r="H10" s="164">
        <f>IF(B10="","",VLOOKUP($B10,#REF!,14,FALSE))</f>
      </c>
      <c r="I10" s="165">
        <f>IF(B10="","",VLOOKUP($B10,#REF!,16,FALSE))</f>
      </c>
      <c r="J10" s="166">
        <f>IF(B10="","",VLOOKUP($B10,#REF!,17,FALSE))</f>
      </c>
      <c r="K10" s="451">
        <f>IF($B10="","",VLOOKUP($B10,#REF!,11,FALSE))</f>
      </c>
      <c r="L10" s="452">
        <f>IF($B10="","",VLOOKUP($B10,#REF!,11,FALSE))</f>
      </c>
      <c r="M10" s="453">
        <f>IF($B10="","",VLOOKUP($B10,#REF!,11,FALSE))</f>
      </c>
      <c r="N10" s="451">
        <f>IF($B10="","",VLOOKUP($B10,#REF!,14,FALSE))</f>
      </c>
      <c r="O10" s="452">
        <f>IF($B10="","",VLOOKUP($B10,#REF!,14,FALSE))</f>
      </c>
      <c r="P10" s="452">
        <f>IF($B10="","",VLOOKUP($B10,#REF!,14,FALSE))</f>
      </c>
      <c r="Q10" s="452">
        <f>IF($B10="","",VLOOKUP($B10,#REF!,14,FALSE))</f>
      </c>
      <c r="R10" s="452">
        <f>IF($B10="","",VLOOKUP($B10,#REF!,14,FALSE))</f>
      </c>
      <c r="S10" s="452">
        <f>IF($B10="","",VLOOKUP($B10,#REF!,14,FALSE))</f>
      </c>
      <c r="T10" s="452">
        <f>IF($B10="","",VLOOKUP($B10,#REF!,14,FALSE))</f>
      </c>
      <c r="U10" s="452">
        <f>IF($B10="","",VLOOKUP($B10,#REF!,14,FALSE))</f>
      </c>
      <c r="V10" s="453">
        <f>IF($B10="","",VLOOKUP($B10,#REF!,14,FALSE))</f>
      </c>
      <c r="W10" s="164">
        <f aca="true" t="shared" si="1" ref="W10:W38">IF($B10="","",COUNTIF($K10:$M10,W$6))</f>
      </c>
      <c r="X10" s="454">
        <f aca="true" t="shared" si="2" ref="X10:X38">IF($B10="","",COUNTIF($N10:$V10,X$6))</f>
      </c>
      <c r="Y10" s="164">
        <f aca="true" t="shared" si="3" ref="Y10:Y38">IF($B10="","",COUNTIF($K10:$M10,Y$6))</f>
      </c>
      <c r="Z10" s="455">
        <f aca="true" t="shared" si="4" ref="Z10:Z38">IF($B10="","",COUNTIF($N10:$V10,Z$6))</f>
      </c>
      <c r="AA10" s="456">
        <f aca="true" t="shared" si="5" ref="AA10:AA38">IF($B10="","",COUNTIF($K10:$M10,AA$6))</f>
      </c>
      <c r="AB10" s="457">
        <f aca="true" t="shared" si="6" ref="AB10:AB38">IF($B10="","",COUNTIF($N10:$V10,AB$6))</f>
      </c>
      <c r="AC10" s="473">
        <f aca="true" t="shared" si="7" ref="AC10:AC38">IF($B10="","",COUNTIF($K10:$M10,AC$6))</f>
      </c>
      <c r="AD10" s="457">
        <f aca="true" t="shared" si="8" ref="AD10:AD38">IF($B10="","",COUNTIF($N10:$V10,AD$6))</f>
      </c>
      <c r="AE10" s="473">
        <f aca="true" t="shared" si="9" ref="AE10:AE38">IF($B10="","",COUNTIF($K10:$M10,AE$6))</f>
      </c>
      <c r="AF10" s="474">
        <f aca="true" t="shared" si="10" ref="AF10:AF38">IF($B10="","",COUNTIF($N10:$V10,AF$6))</f>
      </c>
      <c r="AG10" s="166">
        <f aca="true" t="shared" si="11" ref="AG10:AG38">IF(B10="","",(G10/12*W10)+(I10/12*X10)+(G10/12*Y10)+(I10/12*Z10)+(G10/12*AA10)+(I10/12*AB10)+(G10/12*AC10)+(I10/12*AD10))</f>
      </c>
      <c r="AH10" s="167">
        <f>IF(B10="","",AG10-J10)</f>
      </c>
      <c r="AI10" s="707">
        <f>IF(B10="","",VLOOKUP($B10,#REF!,27,FALSE))</f>
      </c>
      <c r="AJ10" s="708" t="s">
        <v>240</v>
      </c>
      <c r="AK10" s="709" t="s">
        <v>240</v>
      </c>
      <c r="AM10" s="413">
        <f>IF(A10&gt;0,ASC(C10&amp;H10),"")</f>
      </c>
      <c r="AN10" s="413">
        <f aca="true" t="shared" si="12" ref="AN10:AN38">IF(B10="","",IF(AH10=0,0,1))</f>
      </c>
    </row>
    <row r="11" spans="1:40" s="424" customFormat="1" ht="18.75" customHeight="1">
      <c r="A11" s="2">
        <f t="shared" si="0"/>
      </c>
      <c r="B11" s="465"/>
      <c r="C11" s="171">
        <f>IF(B11="","",VLOOKUP($B11,#REF!,2,FALSE))</f>
      </c>
      <c r="D11" s="172">
        <f>IF(B11="","",VLOOKUP($B11,#REF!,3,FALSE))</f>
      </c>
      <c r="E11" s="172">
        <f>IF(C11="","",VLOOKUP($B11,#REF!,4,FALSE))</f>
      </c>
      <c r="F11" s="173">
        <f>IF(B11="","",VLOOKUP($B11,#REF!,11,FALSE))</f>
      </c>
      <c r="G11" s="139">
        <f>IF(B11="","",VLOOKUP($B11,#REF!,13,FALSE))</f>
      </c>
      <c r="H11" s="173">
        <f>IF(B11="","",VLOOKUP($B11,#REF!,14,FALSE))</f>
      </c>
      <c r="I11" s="139">
        <f>IF(B11="","",VLOOKUP($B11,#REF!,16,FALSE))</f>
      </c>
      <c r="J11" s="140">
        <f>IF(B11="","",VLOOKUP($B11,#REF!,17,FALSE))</f>
      </c>
      <c r="K11" s="458">
        <f>IF($B11="","",VLOOKUP($B11,#REF!,11,FALSE))</f>
      </c>
      <c r="L11" s="459">
        <f>IF($B11="","",VLOOKUP($B11,#REF!,11,FALSE))</f>
      </c>
      <c r="M11" s="460">
        <f>IF($B11="","",VLOOKUP($B11,#REF!,11,FALSE))</f>
      </c>
      <c r="N11" s="458">
        <f>IF($B11="","",VLOOKUP($B11,#REF!,14,FALSE))</f>
      </c>
      <c r="O11" s="459">
        <f>IF($B11="","",VLOOKUP($B11,#REF!,14,FALSE))</f>
      </c>
      <c r="P11" s="459">
        <f>IF($B11="","",VLOOKUP($B11,#REF!,14,FALSE))</f>
      </c>
      <c r="Q11" s="459">
        <f>IF($B11="","",VLOOKUP($B11,#REF!,14,FALSE))</f>
      </c>
      <c r="R11" s="459">
        <f>IF($B11="","",VLOOKUP($B11,#REF!,14,FALSE))</f>
      </c>
      <c r="S11" s="459">
        <f>IF($B11="","",VLOOKUP($B11,#REF!,14,FALSE))</f>
      </c>
      <c r="T11" s="459">
        <f>IF($B11="","",VLOOKUP($B11,#REF!,14,FALSE))</f>
      </c>
      <c r="U11" s="459">
        <f>IF($B11="","",VLOOKUP($B11,#REF!,14,FALSE))</f>
      </c>
      <c r="V11" s="460">
        <f>IF($B11="","",VLOOKUP($B11,#REF!,14,FALSE))</f>
      </c>
      <c r="W11" s="164">
        <f t="shared" si="1"/>
      </c>
      <c r="X11" s="454">
        <f t="shared" si="2"/>
      </c>
      <c r="Y11" s="164">
        <f t="shared" si="3"/>
      </c>
      <c r="Z11" s="455">
        <f t="shared" si="4"/>
      </c>
      <c r="AA11" s="456">
        <f t="shared" si="5"/>
      </c>
      <c r="AB11" s="457">
        <f t="shared" si="6"/>
      </c>
      <c r="AC11" s="473">
        <f t="shared" si="7"/>
      </c>
      <c r="AD11" s="457">
        <f t="shared" si="8"/>
      </c>
      <c r="AE11" s="473">
        <f t="shared" si="9"/>
      </c>
      <c r="AF11" s="474">
        <f t="shared" si="10"/>
      </c>
      <c r="AG11" s="140">
        <f t="shared" si="11"/>
      </c>
      <c r="AH11" s="174">
        <f aca="true" t="shared" si="13" ref="AH11:AH38">IF(B11="","",AG11-J11)</f>
      </c>
      <c r="AI11" s="707">
        <f>IF(B11="","",VLOOKUP($B11,#REF!,27,FALSE))</f>
      </c>
      <c r="AJ11" s="708" t="s">
        <v>240</v>
      </c>
      <c r="AK11" s="709" t="s">
        <v>240</v>
      </c>
      <c r="AM11" s="425">
        <f aca="true" t="shared" si="14" ref="AM11:AM38">IF(A11&gt;0,ASC(C11&amp;H11),"")</f>
      </c>
      <c r="AN11" s="425">
        <f t="shared" si="12"/>
      </c>
    </row>
    <row r="12" spans="1:40" s="424" customFormat="1" ht="18.75" customHeight="1">
      <c r="A12" s="2">
        <f t="shared" si="0"/>
      </c>
      <c r="B12" s="465"/>
      <c r="C12" s="171">
        <f>IF(B12="","",VLOOKUP($B12,#REF!,2,FALSE))</f>
      </c>
      <c r="D12" s="172">
        <f>IF(B12="","",VLOOKUP($B12,#REF!,3,FALSE))</f>
      </c>
      <c r="E12" s="172">
        <f>IF(C12="","",VLOOKUP($B12,#REF!,4,FALSE))</f>
      </c>
      <c r="F12" s="173">
        <f>IF(B12="","",VLOOKUP($B12,#REF!,11,FALSE))</f>
      </c>
      <c r="G12" s="139">
        <f>IF(B12="","",VLOOKUP($B12,#REF!,13,FALSE))</f>
      </c>
      <c r="H12" s="173">
        <f>IF(B12="","",VLOOKUP($B12,#REF!,14,FALSE))</f>
      </c>
      <c r="I12" s="139">
        <f>IF(B12="","",VLOOKUP($B12,#REF!,16,FALSE))</f>
      </c>
      <c r="J12" s="140">
        <f>IF(B12="","",VLOOKUP($B12,#REF!,17,FALSE))</f>
      </c>
      <c r="K12" s="458">
        <f>IF($B12="","",VLOOKUP($B12,#REF!,11,FALSE))</f>
      </c>
      <c r="L12" s="459">
        <f>IF($B12="","",VLOOKUP($B12,#REF!,11,FALSE))</f>
      </c>
      <c r="M12" s="460">
        <f>IF($B12="","",VLOOKUP($B12,#REF!,11,FALSE))</f>
      </c>
      <c r="N12" s="458">
        <f>IF($B12="","",VLOOKUP($B12,#REF!,14,FALSE))</f>
      </c>
      <c r="O12" s="459">
        <f>IF($B12="","",VLOOKUP($B12,#REF!,14,FALSE))</f>
      </c>
      <c r="P12" s="459">
        <f>IF($B12="","",VLOOKUP($B12,#REF!,14,FALSE))</f>
      </c>
      <c r="Q12" s="459">
        <f>IF($B12="","",VLOOKUP($B12,#REF!,14,FALSE))</f>
      </c>
      <c r="R12" s="459">
        <f>IF($B12="","",VLOOKUP($B12,#REF!,14,FALSE))</f>
      </c>
      <c r="S12" s="459">
        <f>IF($B12="","",VLOOKUP($B12,#REF!,14,FALSE))</f>
      </c>
      <c r="T12" s="459">
        <f>IF($B12="","",VLOOKUP($B12,#REF!,14,FALSE))</f>
      </c>
      <c r="U12" s="459">
        <f>IF($B12="","",VLOOKUP($B12,#REF!,14,FALSE))</f>
      </c>
      <c r="V12" s="460">
        <f>IF($B12="","",VLOOKUP($B12,#REF!,14,FALSE))</f>
      </c>
      <c r="W12" s="173">
        <f t="shared" si="1"/>
      </c>
      <c r="X12" s="461">
        <f t="shared" si="2"/>
      </c>
      <c r="Y12" s="173">
        <f t="shared" si="3"/>
      </c>
      <c r="Z12" s="462">
        <f t="shared" si="4"/>
      </c>
      <c r="AA12" s="463">
        <f t="shared" si="5"/>
      </c>
      <c r="AB12" s="464">
        <f t="shared" si="6"/>
      </c>
      <c r="AC12" s="475">
        <f t="shared" si="7"/>
      </c>
      <c r="AD12" s="464">
        <f t="shared" si="8"/>
      </c>
      <c r="AE12" s="475">
        <f t="shared" si="9"/>
      </c>
      <c r="AF12" s="476">
        <f t="shared" si="10"/>
      </c>
      <c r="AG12" s="140">
        <f t="shared" si="11"/>
      </c>
      <c r="AH12" s="174">
        <f t="shared" si="13"/>
      </c>
      <c r="AI12" s="707">
        <f>IF(B12="","",VLOOKUP($B12,#REF!,27,FALSE))</f>
      </c>
      <c r="AJ12" s="708" t="s">
        <v>240</v>
      </c>
      <c r="AK12" s="709" t="s">
        <v>240</v>
      </c>
      <c r="AM12" s="425">
        <f t="shared" si="14"/>
      </c>
      <c r="AN12" s="425">
        <f t="shared" si="12"/>
      </c>
    </row>
    <row r="13" spans="1:40" s="424" customFormat="1" ht="18.75" customHeight="1">
      <c r="A13" s="2">
        <f t="shared" si="0"/>
      </c>
      <c r="B13" s="465"/>
      <c r="C13" s="171">
        <f>IF(B13="","",VLOOKUP($B13,#REF!,2,FALSE))</f>
      </c>
      <c r="D13" s="172">
        <f>IF(B13="","",VLOOKUP($B13,#REF!,3,FALSE))</f>
      </c>
      <c r="E13" s="172">
        <f>IF(C13="","",VLOOKUP($B13,#REF!,4,FALSE))</f>
      </c>
      <c r="F13" s="173">
        <f>IF(B13="","",VLOOKUP($B13,#REF!,11,FALSE))</f>
      </c>
      <c r="G13" s="139">
        <f>IF(B13="","",VLOOKUP($B13,#REF!,13,FALSE))</f>
      </c>
      <c r="H13" s="173">
        <f>IF(B13="","",VLOOKUP($B13,#REF!,14,FALSE))</f>
      </c>
      <c r="I13" s="139">
        <f>IF(B13="","",VLOOKUP($B13,#REF!,16,FALSE))</f>
      </c>
      <c r="J13" s="140">
        <f>IF(B13="","",VLOOKUP($B13,#REF!,17,FALSE))</f>
      </c>
      <c r="K13" s="458">
        <f>IF($B13="","",VLOOKUP($B13,#REF!,11,FALSE))</f>
      </c>
      <c r="L13" s="459">
        <f>IF($B13="","",VLOOKUP($B13,#REF!,11,FALSE))</f>
      </c>
      <c r="M13" s="460">
        <f>IF($B13="","",VLOOKUP($B13,#REF!,11,FALSE))</f>
      </c>
      <c r="N13" s="458">
        <f>IF($B13="","",VLOOKUP($B13,#REF!,14,FALSE))</f>
      </c>
      <c r="O13" s="459">
        <f>IF($B13="","",VLOOKUP($B13,#REF!,14,FALSE))</f>
      </c>
      <c r="P13" s="459">
        <f>IF($B13="","",VLOOKUP($B13,#REF!,14,FALSE))</f>
      </c>
      <c r="Q13" s="459">
        <f>IF($B13="","",VLOOKUP($B13,#REF!,14,FALSE))</f>
      </c>
      <c r="R13" s="459">
        <f>IF($B13="","",VLOOKUP($B13,#REF!,14,FALSE))</f>
      </c>
      <c r="S13" s="459">
        <f>IF($B13="","",VLOOKUP($B13,#REF!,14,FALSE))</f>
      </c>
      <c r="T13" s="459">
        <f>IF($B13="","",VLOOKUP($B13,#REF!,14,FALSE))</f>
      </c>
      <c r="U13" s="459">
        <f>IF($B13="","",VLOOKUP($B13,#REF!,14,FALSE))</f>
      </c>
      <c r="V13" s="460">
        <f>IF($B13="","",VLOOKUP($B13,#REF!,14,FALSE))</f>
      </c>
      <c r="W13" s="173">
        <f t="shared" si="1"/>
      </c>
      <c r="X13" s="461">
        <f t="shared" si="2"/>
      </c>
      <c r="Y13" s="173">
        <f t="shared" si="3"/>
      </c>
      <c r="Z13" s="462">
        <f t="shared" si="4"/>
      </c>
      <c r="AA13" s="463">
        <f t="shared" si="5"/>
      </c>
      <c r="AB13" s="464">
        <f t="shared" si="6"/>
      </c>
      <c r="AC13" s="475">
        <f t="shared" si="7"/>
      </c>
      <c r="AD13" s="464">
        <f t="shared" si="8"/>
      </c>
      <c r="AE13" s="475">
        <f t="shared" si="9"/>
      </c>
      <c r="AF13" s="476">
        <f t="shared" si="10"/>
      </c>
      <c r="AG13" s="140">
        <f t="shared" si="11"/>
      </c>
      <c r="AH13" s="174">
        <f>IF(B13="","",AG13-J13)</f>
      </c>
      <c r="AI13" s="707">
        <f>IF(B13="","",VLOOKUP($B13,#REF!,27,FALSE))</f>
      </c>
      <c r="AJ13" s="708" t="s">
        <v>240</v>
      </c>
      <c r="AK13" s="709" t="s">
        <v>240</v>
      </c>
      <c r="AM13" s="425">
        <f t="shared" si="14"/>
      </c>
      <c r="AN13" s="425">
        <f t="shared" si="12"/>
      </c>
    </row>
    <row r="14" spans="1:40" s="424" customFormat="1" ht="18.75" customHeight="1">
      <c r="A14" s="2">
        <f t="shared" si="0"/>
      </c>
      <c r="B14" s="465"/>
      <c r="C14" s="171">
        <f>IF(B14="","",VLOOKUP($B14,#REF!,2,FALSE))</f>
      </c>
      <c r="D14" s="172">
        <f>IF(B14="","",VLOOKUP($B14,#REF!,3,FALSE))</f>
      </c>
      <c r="E14" s="172">
        <f>IF(C14="","",VLOOKUP($B14,#REF!,4,FALSE))</f>
      </c>
      <c r="F14" s="173">
        <f>IF(B14="","",VLOOKUP($B14,#REF!,11,FALSE))</f>
      </c>
      <c r="G14" s="139">
        <f>IF(B14="","",VLOOKUP($B14,#REF!,13,FALSE))</f>
      </c>
      <c r="H14" s="173">
        <f>IF(B14="","",VLOOKUP($B14,#REF!,14,FALSE))</f>
      </c>
      <c r="I14" s="139">
        <f>IF(B14="","",VLOOKUP($B14,#REF!,16,FALSE))</f>
      </c>
      <c r="J14" s="140">
        <f>IF(B14="","",VLOOKUP($B14,#REF!,17,FALSE))</f>
      </c>
      <c r="K14" s="458">
        <f>IF($B14="","",VLOOKUP($B14,#REF!,11,FALSE))</f>
      </c>
      <c r="L14" s="459">
        <f>IF($B14="","",VLOOKUP($B14,#REF!,11,FALSE))</f>
      </c>
      <c r="M14" s="460">
        <f>IF($B14="","",VLOOKUP($B14,#REF!,11,FALSE))</f>
      </c>
      <c r="N14" s="458">
        <f>IF($B14="","",VLOOKUP($B14,#REF!,14,FALSE))</f>
      </c>
      <c r="O14" s="459">
        <f>IF($B14="","",VLOOKUP($B14,#REF!,14,FALSE))</f>
      </c>
      <c r="P14" s="459">
        <f>IF($B14="","",VLOOKUP($B14,#REF!,14,FALSE))</f>
      </c>
      <c r="Q14" s="459">
        <f>IF($B14="","",VLOOKUP($B14,#REF!,14,FALSE))</f>
      </c>
      <c r="R14" s="459">
        <f>IF($B14="","",VLOOKUP($B14,#REF!,14,FALSE))</f>
      </c>
      <c r="S14" s="459">
        <f>IF($B14="","",VLOOKUP($B14,#REF!,14,FALSE))</f>
      </c>
      <c r="T14" s="459">
        <f>IF($B14="","",VLOOKUP($B14,#REF!,14,FALSE))</f>
      </c>
      <c r="U14" s="459">
        <f>IF($B14="","",VLOOKUP($B14,#REF!,14,FALSE))</f>
      </c>
      <c r="V14" s="460">
        <f>IF($B14="","",VLOOKUP($B14,#REF!,14,FALSE))</f>
      </c>
      <c r="W14" s="173">
        <f t="shared" si="1"/>
      </c>
      <c r="X14" s="461">
        <f t="shared" si="2"/>
      </c>
      <c r="Y14" s="173">
        <f t="shared" si="3"/>
      </c>
      <c r="Z14" s="462">
        <f t="shared" si="4"/>
      </c>
      <c r="AA14" s="463">
        <f t="shared" si="5"/>
      </c>
      <c r="AB14" s="464">
        <f t="shared" si="6"/>
      </c>
      <c r="AC14" s="475">
        <f t="shared" si="7"/>
      </c>
      <c r="AD14" s="464">
        <f t="shared" si="8"/>
      </c>
      <c r="AE14" s="475">
        <f t="shared" si="9"/>
      </c>
      <c r="AF14" s="476">
        <f t="shared" si="10"/>
      </c>
      <c r="AG14" s="140">
        <f t="shared" si="11"/>
      </c>
      <c r="AH14" s="174">
        <f t="shared" si="13"/>
      </c>
      <c r="AI14" s="707">
        <f>IF(B14="","",VLOOKUP($B14,#REF!,27,FALSE))</f>
      </c>
      <c r="AJ14" s="708" t="s">
        <v>240</v>
      </c>
      <c r="AK14" s="709" t="s">
        <v>240</v>
      </c>
      <c r="AM14" s="425">
        <f t="shared" si="14"/>
      </c>
      <c r="AN14" s="425">
        <f t="shared" si="12"/>
      </c>
    </row>
    <row r="15" spans="1:40" s="424" customFormat="1" ht="18.75" customHeight="1">
      <c r="A15" s="2">
        <f t="shared" si="0"/>
      </c>
      <c r="B15" s="465"/>
      <c r="C15" s="171">
        <f>IF(B15="","",VLOOKUP($B15,#REF!,2,FALSE))</f>
      </c>
      <c r="D15" s="172">
        <f>IF(B15="","",VLOOKUP($B15,#REF!,3,FALSE))</f>
      </c>
      <c r="E15" s="172">
        <f>IF(C15="","",VLOOKUP($B15,#REF!,4,FALSE))</f>
      </c>
      <c r="F15" s="173">
        <f>IF(B15="","",VLOOKUP($B15,#REF!,11,FALSE))</f>
      </c>
      <c r="G15" s="139">
        <f>IF(B15="","",VLOOKUP($B15,#REF!,13,FALSE))</f>
      </c>
      <c r="H15" s="173">
        <f>IF(B15="","",VLOOKUP($B15,#REF!,14,FALSE))</f>
      </c>
      <c r="I15" s="139">
        <f>IF(B15="","",VLOOKUP($B15,#REF!,16,FALSE))</f>
      </c>
      <c r="J15" s="140">
        <f>IF(B15="","",VLOOKUP($B15,#REF!,17,FALSE))</f>
      </c>
      <c r="K15" s="458">
        <f>IF($B15="","",VLOOKUP($B15,#REF!,11,FALSE))</f>
      </c>
      <c r="L15" s="459">
        <f>IF($B15="","",VLOOKUP($B15,#REF!,11,FALSE))</f>
      </c>
      <c r="M15" s="460">
        <f>IF($B15="","",VLOOKUP($B15,#REF!,11,FALSE))</f>
      </c>
      <c r="N15" s="458">
        <f>IF($B15="","",VLOOKUP($B15,#REF!,14,FALSE))</f>
      </c>
      <c r="O15" s="459">
        <f>IF($B15="","",VLOOKUP($B15,#REF!,14,FALSE))</f>
      </c>
      <c r="P15" s="459">
        <f>IF($B15="","",VLOOKUP($B15,#REF!,14,FALSE))</f>
      </c>
      <c r="Q15" s="459">
        <f>IF($B15="","",VLOOKUP($B15,#REF!,14,FALSE))</f>
      </c>
      <c r="R15" s="459">
        <f>IF($B15="","",VLOOKUP($B15,#REF!,14,FALSE))</f>
      </c>
      <c r="S15" s="459">
        <f>IF($B15="","",VLOOKUP($B15,#REF!,14,FALSE))</f>
      </c>
      <c r="T15" s="459">
        <f>IF($B15="","",VLOOKUP($B15,#REF!,14,FALSE))</f>
      </c>
      <c r="U15" s="459">
        <f>IF($B15="","",VLOOKUP($B15,#REF!,14,FALSE))</f>
      </c>
      <c r="V15" s="460">
        <f>IF($B15="","",VLOOKUP($B15,#REF!,14,FALSE))</f>
      </c>
      <c r="W15" s="173">
        <f t="shared" si="1"/>
      </c>
      <c r="X15" s="461">
        <f t="shared" si="2"/>
      </c>
      <c r="Y15" s="173">
        <f>IF($B15="","",COUNTIF($K15:$M15,Y$6))</f>
      </c>
      <c r="Z15" s="462">
        <f t="shared" si="4"/>
      </c>
      <c r="AA15" s="463">
        <f t="shared" si="5"/>
      </c>
      <c r="AB15" s="464">
        <f t="shared" si="6"/>
      </c>
      <c r="AC15" s="475">
        <f t="shared" si="7"/>
      </c>
      <c r="AD15" s="464">
        <f t="shared" si="8"/>
      </c>
      <c r="AE15" s="475">
        <f t="shared" si="9"/>
      </c>
      <c r="AF15" s="476">
        <f t="shared" si="10"/>
      </c>
      <c r="AG15" s="140">
        <f t="shared" si="11"/>
      </c>
      <c r="AH15" s="174">
        <f t="shared" si="13"/>
      </c>
      <c r="AI15" s="707">
        <f>IF(B15="","",VLOOKUP($B15,#REF!,27,FALSE))</f>
      </c>
      <c r="AJ15" s="708" t="s">
        <v>240</v>
      </c>
      <c r="AK15" s="709" t="s">
        <v>240</v>
      </c>
      <c r="AM15" s="425">
        <f t="shared" si="14"/>
      </c>
      <c r="AN15" s="425">
        <f t="shared" si="12"/>
      </c>
    </row>
    <row r="16" spans="1:40" s="424" customFormat="1" ht="18.75" customHeight="1">
      <c r="A16" s="2">
        <f t="shared" si="0"/>
      </c>
      <c r="B16" s="465"/>
      <c r="C16" s="171">
        <f>IF(B16="","",VLOOKUP($B16,#REF!,2,FALSE))</f>
      </c>
      <c r="D16" s="172">
        <f>IF(B16="","",VLOOKUP($B16,#REF!,3,FALSE))</f>
      </c>
      <c r="E16" s="172">
        <f>IF(C16="","",VLOOKUP($B16,#REF!,4,FALSE))</f>
      </c>
      <c r="F16" s="173">
        <f>IF(B16="","",VLOOKUP($B16,#REF!,11,FALSE))</f>
      </c>
      <c r="G16" s="139">
        <f>IF(B16="","",VLOOKUP($B16,#REF!,13,FALSE))</f>
      </c>
      <c r="H16" s="173">
        <f>IF(B16="","",VLOOKUP($B16,#REF!,14,FALSE))</f>
      </c>
      <c r="I16" s="139">
        <f>IF(B16="","",VLOOKUP($B16,#REF!,16,FALSE))</f>
      </c>
      <c r="J16" s="140">
        <f>IF(B16="","",VLOOKUP($B16,#REF!,17,FALSE))</f>
      </c>
      <c r="K16" s="458">
        <f>IF($B16="","",VLOOKUP($B16,#REF!,11,FALSE))</f>
      </c>
      <c r="L16" s="459">
        <f>IF($B16="","",VLOOKUP($B16,#REF!,11,FALSE))</f>
      </c>
      <c r="M16" s="460">
        <f>IF($B16="","",VLOOKUP($B16,#REF!,11,FALSE))</f>
      </c>
      <c r="N16" s="458">
        <f>IF($B16="","",VLOOKUP($B16,#REF!,14,FALSE))</f>
      </c>
      <c r="O16" s="459">
        <f>IF($B16="","",VLOOKUP($B16,#REF!,14,FALSE))</f>
      </c>
      <c r="P16" s="459">
        <f>IF($B16="","",VLOOKUP($B16,#REF!,14,FALSE))</f>
      </c>
      <c r="Q16" s="459">
        <f>IF($B16="","",VLOOKUP($B16,#REF!,14,FALSE))</f>
      </c>
      <c r="R16" s="459">
        <f>IF($B16="","",VLOOKUP($B16,#REF!,14,FALSE))</f>
      </c>
      <c r="S16" s="459">
        <f>IF($B16="","",VLOOKUP($B16,#REF!,14,FALSE))</f>
      </c>
      <c r="T16" s="459">
        <f>IF($B16="","",VLOOKUP($B16,#REF!,14,FALSE))</f>
      </c>
      <c r="U16" s="459">
        <f>IF($B16="","",VLOOKUP($B16,#REF!,14,FALSE))</f>
      </c>
      <c r="V16" s="460">
        <f>IF($B16="","",VLOOKUP($B16,#REF!,14,FALSE))</f>
      </c>
      <c r="W16" s="173">
        <f t="shared" si="1"/>
      </c>
      <c r="X16" s="461">
        <f t="shared" si="2"/>
      </c>
      <c r="Y16" s="173">
        <f t="shared" si="3"/>
      </c>
      <c r="Z16" s="462">
        <f t="shared" si="4"/>
      </c>
      <c r="AA16" s="463">
        <f t="shared" si="5"/>
      </c>
      <c r="AB16" s="464">
        <f t="shared" si="6"/>
      </c>
      <c r="AC16" s="475">
        <f t="shared" si="7"/>
      </c>
      <c r="AD16" s="464">
        <f t="shared" si="8"/>
      </c>
      <c r="AE16" s="475">
        <f t="shared" si="9"/>
      </c>
      <c r="AF16" s="476">
        <f t="shared" si="10"/>
      </c>
      <c r="AG16" s="140">
        <f t="shared" si="11"/>
      </c>
      <c r="AH16" s="174">
        <f t="shared" si="13"/>
      </c>
      <c r="AI16" s="707">
        <f>IF(B16="","",VLOOKUP($B16,#REF!,27,FALSE))</f>
      </c>
      <c r="AJ16" s="708" t="s">
        <v>240</v>
      </c>
      <c r="AK16" s="709" t="s">
        <v>240</v>
      </c>
      <c r="AM16" s="425">
        <f t="shared" si="14"/>
      </c>
      <c r="AN16" s="425">
        <f t="shared" si="12"/>
      </c>
    </row>
    <row r="17" spans="1:40" s="424" customFormat="1" ht="18.75" customHeight="1">
      <c r="A17" s="2">
        <f t="shared" si="0"/>
      </c>
      <c r="B17" s="465"/>
      <c r="C17" s="171">
        <f>IF(B17="","",VLOOKUP($B17,#REF!,2,FALSE))</f>
      </c>
      <c r="D17" s="172">
        <f>IF(B17="","",VLOOKUP($B17,#REF!,3,FALSE))</f>
      </c>
      <c r="E17" s="172">
        <f>IF(C17="","",VLOOKUP($B17,#REF!,4,FALSE))</f>
      </c>
      <c r="F17" s="173">
        <f>IF(B17="","",VLOOKUP($B17,#REF!,11,FALSE))</f>
      </c>
      <c r="G17" s="139">
        <f>IF(B17="","",VLOOKUP($B17,#REF!,13,FALSE))</f>
      </c>
      <c r="H17" s="173">
        <f>IF(B17="","",VLOOKUP($B17,#REF!,14,FALSE))</f>
      </c>
      <c r="I17" s="139">
        <f>IF(B17="","",VLOOKUP($B17,#REF!,16,FALSE))</f>
      </c>
      <c r="J17" s="140">
        <f>IF(B17="","",VLOOKUP($B17,#REF!,17,FALSE))</f>
      </c>
      <c r="K17" s="458">
        <f>IF($B17="","",VLOOKUP($B17,#REF!,11,FALSE))</f>
      </c>
      <c r="L17" s="459">
        <f>IF($B17="","",VLOOKUP($B17,#REF!,11,FALSE))</f>
      </c>
      <c r="M17" s="460">
        <f>IF($B17="","",VLOOKUP($B17,#REF!,11,FALSE))</f>
      </c>
      <c r="N17" s="458">
        <f>IF($B17="","",VLOOKUP($B17,#REF!,14,FALSE))</f>
      </c>
      <c r="O17" s="459">
        <f>IF($B17="","",VLOOKUP($B17,#REF!,14,FALSE))</f>
      </c>
      <c r="P17" s="459">
        <f>IF($B17="","",VLOOKUP($B17,#REF!,14,FALSE))</f>
      </c>
      <c r="Q17" s="459">
        <f>IF($B17="","",VLOOKUP($B17,#REF!,14,FALSE))</f>
      </c>
      <c r="R17" s="459">
        <f>IF($B17="","",VLOOKUP($B17,#REF!,14,FALSE))</f>
      </c>
      <c r="S17" s="459">
        <f>IF($B17="","",VLOOKUP($B17,#REF!,14,FALSE))</f>
      </c>
      <c r="T17" s="459">
        <f>IF($B17="","",VLOOKUP($B17,#REF!,14,FALSE))</f>
      </c>
      <c r="U17" s="459">
        <f>IF($B17="","",VLOOKUP($B17,#REF!,14,FALSE))</f>
      </c>
      <c r="V17" s="460">
        <f>IF($B17="","",VLOOKUP($B17,#REF!,14,FALSE))</f>
      </c>
      <c r="W17" s="173">
        <f t="shared" si="1"/>
      </c>
      <c r="X17" s="461">
        <f t="shared" si="2"/>
      </c>
      <c r="Y17" s="173">
        <f t="shared" si="3"/>
      </c>
      <c r="Z17" s="462">
        <f t="shared" si="4"/>
      </c>
      <c r="AA17" s="463">
        <f t="shared" si="5"/>
      </c>
      <c r="AB17" s="464">
        <f t="shared" si="6"/>
      </c>
      <c r="AC17" s="475">
        <f t="shared" si="7"/>
      </c>
      <c r="AD17" s="464">
        <f t="shared" si="8"/>
      </c>
      <c r="AE17" s="475">
        <f t="shared" si="9"/>
      </c>
      <c r="AF17" s="476">
        <f t="shared" si="10"/>
      </c>
      <c r="AG17" s="140">
        <f t="shared" si="11"/>
      </c>
      <c r="AH17" s="174">
        <f t="shared" si="13"/>
      </c>
      <c r="AI17" s="707">
        <f>IF(B17="","",VLOOKUP($B17,#REF!,27,FALSE))</f>
      </c>
      <c r="AJ17" s="708" t="s">
        <v>240</v>
      </c>
      <c r="AK17" s="709" t="s">
        <v>240</v>
      </c>
      <c r="AM17" s="425">
        <f t="shared" si="14"/>
      </c>
      <c r="AN17" s="425">
        <f t="shared" si="12"/>
      </c>
    </row>
    <row r="18" spans="1:40" s="424" customFormat="1" ht="18.75" customHeight="1">
      <c r="A18" s="2">
        <f t="shared" si="0"/>
      </c>
      <c r="B18" s="465"/>
      <c r="C18" s="171">
        <f>IF(B18="","",VLOOKUP($B18,#REF!,2,FALSE))</f>
      </c>
      <c r="D18" s="172">
        <f>IF(B18="","",VLOOKUP($B18,#REF!,3,FALSE))</f>
      </c>
      <c r="E18" s="172">
        <f>IF(C18="","",VLOOKUP($B18,#REF!,4,FALSE))</f>
      </c>
      <c r="F18" s="173">
        <f>IF(B18="","",VLOOKUP($B18,#REF!,11,FALSE))</f>
      </c>
      <c r="G18" s="139">
        <f>IF(B18="","",VLOOKUP($B18,#REF!,13,FALSE))</f>
      </c>
      <c r="H18" s="173">
        <f>IF(B18="","",VLOOKUP($B18,#REF!,14,FALSE))</f>
      </c>
      <c r="I18" s="139">
        <f>IF(B18="","",VLOOKUP($B18,#REF!,16,FALSE))</f>
      </c>
      <c r="J18" s="140">
        <f>IF(B18="","",VLOOKUP($B18,#REF!,17,FALSE))</f>
      </c>
      <c r="K18" s="458">
        <f>IF($B18="","",VLOOKUP($B18,#REF!,11,FALSE))</f>
      </c>
      <c r="L18" s="459">
        <f>IF($B18="","",VLOOKUP($B18,#REF!,11,FALSE))</f>
      </c>
      <c r="M18" s="460">
        <f>IF($B18="","",VLOOKUP($B18,#REF!,11,FALSE))</f>
      </c>
      <c r="N18" s="458">
        <f>IF($B18="","",VLOOKUP($B18,#REF!,14,FALSE))</f>
      </c>
      <c r="O18" s="459">
        <f>IF($B18="","",VLOOKUP($B18,#REF!,14,FALSE))</f>
      </c>
      <c r="P18" s="459">
        <f>IF($B18="","",VLOOKUP($B18,#REF!,14,FALSE))</f>
      </c>
      <c r="Q18" s="459">
        <f>IF($B18="","",VLOOKUP($B18,#REF!,14,FALSE))</f>
      </c>
      <c r="R18" s="459">
        <f>IF($B18="","",VLOOKUP($B18,#REF!,14,FALSE))</f>
      </c>
      <c r="S18" s="459">
        <f>IF($B18="","",VLOOKUP($B18,#REF!,14,FALSE))</f>
      </c>
      <c r="T18" s="459">
        <f>IF($B18="","",VLOOKUP($B18,#REF!,14,FALSE))</f>
      </c>
      <c r="U18" s="459">
        <f>IF($B18="","",VLOOKUP($B18,#REF!,14,FALSE))</f>
      </c>
      <c r="V18" s="460">
        <f>IF($B18="","",VLOOKUP($B18,#REF!,14,FALSE))</f>
      </c>
      <c r="W18" s="173">
        <f t="shared" si="1"/>
      </c>
      <c r="X18" s="461">
        <f t="shared" si="2"/>
      </c>
      <c r="Y18" s="173">
        <f t="shared" si="3"/>
      </c>
      <c r="Z18" s="462">
        <f t="shared" si="4"/>
      </c>
      <c r="AA18" s="463">
        <f t="shared" si="5"/>
      </c>
      <c r="AB18" s="464">
        <f t="shared" si="6"/>
      </c>
      <c r="AC18" s="475">
        <f t="shared" si="7"/>
      </c>
      <c r="AD18" s="464">
        <f t="shared" si="8"/>
      </c>
      <c r="AE18" s="475">
        <f t="shared" si="9"/>
      </c>
      <c r="AF18" s="476">
        <f t="shared" si="10"/>
      </c>
      <c r="AG18" s="140">
        <f t="shared" si="11"/>
      </c>
      <c r="AH18" s="174">
        <f t="shared" si="13"/>
      </c>
      <c r="AI18" s="707">
        <f>IF(B18="","",VLOOKUP($B18,#REF!,27,FALSE))</f>
      </c>
      <c r="AJ18" s="708" t="s">
        <v>240</v>
      </c>
      <c r="AK18" s="709" t="s">
        <v>240</v>
      </c>
      <c r="AM18" s="425">
        <f t="shared" si="14"/>
      </c>
      <c r="AN18" s="425">
        <f t="shared" si="12"/>
      </c>
    </row>
    <row r="19" spans="1:40" s="424" customFormat="1" ht="18.75" customHeight="1">
      <c r="A19" s="2">
        <f t="shared" si="0"/>
      </c>
      <c r="B19" s="465"/>
      <c r="C19" s="171">
        <f>IF(B19="","",VLOOKUP($B19,#REF!,2,FALSE))</f>
      </c>
      <c r="D19" s="172">
        <f>IF(B19="","",VLOOKUP($B19,#REF!,3,FALSE))</f>
      </c>
      <c r="E19" s="172">
        <f>IF(C19="","",VLOOKUP($B19,#REF!,4,FALSE))</f>
      </c>
      <c r="F19" s="173">
        <f>IF(B19="","",VLOOKUP($B19,#REF!,11,FALSE))</f>
      </c>
      <c r="G19" s="139">
        <f>IF(E19="","",VLOOKUP($B19,#REF!,3,FALSE))</f>
      </c>
      <c r="H19" s="173">
        <f>IF(B19="","",VLOOKUP($B19,#REF!,14,FALSE))</f>
      </c>
      <c r="I19" s="139">
        <f>IF(B19="","",VLOOKUP($B19,#REF!,16,FALSE))</f>
      </c>
      <c r="J19" s="140">
        <f>IF(B19="","",VLOOKUP($B19,#REF!,17,FALSE))</f>
      </c>
      <c r="K19" s="458">
        <f>IF($B19="","",VLOOKUP($B19,#REF!,11,FALSE))</f>
      </c>
      <c r="L19" s="459">
        <f>IF($B19="","",VLOOKUP($B19,#REF!,11,FALSE))</f>
      </c>
      <c r="M19" s="460">
        <f>IF($B19="","",VLOOKUP($B19,#REF!,11,FALSE))</f>
      </c>
      <c r="N19" s="458">
        <f>IF($B19="","",VLOOKUP($B19,#REF!,14,FALSE))</f>
      </c>
      <c r="O19" s="459">
        <f>IF($B19="","",VLOOKUP($B19,#REF!,14,FALSE))</f>
      </c>
      <c r="P19" s="459">
        <f>IF($B19="","",VLOOKUP($B19,#REF!,14,FALSE))</f>
      </c>
      <c r="Q19" s="459">
        <f>IF($B19="","",VLOOKUP($B19,#REF!,14,FALSE))</f>
      </c>
      <c r="R19" s="459">
        <f>IF($B19="","",VLOOKUP($B19,#REF!,14,FALSE))</f>
      </c>
      <c r="S19" s="459">
        <f>IF($B19="","",VLOOKUP($B19,#REF!,14,FALSE))</f>
      </c>
      <c r="T19" s="459">
        <f>IF($B19="","",VLOOKUP($B19,#REF!,14,FALSE))</f>
      </c>
      <c r="U19" s="459">
        <f>IF($B19="","",VLOOKUP($B19,#REF!,14,FALSE))</f>
      </c>
      <c r="V19" s="460">
        <f>IF($B19="","",VLOOKUP($B19,#REF!,14,FALSE))</f>
      </c>
      <c r="W19" s="173">
        <f t="shared" si="1"/>
      </c>
      <c r="X19" s="461">
        <f t="shared" si="2"/>
      </c>
      <c r="Y19" s="173">
        <f t="shared" si="3"/>
      </c>
      <c r="Z19" s="462">
        <f t="shared" si="4"/>
      </c>
      <c r="AA19" s="463">
        <f t="shared" si="5"/>
      </c>
      <c r="AB19" s="464">
        <f t="shared" si="6"/>
      </c>
      <c r="AC19" s="475">
        <f t="shared" si="7"/>
      </c>
      <c r="AD19" s="464">
        <f t="shared" si="8"/>
      </c>
      <c r="AE19" s="475">
        <f t="shared" si="9"/>
      </c>
      <c r="AF19" s="476">
        <f t="shared" si="10"/>
      </c>
      <c r="AG19" s="140">
        <f t="shared" si="11"/>
      </c>
      <c r="AH19" s="174">
        <f t="shared" si="13"/>
      </c>
      <c r="AI19" s="707">
        <f>IF(B19="","",VLOOKUP($B19,#REF!,27,FALSE))</f>
      </c>
      <c r="AJ19" s="708" t="s">
        <v>240</v>
      </c>
      <c r="AK19" s="709" t="s">
        <v>240</v>
      </c>
      <c r="AM19" s="425">
        <f t="shared" si="14"/>
      </c>
      <c r="AN19" s="425">
        <f t="shared" si="12"/>
      </c>
    </row>
    <row r="20" spans="1:40" s="424" customFormat="1" ht="18.75" customHeight="1">
      <c r="A20" s="2">
        <f t="shared" si="0"/>
      </c>
      <c r="B20" s="465"/>
      <c r="C20" s="171">
        <f>IF(B20="","",VLOOKUP($B20,#REF!,2,FALSE))</f>
      </c>
      <c r="D20" s="172">
        <f>IF(B20="","",VLOOKUP($B20,#REF!,3,FALSE))</f>
      </c>
      <c r="E20" s="172">
        <f>IF(C20="","",VLOOKUP($B20,#REF!,4,FALSE))</f>
      </c>
      <c r="F20" s="173">
        <f>IF(B20="","",VLOOKUP($B20,#REF!,11,FALSE))</f>
      </c>
      <c r="G20" s="139">
        <f>IF(E20="","",VLOOKUP($B20,#REF!,3,FALSE))</f>
      </c>
      <c r="H20" s="173">
        <f>IF(B20="","",VLOOKUP($B20,#REF!,14,FALSE))</f>
      </c>
      <c r="I20" s="139">
        <f>IF(B20="","",VLOOKUP($B20,#REF!,16,FALSE))</f>
      </c>
      <c r="J20" s="140">
        <f>IF(B20="","",VLOOKUP($B20,#REF!,17,FALSE))</f>
      </c>
      <c r="K20" s="458">
        <f>IF($B20="","",VLOOKUP($B20,#REF!,11,FALSE))</f>
      </c>
      <c r="L20" s="459">
        <f>IF($B20="","",VLOOKUP($B20,#REF!,11,FALSE))</f>
      </c>
      <c r="M20" s="460">
        <f>IF($B20="","",VLOOKUP($B20,#REF!,11,FALSE))</f>
      </c>
      <c r="N20" s="458">
        <f>IF($B20="","",VLOOKUP($B20,#REF!,14,FALSE))</f>
      </c>
      <c r="O20" s="459">
        <f>IF($B20="","",VLOOKUP($B20,#REF!,14,FALSE))</f>
      </c>
      <c r="P20" s="459">
        <f>IF($B20="","",VLOOKUP($B20,#REF!,14,FALSE))</f>
      </c>
      <c r="Q20" s="459">
        <f>IF($B20="","",VLOOKUP($B20,#REF!,14,FALSE))</f>
      </c>
      <c r="R20" s="459">
        <f>IF($B20="","",VLOOKUP($B20,#REF!,14,FALSE))</f>
      </c>
      <c r="S20" s="459">
        <f>IF($B20="","",VLOOKUP($B20,#REF!,14,FALSE))</f>
      </c>
      <c r="T20" s="459">
        <f>IF($B20="","",VLOOKUP($B20,#REF!,14,FALSE))</f>
      </c>
      <c r="U20" s="459">
        <f>IF($B20="","",VLOOKUP($B20,#REF!,14,FALSE))</f>
      </c>
      <c r="V20" s="460">
        <f>IF($B20="","",VLOOKUP($B20,#REF!,14,FALSE))</f>
      </c>
      <c r="W20" s="173">
        <f t="shared" si="1"/>
      </c>
      <c r="X20" s="461">
        <f t="shared" si="2"/>
      </c>
      <c r="Y20" s="173">
        <f t="shared" si="3"/>
      </c>
      <c r="Z20" s="462">
        <f t="shared" si="4"/>
      </c>
      <c r="AA20" s="463">
        <f t="shared" si="5"/>
      </c>
      <c r="AB20" s="464">
        <f t="shared" si="6"/>
      </c>
      <c r="AC20" s="475">
        <f t="shared" si="7"/>
      </c>
      <c r="AD20" s="464">
        <f t="shared" si="8"/>
      </c>
      <c r="AE20" s="475">
        <f t="shared" si="9"/>
      </c>
      <c r="AF20" s="476">
        <f t="shared" si="10"/>
      </c>
      <c r="AG20" s="140">
        <f t="shared" si="11"/>
      </c>
      <c r="AH20" s="174">
        <f t="shared" si="13"/>
      </c>
      <c r="AI20" s="707">
        <f>IF(B20="","",VLOOKUP($B20,#REF!,27,FALSE))</f>
      </c>
      <c r="AJ20" s="708" t="s">
        <v>240</v>
      </c>
      <c r="AK20" s="709" t="s">
        <v>240</v>
      </c>
      <c r="AM20" s="425">
        <f t="shared" si="14"/>
      </c>
      <c r="AN20" s="425">
        <f t="shared" si="12"/>
      </c>
    </row>
    <row r="21" spans="1:40" s="424" customFormat="1" ht="18.75" customHeight="1">
      <c r="A21" s="2">
        <f t="shared" si="0"/>
      </c>
      <c r="B21" s="465"/>
      <c r="C21" s="171">
        <f>IF(B21="","",VLOOKUP($B21,#REF!,2,FALSE))</f>
      </c>
      <c r="D21" s="172">
        <f>IF(B21="","",VLOOKUP($B21,#REF!,3,FALSE))</f>
      </c>
      <c r="E21" s="172">
        <f>IF(C21="","",VLOOKUP($B21,#REF!,4,FALSE))</f>
      </c>
      <c r="F21" s="173">
        <f>IF(B21="","",VLOOKUP($B21,#REF!,11,FALSE))</f>
      </c>
      <c r="G21" s="139">
        <f>IF(E21="","",VLOOKUP($B21,#REF!,3,FALSE))</f>
      </c>
      <c r="H21" s="173">
        <f>IF(B21="","",VLOOKUP($B21,#REF!,14,FALSE))</f>
      </c>
      <c r="I21" s="139">
        <f>IF(B21="","",VLOOKUP($B21,#REF!,16,FALSE))</f>
      </c>
      <c r="J21" s="140">
        <f>IF(B21="","",VLOOKUP($B21,#REF!,17,FALSE))</f>
      </c>
      <c r="K21" s="458">
        <f>IF($B21="","",VLOOKUP($B21,#REF!,11,FALSE))</f>
      </c>
      <c r="L21" s="459">
        <f>IF($B21="","",VLOOKUP($B21,#REF!,11,FALSE))</f>
      </c>
      <c r="M21" s="460">
        <f>IF($B21="","",VLOOKUP($B21,#REF!,11,FALSE))</f>
      </c>
      <c r="N21" s="458">
        <f>IF($B21="","",VLOOKUP($B21,#REF!,14,FALSE))</f>
      </c>
      <c r="O21" s="459">
        <f>IF($B21="","",VLOOKUP($B21,#REF!,14,FALSE))</f>
      </c>
      <c r="P21" s="459">
        <f>IF($B21="","",VLOOKUP($B21,#REF!,14,FALSE))</f>
      </c>
      <c r="Q21" s="459">
        <f>IF($B21="","",VLOOKUP($B21,#REF!,14,FALSE))</f>
      </c>
      <c r="R21" s="459">
        <f>IF($B21="","",VLOOKUP($B21,#REF!,14,FALSE))</f>
      </c>
      <c r="S21" s="459">
        <f>IF($B21="","",VLOOKUP($B21,#REF!,14,FALSE))</f>
      </c>
      <c r="T21" s="459">
        <f>IF($B21="","",VLOOKUP($B21,#REF!,14,FALSE))</f>
      </c>
      <c r="U21" s="459">
        <f>IF($B21="","",VLOOKUP($B21,#REF!,14,FALSE))</f>
      </c>
      <c r="V21" s="460">
        <f>IF($B21="","",VLOOKUP($B21,#REF!,14,FALSE))</f>
      </c>
      <c r="W21" s="173">
        <f t="shared" si="1"/>
      </c>
      <c r="X21" s="461">
        <f t="shared" si="2"/>
      </c>
      <c r="Y21" s="173">
        <f t="shared" si="3"/>
      </c>
      <c r="Z21" s="462">
        <f t="shared" si="4"/>
      </c>
      <c r="AA21" s="463">
        <f t="shared" si="5"/>
      </c>
      <c r="AB21" s="464">
        <f t="shared" si="6"/>
      </c>
      <c r="AC21" s="475">
        <f t="shared" si="7"/>
      </c>
      <c r="AD21" s="464">
        <f t="shared" si="8"/>
      </c>
      <c r="AE21" s="475">
        <f t="shared" si="9"/>
      </c>
      <c r="AF21" s="476">
        <f t="shared" si="10"/>
      </c>
      <c r="AG21" s="140">
        <f t="shared" si="11"/>
      </c>
      <c r="AH21" s="174">
        <f t="shared" si="13"/>
      </c>
      <c r="AI21" s="707">
        <f>IF(B21="","",VLOOKUP($B21,#REF!,27,FALSE))</f>
      </c>
      <c r="AJ21" s="708" t="s">
        <v>240</v>
      </c>
      <c r="AK21" s="709" t="s">
        <v>240</v>
      </c>
      <c r="AM21" s="425">
        <f t="shared" si="14"/>
      </c>
      <c r="AN21" s="425">
        <f t="shared" si="12"/>
      </c>
    </row>
    <row r="22" spans="1:40" s="424" customFormat="1" ht="18.75" customHeight="1">
      <c r="A22" s="2">
        <f t="shared" si="0"/>
      </c>
      <c r="B22" s="465"/>
      <c r="C22" s="171">
        <f>IF(B22="","",VLOOKUP($B22,#REF!,2,FALSE))</f>
      </c>
      <c r="D22" s="172">
        <f>IF(B22="","",VLOOKUP($B22,#REF!,3,FALSE))</f>
      </c>
      <c r="E22" s="172">
        <f>IF(C22="","",VLOOKUP($B22,#REF!,4,FALSE))</f>
      </c>
      <c r="F22" s="173">
        <f>IF(B22="","",VLOOKUP($B22,#REF!,11,FALSE))</f>
      </c>
      <c r="G22" s="139">
        <f>IF(E22="","",VLOOKUP($B22,#REF!,3,FALSE))</f>
      </c>
      <c r="H22" s="173">
        <f>IF(B22="","",VLOOKUP($B22,#REF!,14,FALSE))</f>
      </c>
      <c r="I22" s="139">
        <f>IF(B22="","",VLOOKUP($B22,#REF!,16,FALSE))</f>
      </c>
      <c r="J22" s="140">
        <f>IF(B22="","",VLOOKUP($B22,#REF!,17,FALSE))</f>
      </c>
      <c r="K22" s="458">
        <f>IF($B22="","",VLOOKUP($B22,#REF!,11,FALSE))</f>
      </c>
      <c r="L22" s="459">
        <f>IF($B22="","",VLOOKUP($B22,#REF!,11,FALSE))</f>
      </c>
      <c r="M22" s="460">
        <f>IF($B22="","",VLOOKUP($B22,#REF!,11,FALSE))</f>
      </c>
      <c r="N22" s="458">
        <f>IF($B22="","",VLOOKUP($B22,#REF!,14,FALSE))</f>
      </c>
      <c r="O22" s="459">
        <f>IF($B22="","",VLOOKUP($B22,#REF!,14,FALSE))</f>
      </c>
      <c r="P22" s="459">
        <f>IF($B22="","",VLOOKUP($B22,#REF!,14,FALSE))</f>
      </c>
      <c r="Q22" s="459">
        <f>IF($B22="","",VLOOKUP($B22,#REF!,14,FALSE))</f>
      </c>
      <c r="R22" s="459">
        <f>IF($B22="","",VLOOKUP($B22,#REF!,14,FALSE))</f>
      </c>
      <c r="S22" s="459">
        <f>IF($B22="","",VLOOKUP($B22,#REF!,14,FALSE))</f>
      </c>
      <c r="T22" s="459">
        <f>IF($B22="","",VLOOKUP($B22,#REF!,14,FALSE))</f>
      </c>
      <c r="U22" s="459">
        <f>IF($B22="","",VLOOKUP($B22,#REF!,14,FALSE))</f>
      </c>
      <c r="V22" s="460">
        <f>IF($B22="","",VLOOKUP($B22,#REF!,14,FALSE))</f>
      </c>
      <c r="W22" s="173">
        <f t="shared" si="1"/>
      </c>
      <c r="X22" s="461">
        <f t="shared" si="2"/>
      </c>
      <c r="Y22" s="173">
        <f t="shared" si="3"/>
      </c>
      <c r="Z22" s="462">
        <f t="shared" si="4"/>
      </c>
      <c r="AA22" s="463">
        <f t="shared" si="5"/>
      </c>
      <c r="AB22" s="464">
        <f t="shared" si="6"/>
      </c>
      <c r="AC22" s="475">
        <f t="shared" si="7"/>
      </c>
      <c r="AD22" s="464">
        <f t="shared" si="8"/>
      </c>
      <c r="AE22" s="475">
        <f t="shared" si="9"/>
      </c>
      <c r="AF22" s="476">
        <f t="shared" si="10"/>
      </c>
      <c r="AG22" s="140">
        <f t="shared" si="11"/>
      </c>
      <c r="AH22" s="174">
        <f t="shared" si="13"/>
      </c>
      <c r="AI22" s="707">
        <f>IF(B22="","",VLOOKUP($B22,#REF!,27,FALSE))</f>
      </c>
      <c r="AJ22" s="708" t="s">
        <v>240</v>
      </c>
      <c r="AK22" s="709" t="s">
        <v>240</v>
      </c>
      <c r="AM22" s="425">
        <f t="shared" si="14"/>
      </c>
      <c r="AN22" s="425">
        <f t="shared" si="12"/>
      </c>
    </row>
    <row r="23" spans="1:40" s="424" customFormat="1" ht="18.75" customHeight="1">
      <c r="A23" s="2">
        <f t="shared" si="0"/>
      </c>
      <c r="B23" s="465"/>
      <c r="C23" s="171">
        <f>IF(B23="","",VLOOKUP($B23,#REF!,2,FALSE))</f>
      </c>
      <c r="D23" s="172">
        <f>IF(B23="","",VLOOKUP($B23,#REF!,3,FALSE))</f>
      </c>
      <c r="E23" s="172">
        <f>IF(C23="","",VLOOKUP($B23,#REF!,4,FALSE))</f>
      </c>
      <c r="F23" s="173">
        <f>IF(B23="","",VLOOKUP($B23,#REF!,11,FALSE))</f>
      </c>
      <c r="G23" s="139">
        <f>IF(E23="","",VLOOKUP($B23,#REF!,3,FALSE))</f>
      </c>
      <c r="H23" s="173">
        <f>IF(B23="","",VLOOKUP($B23,#REF!,14,FALSE))</f>
      </c>
      <c r="I23" s="139">
        <f>IF(B23="","",VLOOKUP($B23,#REF!,16,FALSE))</f>
      </c>
      <c r="J23" s="140">
        <f>IF(B23="","",VLOOKUP($B23,#REF!,17,FALSE))</f>
      </c>
      <c r="K23" s="458">
        <f>IF($B23="","",VLOOKUP($B23,#REF!,11,FALSE))</f>
      </c>
      <c r="L23" s="459">
        <f>IF($B23="","",VLOOKUP($B23,#REF!,11,FALSE))</f>
      </c>
      <c r="M23" s="460">
        <f>IF($B23="","",VLOOKUP($B23,#REF!,11,FALSE))</f>
      </c>
      <c r="N23" s="458">
        <f>IF($B23="","",VLOOKUP($B23,#REF!,14,FALSE))</f>
      </c>
      <c r="O23" s="459">
        <f>IF($B23="","",VLOOKUP($B23,#REF!,14,FALSE))</f>
      </c>
      <c r="P23" s="459">
        <f>IF($B23="","",VLOOKUP($B23,#REF!,14,FALSE))</f>
      </c>
      <c r="Q23" s="459">
        <f>IF($B23="","",VLOOKUP($B23,#REF!,14,FALSE))</f>
      </c>
      <c r="R23" s="459">
        <f>IF($B23="","",VLOOKUP($B23,#REF!,14,FALSE))</f>
      </c>
      <c r="S23" s="459">
        <f>IF($B23="","",VLOOKUP($B23,#REF!,14,FALSE))</f>
      </c>
      <c r="T23" s="459">
        <f>IF($B23="","",VLOOKUP($B23,#REF!,14,FALSE))</f>
      </c>
      <c r="U23" s="459">
        <f>IF($B23="","",VLOOKUP($B23,#REF!,14,FALSE))</f>
      </c>
      <c r="V23" s="460">
        <f>IF($B23="","",VLOOKUP($B23,#REF!,14,FALSE))</f>
      </c>
      <c r="W23" s="173">
        <f t="shared" si="1"/>
      </c>
      <c r="X23" s="461">
        <f t="shared" si="2"/>
      </c>
      <c r="Y23" s="173">
        <f t="shared" si="3"/>
      </c>
      <c r="Z23" s="462">
        <f t="shared" si="4"/>
      </c>
      <c r="AA23" s="463">
        <f t="shared" si="5"/>
      </c>
      <c r="AB23" s="464">
        <f t="shared" si="6"/>
      </c>
      <c r="AC23" s="475">
        <f t="shared" si="7"/>
      </c>
      <c r="AD23" s="464">
        <f t="shared" si="8"/>
      </c>
      <c r="AE23" s="475">
        <f t="shared" si="9"/>
      </c>
      <c r="AF23" s="476">
        <f t="shared" si="10"/>
      </c>
      <c r="AG23" s="140">
        <f t="shared" si="11"/>
      </c>
      <c r="AH23" s="174">
        <f t="shared" si="13"/>
      </c>
      <c r="AI23" s="707">
        <f>IF(B23="","",VLOOKUP($B23,#REF!,27,FALSE))</f>
      </c>
      <c r="AJ23" s="708" t="s">
        <v>240</v>
      </c>
      <c r="AK23" s="709" t="s">
        <v>240</v>
      </c>
      <c r="AM23" s="425">
        <f t="shared" si="14"/>
      </c>
      <c r="AN23" s="425">
        <f t="shared" si="12"/>
      </c>
    </row>
    <row r="24" spans="1:40" s="424" customFormat="1" ht="18.75" customHeight="1">
      <c r="A24" s="2">
        <f t="shared" si="0"/>
      </c>
      <c r="B24" s="465"/>
      <c r="C24" s="171">
        <f>IF(B24="","",VLOOKUP($B24,#REF!,2,FALSE))</f>
      </c>
      <c r="D24" s="172">
        <f>IF(B24="","",VLOOKUP($B24,#REF!,3,FALSE))</f>
      </c>
      <c r="E24" s="172">
        <f>IF(C24="","",VLOOKUP($B24,#REF!,4,FALSE))</f>
      </c>
      <c r="F24" s="173">
        <f>IF(B24="","",VLOOKUP($B24,#REF!,11,FALSE))</f>
      </c>
      <c r="G24" s="139">
        <f>IF(E24="","",VLOOKUP($B24,#REF!,3,FALSE))</f>
      </c>
      <c r="H24" s="173">
        <f>IF(B24="","",VLOOKUP($B24,#REF!,14,FALSE))</f>
      </c>
      <c r="I24" s="139">
        <f>IF(B24="","",VLOOKUP($B24,#REF!,16,FALSE))</f>
      </c>
      <c r="J24" s="140">
        <f>IF(B24="","",VLOOKUP($B24,#REF!,17,FALSE))</f>
      </c>
      <c r="K24" s="458">
        <f>IF($B24="","",VLOOKUP($B24,#REF!,11,FALSE))</f>
      </c>
      <c r="L24" s="459">
        <f>IF($B24="","",VLOOKUP($B24,#REF!,11,FALSE))</f>
      </c>
      <c r="M24" s="460">
        <f>IF($B24="","",VLOOKUP($B24,#REF!,11,FALSE))</f>
      </c>
      <c r="N24" s="458">
        <f>IF($B24="","",VLOOKUP($B24,#REF!,14,FALSE))</f>
      </c>
      <c r="O24" s="459">
        <f>IF($B24="","",VLOOKUP($B24,#REF!,14,FALSE))</f>
      </c>
      <c r="P24" s="459">
        <f>IF($B24="","",VLOOKUP($B24,#REF!,14,FALSE))</f>
      </c>
      <c r="Q24" s="459">
        <f>IF($B24="","",VLOOKUP($B24,#REF!,14,FALSE))</f>
      </c>
      <c r="R24" s="459">
        <f>IF($B24="","",VLOOKUP($B24,#REF!,14,FALSE))</f>
      </c>
      <c r="S24" s="459">
        <f>IF($B24="","",VLOOKUP($B24,#REF!,14,FALSE))</f>
      </c>
      <c r="T24" s="459">
        <f>IF($B24="","",VLOOKUP($B24,#REF!,14,FALSE))</f>
      </c>
      <c r="U24" s="459">
        <f>IF($B24="","",VLOOKUP($B24,#REF!,14,FALSE))</f>
      </c>
      <c r="V24" s="460">
        <f>IF($B24="","",VLOOKUP($B24,#REF!,14,FALSE))</f>
      </c>
      <c r="W24" s="173">
        <f t="shared" si="1"/>
      </c>
      <c r="X24" s="461">
        <f t="shared" si="2"/>
      </c>
      <c r="Y24" s="173">
        <f t="shared" si="3"/>
      </c>
      <c r="Z24" s="462">
        <f t="shared" si="4"/>
      </c>
      <c r="AA24" s="463">
        <f t="shared" si="5"/>
      </c>
      <c r="AB24" s="464">
        <f t="shared" si="6"/>
      </c>
      <c r="AC24" s="475">
        <f t="shared" si="7"/>
      </c>
      <c r="AD24" s="464">
        <f t="shared" si="8"/>
      </c>
      <c r="AE24" s="475">
        <f t="shared" si="9"/>
      </c>
      <c r="AF24" s="476">
        <f t="shared" si="10"/>
      </c>
      <c r="AG24" s="140">
        <f t="shared" si="11"/>
      </c>
      <c r="AH24" s="174">
        <f t="shared" si="13"/>
      </c>
      <c r="AI24" s="707">
        <f>IF(B24="","",VLOOKUP($B24,#REF!,27,FALSE))</f>
      </c>
      <c r="AJ24" s="708" t="s">
        <v>240</v>
      </c>
      <c r="AK24" s="709" t="s">
        <v>240</v>
      </c>
      <c r="AM24" s="425">
        <f t="shared" si="14"/>
      </c>
      <c r="AN24" s="425">
        <f t="shared" si="12"/>
      </c>
    </row>
    <row r="25" spans="1:40" s="424" customFormat="1" ht="18.75" customHeight="1">
      <c r="A25" s="2">
        <f t="shared" si="0"/>
      </c>
      <c r="B25" s="465"/>
      <c r="C25" s="171">
        <f>IF(B25="","",VLOOKUP($B25,#REF!,2,FALSE))</f>
      </c>
      <c r="D25" s="172">
        <f>IF(B25="","",VLOOKUP($B25,#REF!,3,FALSE))</f>
      </c>
      <c r="E25" s="172">
        <f>IF(C25="","",VLOOKUP($B25,#REF!,4,FALSE))</f>
      </c>
      <c r="F25" s="173">
        <f>IF(B25="","",VLOOKUP($B25,#REF!,11,FALSE))</f>
      </c>
      <c r="G25" s="139">
        <f>IF(E25="","",VLOOKUP($B25,#REF!,3,FALSE))</f>
      </c>
      <c r="H25" s="173">
        <f>IF(B25="","",VLOOKUP($B25,#REF!,14,FALSE))</f>
      </c>
      <c r="I25" s="139">
        <f>IF(B25="","",VLOOKUP($B25,#REF!,16,FALSE))</f>
      </c>
      <c r="J25" s="140">
        <f>IF(B25="","",VLOOKUP($B25,#REF!,17,FALSE))</f>
      </c>
      <c r="K25" s="458">
        <f>IF($B25="","",VLOOKUP($B25,#REF!,11,FALSE))</f>
      </c>
      <c r="L25" s="459">
        <f>IF($B25="","",VLOOKUP($B25,#REF!,11,FALSE))</f>
      </c>
      <c r="M25" s="460">
        <f>IF($B25="","",VLOOKUP($B25,#REF!,11,FALSE))</f>
      </c>
      <c r="N25" s="458">
        <f>IF($B25="","",VLOOKUP($B25,#REF!,14,FALSE))</f>
      </c>
      <c r="O25" s="459">
        <f>IF($B25="","",VLOOKUP($B25,#REF!,14,FALSE))</f>
      </c>
      <c r="P25" s="459">
        <f>IF($B25="","",VLOOKUP($B25,#REF!,14,FALSE))</f>
      </c>
      <c r="Q25" s="459">
        <f>IF($B25="","",VLOOKUP($B25,#REF!,14,FALSE))</f>
      </c>
      <c r="R25" s="459">
        <f>IF($B25="","",VLOOKUP($B25,#REF!,14,FALSE))</f>
      </c>
      <c r="S25" s="459">
        <f>IF($B25="","",VLOOKUP($B25,#REF!,14,FALSE))</f>
      </c>
      <c r="T25" s="459">
        <f>IF($B25="","",VLOOKUP($B25,#REF!,14,FALSE))</f>
      </c>
      <c r="U25" s="459">
        <f>IF($B25="","",VLOOKUP($B25,#REF!,14,FALSE))</f>
      </c>
      <c r="V25" s="460">
        <f>IF($B25="","",VLOOKUP($B25,#REF!,14,FALSE))</f>
      </c>
      <c r="W25" s="173">
        <f t="shared" si="1"/>
      </c>
      <c r="X25" s="461">
        <f t="shared" si="2"/>
      </c>
      <c r="Y25" s="173">
        <f t="shared" si="3"/>
      </c>
      <c r="Z25" s="462">
        <f t="shared" si="4"/>
      </c>
      <c r="AA25" s="463">
        <f t="shared" si="5"/>
      </c>
      <c r="AB25" s="464">
        <f t="shared" si="6"/>
      </c>
      <c r="AC25" s="475">
        <f t="shared" si="7"/>
      </c>
      <c r="AD25" s="464">
        <f t="shared" si="8"/>
      </c>
      <c r="AE25" s="475">
        <f t="shared" si="9"/>
      </c>
      <c r="AF25" s="476">
        <f t="shared" si="10"/>
      </c>
      <c r="AG25" s="140">
        <f t="shared" si="11"/>
      </c>
      <c r="AH25" s="174">
        <f t="shared" si="13"/>
      </c>
      <c r="AI25" s="707">
        <f>IF(B25="","",VLOOKUP($B25,#REF!,27,FALSE))</f>
      </c>
      <c r="AJ25" s="708" t="s">
        <v>240</v>
      </c>
      <c r="AK25" s="709" t="s">
        <v>240</v>
      </c>
      <c r="AM25" s="425">
        <f t="shared" si="14"/>
      </c>
      <c r="AN25" s="425">
        <f t="shared" si="12"/>
      </c>
    </row>
    <row r="26" spans="1:40" s="424" customFormat="1" ht="18.75" customHeight="1">
      <c r="A26" s="2">
        <f t="shared" si="0"/>
      </c>
      <c r="B26" s="465"/>
      <c r="C26" s="171">
        <f>IF(B26="","",VLOOKUP($B26,#REF!,2,FALSE))</f>
      </c>
      <c r="D26" s="172">
        <f>IF(B26="","",VLOOKUP($B26,#REF!,3,FALSE))</f>
      </c>
      <c r="E26" s="172">
        <f>IF(C26="","",VLOOKUP($B26,#REF!,4,FALSE))</f>
      </c>
      <c r="F26" s="173">
        <f>IF(B26="","",VLOOKUP($B26,#REF!,11,FALSE))</f>
      </c>
      <c r="G26" s="139">
        <f>IF(E26="","",VLOOKUP($B26,#REF!,3,FALSE))</f>
      </c>
      <c r="H26" s="173">
        <f>IF(B26="","",VLOOKUP($B26,#REF!,14,FALSE))</f>
      </c>
      <c r="I26" s="139">
        <f>IF(B26="","",VLOOKUP($B26,#REF!,16,FALSE))</f>
      </c>
      <c r="J26" s="140">
        <f>IF(B26="","",VLOOKUP($B26,#REF!,17,FALSE))</f>
      </c>
      <c r="K26" s="458">
        <f>IF($B26="","",VLOOKUP($B26,#REF!,11,FALSE))</f>
      </c>
      <c r="L26" s="459">
        <f>IF($B26="","",VLOOKUP($B26,#REF!,11,FALSE))</f>
      </c>
      <c r="M26" s="460">
        <f>IF($B26="","",VLOOKUP($B26,#REF!,11,FALSE))</f>
      </c>
      <c r="N26" s="458">
        <f>IF($B26="","",VLOOKUP($B26,#REF!,14,FALSE))</f>
      </c>
      <c r="O26" s="459">
        <f>IF($B26="","",VLOOKUP($B26,#REF!,14,FALSE))</f>
      </c>
      <c r="P26" s="459">
        <f>IF($B26="","",VLOOKUP($B26,#REF!,14,FALSE))</f>
      </c>
      <c r="Q26" s="459">
        <f>IF($B26="","",VLOOKUP($B26,#REF!,14,FALSE))</f>
      </c>
      <c r="R26" s="459">
        <f>IF($B26="","",VLOOKUP($B26,#REF!,14,FALSE))</f>
      </c>
      <c r="S26" s="459">
        <f>IF($B26="","",VLOOKUP($B26,#REF!,14,FALSE))</f>
      </c>
      <c r="T26" s="459">
        <f>IF($B26="","",VLOOKUP($B26,#REF!,14,FALSE))</f>
      </c>
      <c r="U26" s="459">
        <f>IF($B26="","",VLOOKUP($B26,#REF!,14,FALSE))</f>
      </c>
      <c r="V26" s="460">
        <f>IF($B26="","",VLOOKUP($B26,#REF!,14,FALSE))</f>
      </c>
      <c r="W26" s="173">
        <f t="shared" si="1"/>
      </c>
      <c r="X26" s="461">
        <f t="shared" si="2"/>
      </c>
      <c r="Y26" s="173">
        <f t="shared" si="3"/>
      </c>
      <c r="Z26" s="462">
        <f t="shared" si="4"/>
      </c>
      <c r="AA26" s="463">
        <f t="shared" si="5"/>
      </c>
      <c r="AB26" s="464">
        <f t="shared" si="6"/>
      </c>
      <c r="AC26" s="475">
        <f t="shared" si="7"/>
      </c>
      <c r="AD26" s="464">
        <f t="shared" si="8"/>
      </c>
      <c r="AE26" s="475">
        <f t="shared" si="9"/>
      </c>
      <c r="AF26" s="476">
        <f t="shared" si="10"/>
      </c>
      <c r="AG26" s="140">
        <f t="shared" si="11"/>
      </c>
      <c r="AH26" s="174">
        <f t="shared" si="13"/>
      </c>
      <c r="AI26" s="707">
        <f>IF(B26="","",VLOOKUP($B26,#REF!,27,FALSE))</f>
      </c>
      <c r="AJ26" s="708" t="s">
        <v>240</v>
      </c>
      <c r="AK26" s="709" t="s">
        <v>240</v>
      </c>
      <c r="AM26" s="425">
        <f t="shared" si="14"/>
      </c>
      <c r="AN26" s="425">
        <f t="shared" si="12"/>
      </c>
    </row>
    <row r="27" spans="1:40" s="424" customFormat="1" ht="18.75" customHeight="1">
      <c r="A27" s="2">
        <f t="shared" si="0"/>
      </c>
      <c r="B27" s="465"/>
      <c r="C27" s="171">
        <f>IF(B27="","",VLOOKUP($B27,#REF!,2,FALSE))</f>
      </c>
      <c r="D27" s="172">
        <f>IF(B27="","",VLOOKUP($B27,#REF!,3,FALSE))</f>
      </c>
      <c r="E27" s="172">
        <f>IF(C27="","",VLOOKUP($B27,#REF!,4,FALSE))</f>
      </c>
      <c r="F27" s="173">
        <f>IF(B27="","",VLOOKUP($B27,#REF!,11,FALSE))</f>
      </c>
      <c r="G27" s="139">
        <f>IF(E27="","",VLOOKUP($B27,#REF!,3,FALSE))</f>
      </c>
      <c r="H27" s="173">
        <f>IF(B27="","",VLOOKUP($B27,#REF!,14,FALSE))</f>
      </c>
      <c r="I27" s="139">
        <f>IF(B27="","",VLOOKUP($B27,#REF!,16,FALSE))</f>
      </c>
      <c r="J27" s="140">
        <f>IF(B27="","",VLOOKUP($B27,#REF!,17,FALSE))</f>
      </c>
      <c r="K27" s="458">
        <f>IF($B27="","",VLOOKUP($B27,#REF!,11,FALSE))</f>
      </c>
      <c r="L27" s="459">
        <f>IF($B27="","",VLOOKUP($B27,#REF!,11,FALSE))</f>
      </c>
      <c r="M27" s="460">
        <f>IF($B27="","",VLOOKUP($B27,#REF!,11,FALSE))</f>
      </c>
      <c r="N27" s="458">
        <f>IF($B27="","",VLOOKUP($B27,#REF!,14,FALSE))</f>
      </c>
      <c r="O27" s="459">
        <f>IF($B27="","",VLOOKUP($B27,#REF!,14,FALSE))</f>
      </c>
      <c r="P27" s="459">
        <f>IF($B27="","",VLOOKUP($B27,#REF!,14,FALSE))</f>
      </c>
      <c r="Q27" s="459">
        <f>IF($B27="","",VLOOKUP($B27,#REF!,14,FALSE))</f>
      </c>
      <c r="R27" s="459">
        <f>IF($B27="","",VLOOKUP($B27,#REF!,14,FALSE))</f>
      </c>
      <c r="S27" s="459">
        <f>IF($B27="","",VLOOKUP($B27,#REF!,14,FALSE))</f>
      </c>
      <c r="T27" s="459">
        <f>IF($B27="","",VLOOKUP($B27,#REF!,14,FALSE))</f>
      </c>
      <c r="U27" s="459">
        <f>IF($B27="","",VLOOKUP($B27,#REF!,14,FALSE))</f>
      </c>
      <c r="V27" s="460">
        <f>IF($B27="","",VLOOKUP($B27,#REF!,14,FALSE))</f>
      </c>
      <c r="W27" s="173">
        <f t="shared" si="1"/>
      </c>
      <c r="X27" s="461">
        <f t="shared" si="2"/>
      </c>
      <c r="Y27" s="173">
        <f t="shared" si="3"/>
      </c>
      <c r="Z27" s="462">
        <f t="shared" si="4"/>
      </c>
      <c r="AA27" s="463">
        <f t="shared" si="5"/>
      </c>
      <c r="AB27" s="464">
        <f t="shared" si="6"/>
      </c>
      <c r="AC27" s="475">
        <f t="shared" si="7"/>
      </c>
      <c r="AD27" s="464">
        <f t="shared" si="8"/>
      </c>
      <c r="AE27" s="475">
        <f t="shared" si="9"/>
      </c>
      <c r="AF27" s="476">
        <f t="shared" si="10"/>
      </c>
      <c r="AG27" s="140">
        <f t="shared" si="11"/>
      </c>
      <c r="AH27" s="174">
        <f t="shared" si="13"/>
      </c>
      <c r="AI27" s="707">
        <f>IF(B27="","",VLOOKUP($B27,#REF!,27,FALSE))</f>
      </c>
      <c r="AJ27" s="708" t="s">
        <v>240</v>
      </c>
      <c r="AK27" s="709" t="s">
        <v>240</v>
      </c>
      <c r="AM27" s="425">
        <f t="shared" si="14"/>
      </c>
      <c r="AN27" s="425">
        <f t="shared" si="12"/>
      </c>
    </row>
    <row r="28" spans="1:40" s="424" customFormat="1" ht="18.75" customHeight="1">
      <c r="A28" s="2">
        <f t="shared" si="0"/>
      </c>
      <c r="B28" s="465"/>
      <c r="C28" s="171">
        <f>IF(B28="","",VLOOKUP($B28,#REF!,2,FALSE))</f>
      </c>
      <c r="D28" s="172">
        <f>IF(B28="","",VLOOKUP($B28,#REF!,3,FALSE))</f>
      </c>
      <c r="E28" s="172">
        <f>IF(C28="","",VLOOKUP($B28,#REF!,4,FALSE))</f>
      </c>
      <c r="F28" s="173">
        <f>IF(B28="","",VLOOKUP($B28,#REF!,11,FALSE))</f>
      </c>
      <c r="G28" s="139">
        <f>IF(E28="","",VLOOKUP($B28,#REF!,3,FALSE))</f>
      </c>
      <c r="H28" s="173">
        <f>IF(B28="","",VLOOKUP($B28,#REF!,14,FALSE))</f>
      </c>
      <c r="I28" s="139">
        <f>IF(B28="","",VLOOKUP($B28,#REF!,16,FALSE))</f>
      </c>
      <c r="J28" s="140">
        <f>IF(B28="","",VLOOKUP($B28,#REF!,17,FALSE))</f>
      </c>
      <c r="K28" s="458">
        <f>IF($B28="","",VLOOKUP($B28,#REF!,11,FALSE))</f>
      </c>
      <c r="L28" s="459">
        <f>IF($B28="","",VLOOKUP($B28,#REF!,11,FALSE))</f>
      </c>
      <c r="M28" s="460">
        <f>IF($B28="","",VLOOKUP($B28,#REF!,11,FALSE))</f>
      </c>
      <c r="N28" s="458">
        <f>IF($B28="","",VLOOKUP($B28,#REF!,14,FALSE))</f>
      </c>
      <c r="O28" s="459">
        <f>IF($B28="","",VLOOKUP($B28,#REF!,14,FALSE))</f>
      </c>
      <c r="P28" s="459">
        <f>IF($B28="","",VLOOKUP($B28,#REF!,14,FALSE))</f>
      </c>
      <c r="Q28" s="459">
        <f>IF($B28="","",VLOOKUP($B28,#REF!,14,FALSE))</f>
      </c>
      <c r="R28" s="459">
        <f>IF($B28="","",VLOOKUP($B28,#REF!,14,FALSE))</f>
      </c>
      <c r="S28" s="459">
        <f>IF($B28="","",VLOOKUP($B28,#REF!,14,FALSE))</f>
      </c>
      <c r="T28" s="459">
        <f>IF($B28="","",VLOOKUP($B28,#REF!,14,FALSE))</f>
      </c>
      <c r="U28" s="459">
        <f>IF($B28="","",VLOOKUP($B28,#REF!,14,FALSE))</f>
      </c>
      <c r="V28" s="460">
        <f>IF($B28="","",VLOOKUP($B28,#REF!,14,FALSE))</f>
      </c>
      <c r="W28" s="173">
        <f t="shared" si="1"/>
      </c>
      <c r="X28" s="461">
        <f t="shared" si="2"/>
      </c>
      <c r="Y28" s="173">
        <f t="shared" si="3"/>
      </c>
      <c r="Z28" s="462">
        <f t="shared" si="4"/>
      </c>
      <c r="AA28" s="463">
        <f t="shared" si="5"/>
      </c>
      <c r="AB28" s="464">
        <f t="shared" si="6"/>
      </c>
      <c r="AC28" s="475">
        <f t="shared" si="7"/>
      </c>
      <c r="AD28" s="464">
        <f t="shared" si="8"/>
      </c>
      <c r="AE28" s="475">
        <f t="shared" si="9"/>
      </c>
      <c r="AF28" s="476">
        <f t="shared" si="10"/>
      </c>
      <c r="AG28" s="140">
        <f t="shared" si="11"/>
      </c>
      <c r="AH28" s="174">
        <f t="shared" si="13"/>
      </c>
      <c r="AI28" s="707">
        <f>IF(B28="","",VLOOKUP($B28,#REF!,27,FALSE))</f>
      </c>
      <c r="AJ28" s="708" t="s">
        <v>240</v>
      </c>
      <c r="AK28" s="709" t="s">
        <v>240</v>
      </c>
      <c r="AM28" s="425">
        <f t="shared" si="14"/>
      </c>
      <c r="AN28" s="425">
        <f t="shared" si="12"/>
      </c>
    </row>
    <row r="29" spans="1:40" s="424" customFormat="1" ht="18.75" customHeight="1">
      <c r="A29" s="2">
        <f t="shared" si="0"/>
      </c>
      <c r="B29" s="465"/>
      <c r="C29" s="171">
        <f>IF(B29="","",VLOOKUP($B29,#REF!,2,FALSE))</f>
      </c>
      <c r="D29" s="172">
        <f>IF(B29="","",VLOOKUP($B29,#REF!,3,FALSE))</f>
      </c>
      <c r="E29" s="172">
        <f>IF(C29="","",VLOOKUP($B29,#REF!,4,FALSE))</f>
      </c>
      <c r="F29" s="173">
        <f>IF(B29="","",VLOOKUP($B29,#REF!,11,FALSE))</f>
      </c>
      <c r="G29" s="139">
        <f>IF(E29="","",VLOOKUP($B29,#REF!,3,FALSE))</f>
      </c>
      <c r="H29" s="173">
        <f>IF(B29="","",VLOOKUP($B29,#REF!,14,FALSE))</f>
      </c>
      <c r="I29" s="139">
        <f>IF(B29="","",VLOOKUP($B29,#REF!,16,FALSE))</f>
      </c>
      <c r="J29" s="140">
        <f>IF(B29="","",VLOOKUP($B29,#REF!,17,FALSE))</f>
      </c>
      <c r="K29" s="458">
        <f>IF($B29="","",VLOOKUP($B29,#REF!,11,FALSE))</f>
      </c>
      <c r="L29" s="459">
        <f>IF($B29="","",VLOOKUP($B29,#REF!,11,FALSE))</f>
      </c>
      <c r="M29" s="460">
        <f>IF($B29="","",VLOOKUP($B29,#REF!,11,FALSE))</f>
      </c>
      <c r="N29" s="458">
        <f>IF($B29="","",VLOOKUP($B29,#REF!,14,FALSE))</f>
      </c>
      <c r="O29" s="459">
        <f>IF($B29="","",VLOOKUP($B29,#REF!,14,FALSE))</f>
      </c>
      <c r="P29" s="459">
        <f>IF($B29="","",VLOOKUP($B29,#REF!,14,FALSE))</f>
      </c>
      <c r="Q29" s="459">
        <f>IF($B29="","",VLOOKUP($B29,#REF!,14,FALSE))</f>
      </c>
      <c r="R29" s="459">
        <f>IF($B29="","",VLOOKUP($B29,#REF!,14,FALSE))</f>
      </c>
      <c r="S29" s="459">
        <f>IF($B29="","",VLOOKUP($B29,#REF!,14,FALSE))</f>
      </c>
      <c r="T29" s="459">
        <f>IF($B29="","",VLOOKUP($B29,#REF!,14,FALSE))</f>
      </c>
      <c r="U29" s="459">
        <f>IF($B29="","",VLOOKUP($B29,#REF!,14,FALSE))</f>
      </c>
      <c r="V29" s="460">
        <f>IF($B29="","",VLOOKUP($B29,#REF!,14,FALSE))</f>
      </c>
      <c r="W29" s="173">
        <f t="shared" si="1"/>
      </c>
      <c r="X29" s="461">
        <f t="shared" si="2"/>
      </c>
      <c r="Y29" s="173">
        <f t="shared" si="3"/>
      </c>
      <c r="Z29" s="462">
        <f t="shared" si="4"/>
      </c>
      <c r="AA29" s="463">
        <f t="shared" si="5"/>
      </c>
      <c r="AB29" s="464">
        <f t="shared" si="6"/>
      </c>
      <c r="AC29" s="475">
        <f t="shared" si="7"/>
      </c>
      <c r="AD29" s="464">
        <f t="shared" si="8"/>
      </c>
      <c r="AE29" s="475">
        <f t="shared" si="9"/>
      </c>
      <c r="AF29" s="476">
        <f t="shared" si="10"/>
      </c>
      <c r="AG29" s="140">
        <f t="shared" si="11"/>
      </c>
      <c r="AH29" s="174">
        <f t="shared" si="13"/>
      </c>
      <c r="AI29" s="707">
        <f>IF(B29="","",VLOOKUP($B29,#REF!,27,FALSE))</f>
      </c>
      <c r="AJ29" s="708" t="s">
        <v>240</v>
      </c>
      <c r="AK29" s="709" t="s">
        <v>240</v>
      </c>
      <c r="AM29" s="425">
        <f t="shared" si="14"/>
      </c>
      <c r="AN29" s="425">
        <f t="shared" si="12"/>
      </c>
    </row>
    <row r="30" spans="1:40" s="424" customFormat="1" ht="18.75" customHeight="1">
      <c r="A30" s="2">
        <f t="shared" si="0"/>
      </c>
      <c r="B30" s="465"/>
      <c r="C30" s="171">
        <f>IF(B30="","",VLOOKUP($B30,#REF!,2,FALSE))</f>
      </c>
      <c r="D30" s="172">
        <f>IF(B30="","",VLOOKUP($B30,#REF!,3,FALSE))</f>
      </c>
      <c r="E30" s="172">
        <f>IF(C30="","",VLOOKUP($B30,#REF!,4,FALSE))</f>
      </c>
      <c r="F30" s="173">
        <f>IF(B30="","",VLOOKUP($B30,#REF!,11,FALSE))</f>
      </c>
      <c r="G30" s="139">
        <f>IF(E30="","",VLOOKUP($B30,#REF!,3,FALSE))</f>
      </c>
      <c r="H30" s="173">
        <f>IF(B30="","",VLOOKUP($B30,#REF!,14,FALSE))</f>
      </c>
      <c r="I30" s="139">
        <f>IF(B30="","",VLOOKUP($B30,#REF!,16,FALSE))</f>
      </c>
      <c r="J30" s="140">
        <f>IF(B30="","",VLOOKUP($B30,#REF!,17,FALSE))</f>
      </c>
      <c r="K30" s="458">
        <f>IF($B30="","",VLOOKUP($B30,#REF!,11,FALSE))</f>
      </c>
      <c r="L30" s="459">
        <f>IF($B30="","",VLOOKUP($B30,#REF!,11,FALSE))</f>
      </c>
      <c r="M30" s="460">
        <f>IF($B30="","",VLOOKUP($B30,#REF!,11,FALSE))</f>
      </c>
      <c r="N30" s="458">
        <f>IF($B30="","",VLOOKUP($B30,#REF!,14,FALSE))</f>
      </c>
      <c r="O30" s="459">
        <f>IF($B30="","",VLOOKUP($B30,#REF!,14,FALSE))</f>
      </c>
      <c r="P30" s="459">
        <f>IF($B30="","",VLOOKUP($B30,#REF!,14,FALSE))</f>
      </c>
      <c r="Q30" s="459">
        <f>IF($B30="","",VLOOKUP($B30,#REF!,14,FALSE))</f>
      </c>
      <c r="R30" s="459">
        <f>IF($B30="","",VLOOKUP($B30,#REF!,14,FALSE))</f>
      </c>
      <c r="S30" s="459">
        <f>IF($B30="","",VLOOKUP($B30,#REF!,14,FALSE))</f>
      </c>
      <c r="T30" s="459">
        <f>IF($B30="","",VLOOKUP($B30,#REF!,14,FALSE))</f>
      </c>
      <c r="U30" s="459">
        <f>IF($B30="","",VLOOKUP($B30,#REF!,14,FALSE))</f>
      </c>
      <c r="V30" s="460">
        <f>IF($B30="","",VLOOKUP($B30,#REF!,14,FALSE))</f>
      </c>
      <c r="W30" s="173">
        <f t="shared" si="1"/>
      </c>
      <c r="X30" s="461">
        <f t="shared" si="2"/>
      </c>
      <c r="Y30" s="173">
        <f t="shared" si="3"/>
      </c>
      <c r="Z30" s="462">
        <f t="shared" si="4"/>
      </c>
      <c r="AA30" s="463">
        <f t="shared" si="5"/>
      </c>
      <c r="AB30" s="464">
        <f t="shared" si="6"/>
      </c>
      <c r="AC30" s="475">
        <f t="shared" si="7"/>
      </c>
      <c r="AD30" s="464">
        <f t="shared" si="8"/>
      </c>
      <c r="AE30" s="475">
        <f t="shared" si="9"/>
      </c>
      <c r="AF30" s="476">
        <f t="shared" si="10"/>
      </c>
      <c r="AG30" s="140">
        <f t="shared" si="11"/>
      </c>
      <c r="AH30" s="174">
        <f t="shared" si="13"/>
      </c>
      <c r="AI30" s="707">
        <f>IF(B30="","",VLOOKUP($B30,#REF!,27,FALSE))</f>
      </c>
      <c r="AJ30" s="708" t="s">
        <v>240</v>
      </c>
      <c r="AK30" s="709" t="s">
        <v>240</v>
      </c>
      <c r="AM30" s="425">
        <f>IF(A30&gt;0,ASC(C30&amp;H30),"")</f>
      </c>
      <c r="AN30" s="425">
        <f t="shared" si="12"/>
      </c>
    </row>
    <row r="31" spans="1:40" s="424" customFormat="1" ht="18.75" customHeight="1">
      <c r="A31" s="2">
        <f t="shared" si="0"/>
      </c>
      <c r="B31" s="465"/>
      <c r="C31" s="171">
        <f>IF(B31="","",VLOOKUP($B31,#REF!,2,FALSE))</f>
      </c>
      <c r="D31" s="172">
        <f>IF(B31="","",VLOOKUP($B31,#REF!,3,FALSE))</f>
      </c>
      <c r="E31" s="172">
        <f>IF(C31="","",VLOOKUP($B31,#REF!,4,FALSE))</f>
      </c>
      <c r="F31" s="173">
        <f>IF(B31="","",VLOOKUP($B31,#REF!,11,FALSE))</f>
      </c>
      <c r="G31" s="139">
        <f>IF(E31="","",VLOOKUP($B31,#REF!,3,FALSE))</f>
      </c>
      <c r="H31" s="173">
        <f>IF(B31="","",VLOOKUP($B31,#REF!,14,FALSE))</f>
      </c>
      <c r="I31" s="139">
        <f>IF(B31="","",VLOOKUP($B31,#REF!,16,FALSE))</f>
      </c>
      <c r="J31" s="140">
        <f>IF(B31="","",VLOOKUP($B31,#REF!,17,FALSE))</f>
      </c>
      <c r="K31" s="458">
        <f>IF($B31="","",VLOOKUP($B31,#REF!,11,FALSE))</f>
      </c>
      <c r="L31" s="459">
        <f>IF($B31="","",VLOOKUP($B31,#REF!,11,FALSE))</f>
      </c>
      <c r="M31" s="460">
        <f>IF($B31="","",VLOOKUP($B31,#REF!,11,FALSE))</f>
      </c>
      <c r="N31" s="458">
        <f>IF($B31="","",VLOOKUP($B31,#REF!,14,FALSE))</f>
      </c>
      <c r="O31" s="459">
        <f>IF($B31="","",VLOOKUP($B31,#REF!,14,FALSE))</f>
      </c>
      <c r="P31" s="459">
        <f>IF($B31="","",VLOOKUP($B31,#REF!,14,FALSE))</f>
      </c>
      <c r="Q31" s="459">
        <f>IF($B31="","",VLOOKUP($B31,#REF!,14,FALSE))</f>
      </c>
      <c r="R31" s="459">
        <f>IF($B31="","",VLOOKUP($B31,#REF!,14,FALSE))</f>
      </c>
      <c r="S31" s="459">
        <f>IF($B31="","",VLOOKUP($B31,#REF!,14,FALSE))</f>
      </c>
      <c r="T31" s="459">
        <f>IF($B31="","",VLOOKUP($B31,#REF!,14,FALSE))</f>
      </c>
      <c r="U31" s="459">
        <f>IF($B31="","",VLOOKUP($B31,#REF!,14,FALSE))</f>
      </c>
      <c r="V31" s="460">
        <f>IF($B31="","",VLOOKUP($B31,#REF!,14,FALSE))</f>
      </c>
      <c r="W31" s="173">
        <f t="shared" si="1"/>
      </c>
      <c r="X31" s="461">
        <f t="shared" si="2"/>
      </c>
      <c r="Y31" s="173">
        <f t="shared" si="3"/>
      </c>
      <c r="Z31" s="462">
        <f t="shared" si="4"/>
      </c>
      <c r="AA31" s="463">
        <f t="shared" si="5"/>
      </c>
      <c r="AB31" s="464">
        <f t="shared" si="6"/>
      </c>
      <c r="AC31" s="475">
        <f t="shared" si="7"/>
      </c>
      <c r="AD31" s="464">
        <f t="shared" si="8"/>
      </c>
      <c r="AE31" s="475">
        <f t="shared" si="9"/>
      </c>
      <c r="AF31" s="476">
        <f t="shared" si="10"/>
      </c>
      <c r="AG31" s="140">
        <f t="shared" si="11"/>
      </c>
      <c r="AH31" s="174">
        <f t="shared" si="13"/>
      </c>
      <c r="AI31" s="707">
        <f>IF(B31="","",VLOOKUP($B31,#REF!,27,FALSE))</f>
      </c>
      <c r="AJ31" s="708" t="s">
        <v>240</v>
      </c>
      <c r="AK31" s="709" t="s">
        <v>240</v>
      </c>
      <c r="AM31" s="425">
        <f>IF(A31&gt;0,ASC(C31&amp;H31),"")</f>
      </c>
      <c r="AN31" s="425">
        <f t="shared" si="12"/>
      </c>
    </row>
    <row r="32" spans="1:40" s="424" customFormat="1" ht="18.75" customHeight="1">
      <c r="A32" s="2">
        <f t="shared" si="0"/>
      </c>
      <c r="B32" s="465"/>
      <c r="C32" s="171">
        <f>IF(B32="","",VLOOKUP($B32,#REF!,2,FALSE))</f>
      </c>
      <c r="D32" s="172">
        <f>IF(B32="","",VLOOKUP($B32,#REF!,3,FALSE))</f>
      </c>
      <c r="E32" s="172">
        <f>IF(C32="","",VLOOKUP($B32,#REF!,4,FALSE))</f>
      </c>
      <c r="F32" s="173">
        <f>IF(B32="","",VLOOKUP($B32,#REF!,11,FALSE))</f>
      </c>
      <c r="G32" s="139">
        <f>IF(E32="","",VLOOKUP($B32,#REF!,3,FALSE))</f>
      </c>
      <c r="H32" s="173">
        <f>IF(B32="","",VLOOKUP($B32,#REF!,14,FALSE))</f>
      </c>
      <c r="I32" s="139">
        <f>IF(B32="","",VLOOKUP($B32,#REF!,16,FALSE))</f>
      </c>
      <c r="J32" s="140">
        <f>IF(B32="","",VLOOKUP($B32,#REF!,17,FALSE))</f>
      </c>
      <c r="K32" s="458">
        <f>IF($B32="","",VLOOKUP($B32,#REF!,11,FALSE))</f>
      </c>
      <c r="L32" s="459">
        <f>IF($B32="","",VLOOKUP($B32,#REF!,11,FALSE))</f>
      </c>
      <c r="M32" s="460">
        <f>IF($B32="","",VLOOKUP($B32,#REF!,11,FALSE))</f>
      </c>
      <c r="N32" s="458">
        <f>IF($B32="","",VLOOKUP($B32,#REF!,14,FALSE))</f>
      </c>
      <c r="O32" s="459">
        <f>IF($B32="","",VLOOKUP($B32,#REF!,14,FALSE))</f>
      </c>
      <c r="P32" s="459">
        <f>IF($B32="","",VLOOKUP($B32,#REF!,14,FALSE))</f>
      </c>
      <c r="Q32" s="459">
        <f>IF($B32="","",VLOOKUP($B32,#REF!,14,FALSE))</f>
      </c>
      <c r="R32" s="459">
        <f>IF($B32="","",VLOOKUP($B32,#REF!,14,FALSE))</f>
      </c>
      <c r="S32" s="459">
        <f>IF($B32="","",VLOOKUP($B32,#REF!,14,FALSE))</f>
      </c>
      <c r="T32" s="459">
        <f>IF($B32="","",VLOOKUP($B32,#REF!,14,FALSE))</f>
      </c>
      <c r="U32" s="459">
        <f>IF($B32="","",VLOOKUP($B32,#REF!,14,FALSE))</f>
      </c>
      <c r="V32" s="460">
        <f>IF($B32="","",VLOOKUP($B32,#REF!,14,FALSE))</f>
      </c>
      <c r="W32" s="173">
        <f t="shared" si="1"/>
      </c>
      <c r="X32" s="461">
        <f t="shared" si="2"/>
      </c>
      <c r="Y32" s="173">
        <f t="shared" si="3"/>
      </c>
      <c r="Z32" s="462">
        <f t="shared" si="4"/>
      </c>
      <c r="AA32" s="463">
        <f t="shared" si="5"/>
      </c>
      <c r="AB32" s="464">
        <f t="shared" si="6"/>
      </c>
      <c r="AC32" s="475">
        <f t="shared" si="7"/>
      </c>
      <c r="AD32" s="464">
        <f t="shared" si="8"/>
      </c>
      <c r="AE32" s="475">
        <f t="shared" si="9"/>
      </c>
      <c r="AF32" s="476">
        <f t="shared" si="10"/>
      </c>
      <c r="AG32" s="140">
        <f t="shared" si="11"/>
      </c>
      <c r="AH32" s="174">
        <f t="shared" si="13"/>
      </c>
      <c r="AI32" s="707">
        <f>IF(B32="","",VLOOKUP($B32,#REF!,27,FALSE))</f>
      </c>
      <c r="AJ32" s="708" t="s">
        <v>240</v>
      </c>
      <c r="AK32" s="709" t="s">
        <v>240</v>
      </c>
      <c r="AM32" s="425">
        <f>IF(A32&gt;0,ASC(C32&amp;H32),"")</f>
      </c>
      <c r="AN32" s="425">
        <f t="shared" si="12"/>
      </c>
    </row>
    <row r="33" spans="1:40" s="424" customFormat="1" ht="18.75" customHeight="1">
      <c r="A33" s="2">
        <f t="shared" si="0"/>
      </c>
      <c r="B33" s="465"/>
      <c r="C33" s="171">
        <f>IF(B33="","",VLOOKUP($B33,#REF!,2,FALSE))</f>
      </c>
      <c r="D33" s="172">
        <f>IF(B33="","",VLOOKUP($B33,#REF!,3,FALSE))</f>
      </c>
      <c r="E33" s="172">
        <f>IF(C33="","",VLOOKUP($B33,#REF!,4,FALSE))</f>
      </c>
      <c r="F33" s="173">
        <f>IF(B33="","",VLOOKUP($B33,#REF!,11,FALSE))</f>
      </c>
      <c r="G33" s="139">
        <f>IF(E33="","",VLOOKUP($B33,#REF!,3,FALSE))</f>
      </c>
      <c r="H33" s="173">
        <f>IF(B33="","",VLOOKUP($B33,#REF!,14,FALSE))</f>
      </c>
      <c r="I33" s="139">
        <f>IF(B33="","",VLOOKUP($B33,#REF!,16,FALSE))</f>
      </c>
      <c r="J33" s="140">
        <f>IF(B33="","",VLOOKUP($B33,#REF!,17,FALSE))</f>
      </c>
      <c r="K33" s="458">
        <f>IF($B33="","",VLOOKUP($B33,#REF!,11,FALSE))</f>
      </c>
      <c r="L33" s="459">
        <f>IF($B33="","",VLOOKUP($B33,#REF!,11,FALSE))</f>
      </c>
      <c r="M33" s="460">
        <f>IF($B33="","",VLOOKUP($B33,#REF!,11,FALSE))</f>
      </c>
      <c r="N33" s="458">
        <f>IF($B33="","",VLOOKUP($B33,#REF!,14,FALSE))</f>
      </c>
      <c r="O33" s="459">
        <f>IF($B33="","",VLOOKUP($B33,#REF!,14,FALSE))</f>
      </c>
      <c r="P33" s="459">
        <f>IF($B33="","",VLOOKUP($B33,#REF!,14,FALSE))</f>
      </c>
      <c r="Q33" s="459">
        <f>IF($B33="","",VLOOKUP($B33,#REF!,14,FALSE))</f>
      </c>
      <c r="R33" s="459">
        <f>IF($B33="","",VLOOKUP($B33,#REF!,14,FALSE))</f>
      </c>
      <c r="S33" s="459">
        <f>IF($B33="","",VLOOKUP($B33,#REF!,14,FALSE))</f>
      </c>
      <c r="T33" s="459">
        <f>IF($B33="","",VLOOKUP($B33,#REF!,14,FALSE))</f>
      </c>
      <c r="U33" s="459">
        <f>IF($B33="","",VLOOKUP($B33,#REF!,14,FALSE))</f>
      </c>
      <c r="V33" s="460">
        <f>IF($B33="","",VLOOKUP($B33,#REF!,14,FALSE))</f>
      </c>
      <c r="W33" s="173">
        <f t="shared" si="1"/>
      </c>
      <c r="X33" s="461">
        <f t="shared" si="2"/>
      </c>
      <c r="Y33" s="173">
        <f t="shared" si="3"/>
      </c>
      <c r="Z33" s="462">
        <f t="shared" si="4"/>
      </c>
      <c r="AA33" s="463">
        <f t="shared" si="5"/>
      </c>
      <c r="AB33" s="464">
        <f t="shared" si="6"/>
      </c>
      <c r="AC33" s="475">
        <f t="shared" si="7"/>
      </c>
      <c r="AD33" s="464">
        <f t="shared" si="8"/>
      </c>
      <c r="AE33" s="475">
        <f t="shared" si="9"/>
      </c>
      <c r="AF33" s="476">
        <f t="shared" si="10"/>
      </c>
      <c r="AG33" s="140">
        <f t="shared" si="11"/>
      </c>
      <c r="AH33" s="174">
        <f t="shared" si="13"/>
      </c>
      <c r="AI33" s="707">
        <f>IF(B33="","",VLOOKUP($B33,#REF!,27,FALSE))</f>
      </c>
      <c r="AJ33" s="708" t="s">
        <v>240</v>
      </c>
      <c r="AK33" s="709" t="s">
        <v>240</v>
      </c>
      <c r="AM33" s="425">
        <f t="shared" si="14"/>
      </c>
      <c r="AN33" s="425">
        <f t="shared" si="12"/>
      </c>
    </row>
    <row r="34" spans="1:40" s="424" customFormat="1" ht="18.75" customHeight="1">
      <c r="A34" s="2">
        <f t="shared" si="0"/>
      </c>
      <c r="B34" s="465"/>
      <c r="C34" s="171">
        <f>IF(B34="","",VLOOKUP($B34,#REF!,2,FALSE))</f>
      </c>
      <c r="D34" s="172">
        <f>IF(B34="","",VLOOKUP($B34,#REF!,3,FALSE))</f>
      </c>
      <c r="E34" s="172">
        <f>IF(C34="","",VLOOKUP($B34,#REF!,4,FALSE))</f>
      </c>
      <c r="F34" s="173">
        <f>IF(B34="","",VLOOKUP($B34,#REF!,11,FALSE))</f>
      </c>
      <c r="G34" s="139">
        <f>IF(E34="","",VLOOKUP($B34,#REF!,3,FALSE))</f>
      </c>
      <c r="H34" s="173">
        <f>IF(B34="","",VLOOKUP($B34,#REF!,14,FALSE))</f>
      </c>
      <c r="I34" s="139">
        <f>IF(B34="","",VLOOKUP($B34,#REF!,16,FALSE))</f>
      </c>
      <c r="J34" s="140">
        <f>IF(B34="","",VLOOKUP($B34,#REF!,17,FALSE))</f>
      </c>
      <c r="K34" s="458">
        <f>IF($B34="","",VLOOKUP($B34,#REF!,11,FALSE))</f>
      </c>
      <c r="L34" s="459">
        <f>IF($B34="","",VLOOKUP($B34,#REF!,11,FALSE))</f>
      </c>
      <c r="M34" s="460">
        <f>IF($B34="","",VLOOKUP($B34,#REF!,11,FALSE))</f>
      </c>
      <c r="N34" s="458">
        <f>IF($B34="","",VLOOKUP($B34,#REF!,14,FALSE))</f>
      </c>
      <c r="O34" s="459">
        <f>IF($B34="","",VLOOKUP($B34,#REF!,14,FALSE))</f>
      </c>
      <c r="P34" s="459">
        <f>IF($B34="","",VLOOKUP($B34,#REF!,14,FALSE))</f>
      </c>
      <c r="Q34" s="459">
        <f>IF($B34="","",VLOOKUP($B34,#REF!,14,FALSE))</f>
      </c>
      <c r="R34" s="459">
        <f>IF($B34="","",VLOOKUP($B34,#REF!,14,FALSE))</f>
      </c>
      <c r="S34" s="459">
        <f>IF($B34="","",VLOOKUP($B34,#REF!,14,FALSE))</f>
      </c>
      <c r="T34" s="459">
        <f>IF($B34="","",VLOOKUP($B34,#REF!,14,FALSE))</f>
      </c>
      <c r="U34" s="459">
        <f>IF($B34="","",VLOOKUP($B34,#REF!,14,FALSE))</f>
      </c>
      <c r="V34" s="460">
        <f>IF($B34="","",VLOOKUP($B34,#REF!,14,FALSE))</f>
      </c>
      <c r="W34" s="173">
        <f t="shared" si="1"/>
      </c>
      <c r="X34" s="461">
        <f t="shared" si="2"/>
      </c>
      <c r="Y34" s="173">
        <f t="shared" si="3"/>
      </c>
      <c r="Z34" s="462">
        <f t="shared" si="4"/>
      </c>
      <c r="AA34" s="463">
        <f t="shared" si="5"/>
      </c>
      <c r="AB34" s="464">
        <f t="shared" si="6"/>
      </c>
      <c r="AC34" s="475">
        <f t="shared" si="7"/>
      </c>
      <c r="AD34" s="464">
        <f t="shared" si="8"/>
      </c>
      <c r="AE34" s="475">
        <f t="shared" si="9"/>
      </c>
      <c r="AF34" s="476">
        <f t="shared" si="10"/>
      </c>
      <c r="AG34" s="140">
        <f t="shared" si="11"/>
      </c>
      <c r="AH34" s="174">
        <f t="shared" si="13"/>
      </c>
      <c r="AI34" s="707">
        <f>IF(B34="","",VLOOKUP($B34,#REF!,27,FALSE))</f>
      </c>
      <c r="AJ34" s="708" t="s">
        <v>240</v>
      </c>
      <c r="AK34" s="709" t="s">
        <v>240</v>
      </c>
      <c r="AM34" s="425">
        <f t="shared" si="14"/>
      </c>
      <c r="AN34" s="425">
        <f t="shared" si="12"/>
      </c>
    </row>
    <row r="35" spans="1:40" s="424" customFormat="1" ht="18.75" customHeight="1">
      <c r="A35" s="2">
        <f t="shared" si="0"/>
      </c>
      <c r="B35" s="465"/>
      <c r="C35" s="171">
        <f>IF(B35="","",VLOOKUP($B35,#REF!,2,FALSE))</f>
      </c>
      <c r="D35" s="172">
        <f>IF(B35="","",VLOOKUP($B35,#REF!,3,FALSE))</f>
      </c>
      <c r="E35" s="172">
        <f>IF(C35="","",VLOOKUP($B35,#REF!,4,FALSE))</f>
      </c>
      <c r="F35" s="173">
        <f>IF(B35="","",VLOOKUP($B35,#REF!,11,FALSE))</f>
      </c>
      <c r="G35" s="139">
        <f>IF(E35="","",VLOOKUP($B35,#REF!,3,FALSE))</f>
      </c>
      <c r="H35" s="173">
        <f>IF(B35="","",VLOOKUP($B35,#REF!,14,FALSE))</f>
      </c>
      <c r="I35" s="139">
        <f>IF(B35="","",VLOOKUP($B35,#REF!,16,FALSE))</f>
      </c>
      <c r="J35" s="140">
        <f>IF(B35="","",VLOOKUP($B35,#REF!,17,FALSE))</f>
      </c>
      <c r="K35" s="458">
        <f>IF($B35="","",VLOOKUP($B35,#REF!,11,FALSE))</f>
      </c>
      <c r="L35" s="459">
        <f>IF($B35="","",VLOOKUP($B35,#REF!,11,FALSE))</f>
      </c>
      <c r="M35" s="460">
        <f>IF($B35="","",VLOOKUP($B35,#REF!,11,FALSE))</f>
      </c>
      <c r="N35" s="458">
        <f>IF($B35="","",VLOOKUP($B35,#REF!,14,FALSE))</f>
      </c>
      <c r="O35" s="459">
        <f>IF($B35="","",VLOOKUP($B35,#REF!,14,FALSE))</f>
      </c>
      <c r="P35" s="459">
        <f>IF($B35="","",VLOOKUP($B35,#REF!,14,FALSE))</f>
      </c>
      <c r="Q35" s="459">
        <f>IF($B35="","",VLOOKUP($B35,#REF!,14,FALSE))</f>
      </c>
      <c r="R35" s="459">
        <f>IF($B35="","",VLOOKUP($B35,#REF!,14,FALSE))</f>
      </c>
      <c r="S35" s="459">
        <f>IF($B35="","",VLOOKUP($B35,#REF!,14,FALSE))</f>
      </c>
      <c r="T35" s="459">
        <f>IF($B35="","",VLOOKUP($B35,#REF!,14,FALSE))</f>
      </c>
      <c r="U35" s="459">
        <f>IF($B35="","",VLOOKUP($B35,#REF!,14,FALSE))</f>
      </c>
      <c r="V35" s="460">
        <f>IF($B35="","",VLOOKUP($B35,#REF!,14,FALSE))</f>
      </c>
      <c r="W35" s="173">
        <f t="shared" si="1"/>
      </c>
      <c r="X35" s="461">
        <f t="shared" si="2"/>
      </c>
      <c r="Y35" s="173">
        <f t="shared" si="3"/>
      </c>
      <c r="Z35" s="462">
        <f t="shared" si="4"/>
      </c>
      <c r="AA35" s="463">
        <f t="shared" si="5"/>
      </c>
      <c r="AB35" s="464">
        <f t="shared" si="6"/>
      </c>
      <c r="AC35" s="475">
        <f t="shared" si="7"/>
      </c>
      <c r="AD35" s="464">
        <f t="shared" si="8"/>
      </c>
      <c r="AE35" s="475">
        <f t="shared" si="9"/>
      </c>
      <c r="AF35" s="476">
        <f t="shared" si="10"/>
      </c>
      <c r="AG35" s="140">
        <f t="shared" si="11"/>
      </c>
      <c r="AH35" s="174">
        <f t="shared" si="13"/>
      </c>
      <c r="AI35" s="707">
        <f>IF(B35="","",VLOOKUP($B35,#REF!,27,FALSE))</f>
      </c>
      <c r="AJ35" s="708" t="s">
        <v>240</v>
      </c>
      <c r="AK35" s="709" t="s">
        <v>240</v>
      </c>
      <c r="AM35" s="425">
        <f t="shared" si="14"/>
      </c>
      <c r="AN35" s="425">
        <f t="shared" si="12"/>
      </c>
    </row>
    <row r="36" spans="1:40" s="424" customFormat="1" ht="18.75" customHeight="1">
      <c r="A36" s="2">
        <f t="shared" si="0"/>
      </c>
      <c r="B36" s="465"/>
      <c r="C36" s="171">
        <f>IF(B36="","",VLOOKUP($B36,#REF!,2,FALSE))</f>
      </c>
      <c r="D36" s="172">
        <f>IF(B36="","",VLOOKUP($B36,#REF!,3,FALSE))</f>
      </c>
      <c r="E36" s="172">
        <f>IF(C36="","",VLOOKUP($B36,#REF!,4,FALSE))</f>
      </c>
      <c r="F36" s="173">
        <f>IF(B36="","",VLOOKUP($B36,#REF!,11,FALSE))</f>
      </c>
      <c r="G36" s="139">
        <f>IF(E36="","",VLOOKUP($B36,#REF!,3,FALSE))</f>
      </c>
      <c r="H36" s="173">
        <f>IF(B36="","",VLOOKUP($B36,#REF!,14,FALSE))</f>
      </c>
      <c r="I36" s="139">
        <f>IF(B36="","",VLOOKUP($B36,#REF!,16,FALSE))</f>
      </c>
      <c r="J36" s="140">
        <f>IF(B36="","",VLOOKUP($B36,#REF!,17,FALSE))</f>
      </c>
      <c r="K36" s="458">
        <f>IF($B36="","",VLOOKUP($B36,#REF!,11,FALSE))</f>
      </c>
      <c r="L36" s="459">
        <f>IF($B36="","",VLOOKUP($B36,#REF!,11,FALSE))</f>
      </c>
      <c r="M36" s="460">
        <f>IF($B36="","",VLOOKUP($B36,#REF!,11,FALSE))</f>
      </c>
      <c r="N36" s="458">
        <f>IF($B36="","",VLOOKUP($B36,#REF!,14,FALSE))</f>
      </c>
      <c r="O36" s="459">
        <f>IF($B36="","",VLOOKUP($B36,#REF!,14,FALSE))</f>
      </c>
      <c r="P36" s="459">
        <f>IF($B36="","",VLOOKUP($B36,#REF!,14,FALSE))</f>
      </c>
      <c r="Q36" s="459">
        <f>IF($B36="","",VLOOKUP($B36,#REF!,14,FALSE))</f>
      </c>
      <c r="R36" s="459">
        <f>IF($B36="","",VLOOKUP($B36,#REF!,14,FALSE))</f>
      </c>
      <c r="S36" s="459">
        <f>IF($B36="","",VLOOKUP($B36,#REF!,14,FALSE))</f>
      </c>
      <c r="T36" s="459">
        <f>IF($B36="","",VLOOKUP($B36,#REF!,14,FALSE))</f>
      </c>
      <c r="U36" s="459">
        <f>IF($B36="","",VLOOKUP($B36,#REF!,14,FALSE))</f>
      </c>
      <c r="V36" s="460">
        <f>IF($B36="","",VLOOKUP($B36,#REF!,14,FALSE))</f>
      </c>
      <c r="W36" s="173">
        <f t="shared" si="1"/>
      </c>
      <c r="X36" s="461">
        <f t="shared" si="2"/>
      </c>
      <c r="Y36" s="173">
        <f t="shared" si="3"/>
      </c>
      <c r="Z36" s="462">
        <f t="shared" si="4"/>
      </c>
      <c r="AA36" s="463">
        <f t="shared" si="5"/>
      </c>
      <c r="AB36" s="464">
        <f t="shared" si="6"/>
      </c>
      <c r="AC36" s="475">
        <f t="shared" si="7"/>
      </c>
      <c r="AD36" s="464">
        <f t="shared" si="8"/>
      </c>
      <c r="AE36" s="475">
        <f t="shared" si="9"/>
      </c>
      <c r="AF36" s="476">
        <f t="shared" si="10"/>
      </c>
      <c r="AG36" s="140">
        <f t="shared" si="11"/>
      </c>
      <c r="AH36" s="174">
        <f t="shared" si="13"/>
      </c>
      <c r="AI36" s="707">
        <f>IF(B36="","",VLOOKUP($B36,#REF!,27,FALSE))</f>
      </c>
      <c r="AJ36" s="708" t="s">
        <v>240</v>
      </c>
      <c r="AK36" s="709" t="s">
        <v>240</v>
      </c>
      <c r="AM36" s="425">
        <f t="shared" si="14"/>
      </c>
      <c r="AN36" s="425">
        <f t="shared" si="12"/>
      </c>
    </row>
    <row r="37" spans="1:40" s="424" customFormat="1" ht="18.75" customHeight="1">
      <c r="A37" s="2">
        <f t="shared" si="0"/>
      </c>
      <c r="B37" s="465"/>
      <c r="C37" s="171">
        <f>IF(B37="","",VLOOKUP($B37,#REF!,2,FALSE))</f>
      </c>
      <c r="D37" s="172">
        <f>IF(B37="","",VLOOKUP($B37,#REF!,3,FALSE))</f>
      </c>
      <c r="E37" s="172">
        <f>IF(C37="","",VLOOKUP($B37,#REF!,4,FALSE))</f>
      </c>
      <c r="F37" s="173">
        <f>IF(B37="","",VLOOKUP($B37,#REF!,11,FALSE))</f>
      </c>
      <c r="G37" s="139">
        <f>IF(E37="","",VLOOKUP($B37,#REF!,3,FALSE))</f>
      </c>
      <c r="H37" s="173">
        <f>IF(B37="","",VLOOKUP($B37,#REF!,14,FALSE))</f>
      </c>
      <c r="I37" s="139">
        <f>IF(B37="","",VLOOKUP($B37,#REF!,16,FALSE))</f>
      </c>
      <c r="J37" s="140">
        <f>IF(B37="","",VLOOKUP($B37,#REF!,17,FALSE))</f>
      </c>
      <c r="K37" s="458">
        <f>IF($B37="","",VLOOKUP($B37,#REF!,11,FALSE))</f>
      </c>
      <c r="L37" s="459">
        <f>IF($B37="","",VLOOKUP($B37,#REF!,11,FALSE))</f>
      </c>
      <c r="M37" s="460">
        <f>IF($B37="","",VLOOKUP($B37,#REF!,11,FALSE))</f>
      </c>
      <c r="N37" s="458">
        <f>IF($B37="","",VLOOKUP($B37,#REF!,14,FALSE))</f>
      </c>
      <c r="O37" s="459">
        <f>IF($B37="","",VLOOKUP($B37,#REF!,14,FALSE))</f>
      </c>
      <c r="P37" s="459">
        <f>IF($B37="","",VLOOKUP($B37,#REF!,14,FALSE))</f>
      </c>
      <c r="Q37" s="459">
        <f>IF($B37="","",VLOOKUP($B37,#REF!,14,FALSE))</f>
      </c>
      <c r="R37" s="459">
        <f>IF($B37="","",VLOOKUP($B37,#REF!,14,FALSE))</f>
      </c>
      <c r="S37" s="459">
        <f>IF($B37="","",VLOOKUP($B37,#REF!,14,FALSE))</f>
      </c>
      <c r="T37" s="459">
        <f>IF($B37="","",VLOOKUP($B37,#REF!,14,FALSE))</f>
      </c>
      <c r="U37" s="459">
        <f>IF($B37="","",VLOOKUP($B37,#REF!,14,FALSE))</f>
      </c>
      <c r="V37" s="460">
        <f>IF($B37="","",VLOOKUP($B37,#REF!,14,FALSE))</f>
      </c>
      <c r="W37" s="173">
        <f t="shared" si="1"/>
      </c>
      <c r="X37" s="461">
        <f t="shared" si="2"/>
      </c>
      <c r="Y37" s="173">
        <f t="shared" si="3"/>
      </c>
      <c r="Z37" s="462">
        <f t="shared" si="4"/>
      </c>
      <c r="AA37" s="463">
        <f t="shared" si="5"/>
      </c>
      <c r="AB37" s="464">
        <f t="shared" si="6"/>
      </c>
      <c r="AC37" s="475">
        <f t="shared" si="7"/>
      </c>
      <c r="AD37" s="464">
        <f t="shared" si="8"/>
      </c>
      <c r="AE37" s="475">
        <f t="shared" si="9"/>
      </c>
      <c r="AF37" s="476">
        <f t="shared" si="10"/>
      </c>
      <c r="AG37" s="140">
        <f t="shared" si="11"/>
      </c>
      <c r="AH37" s="174">
        <f t="shared" si="13"/>
      </c>
      <c r="AI37" s="707">
        <f>IF(B37="","",VLOOKUP($B37,#REF!,27,FALSE))</f>
      </c>
      <c r="AJ37" s="708" t="s">
        <v>240</v>
      </c>
      <c r="AK37" s="709" t="s">
        <v>240</v>
      </c>
      <c r="AM37" s="425">
        <f t="shared" si="14"/>
      </c>
      <c r="AN37" s="425">
        <f t="shared" si="12"/>
      </c>
    </row>
    <row r="38" spans="1:40" s="424" customFormat="1" ht="18.75" customHeight="1" thickBot="1">
      <c r="A38" s="2">
        <f t="shared" si="0"/>
      </c>
      <c r="B38" s="465"/>
      <c r="C38" s="171">
        <f>IF(B38="","",VLOOKUP($B38,#REF!,2,FALSE))</f>
      </c>
      <c r="D38" s="172">
        <f>IF(B38="","",VLOOKUP($B38,#REF!,3,FALSE))</f>
      </c>
      <c r="E38" s="172">
        <f>IF(C38="","",VLOOKUP($B38,#REF!,4,FALSE))</f>
      </c>
      <c r="F38" s="173">
        <f>IF(B38="","",VLOOKUP($B38,#REF!,11,FALSE))</f>
      </c>
      <c r="G38" s="175">
        <f>IF(E38="","",VLOOKUP($B38,#REF!,3,FALSE))</f>
      </c>
      <c r="H38" s="173">
        <f>IF(B38="","",VLOOKUP($B38,#REF!,14,FALSE))</f>
      </c>
      <c r="I38" s="139">
        <f>IF(B38="","",VLOOKUP($B38,#REF!,16,FALSE))</f>
      </c>
      <c r="J38" s="140">
        <f>IF(B38="","",VLOOKUP($B38,#REF!,17,FALSE))</f>
      </c>
      <c r="K38" s="458">
        <f>IF($B38="","",VLOOKUP($B38,#REF!,11,FALSE))</f>
      </c>
      <c r="L38" s="459">
        <f>IF($B38="","",VLOOKUP($B38,#REF!,11,FALSE))</f>
      </c>
      <c r="M38" s="460">
        <f>IF($B38="","",VLOOKUP($B38,#REF!,11,FALSE))</f>
      </c>
      <c r="N38" s="458">
        <f>IF($B38="","",VLOOKUP($B38,#REF!,14,FALSE))</f>
      </c>
      <c r="O38" s="459">
        <f>IF($B38="","",VLOOKUP($B38,#REF!,14,FALSE))</f>
      </c>
      <c r="P38" s="459">
        <f>IF($B38="","",VLOOKUP($B38,#REF!,14,FALSE))</f>
      </c>
      <c r="Q38" s="459">
        <f>IF($B38="","",VLOOKUP($B38,#REF!,14,FALSE))</f>
      </c>
      <c r="R38" s="459">
        <f>IF($B38="","",VLOOKUP($B38,#REF!,14,FALSE))</f>
      </c>
      <c r="S38" s="459">
        <f>IF($B38="","",VLOOKUP($B38,#REF!,14,FALSE))</f>
      </c>
      <c r="T38" s="459">
        <f>IF($B38="","",VLOOKUP($B38,#REF!,14,FALSE))</f>
      </c>
      <c r="U38" s="459">
        <f>IF($B38="","",VLOOKUP($B38,#REF!,14,FALSE))</f>
      </c>
      <c r="V38" s="460">
        <f>IF($B38="","",VLOOKUP($B38,#REF!,14,FALSE))</f>
      </c>
      <c r="W38" s="173">
        <f t="shared" si="1"/>
      </c>
      <c r="X38" s="461">
        <f t="shared" si="2"/>
      </c>
      <c r="Y38" s="173">
        <f t="shared" si="3"/>
      </c>
      <c r="Z38" s="462">
        <f t="shared" si="4"/>
      </c>
      <c r="AA38" s="463">
        <f t="shared" si="5"/>
      </c>
      <c r="AB38" s="464">
        <f t="shared" si="6"/>
      </c>
      <c r="AC38" s="475">
        <f t="shared" si="7"/>
      </c>
      <c r="AD38" s="464">
        <f t="shared" si="8"/>
      </c>
      <c r="AE38" s="475">
        <f t="shared" si="9"/>
      </c>
      <c r="AF38" s="476">
        <f t="shared" si="10"/>
      </c>
      <c r="AG38" s="140">
        <f t="shared" si="11"/>
      </c>
      <c r="AH38" s="174">
        <f t="shared" si="13"/>
      </c>
      <c r="AI38" s="716">
        <f>IF(B38="","",VLOOKUP($B38,#REF!,27,FALSE))</f>
      </c>
      <c r="AJ38" s="717" t="s">
        <v>240</v>
      </c>
      <c r="AK38" s="718" t="s">
        <v>240</v>
      </c>
      <c r="AM38" s="425">
        <f t="shared" si="14"/>
      </c>
      <c r="AN38" s="425">
        <f t="shared" si="12"/>
      </c>
    </row>
    <row r="39" spans="1:40" s="436" customFormat="1" ht="18.75" customHeight="1" thickBot="1">
      <c r="A39" s="658" t="s">
        <v>22</v>
      </c>
      <c r="B39" s="710"/>
      <c r="C39" s="710"/>
      <c r="D39" s="710"/>
      <c r="E39" s="710"/>
      <c r="F39" s="710"/>
      <c r="G39" s="710"/>
      <c r="H39" s="710"/>
      <c r="I39" s="710"/>
      <c r="J39" s="154"/>
      <c r="K39" s="176" t="s">
        <v>241</v>
      </c>
      <c r="L39" s="177" t="s">
        <v>241</v>
      </c>
      <c r="M39" s="178" t="s">
        <v>241</v>
      </c>
      <c r="N39" s="176" t="s">
        <v>241</v>
      </c>
      <c r="O39" s="177" t="s">
        <v>241</v>
      </c>
      <c r="P39" s="177" t="s">
        <v>241</v>
      </c>
      <c r="Q39" s="177" t="s">
        <v>241</v>
      </c>
      <c r="R39" s="177" t="s">
        <v>241</v>
      </c>
      <c r="S39" s="177" t="s">
        <v>241</v>
      </c>
      <c r="T39" s="177" t="s">
        <v>241</v>
      </c>
      <c r="U39" s="177" t="s">
        <v>241</v>
      </c>
      <c r="V39" s="178" t="s">
        <v>241</v>
      </c>
      <c r="W39" s="176" t="s">
        <v>241</v>
      </c>
      <c r="X39" s="179" t="s">
        <v>241</v>
      </c>
      <c r="Y39" s="176" t="s">
        <v>241</v>
      </c>
      <c r="Z39" s="180" t="s">
        <v>241</v>
      </c>
      <c r="AA39" s="181" t="s">
        <v>241</v>
      </c>
      <c r="AB39" s="182" t="s">
        <v>241</v>
      </c>
      <c r="AC39" s="183" t="s">
        <v>241</v>
      </c>
      <c r="AD39" s="182" t="s">
        <v>241</v>
      </c>
      <c r="AE39" s="183" t="s">
        <v>241</v>
      </c>
      <c r="AF39" s="178" t="s">
        <v>241</v>
      </c>
      <c r="AG39" s="184"/>
      <c r="AH39" s="184"/>
      <c r="AI39" s="661"/>
      <c r="AJ39" s="662"/>
      <c r="AK39" s="663"/>
      <c r="AM39" s="437"/>
      <c r="AN39" s="437"/>
    </row>
    <row r="40" spans="1:40" s="369" customFormat="1" ht="16.5" customHeight="1">
      <c r="A40" s="369" t="s">
        <v>27</v>
      </c>
      <c r="B40" s="477"/>
      <c r="C40" s="478"/>
      <c r="AM40" s="466"/>
      <c r="AN40" s="466"/>
    </row>
    <row r="41" spans="1:31" s="481" customFormat="1" ht="14.25" customHeight="1">
      <c r="A41" s="249" t="s">
        <v>242</v>
      </c>
      <c r="B41" s="479"/>
      <c r="C41" s="480"/>
      <c r="Z41" s="482"/>
      <c r="AA41" s="482"/>
      <c r="AC41" s="482"/>
      <c r="AE41" s="482"/>
    </row>
    <row r="42" spans="1:40" s="481" customFormat="1" ht="11.25">
      <c r="A42" s="249" t="s">
        <v>82</v>
      </c>
      <c r="C42" s="480"/>
      <c r="AM42" s="482"/>
      <c r="AN42" s="482"/>
    </row>
    <row r="43" spans="1:40" s="481" customFormat="1" ht="10.5" customHeight="1">
      <c r="A43" s="249" t="s">
        <v>243</v>
      </c>
      <c r="B43" s="479"/>
      <c r="C43" s="480"/>
      <c r="AM43" s="482"/>
      <c r="AN43" s="482"/>
    </row>
    <row r="44" spans="2:40" s="369" customFormat="1" ht="10.5" customHeight="1">
      <c r="B44" s="477"/>
      <c r="C44" s="478"/>
      <c r="AM44" s="466"/>
      <c r="AN44" s="466"/>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W1:Y1"/>
    <mergeCell ref="Z1:AH1"/>
    <mergeCell ref="AJ1:AK1"/>
    <mergeCell ref="W2:Y2"/>
    <mergeCell ref="Z2:AH2"/>
    <mergeCell ref="AJ2:AK2"/>
    <mergeCell ref="A4:A8"/>
    <mergeCell ref="B4:B8"/>
    <mergeCell ref="C4:C8"/>
    <mergeCell ref="D4:D8"/>
    <mergeCell ref="E4:E8"/>
    <mergeCell ref="F4:J4"/>
    <mergeCell ref="I6:I7"/>
    <mergeCell ref="J6:J7"/>
    <mergeCell ref="F5:J5"/>
    <mergeCell ref="K5:V5"/>
    <mergeCell ref="W5:AF5"/>
    <mergeCell ref="F6:F8"/>
    <mergeCell ref="G6:G7"/>
    <mergeCell ref="H6:H8"/>
    <mergeCell ref="M7:M8"/>
    <mergeCell ref="N7:N8"/>
    <mergeCell ref="Y6:Y8"/>
    <mergeCell ref="Z6:Z8"/>
    <mergeCell ref="K7:K8"/>
    <mergeCell ref="K4:AF4"/>
    <mergeCell ref="AG4:AG7"/>
    <mergeCell ref="AH4:AH7"/>
    <mergeCell ref="AI4:AK8"/>
    <mergeCell ref="AE6:AE8"/>
    <mergeCell ref="AF6:AF8"/>
    <mergeCell ref="K6:M6"/>
    <mergeCell ref="N6:V6"/>
    <mergeCell ref="W6:W8"/>
    <mergeCell ref="X6:X8"/>
    <mergeCell ref="L7:L8"/>
    <mergeCell ref="O7:O8"/>
    <mergeCell ref="P7:P8"/>
    <mergeCell ref="Q7:Q8"/>
    <mergeCell ref="R7:R8"/>
    <mergeCell ref="S7:S8"/>
    <mergeCell ref="T7:T8"/>
    <mergeCell ref="U7:U8"/>
    <mergeCell ref="V7:V8"/>
    <mergeCell ref="AM7:AM8"/>
    <mergeCell ref="AN7:AN8"/>
    <mergeCell ref="AI9:AK9"/>
    <mergeCell ref="AI10:AK10"/>
    <mergeCell ref="AA6:AA8"/>
    <mergeCell ref="AB6:AB8"/>
    <mergeCell ref="AC6:AC8"/>
    <mergeCell ref="AD6:AD8"/>
    <mergeCell ref="AI11:AK11"/>
    <mergeCell ref="AI12:AK12"/>
    <mergeCell ref="AI13:AK13"/>
    <mergeCell ref="AI14:AK14"/>
    <mergeCell ref="AI15:AK15"/>
    <mergeCell ref="AI16:AK16"/>
    <mergeCell ref="AI17:AK17"/>
    <mergeCell ref="AI18:AK18"/>
    <mergeCell ref="AI19:AK19"/>
    <mergeCell ref="AI20:AK20"/>
    <mergeCell ref="AI21:AK21"/>
    <mergeCell ref="AI22:AK22"/>
    <mergeCell ref="AI23:AK23"/>
    <mergeCell ref="AI35:AK35"/>
    <mergeCell ref="AI24:AK24"/>
    <mergeCell ref="AI25:AK25"/>
    <mergeCell ref="AI26:AK26"/>
    <mergeCell ref="AI27:AK27"/>
    <mergeCell ref="AI28:AK28"/>
    <mergeCell ref="AI29:AK29"/>
    <mergeCell ref="AI36:AK36"/>
    <mergeCell ref="AI37:AK37"/>
    <mergeCell ref="AI38:AK38"/>
    <mergeCell ref="A39:I39"/>
    <mergeCell ref="AI39:AK39"/>
    <mergeCell ref="AI30:AK30"/>
    <mergeCell ref="AI31:AK31"/>
    <mergeCell ref="AI32:AK32"/>
    <mergeCell ref="AI33:AK33"/>
    <mergeCell ref="AI34:AK34"/>
  </mergeCells>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rintOptions horizontalCentered="1"/>
  <pageMargins left="0.1968503937007874" right="0.1968503937007874" top="0.3937007874015748" bottom="0.3937007874015748" header="0" footer="0"/>
  <pageSetup horizontalDpi="600" verticalDpi="600" orientation="landscape" paperSize="9" scale="61"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sheetPr>
    <tabColor theme="7" tint="0.39998000860214233"/>
  </sheetPr>
  <dimension ref="A1:AO44"/>
  <sheetViews>
    <sheetView view="pageBreakPreview" zoomScale="70" zoomScaleNormal="75" zoomScaleSheetLayoutView="70" zoomScalePageLayoutView="0" workbookViewId="0" topLeftCell="C1">
      <selection activeCell="C9" sqref="C9:C14"/>
    </sheetView>
  </sheetViews>
  <sheetFormatPr defaultColWidth="9.625" defaultRowHeight="13.5"/>
  <cols>
    <col min="1" max="1" width="6.25390625" style="315" customWidth="1"/>
    <col min="2" max="2" width="15.625" style="468" customWidth="1"/>
    <col min="3" max="3" width="9.00390625" style="381" bestFit="1" customWidth="1"/>
    <col min="4" max="5" width="11.25390625" style="315" customWidth="1"/>
    <col min="6" max="6" width="5.50390625" style="315" customWidth="1"/>
    <col min="7" max="7" width="10.25390625" style="315" bestFit="1" customWidth="1"/>
    <col min="8" max="8" width="3.50390625" style="315" bestFit="1" customWidth="1"/>
    <col min="9" max="9" width="10.75390625" style="315" customWidth="1"/>
    <col min="10" max="10" width="12.25390625" style="315" bestFit="1" customWidth="1"/>
    <col min="11" max="22" width="4.25390625" style="315" customWidth="1"/>
    <col min="23" max="30" width="4.375" style="315" customWidth="1"/>
    <col min="31" max="31" width="11.00390625" style="315" bestFit="1" customWidth="1"/>
    <col min="32" max="32" width="10.25390625" style="315" bestFit="1" customWidth="1"/>
    <col min="33" max="33" width="9.75390625" style="315" customWidth="1"/>
    <col min="34" max="34" width="6.50390625" style="315" customWidth="1"/>
    <col min="35" max="35" width="8.25390625" style="315" customWidth="1"/>
    <col min="36" max="36" width="3.125" style="315" customWidth="1"/>
    <col min="37" max="37" width="8.625" style="383" bestFit="1" customWidth="1"/>
    <col min="38" max="38" width="5.25390625" style="383" bestFit="1" customWidth="1"/>
    <col min="39" max="16384" width="9.625" style="315" customWidth="1"/>
  </cols>
  <sheetData>
    <row r="1" spans="1:38" ht="24.75" customHeight="1">
      <c r="A1" s="380" t="s">
        <v>68</v>
      </c>
      <c r="B1" s="467"/>
      <c r="T1" s="794" t="s">
        <v>20</v>
      </c>
      <c r="U1" s="795"/>
      <c r="V1" s="796"/>
      <c r="W1" s="800"/>
      <c r="X1" s="801"/>
      <c r="Y1" s="801"/>
      <c r="Z1" s="801"/>
      <c r="AA1" s="801"/>
      <c r="AB1" s="801"/>
      <c r="AC1" s="801"/>
      <c r="AD1" s="801"/>
      <c r="AE1" s="801"/>
      <c r="AF1" s="802"/>
      <c r="AG1" s="382" t="s">
        <v>21</v>
      </c>
      <c r="AH1" s="769"/>
      <c r="AI1" s="770"/>
      <c r="AK1" s="440"/>
      <c r="AL1" s="440"/>
    </row>
    <row r="2" spans="1:38" ht="24.75" customHeight="1" thickBot="1">
      <c r="A2" s="384"/>
      <c r="T2" s="797" t="s">
        <v>18</v>
      </c>
      <c r="U2" s="798"/>
      <c r="V2" s="799"/>
      <c r="W2" s="803"/>
      <c r="X2" s="804"/>
      <c r="Y2" s="804"/>
      <c r="Z2" s="804"/>
      <c r="AA2" s="804"/>
      <c r="AB2" s="804"/>
      <c r="AC2" s="804"/>
      <c r="AD2" s="804"/>
      <c r="AE2" s="804"/>
      <c r="AF2" s="805"/>
      <c r="AG2" s="385" t="s">
        <v>19</v>
      </c>
      <c r="AH2" s="774"/>
      <c r="AI2" s="775"/>
      <c r="AK2" s="441"/>
      <c r="AL2" s="118"/>
    </row>
    <row r="3" spans="1:38" ht="19.5" thickBot="1">
      <c r="A3" s="442" t="s">
        <v>324</v>
      </c>
      <c r="B3" s="469"/>
      <c r="AH3" s="387"/>
      <c r="AI3" s="387" t="s">
        <v>26</v>
      </c>
      <c r="AK3" s="441"/>
      <c r="AL3" s="118"/>
    </row>
    <row r="4" spans="1:38" s="324" customFormat="1" ht="18.75" customHeight="1" thickBot="1">
      <c r="A4" s="628" t="s">
        <v>31</v>
      </c>
      <c r="B4" s="788" t="s">
        <v>224</v>
      </c>
      <c r="C4" s="687" t="s">
        <v>8</v>
      </c>
      <c r="D4" s="627" t="s">
        <v>118</v>
      </c>
      <c r="E4" s="627" t="s">
        <v>225</v>
      </c>
      <c r="F4" s="731" t="s">
        <v>226</v>
      </c>
      <c r="G4" s="732"/>
      <c r="H4" s="732"/>
      <c r="I4" s="732"/>
      <c r="J4" s="733"/>
      <c r="K4" s="737" t="s">
        <v>69</v>
      </c>
      <c r="L4" s="744"/>
      <c r="M4" s="744"/>
      <c r="N4" s="744"/>
      <c r="O4" s="744"/>
      <c r="P4" s="744"/>
      <c r="Q4" s="744"/>
      <c r="R4" s="744"/>
      <c r="S4" s="744"/>
      <c r="T4" s="744"/>
      <c r="U4" s="744"/>
      <c r="V4" s="744"/>
      <c r="W4" s="744"/>
      <c r="X4" s="744"/>
      <c r="Y4" s="744"/>
      <c r="Z4" s="744"/>
      <c r="AA4" s="744"/>
      <c r="AB4" s="744"/>
      <c r="AC4" s="744"/>
      <c r="AD4" s="747"/>
      <c r="AE4" s="627" t="s">
        <v>66</v>
      </c>
      <c r="AF4" s="627" t="s">
        <v>318</v>
      </c>
      <c r="AG4" s="745" t="s">
        <v>70</v>
      </c>
      <c r="AH4" s="746"/>
      <c r="AI4" s="747"/>
      <c r="AK4" s="441"/>
      <c r="AL4" s="118"/>
    </row>
    <row r="5" spans="1:38" s="324" customFormat="1" ht="18.75" customHeight="1" thickBot="1">
      <c r="A5" s="683"/>
      <c r="B5" s="789"/>
      <c r="C5" s="688"/>
      <c r="D5" s="685"/>
      <c r="E5" s="685"/>
      <c r="F5" s="737" t="s">
        <v>227</v>
      </c>
      <c r="G5" s="754"/>
      <c r="H5" s="755"/>
      <c r="I5" s="755"/>
      <c r="J5" s="756"/>
      <c r="K5" s="757" t="s">
        <v>65</v>
      </c>
      <c r="L5" s="758"/>
      <c r="M5" s="758"/>
      <c r="N5" s="758"/>
      <c r="O5" s="758"/>
      <c r="P5" s="758"/>
      <c r="Q5" s="758"/>
      <c r="R5" s="758"/>
      <c r="S5" s="758"/>
      <c r="T5" s="758"/>
      <c r="U5" s="758"/>
      <c r="V5" s="759"/>
      <c r="W5" s="731" t="s">
        <v>228</v>
      </c>
      <c r="X5" s="732"/>
      <c r="Y5" s="732"/>
      <c r="Z5" s="732"/>
      <c r="AA5" s="732"/>
      <c r="AB5" s="732"/>
      <c r="AC5" s="732"/>
      <c r="AD5" s="733"/>
      <c r="AE5" s="685"/>
      <c r="AF5" s="685"/>
      <c r="AG5" s="748"/>
      <c r="AH5" s="749"/>
      <c r="AI5" s="750"/>
      <c r="AK5" s="441"/>
      <c r="AL5" s="118"/>
    </row>
    <row r="6" spans="1:38" s="324" customFormat="1" ht="21.75" customHeight="1" thickBot="1">
      <c r="A6" s="683"/>
      <c r="B6" s="789"/>
      <c r="C6" s="688"/>
      <c r="D6" s="685"/>
      <c r="E6" s="685"/>
      <c r="F6" s="760" t="s">
        <v>10</v>
      </c>
      <c r="G6" s="763" t="s">
        <v>52</v>
      </c>
      <c r="H6" s="760" t="s">
        <v>10</v>
      </c>
      <c r="I6" s="763" t="s">
        <v>52</v>
      </c>
      <c r="J6" s="765" t="s">
        <v>311</v>
      </c>
      <c r="K6" s="787" t="s">
        <v>63</v>
      </c>
      <c r="L6" s="787"/>
      <c r="M6" s="787"/>
      <c r="N6" s="734" t="s">
        <v>64</v>
      </c>
      <c r="O6" s="735"/>
      <c r="P6" s="735"/>
      <c r="Q6" s="735"/>
      <c r="R6" s="735"/>
      <c r="S6" s="735"/>
      <c r="T6" s="735"/>
      <c r="U6" s="735"/>
      <c r="V6" s="736"/>
      <c r="W6" s="737" t="s">
        <v>89</v>
      </c>
      <c r="X6" s="740" t="s">
        <v>89</v>
      </c>
      <c r="Y6" s="737" t="s">
        <v>90</v>
      </c>
      <c r="Z6" s="729" t="s">
        <v>90</v>
      </c>
      <c r="AA6" s="719" t="s">
        <v>264</v>
      </c>
      <c r="AB6" s="722" t="s">
        <v>264</v>
      </c>
      <c r="AC6" s="679" t="s">
        <v>14</v>
      </c>
      <c r="AD6" s="784" t="s">
        <v>14</v>
      </c>
      <c r="AE6" s="685"/>
      <c r="AF6" s="683"/>
      <c r="AG6" s="738"/>
      <c r="AH6" s="751"/>
      <c r="AI6" s="750"/>
      <c r="AK6" s="441"/>
      <c r="AL6" s="155"/>
    </row>
    <row r="7" spans="1:41" s="324" customFormat="1" ht="20.25" customHeight="1" thickBot="1">
      <c r="A7" s="683"/>
      <c r="B7" s="789"/>
      <c r="C7" s="688"/>
      <c r="D7" s="685"/>
      <c r="E7" s="685"/>
      <c r="F7" s="761"/>
      <c r="G7" s="764"/>
      <c r="H7" s="761"/>
      <c r="I7" s="764"/>
      <c r="J7" s="698"/>
      <c r="K7" s="731" t="s">
        <v>57</v>
      </c>
      <c r="L7" s="782" t="s">
        <v>58</v>
      </c>
      <c r="M7" s="733" t="s">
        <v>59</v>
      </c>
      <c r="N7" s="731" t="s">
        <v>54</v>
      </c>
      <c r="O7" s="782" t="s">
        <v>234</v>
      </c>
      <c r="P7" s="782" t="s">
        <v>235</v>
      </c>
      <c r="Q7" s="782" t="s">
        <v>236</v>
      </c>
      <c r="R7" s="782" t="s">
        <v>55</v>
      </c>
      <c r="S7" s="782" t="s">
        <v>56</v>
      </c>
      <c r="T7" s="782" t="s">
        <v>60</v>
      </c>
      <c r="U7" s="782" t="s">
        <v>61</v>
      </c>
      <c r="V7" s="733" t="s">
        <v>62</v>
      </c>
      <c r="W7" s="738"/>
      <c r="X7" s="741"/>
      <c r="Y7" s="738"/>
      <c r="Z7" s="743"/>
      <c r="AA7" s="720"/>
      <c r="AB7" s="723"/>
      <c r="AC7" s="783"/>
      <c r="AD7" s="785"/>
      <c r="AE7" s="685"/>
      <c r="AF7" s="683"/>
      <c r="AG7" s="738"/>
      <c r="AH7" s="751"/>
      <c r="AI7" s="750"/>
      <c r="AK7" s="711" t="s">
        <v>29</v>
      </c>
      <c r="AL7" s="711" t="s">
        <v>201</v>
      </c>
      <c r="AM7" s="438"/>
      <c r="AN7" s="438"/>
      <c r="AO7" s="438"/>
    </row>
    <row r="8" spans="1:38" s="324" customFormat="1" ht="18.75" customHeight="1" thickBot="1">
      <c r="A8" s="684"/>
      <c r="B8" s="790"/>
      <c r="C8" s="689"/>
      <c r="D8" s="686"/>
      <c r="E8" s="686"/>
      <c r="F8" s="762"/>
      <c r="G8" s="443" t="s">
        <v>216</v>
      </c>
      <c r="H8" s="762"/>
      <c r="I8" s="443" t="s">
        <v>217</v>
      </c>
      <c r="J8" s="334" t="s">
        <v>313</v>
      </c>
      <c r="K8" s="731"/>
      <c r="L8" s="782"/>
      <c r="M8" s="733"/>
      <c r="N8" s="731"/>
      <c r="O8" s="782"/>
      <c r="P8" s="782"/>
      <c r="Q8" s="782"/>
      <c r="R8" s="782"/>
      <c r="S8" s="782"/>
      <c r="T8" s="782"/>
      <c r="U8" s="782"/>
      <c r="V8" s="733"/>
      <c r="W8" s="739"/>
      <c r="X8" s="742"/>
      <c r="Y8" s="739"/>
      <c r="Z8" s="730"/>
      <c r="AA8" s="721"/>
      <c r="AB8" s="724"/>
      <c r="AC8" s="680"/>
      <c r="AD8" s="786"/>
      <c r="AE8" s="334" t="s">
        <v>319</v>
      </c>
      <c r="AF8" s="334" t="s">
        <v>320</v>
      </c>
      <c r="AG8" s="739"/>
      <c r="AH8" s="752"/>
      <c r="AI8" s="753"/>
      <c r="AK8" s="712"/>
      <c r="AL8" s="712"/>
    </row>
    <row r="9" spans="1:38" s="424" customFormat="1" ht="18.75" customHeight="1">
      <c r="A9" s="1">
        <f>IF(B9="","",ROW($A9)-ROW($A$8))</f>
      </c>
      <c r="B9" s="470"/>
      <c r="C9" s="156">
        <f>IF(B9="","",VLOOKUP($B9,#REF!,2,FALSE))</f>
      </c>
      <c r="D9" s="157">
        <f>IF(B9="","",VLOOKUP($B9,#REF!,3,FALSE))</f>
      </c>
      <c r="E9" s="157">
        <f>IF(B9="","",VLOOKUP($B9,#REF!,4,FALSE))</f>
      </c>
      <c r="F9" s="158">
        <f>IF(B9="","",VLOOKUP($B9,#REF!,11,FALSE))</f>
      </c>
      <c r="G9" s="136">
        <f>IF(B9="","",VLOOKUP($B9,#REF!,13,FALSE))</f>
      </c>
      <c r="H9" s="158">
        <f>IF(B9="","",VLOOKUP($B9,#REF!,14,FALSE))</f>
      </c>
      <c r="I9" s="136">
        <f>IF(B9="","",VLOOKUP($B9,#REF!,16,FALSE))</f>
      </c>
      <c r="J9" s="159">
        <f>IF(B9="","",VLOOKUP($B9,#REF!,17,FALSE))</f>
      </c>
      <c r="K9" s="444">
        <f>IF($B9="","",VLOOKUP($B9,#REF!,11,FALSE))</f>
      </c>
      <c r="L9" s="445">
        <f>IF($B9="","",VLOOKUP($B9,#REF!,11,FALSE))</f>
      </c>
      <c r="M9" s="446">
        <f>IF($B9="","",VLOOKUP($B9,#REF!,11,FALSE))</f>
      </c>
      <c r="N9" s="444">
        <f>IF($B9="","",VLOOKUP($B9,#REF!,14,FALSE))</f>
      </c>
      <c r="O9" s="445">
        <f>IF($B9="","",VLOOKUP($B9,#REF!,14,FALSE))</f>
      </c>
      <c r="P9" s="445">
        <f>IF($B9="","",VLOOKUP($B9,#REF!,14,FALSE))</f>
      </c>
      <c r="Q9" s="445">
        <f>IF($B9="","",VLOOKUP($B9,#REF!,14,FALSE))</f>
      </c>
      <c r="R9" s="445">
        <f>IF($B9="","",VLOOKUP($B9,#REF!,14,FALSE))</f>
      </c>
      <c r="S9" s="445">
        <f>IF($B9="","",VLOOKUP($B9,#REF!,14,FALSE))</f>
      </c>
      <c r="T9" s="445">
        <f>IF($B9="","",VLOOKUP($B9,#REF!,14,FALSE))</f>
      </c>
      <c r="U9" s="445">
        <f>IF($B9="","",VLOOKUP($B9,#REF!,14,FALSE))</f>
      </c>
      <c r="V9" s="446">
        <f>IF($B9="","",VLOOKUP($B9,#REF!,14,FALSE))</f>
      </c>
      <c r="W9" s="158">
        <f>IF($B9="","",COUNTIF($K9:$M9,W$6))</f>
      </c>
      <c r="X9" s="447">
        <f>IF($B9="","",COUNTIF($N9:$V9,X$6))</f>
      </c>
      <c r="Y9" s="158">
        <f>IF($B9="","",COUNTIF($K9:$M9,Y$6))</f>
      </c>
      <c r="Z9" s="448">
        <f>IF($B9="","",COUNTIF($N9:$V9,Z$6))</f>
      </c>
      <c r="AA9" s="449">
        <f>IF($B9="","",COUNTIF($K9:$M9,AA$6))</f>
      </c>
      <c r="AB9" s="450">
        <f>IF($B9="","",COUNTIF($N9:$V9,AB$6))</f>
      </c>
      <c r="AC9" s="471">
        <f>IF($B9="","",COUNTIF($K9:$M9,AC$6))</f>
      </c>
      <c r="AD9" s="472">
        <f>IF($B9="","",COUNTIF($N9:$V9,AD$6))</f>
      </c>
      <c r="AE9" s="160">
        <f>IF(B9="","",(G9/12*W9)+(I9/12*X9)+(G9/12*Y9)+(I9/12*Z9)+(G9/12*AA9)+(I9/12*AB9)+(G9/12*#REF!)+(I9/12*#REF!))</f>
      </c>
      <c r="AF9" s="161">
        <f aca="true" t="shared" si="0" ref="AF9:AF38">IF(B9="","",AE9-J9)</f>
      </c>
      <c r="AG9" s="791">
        <f>IF(B9="","",VLOOKUP($B9,#REF!,27,FALSE))</f>
      </c>
      <c r="AH9" s="792" t="s">
        <v>240</v>
      </c>
      <c r="AI9" s="793" t="s">
        <v>240</v>
      </c>
      <c r="AK9" s="425">
        <f>IF(A9&gt;0,ASC(C9&amp;H9),"")</f>
      </c>
      <c r="AL9" s="425">
        <f aca="true" t="shared" si="1" ref="AL9:AL38">IF(B9="","",IF(AF9=0,0,1))</f>
      </c>
    </row>
    <row r="10" spans="1:38" s="424" customFormat="1" ht="18.75" customHeight="1">
      <c r="A10" s="3">
        <f aca="true" t="shared" si="2" ref="A10:A38">IF(B10="","",ROW($A10)-ROW($A$8))</f>
      </c>
      <c r="B10" s="465"/>
      <c r="C10" s="162">
        <f>IF(B10="","",VLOOKUP($B10,#REF!,2,FALSE))</f>
      </c>
      <c r="D10" s="163">
        <f>IF(B10="","",VLOOKUP($B10,#REF!,3,FALSE))</f>
      </c>
      <c r="E10" s="163">
        <f>IF(C10="","",VLOOKUP($B10,#REF!,4,FALSE))</f>
      </c>
      <c r="F10" s="164">
        <f>IF(B10="","",VLOOKUP($B10,#REF!,11,FALSE))</f>
      </c>
      <c r="G10" s="165">
        <f>IF(B10="","",VLOOKUP($B10,#REF!,13,FALSE))</f>
      </c>
      <c r="H10" s="164">
        <f>IF(B10="","",VLOOKUP($B10,#REF!,14,FALSE))</f>
      </c>
      <c r="I10" s="165">
        <f>IF(B10="","",VLOOKUP($B10,#REF!,16,FALSE))</f>
      </c>
      <c r="J10" s="166">
        <f>IF(B10="","",VLOOKUP($B10,#REF!,17,FALSE))</f>
      </c>
      <c r="K10" s="451">
        <f>IF($B10="","",VLOOKUP($B10,#REF!,11,FALSE))</f>
      </c>
      <c r="L10" s="452">
        <f>IF($B10="","",VLOOKUP($B10,#REF!,11,FALSE))</f>
      </c>
      <c r="M10" s="453">
        <f>IF($B10="","",VLOOKUP($B10,#REF!,11,FALSE))</f>
      </c>
      <c r="N10" s="451">
        <f>IF($B10="","",VLOOKUP($B10,#REF!,14,FALSE))</f>
      </c>
      <c r="O10" s="452">
        <f>IF($B10="","",VLOOKUP($B10,#REF!,14,FALSE))</f>
      </c>
      <c r="P10" s="452">
        <f>IF($B10="","",VLOOKUP($B10,#REF!,14,FALSE))</f>
      </c>
      <c r="Q10" s="452">
        <f>IF($B10="","",VLOOKUP($B10,#REF!,14,FALSE))</f>
      </c>
      <c r="R10" s="452">
        <f>IF($B10="","",VLOOKUP($B10,#REF!,14,FALSE))</f>
      </c>
      <c r="S10" s="452">
        <f>IF($B10="","",VLOOKUP($B10,#REF!,14,FALSE))</f>
      </c>
      <c r="T10" s="452">
        <f>IF($B10="","",VLOOKUP($B10,#REF!,14,FALSE))</f>
      </c>
      <c r="U10" s="452">
        <f>IF($B10="","",VLOOKUP($B10,#REF!,14,FALSE))</f>
      </c>
      <c r="V10" s="453">
        <f>IF($B10="","",VLOOKUP($B10,#REF!,14,FALSE))</f>
      </c>
      <c r="W10" s="164">
        <f aca="true" t="shared" si="3" ref="W10:W38">IF($B10="","",COUNTIF($K10:$M10,W$6))</f>
      </c>
      <c r="X10" s="454">
        <f aca="true" t="shared" si="4" ref="X10:X38">IF($B10="","",COUNTIF($N10:$V10,X$6))</f>
      </c>
      <c r="Y10" s="164">
        <f aca="true" t="shared" si="5" ref="Y10:Y38">IF($B10="","",COUNTIF($K10:$M10,Y$6))</f>
      </c>
      <c r="Z10" s="455">
        <f aca="true" t="shared" si="6" ref="Z10:Z38">IF($B10="","",COUNTIF($N10:$V10,Z$6))</f>
      </c>
      <c r="AA10" s="456">
        <f aca="true" t="shared" si="7" ref="AA10:AA38">IF($B10="","",COUNTIF($K10:$M10,AA$6))</f>
      </c>
      <c r="AB10" s="457">
        <f aca="true" t="shared" si="8" ref="AB10:AB38">IF($B10="","",COUNTIF($N10:$V10,AB$6))</f>
      </c>
      <c r="AC10" s="473">
        <f aca="true" t="shared" si="9" ref="AC10:AC38">IF($B10="","",COUNTIF($K10:$M10,AC$6))</f>
      </c>
      <c r="AD10" s="474">
        <f aca="true" t="shared" si="10" ref="AD10:AD38">IF($B10="","",COUNTIF($N10:$V10,AD$6))</f>
      </c>
      <c r="AE10" s="166">
        <f>IF(B10="","",(G10/12*W10)+(I10/12*X10)+(G10/12*Y10)+(I10/12*Z10)+(G10/12*AA10)+(I10/12*AB10)+(G10/12*#REF!)+(I10/12*#REF!))</f>
      </c>
      <c r="AF10" s="167">
        <f t="shared" si="0"/>
      </c>
      <c r="AG10" s="707">
        <f>IF(B10="","",VLOOKUP($B10,#REF!,27,FALSE))</f>
      </c>
      <c r="AH10" s="708" t="s">
        <v>240</v>
      </c>
      <c r="AI10" s="709" t="s">
        <v>240</v>
      </c>
      <c r="AK10" s="413">
        <f>IF(A10&gt;0,ASC(C10&amp;H10),"")</f>
      </c>
      <c r="AL10" s="413">
        <f t="shared" si="1"/>
      </c>
    </row>
    <row r="11" spans="1:38" s="424" customFormat="1" ht="18.75" customHeight="1">
      <c r="A11" s="2">
        <f t="shared" si="2"/>
      </c>
      <c r="B11" s="465"/>
      <c r="C11" s="171">
        <f>IF(B11="","",VLOOKUP($B11,#REF!,2,FALSE))</f>
      </c>
      <c r="D11" s="172">
        <f>IF(B11="","",VLOOKUP($B11,#REF!,3,FALSE))</f>
      </c>
      <c r="E11" s="172">
        <f>IF(C11="","",VLOOKUP($B11,#REF!,4,FALSE))</f>
      </c>
      <c r="F11" s="173">
        <f>IF(B11="","",VLOOKUP($B11,#REF!,11,FALSE))</f>
      </c>
      <c r="G11" s="139">
        <f>IF(B11="","",VLOOKUP($B11,#REF!,13,FALSE))</f>
      </c>
      <c r="H11" s="173">
        <f>IF(B11="","",VLOOKUP($B11,#REF!,14,FALSE))</f>
      </c>
      <c r="I11" s="139">
        <f>IF(B11="","",VLOOKUP($B11,#REF!,16,FALSE))</f>
      </c>
      <c r="J11" s="140">
        <f>IF(B11="","",VLOOKUP($B11,#REF!,17,FALSE))</f>
      </c>
      <c r="K11" s="458">
        <f>IF($B11="","",VLOOKUP($B11,#REF!,11,FALSE))</f>
      </c>
      <c r="L11" s="459">
        <f>IF($B11="","",VLOOKUP($B11,#REF!,11,FALSE))</f>
      </c>
      <c r="M11" s="460">
        <f>IF($B11="","",VLOOKUP($B11,#REF!,11,FALSE))</f>
      </c>
      <c r="N11" s="458">
        <f>IF($B11="","",VLOOKUP($B11,#REF!,14,FALSE))</f>
      </c>
      <c r="O11" s="459">
        <f>IF($B11="","",VLOOKUP($B11,#REF!,14,FALSE))</f>
      </c>
      <c r="P11" s="459">
        <f>IF($B11="","",VLOOKUP($B11,#REF!,14,FALSE))</f>
      </c>
      <c r="Q11" s="459">
        <f>IF($B11="","",VLOOKUP($B11,#REF!,14,FALSE))</f>
      </c>
      <c r="R11" s="459">
        <f>IF($B11="","",VLOOKUP($B11,#REF!,14,FALSE))</f>
      </c>
      <c r="S11" s="459">
        <f>IF($B11="","",VLOOKUP($B11,#REF!,14,FALSE))</f>
      </c>
      <c r="T11" s="459">
        <f>IF($B11="","",VLOOKUP($B11,#REF!,14,FALSE))</f>
      </c>
      <c r="U11" s="459">
        <f>IF($B11="","",VLOOKUP($B11,#REF!,14,FALSE))</f>
      </c>
      <c r="V11" s="460">
        <f>IF($B11="","",VLOOKUP($B11,#REF!,14,FALSE))</f>
      </c>
      <c r="W11" s="164">
        <f t="shared" si="3"/>
      </c>
      <c r="X11" s="454">
        <f t="shared" si="4"/>
      </c>
      <c r="Y11" s="164">
        <f t="shared" si="5"/>
      </c>
      <c r="Z11" s="455">
        <f t="shared" si="6"/>
      </c>
      <c r="AA11" s="456">
        <f t="shared" si="7"/>
      </c>
      <c r="AB11" s="457">
        <f t="shared" si="8"/>
      </c>
      <c r="AC11" s="473">
        <f t="shared" si="9"/>
      </c>
      <c r="AD11" s="474">
        <f t="shared" si="10"/>
      </c>
      <c r="AE11" s="140">
        <f>IF(B11="","",(G11/12*W11)+(I11/12*X11)+(G11/12*Y11)+(I11/12*Z11)+(G11/12*AA11)+(I11/12*AB11)+(G11/12*#REF!)+(I11/12*#REF!))</f>
      </c>
      <c r="AF11" s="174">
        <f t="shared" si="0"/>
      </c>
      <c r="AG11" s="707">
        <f>IF(B11="","",VLOOKUP($B11,#REF!,27,FALSE))</f>
      </c>
      <c r="AH11" s="708" t="s">
        <v>240</v>
      </c>
      <c r="AI11" s="709" t="s">
        <v>240</v>
      </c>
      <c r="AK11" s="425">
        <f aca="true" t="shared" si="11" ref="AK11:AK38">IF(A11&gt;0,ASC(C11&amp;H11),"")</f>
      </c>
      <c r="AL11" s="425">
        <f t="shared" si="1"/>
      </c>
    </row>
    <row r="12" spans="1:38" s="424" customFormat="1" ht="18.75" customHeight="1">
      <c r="A12" s="2">
        <f t="shared" si="2"/>
      </c>
      <c r="B12" s="465"/>
      <c r="C12" s="171">
        <f>IF(B12="","",VLOOKUP($B12,#REF!,2,FALSE))</f>
      </c>
      <c r="D12" s="172">
        <f>IF(B12="","",VLOOKUP($B12,#REF!,3,FALSE))</f>
      </c>
      <c r="E12" s="172">
        <f>IF(C12="","",VLOOKUP($B12,#REF!,4,FALSE))</f>
      </c>
      <c r="F12" s="173">
        <f>IF(B12="","",VLOOKUP($B12,#REF!,11,FALSE))</f>
      </c>
      <c r="G12" s="139">
        <f>IF(B12="","",VLOOKUP($B12,#REF!,13,FALSE))</f>
      </c>
      <c r="H12" s="173">
        <f>IF(B12="","",VLOOKUP($B12,#REF!,14,FALSE))</f>
      </c>
      <c r="I12" s="139">
        <f>IF(B12="","",VLOOKUP($B12,#REF!,16,FALSE))</f>
      </c>
      <c r="J12" s="140">
        <f>IF(B12="","",VLOOKUP($B12,#REF!,17,FALSE))</f>
      </c>
      <c r="K12" s="458">
        <f>IF($B12="","",VLOOKUP($B12,#REF!,11,FALSE))</f>
      </c>
      <c r="L12" s="459">
        <f>IF($B12="","",VLOOKUP($B12,#REF!,11,FALSE))</f>
      </c>
      <c r="M12" s="460">
        <f>IF($B12="","",VLOOKUP($B12,#REF!,11,FALSE))</f>
      </c>
      <c r="N12" s="458">
        <f>IF($B12="","",VLOOKUP($B12,#REF!,14,FALSE))</f>
      </c>
      <c r="O12" s="459">
        <f>IF($B12="","",VLOOKUP($B12,#REF!,14,FALSE))</f>
      </c>
      <c r="P12" s="459">
        <f>IF($B12="","",VLOOKUP($B12,#REF!,14,FALSE))</f>
      </c>
      <c r="Q12" s="459">
        <f>IF($B12="","",VLOOKUP($B12,#REF!,14,FALSE))</f>
      </c>
      <c r="R12" s="459">
        <f>IF($B12="","",VLOOKUP($B12,#REF!,14,FALSE))</f>
      </c>
      <c r="S12" s="459">
        <f>IF($B12="","",VLOOKUP($B12,#REF!,14,FALSE))</f>
      </c>
      <c r="T12" s="459">
        <f>IF($B12="","",VLOOKUP($B12,#REF!,14,FALSE))</f>
      </c>
      <c r="U12" s="459">
        <f>IF($B12="","",VLOOKUP($B12,#REF!,14,FALSE))</f>
      </c>
      <c r="V12" s="460">
        <f>IF($B12="","",VLOOKUP($B12,#REF!,14,FALSE))</f>
      </c>
      <c r="W12" s="173">
        <f t="shared" si="3"/>
      </c>
      <c r="X12" s="461">
        <f t="shared" si="4"/>
      </c>
      <c r="Y12" s="173">
        <f t="shared" si="5"/>
      </c>
      <c r="Z12" s="462">
        <f t="shared" si="6"/>
      </c>
      <c r="AA12" s="463">
        <f t="shared" si="7"/>
      </c>
      <c r="AB12" s="464">
        <f t="shared" si="8"/>
      </c>
      <c r="AC12" s="475">
        <f t="shared" si="9"/>
      </c>
      <c r="AD12" s="476">
        <f t="shared" si="10"/>
      </c>
      <c r="AE12" s="140">
        <f>IF(B12="","",(G12/12*W12)+(I12/12*X12)+(G12/12*Y12)+(I12/12*Z12)+(G12/12*AA12)+(I12/12*AB12)+(G12/12*#REF!)+(I12/12*#REF!))</f>
      </c>
      <c r="AF12" s="174">
        <f t="shared" si="0"/>
      </c>
      <c r="AG12" s="707">
        <f>IF(B12="","",VLOOKUP($B12,#REF!,27,FALSE))</f>
      </c>
      <c r="AH12" s="708" t="s">
        <v>240</v>
      </c>
      <c r="AI12" s="709" t="s">
        <v>240</v>
      </c>
      <c r="AK12" s="425">
        <f t="shared" si="11"/>
      </c>
      <c r="AL12" s="425">
        <f t="shared" si="1"/>
      </c>
    </row>
    <row r="13" spans="1:38" s="424" customFormat="1" ht="18.75" customHeight="1">
      <c r="A13" s="2">
        <f t="shared" si="2"/>
      </c>
      <c r="B13" s="465"/>
      <c r="C13" s="171">
        <f>IF(B13="","",VLOOKUP($B13,#REF!,2,FALSE))</f>
      </c>
      <c r="D13" s="172">
        <f>IF(B13="","",VLOOKUP($B13,#REF!,3,FALSE))</f>
      </c>
      <c r="E13" s="172">
        <f>IF(C13="","",VLOOKUP($B13,#REF!,4,FALSE))</f>
      </c>
      <c r="F13" s="173">
        <f>IF(B13="","",VLOOKUP($B13,#REF!,11,FALSE))</f>
      </c>
      <c r="G13" s="139">
        <f>IF(B13="","",VLOOKUP($B13,#REF!,13,FALSE))</f>
      </c>
      <c r="H13" s="173">
        <f>IF(B13="","",VLOOKUP($B13,#REF!,14,FALSE))</f>
      </c>
      <c r="I13" s="139">
        <f>IF(B13="","",VLOOKUP($B13,#REF!,16,FALSE))</f>
      </c>
      <c r="J13" s="140">
        <f>IF(B13="","",VLOOKUP($B13,#REF!,17,FALSE))</f>
      </c>
      <c r="K13" s="458">
        <f>IF($B13="","",VLOOKUP($B13,#REF!,11,FALSE))</f>
      </c>
      <c r="L13" s="459">
        <f>IF($B13="","",VLOOKUP($B13,#REF!,11,FALSE))</f>
      </c>
      <c r="M13" s="460">
        <f>IF($B13="","",VLOOKUP($B13,#REF!,11,FALSE))</f>
      </c>
      <c r="N13" s="458">
        <f>IF($B13="","",VLOOKUP($B13,#REF!,14,FALSE))</f>
      </c>
      <c r="O13" s="459">
        <f>IF($B13="","",VLOOKUP($B13,#REF!,14,FALSE))</f>
      </c>
      <c r="P13" s="459">
        <f>IF($B13="","",VLOOKUP($B13,#REF!,14,FALSE))</f>
      </c>
      <c r="Q13" s="459">
        <f>IF($B13="","",VLOOKUP($B13,#REF!,14,FALSE))</f>
      </c>
      <c r="R13" s="459">
        <f>IF($B13="","",VLOOKUP($B13,#REF!,14,FALSE))</f>
      </c>
      <c r="S13" s="459">
        <f>IF($B13="","",VLOOKUP($B13,#REF!,14,FALSE))</f>
      </c>
      <c r="T13" s="459">
        <f>IF($B13="","",VLOOKUP($B13,#REF!,14,FALSE))</f>
      </c>
      <c r="U13" s="459">
        <f>IF($B13="","",VLOOKUP($B13,#REF!,14,FALSE))</f>
      </c>
      <c r="V13" s="460">
        <f>IF($B13="","",VLOOKUP($B13,#REF!,14,FALSE))</f>
      </c>
      <c r="W13" s="173">
        <f t="shared" si="3"/>
      </c>
      <c r="X13" s="461">
        <f t="shared" si="4"/>
      </c>
      <c r="Y13" s="173">
        <f t="shared" si="5"/>
      </c>
      <c r="Z13" s="462">
        <f t="shared" si="6"/>
      </c>
      <c r="AA13" s="463">
        <f t="shared" si="7"/>
      </c>
      <c r="AB13" s="464">
        <f t="shared" si="8"/>
      </c>
      <c r="AC13" s="475">
        <f t="shared" si="9"/>
      </c>
      <c r="AD13" s="476">
        <f t="shared" si="10"/>
      </c>
      <c r="AE13" s="140">
        <f>IF(B13="","",(G13/12*W13)+(I13/12*X13)+(G13/12*Y13)+(I13/12*Z13)+(G13/12*AA13)+(I13/12*AB13)+(G13/12*#REF!)+(I13/12*#REF!))</f>
      </c>
      <c r="AF13" s="174">
        <f t="shared" si="0"/>
      </c>
      <c r="AG13" s="707">
        <f>IF(B13="","",VLOOKUP($B13,#REF!,27,FALSE))</f>
      </c>
      <c r="AH13" s="708" t="s">
        <v>240</v>
      </c>
      <c r="AI13" s="709" t="s">
        <v>240</v>
      </c>
      <c r="AK13" s="425">
        <f t="shared" si="11"/>
      </c>
      <c r="AL13" s="425">
        <f t="shared" si="1"/>
      </c>
    </row>
    <row r="14" spans="1:38" s="424" customFormat="1" ht="18.75" customHeight="1">
      <c r="A14" s="2">
        <f t="shared" si="2"/>
      </c>
      <c r="B14" s="465"/>
      <c r="C14" s="171">
        <f>IF(B14="","",VLOOKUP($B14,#REF!,2,FALSE))</f>
      </c>
      <c r="D14" s="172">
        <f>IF(B14="","",VLOOKUP($B14,#REF!,3,FALSE))</f>
      </c>
      <c r="E14" s="172">
        <f>IF(C14="","",VLOOKUP($B14,#REF!,4,FALSE))</f>
      </c>
      <c r="F14" s="173">
        <f>IF(B14="","",VLOOKUP($B14,#REF!,11,FALSE))</f>
      </c>
      <c r="G14" s="139">
        <f>IF(B14="","",VLOOKUP($B14,#REF!,13,FALSE))</f>
      </c>
      <c r="H14" s="173">
        <f>IF(B14="","",VLOOKUP($B14,#REF!,14,FALSE))</f>
      </c>
      <c r="I14" s="139">
        <f>IF(B14="","",VLOOKUP($B14,#REF!,16,FALSE))</f>
      </c>
      <c r="J14" s="140">
        <f>IF(B14="","",VLOOKUP($B14,#REF!,17,FALSE))</f>
      </c>
      <c r="K14" s="458">
        <f>IF($B14="","",VLOOKUP($B14,#REF!,11,FALSE))</f>
      </c>
      <c r="L14" s="459">
        <f>IF($B14="","",VLOOKUP($B14,#REF!,11,FALSE))</f>
      </c>
      <c r="M14" s="460">
        <f>IF($B14="","",VLOOKUP($B14,#REF!,11,FALSE))</f>
      </c>
      <c r="N14" s="458">
        <f>IF($B14="","",VLOOKUP($B14,#REF!,14,FALSE))</f>
      </c>
      <c r="O14" s="459">
        <f>IF($B14="","",VLOOKUP($B14,#REF!,14,FALSE))</f>
      </c>
      <c r="P14" s="459">
        <f>IF($B14="","",VLOOKUP($B14,#REF!,14,FALSE))</f>
      </c>
      <c r="Q14" s="459">
        <f>IF($B14="","",VLOOKUP($B14,#REF!,14,FALSE))</f>
      </c>
      <c r="R14" s="459">
        <f>IF($B14="","",VLOOKUP($B14,#REF!,14,FALSE))</f>
      </c>
      <c r="S14" s="459">
        <f>IF($B14="","",VLOOKUP($B14,#REF!,14,FALSE))</f>
      </c>
      <c r="T14" s="459">
        <f>IF($B14="","",VLOOKUP($B14,#REF!,14,FALSE))</f>
      </c>
      <c r="U14" s="459">
        <f>IF($B14="","",VLOOKUP($B14,#REF!,14,FALSE))</f>
      </c>
      <c r="V14" s="460">
        <f>IF($B14="","",VLOOKUP($B14,#REF!,14,FALSE))</f>
      </c>
      <c r="W14" s="173">
        <f t="shared" si="3"/>
      </c>
      <c r="X14" s="461">
        <f t="shared" si="4"/>
      </c>
      <c r="Y14" s="173">
        <f t="shared" si="5"/>
      </c>
      <c r="Z14" s="462">
        <f t="shared" si="6"/>
      </c>
      <c r="AA14" s="463">
        <f t="shared" si="7"/>
      </c>
      <c r="AB14" s="464">
        <f t="shared" si="8"/>
      </c>
      <c r="AC14" s="475">
        <f t="shared" si="9"/>
      </c>
      <c r="AD14" s="476">
        <f t="shared" si="10"/>
      </c>
      <c r="AE14" s="140">
        <f>IF(B14="","",(G14/12*W14)+(I14/12*X14)+(G14/12*Y14)+(I14/12*Z14)+(G14/12*AA14)+(I14/12*AB14)+(G14/12*#REF!)+(I14/12*#REF!))</f>
      </c>
      <c r="AF14" s="174">
        <f t="shared" si="0"/>
      </c>
      <c r="AG14" s="707">
        <f>IF(B14="","",VLOOKUP($B14,#REF!,27,FALSE))</f>
      </c>
      <c r="AH14" s="708" t="s">
        <v>240</v>
      </c>
      <c r="AI14" s="709" t="s">
        <v>240</v>
      </c>
      <c r="AK14" s="425">
        <f t="shared" si="11"/>
      </c>
      <c r="AL14" s="425">
        <f t="shared" si="1"/>
      </c>
    </row>
    <row r="15" spans="1:38" s="424" customFormat="1" ht="18.75" customHeight="1">
      <c r="A15" s="2">
        <f t="shared" si="2"/>
      </c>
      <c r="B15" s="465"/>
      <c r="C15" s="171">
        <f>IF(B15="","",VLOOKUP($B15,#REF!,2,FALSE))</f>
      </c>
      <c r="D15" s="172">
        <f>IF(B15="","",VLOOKUP($B15,#REF!,3,FALSE))</f>
      </c>
      <c r="E15" s="172">
        <f>IF(C15="","",VLOOKUP($B15,#REF!,4,FALSE))</f>
      </c>
      <c r="F15" s="173">
        <f>IF(B15="","",VLOOKUP($B15,#REF!,11,FALSE))</f>
      </c>
      <c r="G15" s="139">
        <f>IF(B15="","",VLOOKUP($B15,#REF!,13,FALSE))</f>
      </c>
      <c r="H15" s="173">
        <f>IF(B15="","",VLOOKUP($B15,#REF!,14,FALSE))</f>
      </c>
      <c r="I15" s="139">
        <f>IF(B15="","",VLOOKUP($B15,#REF!,16,FALSE))</f>
      </c>
      <c r="J15" s="140">
        <f>IF(B15="","",VLOOKUP($B15,#REF!,17,FALSE))</f>
      </c>
      <c r="K15" s="458">
        <f>IF($B15="","",VLOOKUP($B15,#REF!,11,FALSE))</f>
      </c>
      <c r="L15" s="459">
        <f>IF($B15="","",VLOOKUP($B15,#REF!,11,FALSE))</f>
      </c>
      <c r="M15" s="460">
        <f>IF($B15="","",VLOOKUP($B15,#REF!,11,FALSE))</f>
      </c>
      <c r="N15" s="458">
        <f>IF($B15="","",VLOOKUP($B15,#REF!,14,FALSE))</f>
      </c>
      <c r="O15" s="459">
        <f>IF($B15="","",VLOOKUP($B15,#REF!,14,FALSE))</f>
      </c>
      <c r="P15" s="459">
        <f>IF($B15="","",VLOOKUP($B15,#REF!,14,FALSE))</f>
      </c>
      <c r="Q15" s="459">
        <f>IF($B15="","",VLOOKUP($B15,#REF!,14,FALSE))</f>
      </c>
      <c r="R15" s="459">
        <f>IF($B15="","",VLOOKUP($B15,#REF!,14,FALSE))</f>
      </c>
      <c r="S15" s="459">
        <f>IF($B15="","",VLOOKUP($B15,#REF!,14,FALSE))</f>
      </c>
      <c r="T15" s="459">
        <f>IF($B15="","",VLOOKUP($B15,#REF!,14,FALSE))</f>
      </c>
      <c r="U15" s="459">
        <f>IF($B15="","",VLOOKUP($B15,#REF!,14,FALSE))</f>
      </c>
      <c r="V15" s="460">
        <f>IF($B15="","",VLOOKUP($B15,#REF!,14,FALSE))</f>
      </c>
      <c r="W15" s="173">
        <f t="shared" si="3"/>
      </c>
      <c r="X15" s="461">
        <f t="shared" si="4"/>
      </c>
      <c r="Y15" s="173">
        <f>IF($B15="","",COUNTIF($K15:$M15,Y$6))</f>
      </c>
      <c r="Z15" s="462">
        <f t="shared" si="6"/>
      </c>
      <c r="AA15" s="463">
        <f t="shared" si="7"/>
      </c>
      <c r="AB15" s="464">
        <f t="shared" si="8"/>
      </c>
      <c r="AC15" s="475">
        <f t="shared" si="9"/>
      </c>
      <c r="AD15" s="476">
        <f t="shared" si="10"/>
      </c>
      <c r="AE15" s="140">
        <f>IF(B15="","",(G15/12*W15)+(I15/12*X15)+(G15/12*Y15)+(I15/12*Z15)+(G15/12*AA15)+(I15/12*AB15)+(G15/12*#REF!)+(I15/12*#REF!))</f>
      </c>
      <c r="AF15" s="174">
        <f t="shared" si="0"/>
      </c>
      <c r="AG15" s="707">
        <f>IF(B15="","",VLOOKUP($B15,#REF!,27,FALSE))</f>
      </c>
      <c r="AH15" s="708" t="s">
        <v>240</v>
      </c>
      <c r="AI15" s="709" t="s">
        <v>240</v>
      </c>
      <c r="AK15" s="425">
        <f t="shared" si="11"/>
      </c>
      <c r="AL15" s="425">
        <f t="shared" si="1"/>
      </c>
    </row>
    <row r="16" spans="1:38" s="424" customFormat="1" ht="18.75" customHeight="1">
      <c r="A16" s="2">
        <f t="shared" si="2"/>
      </c>
      <c r="B16" s="465"/>
      <c r="C16" s="171">
        <f>IF(B16="","",VLOOKUP($B16,#REF!,2,FALSE))</f>
      </c>
      <c r="D16" s="172">
        <f>IF(B16="","",VLOOKUP($B16,#REF!,3,FALSE))</f>
      </c>
      <c r="E16" s="172">
        <f>IF(C16="","",VLOOKUP($B16,#REF!,4,FALSE))</f>
      </c>
      <c r="F16" s="173">
        <f>IF(B16="","",VLOOKUP($B16,#REF!,11,FALSE))</f>
      </c>
      <c r="G16" s="139">
        <f>IF(B16="","",VLOOKUP($B16,#REF!,13,FALSE))</f>
      </c>
      <c r="H16" s="173">
        <f>IF(B16="","",VLOOKUP($B16,#REF!,14,FALSE))</f>
      </c>
      <c r="I16" s="139">
        <f>IF(B16="","",VLOOKUP($B16,#REF!,16,FALSE))</f>
      </c>
      <c r="J16" s="140">
        <f>IF(B16="","",VLOOKUP($B16,#REF!,17,FALSE))</f>
      </c>
      <c r="K16" s="458">
        <f>IF($B16="","",VLOOKUP($B16,#REF!,11,FALSE))</f>
      </c>
      <c r="L16" s="459">
        <f>IF($B16="","",VLOOKUP($B16,#REF!,11,FALSE))</f>
      </c>
      <c r="M16" s="460">
        <f>IF($B16="","",VLOOKUP($B16,#REF!,11,FALSE))</f>
      </c>
      <c r="N16" s="458">
        <f>IF($B16="","",VLOOKUP($B16,#REF!,14,FALSE))</f>
      </c>
      <c r="O16" s="459">
        <f>IF($B16="","",VLOOKUP($B16,#REF!,14,FALSE))</f>
      </c>
      <c r="P16" s="459">
        <f>IF($B16="","",VLOOKUP($B16,#REF!,14,FALSE))</f>
      </c>
      <c r="Q16" s="459">
        <f>IF($B16="","",VLOOKUP($B16,#REF!,14,FALSE))</f>
      </c>
      <c r="R16" s="459">
        <f>IF($B16="","",VLOOKUP($B16,#REF!,14,FALSE))</f>
      </c>
      <c r="S16" s="459">
        <f>IF($B16="","",VLOOKUP($B16,#REF!,14,FALSE))</f>
      </c>
      <c r="T16" s="459">
        <f>IF($B16="","",VLOOKUP($B16,#REF!,14,FALSE))</f>
      </c>
      <c r="U16" s="459">
        <f>IF($B16="","",VLOOKUP($B16,#REF!,14,FALSE))</f>
      </c>
      <c r="V16" s="460">
        <f>IF($B16="","",VLOOKUP($B16,#REF!,14,FALSE))</f>
      </c>
      <c r="W16" s="173">
        <f t="shared" si="3"/>
      </c>
      <c r="X16" s="461">
        <f t="shared" si="4"/>
      </c>
      <c r="Y16" s="173">
        <f t="shared" si="5"/>
      </c>
      <c r="Z16" s="462">
        <f t="shared" si="6"/>
      </c>
      <c r="AA16" s="463">
        <f t="shared" si="7"/>
      </c>
      <c r="AB16" s="464">
        <f t="shared" si="8"/>
      </c>
      <c r="AC16" s="475">
        <f t="shared" si="9"/>
      </c>
      <c r="AD16" s="476">
        <f t="shared" si="10"/>
      </c>
      <c r="AE16" s="140">
        <f>IF(B16="","",(G16/12*W16)+(I16/12*X16)+(G16/12*Y16)+(I16/12*Z16)+(G16/12*AA16)+(I16/12*AB16)+(G16/12*#REF!)+(I16/12*#REF!))</f>
      </c>
      <c r="AF16" s="174">
        <f t="shared" si="0"/>
      </c>
      <c r="AG16" s="707">
        <f>IF(B16="","",VLOOKUP($B16,#REF!,27,FALSE))</f>
      </c>
      <c r="AH16" s="708" t="s">
        <v>240</v>
      </c>
      <c r="AI16" s="709" t="s">
        <v>240</v>
      </c>
      <c r="AK16" s="425">
        <f t="shared" si="11"/>
      </c>
      <c r="AL16" s="425">
        <f t="shared" si="1"/>
      </c>
    </row>
    <row r="17" spans="1:38" s="424" customFormat="1" ht="18.75" customHeight="1">
      <c r="A17" s="2">
        <f t="shared" si="2"/>
      </c>
      <c r="B17" s="465"/>
      <c r="C17" s="171">
        <f>IF(B17="","",VLOOKUP($B17,#REF!,2,FALSE))</f>
      </c>
      <c r="D17" s="172">
        <f>IF(B17="","",VLOOKUP($B17,#REF!,3,FALSE))</f>
      </c>
      <c r="E17" s="172">
        <f>IF(C17="","",VLOOKUP($B17,#REF!,4,FALSE))</f>
      </c>
      <c r="F17" s="173">
        <f>IF(B17="","",VLOOKUP($B17,#REF!,11,FALSE))</f>
      </c>
      <c r="G17" s="139">
        <f>IF(B17="","",VLOOKUP($B17,#REF!,13,FALSE))</f>
      </c>
      <c r="H17" s="173">
        <f>IF(B17="","",VLOOKUP($B17,#REF!,14,FALSE))</f>
      </c>
      <c r="I17" s="139">
        <f>IF(B17="","",VLOOKUP($B17,#REF!,16,FALSE))</f>
      </c>
      <c r="J17" s="140">
        <f>IF(B17="","",VLOOKUP($B17,#REF!,17,FALSE))</f>
      </c>
      <c r="K17" s="458">
        <f>IF($B17="","",VLOOKUP($B17,#REF!,11,FALSE))</f>
      </c>
      <c r="L17" s="459">
        <f>IF($B17="","",VLOOKUP($B17,#REF!,11,FALSE))</f>
      </c>
      <c r="M17" s="460">
        <f>IF($B17="","",VLOOKUP($B17,#REF!,11,FALSE))</f>
      </c>
      <c r="N17" s="458">
        <f>IF($B17="","",VLOOKUP($B17,#REF!,14,FALSE))</f>
      </c>
      <c r="O17" s="459">
        <f>IF($B17="","",VLOOKUP($B17,#REF!,14,FALSE))</f>
      </c>
      <c r="P17" s="459">
        <f>IF($B17="","",VLOOKUP($B17,#REF!,14,FALSE))</f>
      </c>
      <c r="Q17" s="459">
        <f>IF($B17="","",VLOOKUP($B17,#REF!,14,FALSE))</f>
      </c>
      <c r="R17" s="459">
        <f>IF($B17="","",VLOOKUP($B17,#REF!,14,FALSE))</f>
      </c>
      <c r="S17" s="459">
        <f>IF($B17="","",VLOOKUP($B17,#REF!,14,FALSE))</f>
      </c>
      <c r="T17" s="459">
        <f>IF($B17="","",VLOOKUP($B17,#REF!,14,FALSE))</f>
      </c>
      <c r="U17" s="459">
        <f>IF($B17="","",VLOOKUP($B17,#REF!,14,FALSE))</f>
      </c>
      <c r="V17" s="460">
        <f>IF($B17="","",VLOOKUP($B17,#REF!,14,FALSE))</f>
      </c>
      <c r="W17" s="173">
        <f t="shared" si="3"/>
      </c>
      <c r="X17" s="461">
        <f t="shared" si="4"/>
      </c>
      <c r="Y17" s="173">
        <f t="shared" si="5"/>
      </c>
      <c r="Z17" s="462">
        <f t="shared" si="6"/>
      </c>
      <c r="AA17" s="463">
        <f t="shared" si="7"/>
      </c>
      <c r="AB17" s="464">
        <f t="shared" si="8"/>
      </c>
      <c r="AC17" s="475">
        <f t="shared" si="9"/>
      </c>
      <c r="AD17" s="476">
        <f t="shared" si="10"/>
      </c>
      <c r="AE17" s="140">
        <f>IF(B17="","",(G17/12*W17)+(I17/12*X17)+(G17/12*Y17)+(I17/12*Z17)+(G17/12*AA17)+(I17/12*AB17)+(G17/12*#REF!)+(I17/12*#REF!))</f>
      </c>
      <c r="AF17" s="174">
        <f t="shared" si="0"/>
      </c>
      <c r="AG17" s="707">
        <f>IF(B17="","",VLOOKUP($B17,#REF!,27,FALSE))</f>
      </c>
      <c r="AH17" s="708" t="s">
        <v>240</v>
      </c>
      <c r="AI17" s="709" t="s">
        <v>240</v>
      </c>
      <c r="AK17" s="425">
        <f t="shared" si="11"/>
      </c>
      <c r="AL17" s="425">
        <f t="shared" si="1"/>
      </c>
    </row>
    <row r="18" spans="1:38" s="424" customFormat="1" ht="18.75" customHeight="1">
      <c r="A18" s="2">
        <f t="shared" si="2"/>
      </c>
      <c r="B18" s="465"/>
      <c r="C18" s="171">
        <f>IF(B18="","",VLOOKUP($B18,#REF!,2,FALSE))</f>
      </c>
      <c r="D18" s="172">
        <f>IF(B18="","",VLOOKUP($B18,#REF!,3,FALSE))</f>
      </c>
      <c r="E18" s="172">
        <f>IF(C18="","",VLOOKUP($B18,#REF!,4,FALSE))</f>
      </c>
      <c r="F18" s="173">
        <f>IF(B18="","",VLOOKUP($B18,#REF!,11,FALSE))</f>
      </c>
      <c r="G18" s="139">
        <f>IF(B18="","",VLOOKUP($B18,#REF!,13,FALSE))</f>
      </c>
      <c r="H18" s="173">
        <f>IF(B18="","",VLOOKUP($B18,#REF!,14,FALSE))</f>
      </c>
      <c r="I18" s="139">
        <f>IF(B18="","",VLOOKUP($B18,#REF!,16,FALSE))</f>
      </c>
      <c r="J18" s="140">
        <f>IF(B18="","",VLOOKUP($B18,#REF!,17,FALSE))</f>
      </c>
      <c r="K18" s="458">
        <f>IF($B18="","",VLOOKUP($B18,#REF!,11,FALSE))</f>
      </c>
      <c r="L18" s="459">
        <f>IF($B18="","",VLOOKUP($B18,#REF!,11,FALSE))</f>
      </c>
      <c r="M18" s="460">
        <f>IF($B18="","",VLOOKUP($B18,#REF!,11,FALSE))</f>
      </c>
      <c r="N18" s="458">
        <f>IF($B18="","",VLOOKUP($B18,#REF!,14,FALSE))</f>
      </c>
      <c r="O18" s="459">
        <f>IF($B18="","",VLOOKUP($B18,#REF!,14,FALSE))</f>
      </c>
      <c r="P18" s="459">
        <f>IF($B18="","",VLOOKUP($B18,#REF!,14,FALSE))</f>
      </c>
      <c r="Q18" s="459">
        <f>IF($B18="","",VLOOKUP($B18,#REF!,14,FALSE))</f>
      </c>
      <c r="R18" s="459">
        <f>IF($B18="","",VLOOKUP($B18,#REF!,14,FALSE))</f>
      </c>
      <c r="S18" s="459">
        <f>IF($B18="","",VLOOKUP($B18,#REF!,14,FALSE))</f>
      </c>
      <c r="T18" s="459">
        <f>IF($B18="","",VLOOKUP($B18,#REF!,14,FALSE))</f>
      </c>
      <c r="U18" s="459">
        <f>IF($B18="","",VLOOKUP($B18,#REF!,14,FALSE))</f>
      </c>
      <c r="V18" s="460">
        <f>IF($B18="","",VLOOKUP($B18,#REF!,14,FALSE))</f>
      </c>
      <c r="W18" s="173">
        <f t="shared" si="3"/>
      </c>
      <c r="X18" s="461">
        <f t="shared" si="4"/>
      </c>
      <c r="Y18" s="173">
        <f t="shared" si="5"/>
      </c>
      <c r="Z18" s="462">
        <f t="shared" si="6"/>
      </c>
      <c r="AA18" s="463">
        <f t="shared" si="7"/>
      </c>
      <c r="AB18" s="464">
        <f t="shared" si="8"/>
      </c>
      <c r="AC18" s="475">
        <f t="shared" si="9"/>
      </c>
      <c r="AD18" s="476">
        <f t="shared" si="10"/>
      </c>
      <c r="AE18" s="140">
        <f>IF(B18="","",(G18/12*W18)+(I18/12*X18)+(G18/12*Y18)+(I18/12*Z18)+(G18/12*AA18)+(I18/12*AB18)+(G18/12*#REF!)+(I18/12*#REF!))</f>
      </c>
      <c r="AF18" s="174">
        <f t="shared" si="0"/>
      </c>
      <c r="AG18" s="707">
        <f>IF(B18="","",VLOOKUP($B18,#REF!,27,FALSE))</f>
      </c>
      <c r="AH18" s="708" t="s">
        <v>240</v>
      </c>
      <c r="AI18" s="709" t="s">
        <v>240</v>
      </c>
      <c r="AK18" s="425">
        <f t="shared" si="11"/>
      </c>
      <c r="AL18" s="425">
        <f t="shared" si="1"/>
      </c>
    </row>
    <row r="19" spans="1:38" s="424" customFormat="1" ht="18.75" customHeight="1">
      <c r="A19" s="2">
        <f t="shared" si="2"/>
      </c>
      <c r="B19" s="465"/>
      <c r="C19" s="171">
        <f>IF(B19="","",VLOOKUP($B19,#REF!,2,FALSE))</f>
      </c>
      <c r="D19" s="172">
        <f>IF(B19="","",VLOOKUP($B19,#REF!,3,FALSE))</f>
      </c>
      <c r="E19" s="172">
        <f>IF(C19="","",VLOOKUP($B19,#REF!,4,FALSE))</f>
      </c>
      <c r="F19" s="173">
        <f>IF(B19="","",VLOOKUP($B19,#REF!,11,FALSE))</f>
      </c>
      <c r="G19" s="139">
        <f>IF(E19="","",VLOOKUP($B19,#REF!,3,FALSE))</f>
      </c>
      <c r="H19" s="173">
        <f>IF(B19="","",VLOOKUP($B19,#REF!,14,FALSE))</f>
      </c>
      <c r="I19" s="139">
        <f>IF(B19="","",VLOOKUP($B19,#REF!,16,FALSE))</f>
      </c>
      <c r="J19" s="140">
        <f>IF(B19="","",VLOOKUP($B19,#REF!,17,FALSE))</f>
      </c>
      <c r="K19" s="458">
        <f>IF($B19="","",VLOOKUP($B19,#REF!,11,FALSE))</f>
      </c>
      <c r="L19" s="459">
        <f>IF($B19="","",VLOOKUP($B19,#REF!,11,FALSE))</f>
      </c>
      <c r="M19" s="460">
        <f>IF($B19="","",VLOOKUP($B19,#REF!,11,FALSE))</f>
      </c>
      <c r="N19" s="458">
        <f>IF($B19="","",VLOOKUP($B19,#REF!,14,FALSE))</f>
      </c>
      <c r="O19" s="459">
        <f>IF($B19="","",VLOOKUP($B19,#REF!,14,FALSE))</f>
      </c>
      <c r="P19" s="459">
        <f>IF($B19="","",VLOOKUP($B19,#REF!,14,FALSE))</f>
      </c>
      <c r="Q19" s="459">
        <f>IF($B19="","",VLOOKUP($B19,#REF!,14,FALSE))</f>
      </c>
      <c r="R19" s="459">
        <f>IF($B19="","",VLOOKUP($B19,#REF!,14,FALSE))</f>
      </c>
      <c r="S19" s="459">
        <f>IF($B19="","",VLOOKUP($B19,#REF!,14,FALSE))</f>
      </c>
      <c r="T19" s="459">
        <f>IF($B19="","",VLOOKUP($B19,#REF!,14,FALSE))</f>
      </c>
      <c r="U19" s="459">
        <f>IF($B19="","",VLOOKUP($B19,#REF!,14,FALSE))</f>
      </c>
      <c r="V19" s="460">
        <f>IF($B19="","",VLOOKUP($B19,#REF!,14,FALSE))</f>
      </c>
      <c r="W19" s="173">
        <f t="shared" si="3"/>
      </c>
      <c r="X19" s="461">
        <f t="shared" si="4"/>
      </c>
      <c r="Y19" s="173">
        <f t="shared" si="5"/>
      </c>
      <c r="Z19" s="462">
        <f t="shared" si="6"/>
      </c>
      <c r="AA19" s="463">
        <f t="shared" si="7"/>
      </c>
      <c r="AB19" s="464">
        <f t="shared" si="8"/>
      </c>
      <c r="AC19" s="475">
        <f t="shared" si="9"/>
      </c>
      <c r="AD19" s="476">
        <f t="shared" si="10"/>
      </c>
      <c r="AE19" s="140">
        <f>IF(B19="","",(G19/12*W19)+(I19/12*X19)+(G19/12*Y19)+(I19/12*Z19)+(G19/12*AA19)+(I19/12*AB19)+(G19/12*#REF!)+(I19/12*#REF!))</f>
      </c>
      <c r="AF19" s="174">
        <f t="shared" si="0"/>
      </c>
      <c r="AG19" s="707">
        <f>IF(B19="","",VLOOKUP($B19,#REF!,27,FALSE))</f>
      </c>
      <c r="AH19" s="708" t="s">
        <v>240</v>
      </c>
      <c r="AI19" s="709" t="s">
        <v>240</v>
      </c>
      <c r="AK19" s="425">
        <f t="shared" si="11"/>
      </c>
      <c r="AL19" s="425">
        <f t="shared" si="1"/>
      </c>
    </row>
    <row r="20" spans="1:38" s="424" customFormat="1" ht="18.75" customHeight="1">
      <c r="A20" s="2">
        <f t="shared" si="2"/>
      </c>
      <c r="B20" s="465"/>
      <c r="C20" s="171">
        <f>IF(B20="","",VLOOKUP($B20,#REF!,2,FALSE))</f>
      </c>
      <c r="D20" s="172">
        <f>IF(B20="","",VLOOKUP($B20,#REF!,3,FALSE))</f>
      </c>
      <c r="E20" s="172">
        <f>IF(C20="","",VLOOKUP($B20,#REF!,4,FALSE))</f>
      </c>
      <c r="F20" s="173">
        <f>IF(B20="","",VLOOKUP($B20,#REF!,11,FALSE))</f>
      </c>
      <c r="G20" s="139">
        <f>IF(E20="","",VLOOKUP($B20,#REF!,3,FALSE))</f>
      </c>
      <c r="H20" s="173">
        <f>IF(B20="","",VLOOKUP($B20,#REF!,14,FALSE))</f>
      </c>
      <c r="I20" s="139">
        <f>IF(B20="","",VLOOKUP($B20,#REF!,16,FALSE))</f>
      </c>
      <c r="J20" s="140">
        <f>IF(B20="","",VLOOKUP($B20,#REF!,17,FALSE))</f>
      </c>
      <c r="K20" s="458">
        <f>IF($B20="","",VLOOKUP($B20,#REF!,11,FALSE))</f>
      </c>
      <c r="L20" s="459">
        <f>IF($B20="","",VLOOKUP($B20,#REF!,11,FALSE))</f>
      </c>
      <c r="M20" s="460">
        <f>IF($B20="","",VLOOKUP($B20,#REF!,11,FALSE))</f>
      </c>
      <c r="N20" s="458">
        <f>IF($B20="","",VLOOKUP($B20,#REF!,14,FALSE))</f>
      </c>
      <c r="O20" s="459">
        <f>IF($B20="","",VLOOKUP($B20,#REF!,14,FALSE))</f>
      </c>
      <c r="P20" s="459">
        <f>IF($B20="","",VLOOKUP($B20,#REF!,14,FALSE))</f>
      </c>
      <c r="Q20" s="459">
        <f>IF($B20="","",VLOOKUP($B20,#REF!,14,FALSE))</f>
      </c>
      <c r="R20" s="459">
        <f>IF($B20="","",VLOOKUP($B20,#REF!,14,FALSE))</f>
      </c>
      <c r="S20" s="459">
        <f>IF($B20="","",VLOOKUP($B20,#REF!,14,FALSE))</f>
      </c>
      <c r="T20" s="459">
        <f>IF($B20="","",VLOOKUP($B20,#REF!,14,FALSE))</f>
      </c>
      <c r="U20" s="459">
        <f>IF($B20="","",VLOOKUP($B20,#REF!,14,FALSE))</f>
      </c>
      <c r="V20" s="460">
        <f>IF($B20="","",VLOOKUP($B20,#REF!,14,FALSE))</f>
      </c>
      <c r="W20" s="173">
        <f t="shared" si="3"/>
      </c>
      <c r="X20" s="461">
        <f t="shared" si="4"/>
      </c>
      <c r="Y20" s="173">
        <f t="shared" si="5"/>
      </c>
      <c r="Z20" s="462">
        <f t="shared" si="6"/>
      </c>
      <c r="AA20" s="463">
        <f t="shared" si="7"/>
      </c>
      <c r="AB20" s="464">
        <f t="shared" si="8"/>
      </c>
      <c r="AC20" s="475">
        <f t="shared" si="9"/>
      </c>
      <c r="AD20" s="476">
        <f t="shared" si="10"/>
      </c>
      <c r="AE20" s="140">
        <f>IF(B20="","",(G20/12*W20)+(I20/12*X20)+(G20/12*Y20)+(I20/12*Z20)+(G20/12*AA20)+(I20/12*AB20)+(G20/12*#REF!)+(I20/12*#REF!))</f>
      </c>
      <c r="AF20" s="174">
        <f t="shared" si="0"/>
      </c>
      <c r="AG20" s="707">
        <f>IF(B20="","",VLOOKUP($B20,#REF!,27,FALSE))</f>
      </c>
      <c r="AH20" s="708" t="s">
        <v>240</v>
      </c>
      <c r="AI20" s="709" t="s">
        <v>240</v>
      </c>
      <c r="AK20" s="425">
        <f t="shared" si="11"/>
      </c>
      <c r="AL20" s="425">
        <f t="shared" si="1"/>
      </c>
    </row>
    <row r="21" spans="1:38" s="424" customFormat="1" ht="18.75" customHeight="1">
      <c r="A21" s="2">
        <f t="shared" si="2"/>
      </c>
      <c r="B21" s="465"/>
      <c r="C21" s="171">
        <f>IF(B21="","",VLOOKUP($B21,#REF!,2,FALSE))</f>
      </c>
      <c r="D21" s="172">
        <f>IF(B21="","",VLOOKUP($B21,#REF!,3,FALSE))</f>
      </c>
      <c r="E21" s="172">
        <f>IF(C21="","",VLOOKUP($B21,#REF!,4,FALSE))</f>
      </c>
      <c r="F21" s="173">
        <f>IF(B21="","",VLOOKUP($B21,#REF!,11,FALSE))</f>
      </c>
      <c r="G21" s="139">
        <f>IF(E21="","",VLOOKUP($B21,#REF!,3,FALSE))</f>
      </c>
      <c r="H21" s="173">
        <f>IF(B21="","",VLOOKUP($B21,#REF!,14,FALSE))</f>
      </c>
      <c r="I21" s="139">
        <f>IF(B21="","",VLOOKUP($B21,#REF!,16,FALSE))</f>
      </c>
      <c r="J21" s="140">
        <f>IF(B21="","",VLOOKUP($B21,#REF!,17,FALSE))</f>
      </c>
      <c r="K21" s="458">
        <f>IF($B21="","",VLOOKUP($B21,#REF!,11,FALSE))</f>
      </c>
      <c r="L21" s="459">
        <f>IF($B21="","",VLOOKUP($B21,#REF!,11,FALSE))</f>
      </c>
      <c r="M21" s="460">
        <f>IF($B21="","",VLOOKUP($B21,#REF!,11,FALSE))</f>
      </c>
      <c r="N21" s="458">
        <f>IF($B21="","",VLOOKUP($B21,#REF!,14,FALSE))</f>
      </c>
      <c r="O21" s="459">
        <f>IF($B21="","",VLOOKUP($B21,#REF!,14,FALSE))</f>
      </c>
      <c r="P21" s="459">
        <f>IF($B21="","",VLOOKUP($B21,#REF!,14,FALSE))</f>
      </c>
      <c r="Q21" s="459">
        <f>IF($B21="","",VLOOKUP($B21,#REF!,14,FALSE))</f>
      </c>
      <c r="R21" s="459">
        <f>IF($B21="","",VLOOKUP($B21,#REF!,14,FALSE))</f>
      </c>
      <c r="S21" s="459">
        <f>IF($B21="","",VLOOKUP($B21,#REF!,14,FALSE))</f>
      </c>
      <c r="T21" s="459">
        <f>IF($B21="","",VLOOKUP($B21,#REF!,14,FALSE))</f>
      </c>
      <c r="U21" s="459">
        <f>IF($B21="","",VLOOKUP($B21,#REF!,14,FALSE))</f>
      </c>
      <c r="V21" s="460">
        <f>IF($B21="","",VLOOKUP($B21,#REF!,14,FALSE))</f>
      </c>
      <c r="W21" s="173">
        <f t="shared" si="3"/>
      </c>
      <c r="X21" s="461">
        <f t="shared" si="4"/>
      </c>
      <c r="Y21" s="173">
        <f t="shared" si="5"/>
      </c>
      <c r="Z21" s="462">
        <f t="shared" si="6"/>
      </c>
      <c r="AA21" s="463">
        <f t="shared" si="7"/>
      </c>
      <c r="AB21" s="464">
        <f t="shared" si="8"/>
      </c>
      <c r="AC21" s="475">
        <f t="shared" si="9"/>
      </c>
      <c r="AD21" s="476">
        <f t="shared" si="10"/>
      </c>
      <c r="AE21" s="140">
        <f>IF(B21="","",(G21/12*W21)+(I21/12*X21)+(G21/12*Y21)+(I21/12*Z21)+(G21/12*AA21)+(I21/12*AB21)+(G21/12*#REF!)+(I21/12*#REF!))</f>
      </c>
      <c r="AF21" s="174">
        <f t="shared" si="0"/>
      </c>
      <c r="AG21" s="707">
        <f>IF(B21="","",VLOOKUP($B21,#REF!,27,FALSE))</f>
      </c>
      <c r="AH21" s="708" t="s">
        <v>240</v>
      </c>
      <c r="AI21" s="709" t="s">
        <v>240</v>
      </c>
      <c r="AK21" s="425">
        <f t="shared" si="11"/>
      </c>
      <c r="AL21" s="425">
        <f t="shared" si="1"/>
      </c>
    </row>
    <row r="22" spans="1:38" s="424" customFormat="1" ht="18.75" customHeight="1">
      <c r="A22" s="2">
        <f t="shared" si="2"/>
      </c>
      <c r="B22" s="465"/>
      <c r="C22" s="171">
        <f>IF(B22="","",VLOOKUP($B22,#REF!,2,FALSE))</f>
      </c>
      <c r="D22" s="172">
        <f>IF(B22="","",VLOOKUP($B22,#REF!,3,FALSE))</f>
      </c>
      <c r="E22" s="172">
        <f>IF(C22="","",VLOOKUP($B22,#REF!,4,FALSE))</f>
      </c>
      <c r="F22" s="173">
        <f>IF(B22="","",VLOOKUP($B22,#REF!,11,FALSE))</f>
      </c>
      <c r="G22" s="139">
        <f>IF(E22="","",VLOOKUP($B22,#REF!,3,FALSE))</f>
      </c>
      <c r="H22" s="173">
        <f>IF(B22="","",VLOOKUP($B22,#REF!,14,FALSE))</f>
      </c>
      <c r="I22" s="139">
        <f>IF(B22="","",VLOOKUP($B22,#REF!,16,FALSE))</f>
      </c>
      <c r="J22" s="140">
        <f>IF(B22="","",VLOOKUP($B22,#REF!,17,FALSE))</f>
      </c>
      <c r="K22" s="458">
        <f>IF($B22="","",VLOOKUP($B22,#REF!,11,FALSE))</f>
      </c>
      <c r="L22" s="459">
        <f>IF($B22="","",VLOOKUP($B22,#REF!,11,FALSE))</f>
      </c>
      <c r="M22" s="460">
        <f>IF($B22="","",VLOOKUP($B22,#REF!,11,FALSE))</f>
      </c>
      <c r="N22" s="458">
        <f>IF($B22="","",VLOOKUP($B22,#REF!,14,FALSE))</f>
      </c>
      <c r="O22" s="459">
        <f>IF($B22="","",VLOOKUP($B22,#REF!,14,FALSE))</f>
      </c>
      <c r="P22" s="459">
        <f>IF($B22="","",VLOOKUP($B22,#REF!,14,FALSE))</f>
      </c>
      <c r="Q22" s="459">
        <f>IF($B22="","",VLOOKUP($B22,#REF!,14,FALSE))</f>
      </c>
      <c r="R22" s="459">
        <f>IF($B22="","",VLOOKUP($B22,#REF!,14,FALSE))</f>
      </c>
      <c r="S22" s="459">
        <f>IF($B22="","",VLOOKUP($B22,#REF!,14,FALSE))</f>
      </c>
      <c r="T22" s="459">
        <f>IF($B22="","",VLOOKUP($B22,#REF!,14,FALSE))</f>
      </c>
      <c r="U22" s="459">
        <f>IF($B22="","",VLOOKUP($B22,#REF!,14,FALSE))</f>
      </c>
      <c r="V22" s="460">
        <f>IF($B22="","",VLOOKUP($B22,#REF!,14,FALSE))</f>
      </c>
      <c r="W22" s="173">
        <f t="shared" si="3"/>
      </c>
      <c r="X22" s="461">
        <f t="shared" si="4"/>
      </c>
      <c r="Y22" s="173">
        <f t="shared" si="5"/>
      </c>
      <c r="Z22" s="462">
        <f t="shared" si="6"/>
      </c>
      <c r="AA22" s="463">
        <f t="shared" si="7"/>
      </c>
      <c r="AB22" s="464">
        <f t="shared" si="8"/>
      </c>
      <c r="AC22" s="475">
        <f t="shared" si="9"/>
      </c>
      <c r="AD22" s="476">
        <f t="shared" si="10"/>
      </c>
      <c r="AE22" s="140">
        <f>IF(B22="","",(G22/12*W22)+(I22/12*X22)+(G22/12*Y22)+(I22/12*Z22)+(G22/12*AA22)+(I22/12*AB22)+(G22/12*#REF!)+(I22/12*#REF!))</f>
      </c>
      <c r="AF22" s="174">
        <f t="shared" si="0"/>
      </c>
      <c r="AG22" s="707">
        <f>IF(B22="","",VLOOKUP($B22,#REF!,27,FALSE))</f>
      </c>
      <c r="AH22" s="708" t="s">
        <v>240</v>
      </c>
      <c r="AI22" s="709" t="s">
        <v>240</v>
      </c>
      <c r="AK22" s="425">
        <f t="shared" si="11"/>
      </c>
      <c r="AL22" s="425">
        <f t="shared" si="1"/>
      </c>
    </row>
    <row r="23" spans="1:38" s="424" customFormat="1" ht="18.75" customHeight="1">
      <c r="A23" s="2">
        <f t="shared" si="2"/>
      </c>
      <c r="B23" s="465"/>
      <c r="C23" s="171">
        <f>IF(B23="","",VLOOKUP($B23,#REF!,2,FALSE))</f>
      </c>
      <c r="D23" s="172">
        <f>IF(B23="","",VLOOKUP($B23,#REF!,3,FALSE))</f>
      </c>
      <c r="E23" s="172">
        <f>IF(C23="","",VLOOKUP($B23,#REF!,4,FALSE))</f>
      </c>
      <c r="F23" s="173">
        <f>IF(B23="","",VLOOKUP($B23,#REF!,11,FALSE))</f>
      </c>
      <c r="G23" s="139">
        <f>IF(E23="","",VLOOKUP($B23,#REF!,3,FALSE))</f>
      </c>
      <c r="H23" s="173">
        <f>IF(B23="","",VLOOKUP($B23,#REF!,14,FALSE))</f>
      </c>
      <c r="I23" s="139">
        <f>IF(B23="","",VLOOKUP($B23,#REF!,16,FALSE))</f>
      </c>
      <c r="J23" s="140">
        <f>IF(B23="","",VLOOKUP($B23,#REF!,17,FALSE))</f>
      </c>
      <c r="K23" s="458">
        <f>IF($B23="","",VLOOKUP($B23,#REF!,11,FALSE))</f>
      </c>
      <c r="L23" s="459">
        <f>IF($B23="","",VLOOKUP($B23,#REF!,11,FALSE))</f>
      </c>
      <c r="M23" s="460">
        <f>IF($B23="","",VLOOKUP($B23,#REF!,11,FALSE))</f>
      </c>
      <c r="N23" s="458">
        <f>IF($B23="","",VLOOKUP($B23,#REF!,14,FALSE))</f>
      </c>
      <c r="O23" s="459">
        <f>IF($B23="","",VLOOKUP($B23,#REF!,14,FALSE))</f>
      </c>
      <c r="P23" s="459">
        <f>IF($B23="","",VLOOKUP($B23,#REF!,14,FALSE))</f>
      </c>
      <c r="Q23" s="459">
        <f>IF($B23="","",VLOOKUP($B23,#REF!,14,FALSE))</f>
      </c>
      <c r="R23" s="459">
        <f>IF($B23="","",VLOOKUP($B23,#REF!,14,FALSE))</f>
      </c>
      <c r="S23" s="459">
        <f>IF($B23="","",VLOOKUP($B23,#REF!,14,FALSE))</f>
      </c>
      <c r="T23" s="459">
        <f>IF($B23="","",VLOOKUP($B23,#REF!,14,FALSE))</f>
      </c>
      <c r="U23" s="459">
        <f>IF($B23="","",VLOOKUP($B23,#REF!,14,FALSE))</f>
      </c>
      <c r="V23" s="460">
        <f>IF($B23="","",VLOOKUP($B23,#REF!,14,FALSE))</f>
      </c>
      <c r="W23" s="173">
        <f t="shared" si="3"/>
      </c>
      <c r="X23" s="461">
        <f t="shared" si="4"/>
      </c>
      <c r="Y23" s="173">
        <f t="shared" si="5"/>
      </c>
      <c r="Z23" s="462">
        <f t="shared" si="6"/>
      </c>
      <c r="AA23" s="463">
        <f t="shared" si="7"/>
      </c>
      <c r="AB23" s="464">
        <f t="shared" si="8"/>
      </c>
      <c r="AC23" s="475">
        <f t="shared" si="9"/>
      </c>
      <c r="AD23" s="476">
        <f t="shared" si="10"/>
      </c>
      <c r="AE23" s="140">
        <f>IF(B23="","",(G23/12*W23)+(I23/12*X23)+(G23/12*Y23)+(I23/12*Z23)+(G23/12*AA23)+(I23/12*AB23)+(G23/12*#REF!)+(I23/12*#REF!))</f>
      </c>
      <c r="AF23" s="174">
        <f t="shared" si="0"/>
      </c>
      <c r="AG23" s="707">
        <f>IF(B23="","",VLOOKUP($B23,#REF!,27,FALSE))</f>
      </c>
      <c r="AH23" s="708" t="s">
        <v>240</v>
      </c>
      <c r="AI23" s="709" t="s">
        <v>240</v>
      </c>
      <c r="AK23" s="425">
        <f t="shared" si="11"/>
      </c>
      <c r="AL23" s="425">
        <f t="shared" si="1"/>
      </c>
    </row>
    <row r="24" spans="1:38" s="424" customFormat="1" ht="18.75" customHeight="1">
      <c r="A24" s="2">
        <f t="shared" si="2"/>
      </c>
      <c r="B24" s="465"/>
      <c r="C24" s="171">
        <f>IF(B24="","",VLOOKUP($B24,#REF!,2,FALSE))</f>
      </c>
      <c r="D24" s="172">
        <f>IF(B24="","",VLOOKUP($B24,#REF!,3,FALSE))</f>
      </c>
      <c r="E24" s="172">
        <f>IF(C24="","",VLOOKUP($B24,#REF!,4,FALSE))</f>
      </c>
      <c r="F24" s="173">
        <f>IF(B24="","",VLOOKUP($B24,#REF!,11,FALSE))</f>
      </c>
      <c r="G24" s="139">
        <f>IF(E24="","",VLOOKUP($B24,#REF!,3,FALSE))</f>
      </c>
      <c r="H24" s="173">
        <f>IF(B24="","",VLOOKUP($B24,#REF!,14,FALSE))</f>
      </c>
      <c r="I24" s="139">
        <f>IF(B24="","",VLOOKUP($B24,#REF!,16,FALSE))</f>
      </c>
      <c r="J24" s="140">
        <f>IF(B24="","",VLOOKUP($B24,#REF!,17,FALSE))</f>
      </c>
      <c r="K24" s="458">
        <f>IF($B24="","",VLOOKUP($B24,#REF!,11,FALSE))</f>
      </c>
      <c r="L24" s="459">
        <f>IF($B24="","",VLOOKUP($B24,#REF!,11,FALSE))</f>
      </c>
      <c r="M24" s="460">
        <f>IF($B24="","",VLOOKUP($B24,#REF!,11,FALSE))</f>
      </c>
      <c r="N24" s="458">
        <f>IF($B24="","",VLOOKUP($B24,#REF!,14,FALSE))</f>
      </c>
      <c r="O24" s="459">
        <f>IF($B24="","",VLOOKUP($B24,#REF!,14,FALSE))</f>
      </c>
      <c r="P24" s="459">
        <f>IF($B24="","",VLOOKUP($B24,#REF!,14,FALSE))</f>
      </c>
      <c r="Q24" s="459">
        <f>IF($B24="","",VLOOKUP($B24,#REF!,14,FALSE))</f>
      </c>
      <c r="R24" s="459">
        <f>IF($B24="","",VLOOKUP($B24,#REF!,14,FALSE))</f>
      </c>
      <c r="S24" s="459">
        <f>IF($B24="","",VLOOKUP($B24,#REF!,14,FALSE))</f>
      </c>
      <c r="T24" s="459">
        <f>IF($B24="","",VLOOKUP($B24,#REF!,14,FALSE))</f>
      </c>
      <c r="U24" s="459">
        <f>IF($B24="","",VLOOKUP($B24,#REF!,14,FALSE))</f>
      </c>
      <c r="V24" s="460">
        <f>IF($B24="","",VLOOKUP($B24,#REF!,14,FALSE))</f>
      </c>
      <c r="W24" s="173">
        <f t="shared" si="3"/>
      </c>
      <c r="X24" s="461">
        <f t="shared" si="4"/>
      </c>
      <c r="Y24" s="173">
        <f t="shared" si="5"/>
      </c>
      <c r="Z24" s="462">
        <f t="shared" si="6"/>
      </c>
      <c r="AA24" s="463">
        <f t="shared" si="7"/>
      </c>
      <c r="AB24" s="464">
        <f t="shared" si="8"/>
      </c>
      <c r="AC24" s="475">
        <f t="shared" si="9"/>
      </c>
      <c r="AD24" s="476">
        <f t="shared" si="10"/>
      </c>
      <c r="AE24" s="140">
        <f>IF(B24="","",(G24/12*W24)+(I24/12*X24)+(G24/12*Y24)+(I24/12*Z24)+(G24/12*AA24)+(I24/12*AB24)+(G24/12*#REF!)+(I24/12*#REF!))</f>
      </c>
      <c r="AF24" s="174">
        <f t="shared" si="0"/>
      </c>
      <c r="AG24" s="707">
        <f>IF(B24="","",VLOOKUP($B24,#REF!,27,FALSE))</f>
      </c>
      <c r="AH24" s="708" t="s">
        <v>240</v>
      </c>
      <c r="AI24" s="709" t="s">
        <v>240</v>
      </c>
      <c r="AK24" s="425">
        <f t="shared" si="11"/>
      </c>
      <c r="AL24" s="425">
        <f t="shared" si="1"/>
      </c>
    </row>
    <row r="25" spans="1:38" s="424" customFormat="1" ht="18.75" customHeight="1">
      <c r="A25" s="2">
        <f t="shared" si="2"/>
      </c>
      <c r="B25" s="465"/>
      <c r="C25" s="171">
        <f>IF(B25="","",VLOOKUP($B25,#REF!,2,FALSE))</f>
      </c>
      <c r="D25" s="172">
        <f>IF(B25="","",VLOOKUP($B25,#REF!,3,FALSE))</f>
      </c>
      <c r="E25" s="172">
        <f>IF(C25="","",VLOOKUP($B25,#REF!,4,FALSE))</f>
      </c>
      <c r="F25" s="173">
        <f>IF(B25="","",VLOOKUP($B25,#REF!,11,FALSE))</f>
      </c>
      <c r="G25" s="139">
        <f>IF(E25="","",VLOOKUP($B25,#REF!,3,FALSE))</f>
      </c>
      <c r="H25" s="173">
        <f>IF(B25="","",VLOOKUP($B25,#REF!,14,FALSE))</f>
      </c>
      <c r="I25" s="139">
        <f>IF(B25="","",VLOOKUP($B25,#REF!,16,FALSE))</f>
      </c>
      <c r="J25" s="140">
        <f>IF(B25="","",VLOOKUP($B25,#REF!,17,FALSE))</f>
      </c>
      <c r="K25" s="458">
        <f>IF($B25="","",VLOOKUP($B25,#REF!,11,FALSE))</f>
      </c>
      <c r="L25" s="459">
        <f>IF($B25="","",VLOOKUP($B25,#REF!,11,FALSE))</f>
      </c>
      <c r="M25" s="460">
        <f>IF($B25="","",VLOOKUP($B25,#REF!,11,FALSE))</f>
      </c>
      <c r="N25" s="458">
        <f>IF($B25="","",VLOOKUP($B25,#REF!,14,FALSE))</f>
      </c>
      <c r="O25" s="459">
        <f>IF($B25="","",VLOOKUP($B25,#REF!,14,FALSE))</f>
      </c>
      <c r="P25" s="459">
        <f>IF($B25="","",VLOOKUP($B25,#REF!,14,FALSE))</f>
      </c>
      <c r="Q25" s="459">
        <f>IF($B25="","",VLOOKUP($B25,#REF!,14,FALSE))</f>
      </c>
      <c r="R25" s="459">
        <f>IF($B25="","",VLOOKUP($B25,#REF!,14,FALSE))</f>
      </c>
      <c r="S25" s="459">
        <f>IF($B25="","",VLOOKUP($B25,#REF!,14,FALSE))</f>
      </c>
      <c r="T25" s="459">
        <f>IF($B25="","",VLOOKUP($B25,#REF!,14,FALSE))</f>
      </c>
      <c r="U25" s="459">
        <f>IF($B25="","",VLOOKUP($B25,#REF!,14,FALSE))</f>
      </c>
      <c r="V25" s="460">
        <f>IF($B25="","",VLOOKUP($B25,#REF!,14,FALSE))</f>
      </c>
      <c r="W25" s="173">
        <f t="shared" si="3"/>
      </c>
      <c r="X25" s="461">
        <f t="shared" si="4"/>
      </c>
      <c r="Y25" s="173">
        <f t="shared" si="5"/>
      </c>
      <c r="Z25" s="462">
        <f t="shared" si="6"/>
      </c>
      <c r="AA25" s="463">
        <f t="shared" si="7"/>
      </c>
      <c r="AB25" s="464">
        <f t="shared" si="8"/>
      </c>
      <c r="AC25" s="475">
        <f t="shared" si="9"/>
      </c>
      <c r="AD25" s="476">
        <f t="shared" si="10"/>
      </c>
      <c r="AE25" s="140">
        <f>IF(B25="","",(G25/12*W25)+(I25/12*X25)+(G25/12*Y25)+(I25/12*Z25)+(G25/12*AA25)+(I25/12*AB25)+(G25/12*#REF!)+(I25/12*#REF!))</f>
      </c>
      <c r="AF25" s="174">
        <f t="shared" si="0"/>
      </c>
      <c r="AG25" s="707">
        <f>IF(B25="","",VLOOKUP($B25,#REF!,27,FALSE))</f>
      </c>
      <c r="AH25" s="708" t="s">
        <v>240</v>
      </c>
      <c r="AI25" s="709" t="s">
        <v>240</v>
      </c>
      <c r="AK25" s="425">
        <f t="shared" si="11"/>
      </c>
      <c r="AL25" s="425">
        <f t="shared" si="1"/>
      </c>
    </row>
    <row r="26" spans="1:38" s="424" customFormat="1" ht="18.75" customHeight="1">
      <c r="A26" s="2">
        <f t="shared" si="2"/>
      </c>
      <c r="B26" s="465"/>
      <c r="C26" s="171">
        <f>IF(B26="","",VLOOKUP($B26,#REF!,2,FALSE))</f>
      </c>
      <c r="D26" s="172">
        <f>IF(B26="","",VLOOKUP($B26,#REF!,3,FALSE))</f>
      </c>
      <c r="E26" s="172">
        <f>IF(C26="","",VLOOKUP($B26,#REF!,4,FALSE))</f>
      </c>
      <c r="F26" s="173">
        <f>IF(B26="","",VLOOKUP($B26,#REF!,11,FALSE))</f>
      </c>
      <c r="G26" s="139">
        <f>IF(E26="","",VLOOKUP($B26,#REF!,3,FALSE))</f>
      </c>
      <c r="H26" s="173">
        <f>IF(B26="","",VLOOKUP($B26,#REF!,14,FALSE))</f>
      </c>
      <c r="I26" s="139">
        <f>IF(B26="","",VLOOKUP($B26,#REF!,16,FALSE))</f>
      </c>
      <c r="J26" s="140">
        <f>IF(B26="","",VLOOKUP($B26,#REF!,17,FALSE))</f>
      </c>
      <c r="K26" s="458">
        <f>IF($B26="","",VLOOKUP($B26,#REF!,11,FALSE))</f>
      </c>
      <c r="L26" s="459">
        <f>IF($B26="","",VLOOKUP($B26,#REF!,11,FALSE))</f>
      </c>
      <c r="M26" s="460">
        <f>IF($B26="","",VLOOKUP($B26,#REF!,11,FALSE))</f>
      </c>
      <c r="N26" s="458">
        <f>IF($B26="","",VLOOKUP($B26,#REF!,14,FALSE))</f>
      </c>
      <c r="O26" s="459">
        <f>IF($B26="","",VLOOKUP($B26,#REF!,14,FALSE))</f>
      </c>
      <c r="P26" s="459">
        <f>IF($B26="","",VLOOKUP($B26,#REF!,14,FALSE))</f>
      </c>
      <c r="Q26" s="459">
        <f>IF($B26="","",VLOOKUP($B26,#REF!,14,FALSE))</f>
      </c>
      <c r="R26" s="459">
        <f>IF($B26="","",VLOOKUP($B26,#REF!,14,FALSE))</f>
      </c>
      <c r="S26" s="459">
        <f>IF($B26="","",VLOOKUP($B26,#REF!,14,FALSE))</f>
      </c>
      <c r="T26" s="459">
        <f>IF($B26="","",VLOOKUP($B26,#REF!,14,FALSE))</f>
      </c>
      <c r="U26" s="459">
        <f>IF($B26="","",VLOOKUP($B26,#REF!,14,FALSE))</f>
      </c>
      <c r="V26" s="460">
        <f>IF($B26="","",VLOOKUP($B26,#REF!,14,FALSE))</f>
      </c>
      <c r="W26" s="173">
        <f t="shared" si="3"/>
      </c>
      <c r="X26" s="461">
        <f t="shared" si="4"/>
      </c>
      <c r="Y26" s="173">
        <f t="shared" si="5"/>
      </c>
      <c r="Z26" s="462">
        <f t="shared" si="6"/>
      </c>
      <c r="AA26" s="463">
        <f t="shared" si="7"/>
      </c>
      <c r="AB26" s="464">
        <f t="shared" si="8"/>
      </c>
      <c r="AC26" s="475">
        <f t="shared" si="9"/>
      </c>
      <c r="AD26" s="476">
        <f t="shared" si="10"/>
      </c>
      <c r="AE26" s="140">
        <f>IF(B26="","",(G26/12*W26)+(I26/12*X26)+(G26/12*Y26)+(I26/12*Z26)+(G26/12*AA26)+(I26/12*AB26)+(G26/12*#REF!)+(I26/12*#REF!))</f>
      </c>
      <c r="AF26" s="174">
        <f t="shared" si="0"/>
      </c>
      <c r="AG26" s="707">
        <f>IF(B26="","",VLOOKUP($B26,#REF!,27,FALSE))</f>
      </c>
      <c r="AH26" s="708" t="s">
        <v>240</v>
      </c>
      <c r="AI26" s="709" t="s">
        <v>240</v>
      </c>
      <c r="AK26" s="425">
        <f t="shared" si="11"/>
      </c>
      <c r="AL26" s="425">
        <f t="shared" si="1"/>
      </c>
    </row>
    <row r="27" spans="1:38" s="424" customFormat="1" ht="18.75" customHeight="1">
      <c r="A27" s="2">
        <f t="shared" si="2"/>
      </c>
      <c r="B27" s="465"/>
      <c r="C27" s="171">
        <f>IF(B27="","",VLOOKUP($B27,#REF!,2,FALSE))</f>
      </c>
      <c r="D27" s="172">
        <f>IF(B27="","",VLOOKUP($B27,#REF!,3,FALSE))</f>
      </c>
      <c r="E27" s="172">
        <f>IF(C27="","",VLOOKUP($B27,#REF!,4,FALSE))</f>
      </c>
      <c r="F27" s="173">
        <f>IF(B27="","",VLOOKUP($B27,#REF!,11,FALSE))</f>
      </c>
      <c r="G27" s="139">
        <f>IF(E27="","",VLOOKUP($B27,#REF!,3,FALSE))</f>
      </c>
      <c r="H27" s="173">
        <f>IF(B27="","",VLOOKUP($B27,#REF!,14,FALSE))</f>
      </c>
      <c r="I27" s="139">
        <f>IF(B27="","",VLOOKUP($B27,#REF!,16,FALSE))</f>
      </c>
      <c r="J27" s="140">
        <f>IF(B27="","",VLOOKUP($B27,#REF!,17,FALSE))</f>
      </c>
      <c r="K27" s="458">
        <f>IF($B27="","",VLOOKUP($B27,#REF!,11,FALSE))</f>
      </c>
      <c r="L27" s="459">
        <f>IF($B27="","",VLOOKUP($B27,#REF!,11,FALSE))</f>
      </c>
      <c r="M27" s="460">
        <f>IF($B27="","",VLOOKUP($B27,#REF!,11,FALSE))</f>
      </c>
      <c r="N27" s="458">
        <f>IF($B27="","",VLOOKUP($B27,#REF!,14,FALSE))</f>
      </c>
      <c r="O27" s="459">
        <f>IF($B27="","",VLOOKUP($B27,#REF!,14,FALSE))</f>
      </c>
      <c r="P27" s="459">
        <f>IF($B27="","",VLOOKUP($B27,#REF!,14,FALSE))</f>
      </c>
      <c r="Q27" s="459">
        <f>IF($B27="","",VLOOKUP($B27,#REF!,14,FALSE))</f>
      </c>
      <c r="R27" s="459">
        <f>IF($B27="","",VLOOKUP($B27,#REF!,14,FALSE))</f>
      </c>
      <c r="S27" s="459">
        <f>IF($B27="","",VLOOKUP($B27,#REF!,14,FALSE))</f>
      </c>
      <c r="T27" s="459">
        <f>IF($B27="","",VLOOKUP($B27,#REF!,14,FALSE))</f>
      </c>
      <c r="U27" s="459">
        <f>IF($B27="","",VLOOKUP($B27,#REF!,14,FALSE))</f>
      </c>
      <c r="V27" s="460">
        <f>IF($B27="","",VLOOKUP($B27,#REF!,14,FALSE))</f>
      </c>
      <c r="W27" s="173">
        <f t="shared" si="3"/>
      </c>
      <c r="X27" s="461">
        <f t="shared" si="4"/>
      </c>
      <c r="Y27" s="173">
        <f t="shared" si="5"/>
      </c>
      <c r="Z27" s="462">
        <f t="shared" si="6"/>
      </c>
      <c r="AA27" s="463">
        <f t="shared" si="7"/>
      </c>
      <c r="AB27" s="464">
        <f t="shared" si="8"/>
      </c>
      <c r="AC27" s="475">
        <f t="shared" si="9"/>
      </c>
      <c r="AD27" s="476">
        <f t="shared" si="10"/>
      </c>
      <c r="AE27" s="140">
        <f>IF(B27="","",(G27/12*W27)+(I27/12*X27)+(G27/12*Y27)+(I27/12*Z27)+(G27/12*AA27)+(I27/12*AB27)+(G27/12*#REF!)+(I27/12*#REF!))</f>
      </c>
      <c r="AF27" s="174">
        <f t="shared" si="0"/>
      </c>
      <c r="AG27" s="707">
        <f>IF(B27="","",VLOOKUP($B27,#REF!,27,FALSE))</f>
      </c>
      <c r="AH27" s="708" t="s">
        <v>240</v>
      </c>
      <c r="AI27" s="709" t="s">
        <v>240</v>
      </c>
      <c r="AK27" s="425">
        <f t="shared" si="11"/>
      </c>
      <c r="AL27" s="425">
        <f t="shared" si="1"/>
      </c>
    </row>
    <row r="28" spans="1:38" s="424" customFormat="1" ht="18.75" customHeight="1">
      <c r="A28" s="2">
        <f t="shared" si="2"/>
      </c>
      <c r="B28" s="465"/>
      <c r="C28" s="171">
        <f>IF(B28="","",VLOOKUP($B28,#REF!,2,FALSE))</f>
      </c>
      <c r="D28" s="172">
        <f>IF(B28="","",VLOOKUP($B28,#REF!,3,FALSE))</f>
      </c>
      <c r="E28" s="172">
        <f>IF(C28="","",VLOOKUP($B28,#REF!,4,FALSE))</f>
      </c>
      <c r="F28" s="173">
        <f>IF(B28="","",VLOOKUP($B28,#REF!,11,FALSE))</f>
      </c>
      <c r="G28" s="139">
        <f>IF(E28="","",VLOOKUP($B28,#REF!,3,FALSE))</f>
      </c>
      <c r="H28" s="173">
        <f>IF(B28="","",VLOOKUP($B28,#REF!,14,FALSE))</f>
      </c>
      <c r="I28" s="139">
        <f>IF(B28="","",VLOOKUP($B28,#REF!,16,FALSE))</f>
      </c>
      <c r="J28" s="140">
        <f>IF(B28="","",VLOOKUP($B28,#REF!,17,FALSE))</f>
      </c>
      <c r="K28" s="458">
        <f>IF($B28="","",VLOOKUP($B28,#REF!,11,FALSE))</f>
      </c>
      <c r="L28" s="459">
        <f>IF($B28="","",VLOOKUP($B28,#REF!,11,FALSE))</f>
      </c>
      <c r="M28" s="460">
        <f>IF($B28="","",VLOOKUP($B28,#REF!,11,FALSE))</f>
      </c>
      <c r="N28" s="458">
        <f>IF($B28="","",VLOOKUP($B28,#REF!,14,FALSE))</f>
      </c>
      <c r="O28" s="459">
        <f>IF($B28="","",VLOOKUP($B28,#REF!,14,FALSE))</f>
      </c>
      <c r="P28" s="459">
        <f>IF($B28="","",VLOOKUP($B28,#REF!,14,FALSE))</f>
      </c>
      <c r="Q28" s="459">
        <f>IF($B28="","",VLOOKUP($B28,#REF!,14,FALSE))</f>
      </c>
      <c r="R28" s="459">
        <f>IF($B28="","",VLOOKUP($B28,#REF!,14,FALSE))</f>
      </c>
      <c r="S28" s="459">
        <f>IF($B28="","",VLOOKUP($B28,#REF!,14,FALSE))</f>
      </c>
      <c r="T28" s="459">
        <f>IF($B28="","",VLOOKUP($B28,#REF!,14,FALSE))</f>
      </c>
      <c r="U28" s="459">
        <f>IF($B28="","",VLOOKUP($B28,#REF!,14,FALSE))</f>
      </c>
      <c r="V28" s="460">
        <f>IF($B28="","",VLOOKUP($B28,#REF!,14,FALSE))</f>
      </c>
      <c r="W28" s="173">
        <f t="shared" si="3"/>
      </c>
      <c r="X28" s="461">
        <f t="shared" si="4"/>
      </c>
      <c r="Y28" s="173">
        <f t="shared" si="5"/>
      </c>
      <c r="Z28" s="462">
        <f t="shared" si="6"/>
      </c>
      <c r="AA28" s="463">
        <f t="shared" si="7"/>
      </c>
      <c r="AB28" s="464">
        <f t="shared" si="8"/>
      </c>
      <c r="AC28" s="475">
        <f t="shared" si="9"/>
      </c>
      <c r="AD28" s="476">
        <f t="shared" si="10"/>
      </c>
      <c r="AE28" s="140">
        <f>IF(B28="","",(G28/12*W28)+(I28/12*X28)+(G28/12*Y28)+(I28/12*Z28)+(G28/12*AA28)+(I28/12*AB28)+(G28/12*#REF!)+(I28/12*#REF!))</f>
      </c>
      <c r="AF28" s="174">
        <f t="shared" si="0"/>
      </c>
      <c r="AG28" s="707">
        <f>IF(B28="","",VLOOKUP($B28,#REF!,27,FALSE))</f>
      </c>
      <c r="AH28" s="708" t="s">
        <v>240</v>
      </c>
      <c r="AI28" s="709" t="s">
        <v>240</v>
      </c>
      <c r="AK28" s="425">
        <f t="shared" si="11"/>
      </c>
      <c r="AL28" s="425">
        <f t="shared" si="1"/>
      </c>
    </row>
    <row r="29" spans="1:38" s="424" customFormat="1" ht="18.75" customHeight="1">
      <c r="A29" s="2">
        <f t="shared" si="2"/>
      </c>
      <c r="B29" s="465"/>
      <c r="C29" s="171">
        <f>IF(B29="","",VLOOKUP($B29,#REF!,2,FALSE))</f>
      </c>
      <c r="D29" s="172">
        <f>IF(B29="","",VLOOKUP($B29,#REF!,3,FALSE))</f>
      </c>
      <c r="E29" s="172">
        <f>IF(C29="","",VLOOKUP($B29,#REF!,4,FALSE))</f>
      </c>
      <c r="F29" s="173">
        <f>IF(B29="","",VLOOKUP($B29,#REF!,11,FALSE))</f>
      </c>
      <c r="G29" s="139">
        <f>IF(E29="","",VLOOKUP($B29,#REF!,3,FALSE))</f>
      </c>
      <c r="H29" s="173">
        <f>IF(B29="","",VLOOKUP($B29,#REF!,14,FALSE))</f>
      </c>
      <c r="I29" s="139">
        <f>IF(B29="","",VLOOKUP($B29,#REF!,16,FALSE))</f>
      </c>
      <c r="J29" s="140">
        <f>IF(B29="","",VLOOKUP($B29,#REF!,17,FALSE))</f>
      </c>
      <c r="K29" s="458">
        <f>IF($B29="","",VLOOKUP($B29,#REF!,11,FALSE))</f>
      </c>
      <c r="L29" s="459">
        <f>IF($B29="","",VLOOKUP($B29,#REF!,11,FALSE))</f>
      </c>
      <c r="M29" s="460">
        <f>IF($B29="","",VLOOKUP($B29,#REF!,11,FALSE))</f>
      </c>
      <c r="N29" s="458">
        <f>IF($B29="","",VLOOKUP($B29,#REF!,14,FALSE))</f>
      </c>
      <c r="O29" s="459">
        <f>IF($B29="","",VLOOKUP($B29,#REF!,14,FALSE))</f>
      </c>
      <c r="P29" s="459">
        <f>IF($B29="","",VLOOKUP($B29,#REF!,14,FALSE))</f>
      </c>
      <c r="Q29" s="459">
        <f>IF($B29="","",VLOOKUP($B29,#REF!,14,FALSE))</f>
      </c>
      <c r="R29" s="459">
        <f>IF($B29="","",VLOOKUP($B29,#REF!,14,FALSE))</f>
      </c>
      <c r="S29" s="459">
        <f>IF($B29="","",VLOOKUP($B29,#REF!,14,FALSE))</f>
      </c>
      <c r="T29" s="459">
        <f>IF($B29="","",VLOOKUP($B29,#REF!,14,FALSE))</f>
      </c>
      <c r="U29" s="459">
        <f>IF($B29="","",VLOOKUP($B29,#REF!,14,FALSE))</f>
      </c>
      <c r="V29" s="460">
        <f>IF($B29="","",VLOOKUP($B29,#REF!,14,FALSE))</f>
      </c>
      <c r="W29" s="173">
        <f t="shared" si="3"/>
      </c>
      <c r="X29" s="461">
        <f t="shared" si="4"/>
      </c>
      <c r="Y29" s="173">
        <f t="shared" si="5"/>
      </c>
      <c r="Z29" s="462">
        <f t="shared" si="6"/>
      </c>
      <c r="AA29" s="463">
        <f t="shared" si="7"/>
      </c>
      <c r="AB29" s="464">
        <f t="shared" si="8"/>
      </c>
      <c r="AC29" s="475">
        <f t="shared" si="9"/>
      </c>
      <c r="AD29" s="476">
        <f t="shared" si="10"/>
      </c>
      <c r="AE29" s="140">
        <f>IF(B29="","",(G29/12*W29)+(I29/12*X29)+(G29/12*Y29)+(I29/12*Z29)+(G29/12*AA29)+(I29/12*AB29)+(G29/12*#REF!)+(I29/12*#REF!))</f>
      </c>
      <c r="AF29" s="174">
        <f t="shared" si="0"/>
      </c>
      <c r="AG29" s="707">
        <f>IF(B29="","",VLOOKUP($B29,#REF!,27,FALSE))</f>
      </c>
      <c r="AH29" s="708" t="s">
        <v>240</v>
      </c>
      <c r="AI29" s="709" t="s">
        <v>240</v>
      </c>
      <c r="AK29" s="425">
        <f t="shared" si="11"/>
      </c>
      <c r="AL29" s="425">
        <f t="shared" si="1"/>
      </c>
    </row>
    <row r="30" spans="1:38" s="424" customFormat="1" ht="18.75" customHeight="1">
      <c r="A30" s="2">
        <f t="shared" si="2"/>
      </c>
      <c r="B30" s="465"/>
      <c r="C30" s="171">
        <f>IF(B30="","",VLOOKUP($B30,#REF!,2,FALSE))</f>
      </c>
      <c r="D30" s="172">
        <f>IF(B30="","",VLOOKUP($B30,#REF!,3,FALSE))</f>
      </c>
      <c r="E30" s="172">
        <f>IF(C30="","",VLOOKUP($B30,#REF!,4,FALSE))</f>
      </c>
      <c r="F30" s="173">
        <f>IF(B30="","",VLOOKUP($B30,#REF!,11,FALSE))</f>
      </c>
      <c r="G30" s="139">
        <f>IF(E30="","",VLOOKUP($B30,#REF!,3,FALSE))</f>
      </c>
      <c r="H30" s="173">
        <f>IF(B30="","",VLOOKUP($B30,#REF!,14,FALSE))</f>
      </c>
      <c r="I30" s="139">
        <f>IF(B30="","",VLOOKUP($B30,#REF!,16,FALSE))</f>
      </c>
      <c r="J30" s="140">
        <f>IF(B30="","",VLOOKUP($B30,#REF!,17,FALSE))</f>
      </c>
      <c r="K30" s="458">
        <f>IF($B30="","",VLOOKUP($B30,#REF!,11,FALSE))</f>
      </c>
      <c r="L30" s="459">
        <f>IF($B30="","",VLOOKUP($B30,#REF!,11,FALSE))</f>
      </c>
      <c r="M30" s="460">
        <f>IF($B30="","",VLOOKUP($B30,#REF!,11,FALSE))</f>
      </c>
      <c r="N30" s="458">
        <f>IF($B30="","",VLOOKUP($B30,#REF!,14,FALSE))</f>
      </c>
      <c r="O30" s="459">
        <f>IF($B30="","",VLOOKUP($B30,#REF!,14,FALSE))</f>
      </c>
      <c r="P30" s="459">
        <f>IF($B30="","",VLOOKUP($B30,#REF!,14,FALSE))</f>
      </c>
      <c r="Q30" s="459">
        <f>IF($B30="","",VLOOKUP($B30,#REF!,14,FALSE))</f>
      </c>
      <c r="R30" s="459">
        <f>IF($B30="","",VLOOKUP($B30,#REF!,14,FALSE))</f>
      </c>
      <c r="S30" s="459">
        <f>IF($B30="","",VLOOKUP($B30,#REF!,14,FALSE))</f>
      </c>
      <c r="T30" s="459">
        <f>IF($B30="","",VLOOKUP($B30,#REF!,14,FALSE))</f>
      </c>
      <c r="U30" s="459">
        <f>IF($B30="","",VLOOKUP($B30,#REF!,14,FALSE))</f>
      </c>
      <c r="V30" s="460">
        <f>IF($B30="","",VLOOKUP($B30,#REF!,14,FALSE))</f>
      </c>
      <c r="W30" s="173">
        <f t="shared" si="3"/>
      </c>
      <c r="X30" s="461">
        <f t="shared" si="4"/>
      </c>
      <c r="Y30" s="173">
        <f t="shared" si="5"/>
      </c>
      <c r="Z30" s="462">
        <f t="shared" si="6"/>
      </c>
      <c r="AA30" s="463">
        <f t="shared" si="7"/>
      </c>
      <c r="AB30" s="464">
        <f t="shared" si="8"/>
      </c>
      <c r="AC30" s="475">
        <f t="shared" si="9"/>
      </c>
      <c r="AD30" s="476">
        <f t="shared" si="10"/>
      </c>
      <c r="AE30" s="140">
        <f>IF(B30="","",(G30/12*W30)+(I30/12*X30)+(G30/12*Y30)+(I30/12*Z30)+(G30/12*AA30)+(I30/12*AB30)+(G30/12*#REF!)+(I30/12*#REF!))</f>
      </c>
      <c r="AF30" s="174">
        <f t="shared" si="0"/>
      </c>
      <c r="AG30" s="707">
        <f>IF(B30="","",VLOOKUP($B30,#REF!,27,FALSE))</f>
      </c>
      <c r="AH30" s="708" t="s">
        <v>240</v>
      </c>
      <c r="AI30" s="709" t="s">
        <v>240</v>
      </c>
      <c r="AK30" s="425">
        <f>IF(A30&gt;0,ASC(C30&amp;H30),"")</f>
      </c>
      <c r="AL30" s="425">
        <f t="shared" si="1"/>
      </c>
    </row>
    <row r="31" spans="1:38" s="424" customFormat="1" ht="18.75" customHeight="1">
      <c r="A31" s="2">
        <f t="shared" si="2"/>
      </c>
      <c r="B31" s="465"/>
      <c r="C31" s="171">
        <f>IF(B31="","",VLOOKUP($B31,#REF!,2,FALSE))</f>
      </c>
      <c r="D31" s="172">
        <f>IF(B31="","",VLOOKUP($B31,#REF!,3,FALSE))</f>
      </c>
      <c r="E31" s="172">
        <f>IF(C31="","",VLOOKUP($B31,#REF!,4,FALSE))</f>
      </c>
      <c r="F31" s="173">
        <f>IF(B31="","",VLOOKUP($B31,#REF!,11,FALSE))</f>
      </c>
      <c r="G31" s="139">
        <f>IF(E31="","",VLOOKUP($B31,#REF!,3,FALSE))</f>
      </c>
      <c r="H31" s="173">
        <f>IF(B31="","",VLOOKUP($B31,#REF!,14,FALSE))</f>
      </c>
      <c r="I31" s="139">
        <f>IF(B31="","",VLOOKUP($B31,#REF!,16,FALSE))</f>
      </c>
      <c r="J31" s="140">
        <f>IF(B31="","",VLOOKUP($B31,#REF!,17,FALSE))</f>
      </c>
      <c r="K31" s="458">
        <f>IF($B31="","",VLOOKUP($B31,#REF!,11,FALSE))</f>
      </c>
      <c r="L31" s="459">
        <f>IF($B31="","",VLOOKUP($B31,#REF!,11,FALSE))</f>
      </c>
      <c r="M31" s="460">
        <f>IF($B31="","",VLOOKUP($B31,#REF!,11,FALSE))</f>
      </c>
      <c r="N31" s="458">
        <f>IF($B31="","",VLOOKUP($B31,#REF!,14,FALSE))</f>
      </c>
      <c r="O31" s="459">
        <f>IF($B31="","",VLOOKUP($B31,#REF!,14,FALSE))</f>
      </c>
      <c r="P31" s="459">
        <f>IF($B31="","",VLOOKUP($B31,#REF!,14,FALSE))</f>
      </c>
      <c r="Q31" s="459">
        <f>IF($B31="","",VLOOKUP($B31,#REF!,14,FALSE))</f>
      </c>
      <c r="R31" s="459">
        <f>IF($B31="","",VLOOKUP($B31,#REF!,14,FALSE))</f>
      </c>
      <c r="S31" s="459">
        <f>IF($B31="","",VLOOKUP($B31,#REF!,14,FALSE))</f>
      </c>
      <c r="T31" s="459">
        <f>IF($B31="","",VLOOKUP($B31,#REF!,14,FALSE))</f>
      </c>
      <c r="U31" s="459">
        <f>IF($B31="","",VLOOKUP($B31,#REF!,14,FALSE))</f>
      </c>
      <c r="V31" s="460">
        <f>IF($B31="","",VLOOKUP($B31,#REF!,14,FALSE))</f>
      </c>
      <c r="W31" s="173">
        <f t="shared" si="3"/>
      </c>
      <c r="X31" s="461">
        <f t="shared" si="4"/>
      </c>
      <c r="Y31" s="173">
        <f t="shared" si="5"/>
      </c>
      <c r="Z31" s="462">
        <f t="shared" si="6"/>
      </c>
      <c r="AA31" s="463">
        <f t="shared" si="7"/>
      </c>
      <c r="AB31" s="464">
        <f t="shared" si="8"/>
      </c>
      <c r="AC31" s="475">
        <f t="shared" si="9"/>
      </c>
      <c r="AD31" s="476">
        <f t="shared" si="10"/>
      </c>
      <c r="AE31" s="140">
        <f>IF(B31="","",(G31/12*W31)+(I31/12*X31)+(G31/12*Y31)+(I31/12*Z31)+(G31/12*AA31)+(I31/12*AB31)+(G31/12*#REF!)+(I31/12*#REF!))</f>
      </c>
      <c r="AF31" s="174">
        <f t="shared" si="0"/>
      </c>
      <c r="AG31" s="707">
        <f>IF(B31="","",VLOOKUP($B31,#REF!,27,FALSE))</f>
      </c>
      <c r="AH31" s="708" t="s">
        <v>240</v>
      </c>
      <c r="AI31" s="709" t="s">
        <v>240</v>
      </c>
      <c r="AK31" s="425">
        <f>IF(A31&gt;0,ASC(C31&amp;H31),"")</f>
      </c>
      <c r="AL31" s="425">
        <f t="shared" si="1"/>
      </c>
    </row>
    <row r="32" spans="1:38" s="424" customFormat="1" ht="18.75" customHeight="1">
      <c r="A32" s="2">
        <f t="shared" si="2"/>
      </c>
      <c r="B32" s="465"/>
      <c r="C32" s="171">
        <f>IF(B32="","",VLOOKUP($B32,#REF!,2,FALSE))</f>
      </c>
      <c r="D32" s="172">
        <f>IF(B32="","",VLOOKUP($B32,#REF!,3,FALSE))</f>
      </c>
      <c r="E32" s="172">
        <f>IF(C32="","",VLOOKUP($B32,#REF!,4,FALSE))</f>
      </c>
      <c r="F32" s="173">
        <f>IF(B32="","",VLOOKUP($B32,#REF!,11,FALSE))</f>
      </c>
      <c r="G32" s="139">
        <f>IF(E32="","",VLOOKUP($B32,#REF!,3,FALSE))</f>
      </c>
      <c r="H32" s="173">
        <f>IF(B32="","",VLOOKUP($B32,#REF!,14,FALSE))</f>
      </c>
      <c r="I32" s="139">
        <f>IF(B32="","",VLOOKUP($B32,#REF!,16,FALSE))</f>
      </c>
      <c r="J32" s="140">
        <f>IF(B32="","",VLOOKUP($B32,#REF!,17,FALSE))</f>
      </c>
      <c r="K32" s="458">
        <f>IF($B32="","",VLOOKUP($B32,#REF!,11,FALSE))</f>
      </c>
      <c r="L32" s="459">
        <f>IF($B32="","",VLOOKUP($B32,#REF!,11,FALSE))</f>
      </c>
      <c r="M32" s="460">
        <f>IF($B32="","",VLOOKUP($B32,#REF!,11,FALSE))</f>
      </c>
      <c r="N32" s="458">
        <f>IF($B32="","",VLOOKUP($B32,#REF!,14,FALSE))</f>
      </c>
      <c r="O32" s="459">
        <f>IF($B32="","",VLOOKUP($B32,#REF!,14,FALSE))</f>
      </c>
      <c r="P32" s="459">
        <f>IF($B32="","",VLOOKUP($B32,#REF!,14,FALSE))</f>
      </c>
      <c r="Q32" s="459">
        <f>IF($B32="","",VLOOKUP($B32,#REF!,14,FALSE))</f>
      </c>
      <c r="R32" s="459">
        <f>IF($B32="","",VLOOKUP($B32,#REF!,14,FALSE))</f>
      </c>
      <c r="S32" s="459">
        <f>IF($B32="","",VLOOKUP($B32,#REF!,14,FALSE))</f>
      </c>
      <c r="T32" s="459">
        <f>IF($B32="","",VLOOKUP($B32,#REF!,14,FALSE))</f>
      </c>
      <c r="U32" s="459">
        <f>IF($B32="","",VLOOKUP($B32,#REF!,14,FALSE))</f>
      </c>
      <c r="V32" s="460">
        <f>IF($B32="","",VLOOKUP($B32,#REF!,14,FALSE))</f>
      </c>
      <c r="W32" s="173">
        <f t="shared" si="3"/>
      </c>
      <c r="X32" s="461">
        <f t="shared" si="4"/>
      </c>
      <c r="Y32" s="173">
        <f t="shared" si="5"/>
      </c>
      <c r="Z32" s="462">
        <f t="shared" si="6"/>
      </c>
      <c r="AA32" s="463">
        <f t="shared" si="7"/>
      </c>
      <c r="AB32" s="464">
        <f t="shared" si="8"/>
      </c>
      <c r="AC32" s="475">
        <f t="shared" si="9"/>
      </c>
      <c r="AD32" s="476">
        <f t="shared" si="10"/>
      </c>
      <c r="AE32" s="140">
        <f>IF(B32="","",(G32/12*W32)+(I32/12*X32)+(G32/12*Y32)+(I32/12*Z32)+(G32/12*AA32)+(I32/12*AB32)+(G32/12*#REF!)+(I32/12*#REF!))</f>
      </c>
      <c r="AF32" s="174">
        <f t="shared" si="0"/>
      </c>
      <c r="AG32" s="707">
        <f>IF(B32="","",VLOOKUP($B32,#REF!,27,FALSE))</f>
      </c>
      <c r="AH32" s="708" t="s">
        <v>240</v>
      </c>
      <c r="AI32" s="709" t="s">
        <v>240</v>
      </c>
      <c r="AK32" s="425">
        <f>IF(A32&gt;0,ASC(C32&amp;H32),"")</f>
      </c>
      <c r="AL32" s="425">
        <f t="shared" si="1"/>
      </c>
    </row>
    <row r="33" spans="1:38" s="424" customFormat="1" ht="18.75" customHeight="1">
      <c r="A33" s="2">
        <f t="shared" si="2"/>
      </c>
      <c r="B33" s="465"/>
      <c r="C33" s="171">
        <f>IF(B33="","",VLOOKUP($B33,#REF!,2,FALSE))</f>
      </c>
      <c r="D33" s="172">
        <f>IF(B33="","",VLOOKUP($B33,#REF!,3,FALSE))</f>
      </c>
      <c r="E33" s="172">
        <f>IF(C33="","",VLOOKUP($B33,#REF!,4,FALSE))</f>
      </c>
      <c r="F33" s="173">
        <f>IF(B33="","",VLOOKUP($B33,#REF!,11,FALSE))</f>
      </c>
      <c r="G33" s="139">
        <f>IF(E33="","",VLOOKUP($B33,#REF!,3,FALSE))</f>
      </c>
      <c r="H33" s="173">
        <f>IF(B33="","",VLOOKUP($B33,#REF!,14,FALSE))</f>
      </c>
      <c r="I33" s="139">
        <f>IF(B33="","",VLOOKUP($B33,#REF!,16,FALSE))</f>
      </c>
      <c r="J33" s="140">
        <f>IF(B33="","",VLOOKUP($B33,#REF!,17,FALSE))</f>
      </c>
      <c r="K33" s="458">
        <f>IF($B33="","",VLOOKUP($B33,#REF!,11,FALSE))</f>
      </c>
      <c r="L33" s="459">
        <f>IF($B33="","",VLOOKUP($B33,#REF!,11,FALSE))</f>
      </c>
      <c r="M33" s="460">
        <f>IF($B33="","",VLOOKUP($B33,#REF!,11,FALSE))</f>
      </c>
      <c r="N33" s="458">
        <f>IF($B33="","",VLOOKUP($B33,#REF!,14,FALSE))</f>
      </c>
      <c r="O33" s="459">
        <f>IF($B33="","",VLOOKUP($B33,#REF!,14,FALSE))</f>
      </c>
      <c r="P33" s="459">
        <f>IF($B33="","",VLOOKUP($B33,#REF!,14,FALSE))</f>
      </c>
      <c r="Q33" s="459">
        <f>IF($B33="","",VLOOKUP($B33,#REF!,14,FALSE))</f>
      </c>
      <c r="R33" s="459">
        <f>IF($B33="","",VLOOKUP($B33,#REF!,14,FALSE))</f>
      </c>
      <c r="S33" s="459">
        <f>IF($B33="","",VLOOKUP($B33,#REF!,14,FALSE))</f>
      </c>
      <c r="T33" s="459">
        <f>IF($B33="","",VLOOKUP($B33,#REF!,14,FALSE))</f>
      </c>
      <c r="U33" s="459">
        <f>IF($B33="","",VLOOKUP($B33,#REF!,14,FALSE))</f>
      </c>
      <c r="V33" s="460">
        <f>IF($B33="","",VLOOKUP($B33,#REF!,14,FALSE))</f>
      </c>
      <c r="W33" s="173">
        <f t="shared" si="3"/>
      </c>
      <c r="X33" s="461">
        <f t="shared" si="4"/>
      </c>
      <c r="Y33" s="173">
        <f t="shared" si="5"/>
      </c>
      <c r="Z33" s="462">
        <f t="shared" si="6"/>
      </c>
      <c r="AA33" s="463">
        <f t="shared" si="7"/>
      </c>
      <c r="AB33" s="464">
        <f t="shared" si="8"/>
      </c>
      <c r="AC33" s="475">
        <f t="shared" si="9"/>
      </c>
      <c r="AD33" s="476">
        <f t="shared" si="10"/>
      </c>
      <c r="AE33" s="140">
        <f>IF(B33="","",(G33/12*W33)+(I33/12*X33)+(G33/12*Y33)+(I33/12*Z33)+(G33/12*AA33)+(I33/12*AB33)+(G33/12*#REF!)+(I33/12*#REF!))</f>
      </c>
      <c r="AF33" s="174">
        <f t="shared" si="0"/>
      </c>
      <c r="AG33" s="707">
        <f>IF(B33="","",VLOOKUP($B33,#REF!,27,FALSE))</f>
      </c>
      <c r="AH33" s="708" t="s">
        <v>240</v>
      </c>
      <c r="AI33" s="709" t="s">
        <v>240</v>
      </c>
      <c r="AK33" s="425">
        <f t="shared" si="11"/>
      </c>
      <c r="AL33" s="425">
        <f t="shared" si="1"/>
      </c>
    </row>
    <row r="34" spans="1:38" s="424" customFormat="1" ht="18.75" customHeight="1">
      <c r="A34" s="2">
        <f t="shared" si="2"/>
      </c>
      <c r="B34" s="465"/>
      <c r="C34" s="171">
        <f>IF(B34="","",VLOOKUP($B34,#REF!,2,FALSE))</f>
      </c>
      <c r="D34" s="172">
        <f>IF(B34="","",VLOOKUP($B34,#REF!,3,FALSE))</f>
      </c>
      <c r="E34" s="172">
        <f>IF(C34="","",VLOOKUP($B34,#REF!,4,FALSE))</f>
      </c>
      <c r="F34" s="173">
        <f>IF(B34="","",VLOOKUP($B34,#REF!,11,FALSE))</f>
      </c>
      <c r="G34" s="139">
        <f>IF(E34="","",VLOOKUP($B34,#REF!,3,FALSE))</f>
      </c>
      <c r="H34" s="173">
        <f>IF(B34="","",VLOOKUP($B34,#REF!,14,FALSE))</f>
      </c>
      <c r="I34" s="139">
        <f>IF(B34="","",VLOOKUP($B34,#REF!,16,FALSE))</f>
      </c>
      <c r="J34" s="140">
        <f>IF(B34="","",VLOOKUP($B34,#REF!,17,FALSE))</f>
      </c>
      <c r="K34" s="458">
        <f>IF($B34="","",VLOOKUP($B34,#REF!,11,FALSE))</f>
      </c>
      <c r="L34" s="459">
        <f>IF($B34="","",VLOOKUP($B34,#REF!,11,FALSE))</f>
      </c>
      <c r="M34" s="460">
        <f>IF($B34="","",VLOOKUP($B34,#REF!,11,FALSE))</f>
      </c>
      <c r="N34" s="458">
        <f>IF($B34="","",VLOOKUP($B34,#REF!,14,FALSE))</f>
      </c>
      <c r="O34" s="459">
        <f>IF($B34="","",VLOOKUP($B34,#REF!,14,FALSE))</f>
      </c>
      <c r="P34" s="459">
        <f>IF($B34="","",VLOOKUP($B34,#REF!,14,FALSE))</f>
      </c>
      <c r="Q34" s="459">
        <f>IF($B34="","",VLOOKUP($B34,#REF!,14,FALSE))</f>
      </c>
      <c r="R34" s="459">
        <f>IF($B34="","",VLOOKUP($B34,#REF!,14,FALSE))</f>
      </c>
      <c r="S34" s="459">
        <f>IF($B34="","",VLOOKUP($B34,#REF!,14,FALSE))</f>
      </c>
      <c r="T34" s="459">
        <f>IF($B34="","",VLOOKUP($B34,#REF!,14,FALSE))</f>
      </c>
      <c r="U34" s="459">
        <f>IF($B34="","",VLOOKUP($B34,#REF!,14,FALSE))</f>
      </c>
      <c r="V34" s="460">
        <f>IF($B34="","",VLOOKUP($B34,#REF!,14,FALSE))</f>
      </c>
      <c r="W34" s="173">
        <f t="shared" si="3"/>
      </c>
      <c r="X34" s="461">
        <f t="shared" si="4"/>
      </c>
      <c r="Y34" s="173">
        <f t="shared" si="5"/>
      </c>
      <c r="Z34" s="462">
        <f t="shared" si="6"/>
      </c>
      <c r="AA34" s="463">
        <f t="shared" si="7"/>
      </c>
      <c r="AB34" s="464">
        <f t="shared" si="8"/>
      </c>
      <c r="AC34" s="475">
        <f t="shared" si="9"/>
      </c>
      <c r="AD34" s="476">
        <f t="shared" si="10"/>
      </c>
      <c r="AE34" s="140">
        <f>IF(B34="","",(G34/12*W34)+(I34/12*X34)+(G34/12*Y34)+(I34/12*Z34)+(G34/12*AA34)+(I34/12*AB34)+(G34/12*#REF!)+(I34/12*#REF!))</f>
      </c>
      <c r="AF34" s="174">
        <f t="shared" si="0"/>
      </c>
      <c r="AG34" s="707">
        <f>IF(B34="","",VLOOKUP($B34,#REF!,27,FALSE))</f>
      </c>
      <c r="AH34" s="708" t="s">
        <v>240</v>
      </c>
      <c r="AI34" s="709" t="s">
        <v>240</v>
      </c>
      <c r="AK34" s="425">
        <f t="shared" si="11"/>
      </c>
      <c r="AL34" s="425">
        <f t="shared" si="1"/>
      </c>
    </row>
    <row r="35" spans="1:38" s="424" customFormat="1" ht="18.75" customHeight="1">
      <c r="A35" s="2">
        <f t="shared" si="2"/>
      </c>
      <c r="B35" s="465"/>
      <c r="C35" s="171">
        <f>IF(B35="","",VLOOKUP($B35,#REF!,2,FALSE))</f>
      </c>
      <c r="D35" s="172">
        <f>IF(B35="","",VLOOKUP($B35,#REF!,3,FALSE))</f>
      </c>
      <c r="E35" s="172">
        <f>IF(C35="","",VLOOKUP($B35,#REF!,4,FALSE))</f>
      </c>
      <c r="F35" s="173">
        <f>IF(B35="","",VLOOKUP($B35,#REF!,11,FALSE))</f>
      </c>
      <c r="G35" s="139">
        <f>IF(E35="","",VLOOKUP($B35,#REF!,3,FALSE))</f>
      </c>
      <c r="H35" s="173">
        <f>IF(B35="","",VLOOKUP($B35,#REF!,14,FALSE))</f>
      </c>
      <c r="I35" s="139">
        <f>IF(B35="","",VLOOKUP($B35,#REF!,16,FALSE))</f>
      </c>
      <c r="J35" s="140">
        <f>IF(B35="","",VLOOKUP($B35,#REF!,17,FALSE))</f>
      </c>
      <c r="K35" s="458">
        <f>IF($B35="","",VLOOKUP($B35,#REF!,11,FALSE))</f>
      </c>
      <c r="L35" s="459">
        <f>IF($B35="","",VLOOKUP($B35,#REF!,11,FALSE))</f>
      </c>
      <c r="M35" s="460">
        <f>IF($B35="","",VLOOKUP($B35,#REF!,11,FALSE))</f>
      </c>
      <c r="N35" s="458">
        <f>IF($B35="","",VLOOKUP($B35,#REF!,14,FALSE))</f>
      </c>
      <c r="O35" s="459">
        <f>IF($B35="","",VLOOKUP($B35,#REF!,14,FALSE))</f>
      </c>
      <c r="P35" s="459">
        <f>IF($B35="","",VLOOKUP($B35,#REF!,14,FALSE))</f>
      </c>
      <c r="Q35" s="459">
        <f>IF($B35="","",VLOOKUP($B35,#REF!,14,FALSE))</f>
      </c>
      <c r="R35" s="459">
        <f>IF($B35="","",VLOOKUP($B35,#REF!,14,FALSE))</f>
      </c>
      <c r="S35" s="459">
        <f>IF($B35="","",VLOOKUP($B35,#REF!,14,FALSE))</f>
      </c>
      <c r="T35" s="459">
        <f>IF($B35="","",VLOOKUP($B35,#REF!,14,FALSE))</f>
      </c>
      <c r="U35" s="459">
        <f>IF($B35="","",VLOOKUP($B35,#REF!,14,FALSE))</f>
      </c>
      <c r="V35" s="460">
        <f>IF($B35="","",VLOOKUP($B35,#REF!,14,FALSE))</f>
      </c>
      <c r="W35" s="173">
        <f t="shared" si="3"/>
      </c>
      <c r="X35" s="461">
        <f t="shared" si="4"/>
      </c>
      <c r="Y35" s="173">
        <f t="shared" si="5"/>
      </c>
      <c r="Z35" s="462">
        <f t="shared" si="6"/>
      </c>
      <c r="AA35" s="463">
        <f t="shared" si="7"/>
      </c>
      <c r="AB35" s="464">
        <f t="shared" si="8"/>
      </c>
      <c r="AC35" s="475">
        <f t="shared" si="9"/>
      </c>
      <c r="AD35" s="476">
        <f t="shared" si="10"/>
      </c>
      <c r="AE35" s="140">
        <f>IF(B35="","",(G35/12*W35)+(I35/12*X35)+(G35/12*Y35)+(I35/12*Z35)+(G35/12*AA35)+(I35/12*AB35)+(G35/12*#REF!)+(I35/12*#REF!))</f>
      </c>
      <c r="AF35" s="174">
        <f t="shared" si="0"/>
      </c>
      <c r="AG35" s="707">
        <f>IF(B35="","",VLOOKUP($B35,#REF!,27,FALSE))</f>
      </c>
      <c r="AH35" s="708" t="s">
        <v>240</v>
      </c>
      <c r="AI35" s="709" t="s">
        <v>240</v>
      </c>
      <c r="AK35" s="425">
        <f t="shared" si="11"/>
      </c>
      <c r="AL35" s="425">
        <f t="shared" si="1"/>
      </c>
    </row>
    <row r="36" spans="1:38" s="424" customFormat="1" ht="18.75" customHeight="1">
      <c r="A36" s="2">
        <f t="shared" si="2"/>
      </c>
      <c r="B36" s="465"/>
      <c r="C36" s="171">
        <f>IF(B36="","",VLOOKUP($B36,#REF!,2,FALSE))</f>
      </c>
      <c r="D36" s="172">
        <f>IF(B36="","",VLOOKUP($B36,#REF!,3,FALSE))</f>
      </c>
      <c r="E36" s="172">
        <f>IF(C36="","",VLOOKUP($B36,#REF!,4,FALSE))</f>
      </c>
      <c r="F36" s="173">
        <f>IF(B36="","",VLOOKUP($B36,#REF!,11,FALSE))</f>
      </c>
      <c r="G36" s="139">
        <f>IF(E36="","",VLOOKUP($B36,#REF!,3,FALSE))</f>
      </c>
      <c r="H36" s="173">
        <f>IF(B36="","",VLOOKUP($B36,#REF!,14,FALSE))</f>
      </c>
      <c r="I36" s="139">
        <f>IF(B36="","",VLOOKUP($B36,#REF!,16,FALSE))</f>
      </c>
      <c r="J36" s="140">
        <f>IF(B36="","",VLOOKUP($B36,#REF!,17,FALSE))</f>
      </c>
      <c r="K36" s="458">
        <f>IF($B36="","",VLOOKUP($B36,#REF!,11,FALSE))</f>
      </c>
      <c r="L36" s="459">
        <f>IF($B36="","",VLOOKUP($B36,#REF!,11,FALSE))</f>
      </c>
      <c r="M36" s="460">
        <f>IF($B36="","",VLOOKUP($B36,#REF!,11,FALSE))</f>
      </c>
      <c r="N36" s="458">
        <f>IF($B36="","",VLOOKUP($B36,#REF!,14,FALSE))</f>
      </c>
      <c r="O36" s="459">
        <f>IF($B36="","",VLOOKUP($B36,#REF!,14,FALSE))</f>
      </c>
      <c r="P36" s="459">
        <f>IF($B36="","",VLOOKUP($B36,#REF!,14,FALSE))</f>
      </c>
      <c r="Q36" s="459">
        <f>IF($B36="","",VLOOKUP($B36,#REF!,14,FALSE))</f>
      </c>
      <c r="R36" s="459">
        <f>IF($B36="","",VLOOKUP($B36,#REF!,14,FALSE))</f>
      </c>
      <c r="S36" s="459">
        <f>IF($B36="","",VLOOKUP($B36,#REF!,14,FALSE))</f>
      </c>
      <c r="T36" s="459">
        <f>IF($B36="","",VLOOKUP($B36,#REF!,14,FALSE))</f>
      </c>
      <c r="U36" s="459">
        <f>IF($B36="","",VLOOKUP($B36,#REF!,14,FALSE))</f>
      </c>
      <c r="V36" s="460">
        <f>IF($B36="","",VLOOKUP($B36,#REF!,14,FALSE))</f>
      </c>
      <c r="W36" s="173">
        <f t="shared" si="3"/>
      </c>
      <c r="X36" s="461">
        <f t="shared" si="4"/>
      </c>
      <c r="Y36" s="173">
        <f t="shared" si="5"/>
      </c>
      <c r="Z36" s="462">
        <f t="shared" si="6"/>
      </c>
      <c r="AA36" s="463">
        <f t="shared" si="7"/>
      </c>
      <c r="AB36" s="464">
        <f t="shared" si="8"/>
      </c>
      <c r="AC36" s="475">
        <f t="shared" si="9"/>
      </c>
      <c r="AD36" s="476">
        <f t="shared" si="10"/>
      </c>
      <c r="AE36" s="140">
        <f>IF(B36="","",(G36/12*W36)+(I36/12*X36)+(G36/12*Y36)+(I36/12*Z36)+(G36/12*AA36)+(I36/12*AB36)+(G36/12*#REF!)+(I36/12*#REF!))</f>
      </c>
      <c r="AF36" s="174">
        <f t="shared" si="0"/>
      </c>
      <c r="AG36" s="707">
        <f>IF(B36="","",VLOOKUP($B36,#REF!,27,FALSE))</f>
      </c>
      <c r="AH36" s="708" t="s">
        <v>240</v>
      </c>
      <c r="AI36" s="709" t="s">
        <v>240</v>
      </c>
      <c r="AK36" s="425">
        <f t="shared" si="11"/>
      </c>
      <c r="AL36" s="425">
        <f t="shared" si="1"/>
      </c>
    </row>
    <row r="37" spans="1:38" s="424" customFormat="1" ht="18.75" customHeight="1">
      <c r="A37" s="2">
        <f t="shared" si="2"/>
      </c>
      <c r="B37" s="465"/>
      <c r="C37" s="171">
        <f>IF(B37="","",VLOOKUP($B37,#REF!,2,FALSE))</f>
      </c>
      <c r="D37" s="172">
        <f>IF(B37="","",VLOOKUP($B37,#REF!,3,FALSE))</f>
      </c>
      <c r="E37" s="172">
        <f>IF(C37="","",VLOOKUP($B37,#REF!,4,FALSE))</f>
      </c>
      <c r="F37" s="173">
        <f>IF(B37="","",VLOOKUP($B37,#REF!,11,FALSE))</f>
      </c>
      <c r="G37" s="139">
        <f>IF(E37="","",VLOOKUP($B37,#REF!,3,FALSE))</f>
      </c>
      <c r="H37" s="173">
        <f>IF(B37="","",VLOOKUP($B37,#REF!,14,FALSE))</f>
      </c>
      <c r="I37" s="139">
        <f>IF(B37="","",VLOOKUP($B37,#REF!,16,FALSE))</f>
      </c>
      <c r="J37" s="140">
        <f>IF(B37="","",VLOOKUP($B37,#REF!,17,FALSE))</f>
      </c>
      <c r="K37" s="458">
        <f>IF($B37="","",VLOOKUP($B37,#REF!,11,FALSE))</f>
      </c>
      <c r="L37" s="459">
        <f>IF($B37="","",VLOOKUP($B37,#REF!,11,FALSE))</f>
      </c>
      <c r="M37" s="460">
        <f>IF($B37="","",VLOOKUP($B37,#REF!,11,FALSE))</f>
      </c>
      <c r="N37" s="458">
        <f>IF($B37="","",VLOOKUP($B37,#REF!,14,FALSE))</f>
      </c>
      <c r="O37" s="459">
        <f>IF($B37="","",VLOOKUP($B37,#REF!,14,FALSE))</f>
      </c>
      <c r="P37" s="459">
        <f>IF($B37="","",VLOOKUP($B37,#REF!,14,FALSE))</f>
      </c>
      <c r="Q37" s="459">
        <f>IF($B37="","",VLOOKUP($B37,#REF!,14,FALSE))</f>
      </c>
      <c r="R37" s="459">
        <f>IF($B37="","",VLOOKUP($B37,#REF!,14,FALSE))</f>
      </c>
      <c r="S37" s="459">
        <f>IF($B37="","",VLOOKUP($B37,#REF!,14,FALSE))</f>
      </c>
      <c r="T37" s="459">
        <f>IF($B37="","",VLOOKUP($B37,#REF!,14,FALSE))</f>
      </c>
      <c r="U37" s="459">
        <f>IF($B37="","",VLOOKUP($B37,#REF!,14,FALSE))</f>
      </c>
      <c r="V37" s="460">
        <f>IF($B37="","",VLOOKUP($B37,#REF!,14,FALSE))</f>
      </c>
      <c r="W37" s="173">
        <f t="shared" si="3"/>
      </c>
      <c r="X37" s="461">
        <f t="shared" si="4"/>
      </c>
      <c r="Y37" s="173">
        <f t="shared" si="5"/>
      </c>
      <c r="Z37" s="462">
        <f t="shared" si="6"/>
      </c>
      <c r="AA37" s="463">
        <f t="shared" si="7"/>
      </c>
      <c r="AB37" s="464">
        <f t="shared" si="8"/>
      </c>
      <c r="AC37" s="475">
        <f t="shared" si="9"/>
      </c>
      <c r="AD37" s="476">
        <f t="shared" si="10"/>
      </c>
      <c r="AE37" s="140">
        <f>IF(B37="","",(G37/12*W37)+(I37/12*X37)+(G37/12*Y37)+(I37/12*Z37)+(G37/12*AA37)+(I37/12*AB37)+(G37/12*#REF!)+(I37/12*#REF!))</f>
      </c>
      <c r="AF37" s="174">
        <f t="shared" si="0"/>
      </c>
      <c r="AG37" s="707">
        <f>IF(B37="","",VLOOKUP($B37,#REF!,27,FALSE))</f>
      </c>
      <c r="AH37" s="708" t="s">
        <v>240</v>
      </c>
      <c r="AI37" s="709" t="s">
        <v>240</v>
      </c>
      <c r="AK37" s="425">
        <f t="shared" si="11"/>
      </c>
      <c r="AL37" s="425">
        <f t="shared" si="1"/>
      </c>
    </row>
    <row r="38" spans="1:38" s="424" customFormat="1" ht="18.75" customHeight="1" thickBot="1">
      <c r="A38" s="2">
        <f t="shared" si="2"/>
      </c>
      <c r="B38" s="465"/>
      <c r="C38" s="171">
        <f>IF(B38="","",VLOOKUP($B38,#REF!,2,FALSE))</f>
      </c>
      <c r="D38" s="172">
        <f>IF(B38="","",VLOOKUP($B38,#REF!,3,FALSE))</f>
      </c>
      <c r="E38" s="172">
        <f>IF(C38="","",VLOOKUP($B38,#REF!,4,FALSE))</f>
      </c>
      <c r="F38" s="173">
        <f>IF(B38="","",VLOOKUP($B38,#REF!,11,FALSE))</f>
      </c>
      <c r="G38" s="175">
        <f>IF(E38="","",VLOOKUP($B38,#REF!,3,FALSE))</f>
      </c>
      <c r="H38" s="173">
        <f>IF(B38="","",VLOOKUP($B38,#REF!,14,FALSE))</f>
      </c>
      <c r="I38" s="139">
        <f>IF(B38="","",VLOOKUP($B38,#REF!,16,FALSE))</f>
      </c>
      <c r="J38" s="140">
        <f>IF(B38="","",VLOOKUP($B38,#REF!,17,FALSE))</f>
      </c>
      <c r="K38" s="458">
        <f>IF($B38="","",VLOOKUP($B38,#REF!,11,FALSE))</f>
      </c>
      <c r="L38" s="459">
        <f>IF($B38="","",VLOOKUP($B38,#REF!,11,FALSE))</f>
      </c>
      <c r="M38" s="460">
        <f>IF($B38="","",VLOOKUP($B38,#REF!,11,FALSE))</f>
      </c>
      <c r="N38" s="458">
        <f>IF($B38="","",VLOOKUP($B38,#REF!,14,FALSE))</f>
      </c>
      <c r="O38" s="459">
        <f>IF($B38="","",VLOOKUP($B38,#REF!,14,FALSE))</f>
      </c>
      <c r="P38" s="459">
        <f>IF($B38="","",VLOOKUP($B38,#REF!,14,FALSE))</f>
      </c>
      <c r="Q38" s="459">
        <f>IF($B38="","",VLOOKUP($B38,#REF!,14,FALSE))</f>
      </c>
      <c r="R38" s="459">
        <f>IF($B38="","",VLOOKUP($B38,#REF!,14,FALSE))</f>
      </c>
      <c r="S38" s="459">
        <f>IF($B38="","",VLOOKUP($B38,#REF!,14,FALSE))</f>
      </c>
      <c r="T38" s="459">
        <f>IF($B38="","",VLOOKUP($B38,#REF!,14,FALSE))</f>
      </c>
      <c r="U38" s="459">
        <f>IF($B38="","",VLOOKUP($B38,#REF!,14,FALSE))</f>
      </c>
      <c r="V38" s="460">
        <f>IF($B38="","",VLOOKUP($B38,#REF!,14,FALSE))</f>
      </c>
      <c r="W38" s="173">
        <f t="shared" si="3"/>
      </c>
      <c r="X38" s="461">
        <f t="shared" si="4"/>
      </c>
      <c r="Y38" s="173">
        <f t="shared" si="5"/>
      </c>
      <c r="Z38" s="462">
        <f t="shared" si="6"/>
      </c>
      <c r="AA38" s="463">
        <f t="shared" si="7"/>
      </c>
      <c r="AB38" s="464">
        <f t="shared" si="8"/>
      </c>
      <c r="AC38" s="475">
        <f t="shared" si="9"/>
      </c>
      <c r="AD38" s="476">
        <f t="shared" si="10"/>
      </c>
      <c r="AE38" s="140">
        <f>IF(B38="","",(G38/12*W38)+(I38/12*X38)+(G38/12*Y38)+(I38/12*Z38)+(G38/12*AA38)+(I38/12*AB38)+(G38/12*#REF!)+(I38/12*#REF!))</f>
      </c>
      <c r="AF38" s="174">
        <f t="shared" si="0"/>
      </c>
      <c r="AG38" s="716">
        <f>IF(B38="","",VLOOKUP($B38,#REF!,27,FALSE))</f>
      </c>
      <c r="AH38" s="717" t="s">
        <v>240</v>
      </c>
      <c r="AI38" s="718" t="s">
        <v>240</v>
      </c>
      <c r="AK38" s="425">
        <f t="shared" si="11"/>
      </c>
      <c r="AL38" s="425">
        <f t="shared" si="1"/>
      </c>
    </row>
    <row r="39" spans="1:38" s="436" customFormat="1" ht="18.75" customHeight="1" thickBot="1">
      <c r="A39" s="658" t="s">
        <v>22</v>
      </c>
      <c r="B39" s="710"/>
      <c r="C39" s="710"/>
      <c r="D39" s="710"/>
      <c r="E39" s="710"/>
      <c r="F39" s="710"/>
      <c r="G39" s="710"/>
      <c r="H39" s="710"/>
      <c r="I39" s="710"/>
      <c r="J39" s="154"/>
      <c r="K39" s="176" t="s">
        <v>150</v>
      </c>
      <c r="L39" s="177" t="s">
        <v>150</v>
      </c>
      <c r="M39" s="178" t="s">
        <v>150</v>
      </c>
      <c r="N39" s="176" t="s">
        <v>150</v>
      </c>
      <c r="O39" s="177" t="s">
        <v>150</v>
      </c>
      <c r="P39" s="177" t="s">
        <v>150</v>
      </c>
      <c r="Q39" s="177" t="s">
        <v>150</v>
      </c>
      <c r="R39" s="177" t="s">
        <v>150</v>
      </c>
      <c r="S39" s="177" t="s">
        <v>150</v>
      </c>
      <c r="T39" s="177" t="s">
        <v>150</v>
      </c>
      <c r="U39" s="177" t="s">
        <v>150</v>
      </c>
      <c r="V39" s="178" t="s">
        <v>150</v>
      </c>
      <c r="W39" s="176" t="s">
        <v>150</v>
      </c>
      <c r="X39" s="179" t="s">
        <v>150</v>
      </c>
      <c r="Y39" s="176" t="s">
        <v>150</v>
      </c>
      <c r="Z39" s="180" t="s">
        <v>150</v>
      </c>
      <c r="AA39" s="181" t="s">
        <v>150</v>
      </c>
      <c r="AB39" s="182" t="s">
        <v>150</v>
      </c>
      <c r="AC39" s="183" t="s">
        <v>150</v>
      </c>
      <c r="AD39" s="178" t="s">
        <v>150</v>
      </c>
      <c r="AE39" s="184"/>
      <c r="AF39" s="184"/>
      <c r="AG39" s="661"/>
      <c r="AH39" s="662"/>
      <c r="AI39" s="663"/>
      <c r="AK39" s="437"/>
      <c r="AL39" s="437"/>
    </row>
    <row r="40" spans="1:38" s="369" customFormat="1" ht="16.5" customHeight="1">
      <c r="A40" s="369" t="s">
        <v>27</v>
      </c>
      <c r="B40" s="477"/>
      <c r="C40" s="478"/>
      <c r="AK40" s="466"/>
      <c r="AL40" s="466"/>
    </row>
    <row r="41" spans="1:29" s="481" customFormat="1" ht="14.25" customHeight="1">
      <c r="A41" s="249" t="s">
        <v>242</v>
      </c>
      <c r="B41" s="479"/>
      <c r="C41" s="480"/>
      <c r="Z41" s="482"/>
      <c r="AA41" s="482"/>
      <c r="AC41" s="482"/>
    </row>
    <row r="42" spans="1:38" s="481" customFormat="1" ht="11.25">
      <c r="A42" s="249" t="s">
        <v>82</v>
      </c>
      <c r="C42" s="480"/>
      <c r="AK42" s="482"/>
      <c r="AL42" s="482"/>
    </row>
    <row r="43" spans="1:38" s="481" customFormat="1" ht="10.5" customHeight="1">
      <c r="A43" s="249" t="s">
        <v>243</v>
      </c>
      <c r="B43" s="479"/>
      <c r="C43" s="480"/>
      <c r="AK43" s="482"/>
      <c r="AL43" s="482"/>
    </row>
    <row r="44" spans="2:38" s="369" customFormat="1" ht="10.5" customHeight="1">
      <c r="B44" s="477"/>
      <c r="C44" s="478"/>
      <c r="AK44" s="466"/>
      <c r="AL44" s="466"/>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0">
    <mergeCell ref="AH1:AI1"/>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K7:K8"/>
    <mergeCell ref="L7:L8"/>
    <mergeCell ref="M7:M8"/>
    <mergeCell ref="N7:N8"/>
    <mergeCell ref="O7:O8"/>
    <mergeCell ref="P7:P8"/>
    <mergeCell ref="Q7:Q8"/>
    <mergeCell ref="R7:R8"/>
    <mergeCell ref="S7:S8"/>
    <mergeCell ref="T7:T8"/>
    <mergeCell ref="U7:U8"/>
    <mergeCell ref="V7:V8"/>
    <mergeCell ref="AK7:AK8"/>
    <mergeCell ref="AL7:AL8"/>
    <mergeCell ref="AG9:AI9"/>
    <mergeCell ref="AG10:AI10"/>
    <mergeCell ref="AA6:AA8"/>
    <mergeCell ref="AB6:AB8"/>
    <mergeCell ref="AC6:AC8"/>
    <mergeCell ref="AD6:AD8"/>
    <mergeCell ref="AG11:AI11"/>
    <mergeCell ref="AG12:AI12"/>
    <mergeCell ref="AG13:AI13"/>
    <mergeCell ref="AG14:AI14"/>
    <mergeCell ref="AG15:AI15"/>
    <mergeCell ref="AG16:AI16"/>
    <mergeCell ref="AG27:AI27"/>
    <mergeCell ref="AG28:AI28"/>
    <mergeCell ref="AG17:AI17"/>
    <mergeCell ref="AG18:AI18"/>
    <mergeCell ref="AG19:AI19"/>
    <mergeCell ref="AG20:AI20"/>
    <mergeCell ref="AG21:AI21"/>
    <mergeCell ref="AG22:AI22"/>
    <mergeCell ref="AG37:AI37"/>
    <mergeCell ref="AG38:AI38"/>
    <mergeCell ref="A39:I39"/>
    <mergeCell ref="AG39:AI39"/>
    <mergeCell ref="AG29:AI29"/>
    <mergeCell ref="AG30:AI30"/>
    <mergeCell ref="AG31:AI31"/>
    <mergeCell ref="AG32:AI32"/>
    <mergeCell ref="AG33:AI33"/>
    <mergeCell ref="AG34:AI34"/>
    <mergeCell ref="T1:V1"/>
    <mergeCell ref="T2:V2"/>
    <mergeCell ref="W1:AF1"/>
    <mergeCell ref="W2:AF2"/>
    <mergeCell ref="AG35:AI35"/>
    <mergeCell ref="AG36:AI36"/>
    <mergeCell ref="AG23:AI23"/>
    <mergeCell ref="AG24:AI24"/>
    <mergeCell ref="AG25:AI25"/>
    <mergeCell ref="AG26:AI26"/>
  </mergeCells>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horizontalCentered="1"/>
  <pageMargins left="0.1968503937007874" right="0.1968503937007874" top="0.3937007874015748" bottom="0.3937007874015748" header="0" footer="0"/>
  <pageSetup horizontalDpi="600" verticalDpi="600" orientation="landscape" paperSize="9" scale="61"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AF38"/>
  <sheetViews>
    <sheetView showGridLines="0" zoomScale="70" zoomScaleNormal="70" zoomScaleSheetLayoutView="75" zoomScalePageLayoutView="0" workbookViewId="0" topLeftCell="A16">
      <selection activeCell="C9" sqref="C9:C14"/>
    </sheetView>
  </sheetViews>
  <sheetFormatPr defaultColWidth="9.625" defaultRowHeight="13.5"/>
  <cols>
    <col min="1" max="11" width="2.50390625" style="223" customWidth="1"/>
    <col min="12" max="12" width="4.00390625" style="223" customWidth="1"/>
    <col min="13" max="32" width="2.50390625" style="223" customWidth="1"/>
    <col min="33" max="33" width="3.00390625" style="223" customWidth="1"/>
    <col min="34" max="51" width="3.125" style="223" customWidth="1"/>
    <col min="52" max="52" width="7.25390625" style="223" customWidth="1"/>
    <col min="53" max="53" width="12.125" style="223" customWidth="1"/>
    <col min="54" max="16384" width="9.625" style="223" customWidth="1"/>
  </cols>
  <sheetData>
    <row r="1" spans="1:2" ht="22.5" customHeight="1">
      <c r="A1" s="222" t="s">
        <v>32</v>
      </c>
      <c r="B1" s="222"/>
    </row>
    <row r="2" spans="1:2" ht="14.25" customHeight="1" thickBot="1">
      <c r="A2" s="222"/>
      <c r="B2" s="222"/>
    </row>
    <row r="3" spans="1:32" ht="22.5" customHeight="1" thickBot="1">
      <c r="A3" s="530" t="s">
        <v>20</v>
      </c>
      <c r="B3" s="530"/>
      <c r="C3" s="530"/>
      <c r="D3" s="530"/>
      <c r="E3" s="536"/>
      <c r="F3" s="537"/>
      <c r="G3" s="537"/>
      <c r="H3" s="537"/>
      <c r="I3" s="537"/>
      <c r="J3" s="537"/>
      <c r="K3" s="537"/>
      <c r="L3" s="537"/>
      <c r="M3" s="537"/>
      <c r="N3" s="537"/>
      <c r="O3" s="537"/>
      <c r="P3" s="537"/>
      <c r="Q3" s="537"/>
      <c r="R3" s="537"/>
      <c r="S3" s="537"/>
      <c r="T3" s="537"/>
      <c r="U3" s="537"/>
      <c r="V3" s="537"/>
      <c r="W3" s="537"/>
      <c r="X3" s="537"/>
      <c r="Y3" s="538"/>
      <c r="Z3" s="531" t="s">
        <v>21</v>
      </c>
      <c r="AA3" s="531"/>
      <c r="AB3" s="531"/>
      <c r="AC3" s="531"/>
      <c r="AD3" s="532"/>
      <c r="AE3" s="533"/>
      <c r="AF3" s="534"/>
    </row>
    <row r="4" spans="1:32" ht="22.5" customHeight="1" thickBot="1">
      <c r="A4" s="527" t="s">
        <v>18</v>
      </c>
      <c r="B4" s="528"/>
      <c r="C4" s="528"/>
      <c r="D4" s="529"/>
      <c r="E4" s="536"/>
      <c r="F4" s="537"/>
      <c r="G4" s="537"/>
      <c r="H4" s="537"/>
      <c r="I4" s="537"/>
      <c r="J4" s="537"/>
      <c r="K4" s="537"/>
      <c r="L4" s="537"/>
      <c r="M4" s="537"/>
      <c r="N4" s="537"/>
      <c r="O4" s="537"/>
      <c r="P4" s="537"/>
      <c r="Q4" s="537"/>
      <c r="R4" s="537"/>
      <c r="S4" s="537"/>
      <c r="T4" s="537"/>
      <c r="U4" s="537"/>
      <c r="V4" s="537"/>
      <c r="W4" s="537"/>
      <c r="X4" s="537"/>
      <c r="Y4" s="538"/>
      <c r="Z4" s="535" t="s">
        <v>19</v>
      </c>
      <c r="AA4" s="535"/>
      <c r="AB4" s="535"/>
      <c r="AC4" s="535"/>
      <c r="AD4" s="524"/>
      <c r="AE4" s="525"/>
      <c r="AF4" s="526"/>
    </row>
    <row r="5" spans="1:32" s="19" customFormat="1" ht="11.25" customHeight="1" thickBot="1">
      <c r="A5" s="21"/>
      <c r="B5" s="21"/>
      <c r="C5" s="21"/>
      <c r="D5" s="21"/>
      <c r="E5" s="22"/>
      <c r="F5" s="22"/>
      <c r="G5" s="22"/>
      <c r="H5" s="22"/>
      <c r="I5" s="22"/>
      <c r="J5" s="22"/>
      <c r="K5" s="22"/>
      <c r="L5" s="22"/>
      <c r="M5" s="22"/>
      <c r="N5" s="22"/>
      <c r="O5" s="22"/>
      <c r="P5" s="22"/>
      <c r="Q5" s="22"/>
      <c r="R5" s="22"/>
      <c r="S5" s="22"/>
      <c r="T5" s="22"/>
      <c r="U5" s="22"/>
      <c r="V5" s="22"/>
      <c r="W5" s="22"/>
      <c r="X5" s="22"/>
      <c r="Y5" s="22"/>
      <c r="Z5" s="21"/>
      <c r="AA5" s="21"/>
      <c r="AB5" s="21"/>
      <c r="AC5" s="21"/>
      <c r="AD5" s="23"/>
      <c r="AE5" s="23"/>
      <c r="AF5" s="23"/>
    </row>
    <row r="6" spans="1:32" ht="13.5" customHeight="1">
      <c r="A6" s="224"/>
      <c r="B6" s="225"/>
      <c r="C6" s="225"/>
      <c r="D6" s="225"/>
      <c r="E6" s="225"/>
      <c r="F6" s="225"/>
      <c r="G6" s="225"/>
      <c r="H6" s="225"/>
      <c r="I6" s="225"/>
      <c r="J6" s="225"/>
      <c r="K6" s="225"/>
      <c r="L6" s="226"/>
      <c r="M6" s="227"/>
      <c r="N6" s="227"/>
      <c r="O6" s="227"/>
      <c r="P6" s="227"/>
      <c r="Q6" s="227"/>
      <c r="R6" s="227"/>
      <c r="S6" s="227"/>
      <c r="T6" s="227"/>
      <c r="U6" s="227"/>
      <c r="V6" s="227"/>
      <c r="W6" s="227"/>
      <c r="X6" s="227"/>
      <c r="Y6" s="227"/>
      <c r="Z6" s="227"/>
      <c r="AA6" s="227"/>
      <c r="AB6" s="227"/>
      <c r="AC6" s="227"/>
      <c r="AD6" s="227"/>
      <c r="AE6" s="227"/>
      <c r="AF6" s="228"/>
    </row>
    <row r="7" spans="1:32" ht="13.5" customHeight="1">
      <c r="A7" s="539" t="s">
        <v>33</v>
      </c>
      <c r="B7" s="540"/>
      <c r="C7" s="540"/>
      <c r="D7" s="540"/>
      <c r="E7" s="540"/>
      <c r="F7" s="540"/>
      <c r="G7" s="540"/>
      <c r="H7" s="540"/>
      <c r="I7" s="540"/>
      <c r="J7" s="540"/>
      <c r="K7" s="540"/>
      <c r="L7" s="541"/>
      <c r="M7" s="232"/>
      <c r="N7" s="232" t="s">
        <v>39</v>
      </c>
      <c r="O7" s="232"/>
      <c r="P7" s="232"/>
      <c r="Q7" s="232"/>
      <c r="R7" s="232"/>
      <c r="S7" s="232"/>
      <c r="T7" s="232"/>
      <c r="U7" s="232"/>
      <c r="V7" s="232"/>
      <c r="W7" s="232"/>
      <c r="X7" s="232"/>
      <c r="Y7" s="232"/>
      <c r="Z7" s="232"/>
      <c r="AA7" s="232"/>
      <c r="AB7" s="232"/>
      <c r="AC7" s="232"/>
      <c r="AD7" s="232"/>
      <c r="AE7" s="232"/>
      <c r="AF7" s="233"/>
    </row>
    <row r="8" spans="1:32" ht="13.5" customHeight="1" thickBot="1">
      <c r="A8" s="234"/>
      <c r="B8" s="235"/>
      <c r="C8" s="235"/>
      <c r="D8" s="235"/>
      <c r="E8" s="235"/>
      <c r="F8" s="235"/>
      <c r="G8" s="235"/>
      <c r="H8" s="235"/>
      <c r="I8" s="235"/>
      <c r="J8" s="235"/>
      <c r="K8" s="235"/>
      <c r="L8" s="236"/>
      <c r="M8" s="237"/>
      <c r="N8" s="237"/>
      <c r="O8" s="237"/>
      <c r="P8" s="237"/>
      <c r="Q8" s="237"/>
      <c r="R8" s="237"/>
      <c r="S8" s="237"/>
      <c r="T8" s="237"/>
      <c r="U8" s="237"/>
      <c r="V8" s="237"/>
      <c r="W8" s="237"/>
      <c r="X8" s="237"/>
      <c r="Y8" s="237"/>
      <c r="Z8" s="237"/>
      <c r="AA8" s="237"/>
      <c r="AB8" s="237"/>
      <c r="AC8" s="237"/>
      <c r="AD8" s="237"/>
      <c r="AE8" s="237"/>
      <c r="AF8" s="238"/>
    </row>
    <row r="9" spans="1:32" ht="13.5" customHeight="1">
      <c r="A9" s="239"/>
      <c r="B9" s="240"/>
      <c r="C9" s="240"/>
      <c r="D9" s="240"/>
      <c r="E9" s="240"/>
      <c r="F9" s="240"/>
      <c r="G9" s="240"/>
      <c r="H9" s="240"/>
      <c r="I9" s="240"/>
      <c r="J9" s="240"/>
      <c r="K9" s="240"/>
      <c r="L9" s="241"/>
      <c r="M9" s="227"/>
      <c r="N9" s="227"/>
      <c r="O9" s="227"/>
      <c r="P9" s="227"/>
      <c r="Q9" s="227"/>
      <c r="R9" s="227"/>
      <c r="S9" s="227"/>
      <c r="T9" s="227"/>
      <c r="U9" s="227"/>
      <c r="V9" s="227"/>
      <c r="W9" s="227"/>
      <c r="X9" s="227"/>
      <c r="Y9" s="227"/>
      <c r="Z9" s="227"/>
      <c r="AA9" s="227"/>
      <c r="AB9" s="227"/>
      <c r="AC9" s="227"/>
      <c r="AD9" s="227"/>
      <c r="AE9" s="227"/>
      <c r="AF9" s="228"/>
    </row>
    <row r="10" spans="1:32" ht="13.5" customHeight="1">
      <c r="A10" s="539" t="s">
        <v>34</v>
      </c>
      <c r="B10" s="540"/>
      <c r="C10" s="540"/>
      <c r="D10" s="540"/>
      <c r="E10" s="540"/>
      <c r="F10" s="540"/>
      <c r="G10" s="540"/>
      <c r="H10" s="540"/>
      <c r="I10" s="540"/>
      <c r="J10" s="540"/>
      <c r="K10" s="540"/>
      <c r="L10" s="541"/>
      <c r="M10" s="232"/>
      <c r="N10" s="232" t="s">
        <v>40</v>
      </c>
      <c r="O10" s="232"/>
      <c r="P10" s="232"/>
      <c r="Q10" s="232"/>
      <c r="R10" s="232"/>
      <c r="S10" s="232"/>
      <c r="T10" s="232"/>
      <c r="U10" s="232"/>
      <c r="V10" s="232"/>
      <c r="W10" s="232"/>
      <c r="X10" s="232"/>
      <c r="Y10" s="232"/>
      <c r="Z10" s="232"/>
      <c r="AA10" s="232"/>
      <c r="AB10" s="232"/>
      <c r="AC10" s="232"/>
      <c r="AD10" s="232"/>
      <c r="AE10" s="232"/>
      <c r="AF10" s="233"/>
    </row>
    <row r="11" spans="1:32" ht="13.5" customHeight="1" thickBot="1">
      <c r="A11" s="234"/>
      <c r="B11" s="235"/>
      <c r="C11" s="235"/>
      <c r="D11" s="235"/>
      <c r="E11" s="235"/>
      <c r="F11" s="235"/>
      <c r="G11" s="235"/>
      <c r="H11" s="235"/>
      <c r="I11" s="235"/>
      <c r="J11" s="235"/>
      <c r="K11" s="235"/>
      <c r="L11" s="236"/>
      <c r="M11" s="237"/>
      <c r="N11" s="237"/>
      <c r="O11" s="237"/>
      <c r="P11" s="237"/>
      <c r="Q11" s="237"/>
      <c r="R11" s="237"/>
      <c r="S11" s="237"/>
      <c r="T11" s="237"/>
      <c r="U11" s="237"/>
      <c r="V11" s="237"/>
      <c r="W11" s="237"/>
      <c r="X11" s="237"/>
      <c r="Y11" s="237"/>
      <c r="Z11" s="237"/>
      <c r="AA11" s="237"/>
      <c r="AB11" s="237"/>
      <c r="AC11" s="237"/>
      <c r="AD11" s="237"/>
      <c r="AE11" s="237"/>
      <c r="AF11" s="238"/>
    </row>
    <row r="12" spans="1:32" ht="13.5" customHeight="1">
      <c r="A12" s="224"/>
      <c r="B12" s="225"/>
      <c r="C12" s="225"/>
      <c r="D12" s="225"/>
      <c r="E12" s="225"/>
      <c r="F12" s="225"/>
      <c r="G12" s="225"/>
      <c r="H12" s="225"/>
      <c r="I12" s="225"/>
      <c r="J12" s="225"/>
      <c r="K12" s="225"/>
      <c r="L12" s="226"/>
      <c r="M12" s="227"/>
      <c r="N12" s="227"/>
      <c r="O12" s="227"/>
      <c r="P12" s="227"/>
      <c r="Q12" s="227"/>
      <c r="R12" s="227"/>
      <c r="S12" s="227"/>
      <c r="T12" s="227"/>
      <c r="U12" s="227"/>
      <c r="V12" s="227"/>
      <c r="W12" s="227"/>
      <c r="X12" s="227"/>
      <c r="Y12" s="227"/>
      <c r="Z12" s="227"/>
      <c r="AA12" s="227"/>
      <c r="AB12" s="227"/>
      <c r="AC12" s="227"/>
      <c r="AD12" s="227"/>
      <c r="AE12" s="227"/>
      <c r="AF12" s="228"/>
    </row>
    <row r="13" spans="1:32" ht="13.5" customHeight="1">
      <c r="A13" s="539" t="s">
        <v>35</v>
      </c>
      <c r="B13" s="540"/>
      <c r="C13" s="540"/>
      <c r="D13" s="540"/>
      <c r="E13" s="540"/>
      <c r="F13" s="540"/>
      <c r="G13" s="540"/>
      <c r="H13" s="540"/>
      <c r="I13" s="540"/>
      <c r="J13" s="540"/>
      <c r="K13" s="540"/>
      <c r="L13" s="541"/>
      <c r="M13" s="232"/>
      <c r="N13" s="232" t="s">
        <v>41</v>
      </c>
      <c r="O13" s="232"/>
      <c r="P13" s="232"/>
      <c r="Q13" s="232"/>
      <c r="R13" s="232"/>
      <c r="S13" s="232"/>
      <c r="T13" s="232"/>
      <c r="U13" s="232"/>
      <c r="V13" s="232"/>
      <c r="W13" s="232"/>
      <c r="X13" s="232"/>
      <c r="Y13" s="232"/>
      <c r="Z13" s="232"/>
      <c r="AA13" s="232"/>
      <c r="AB13" s="232"/>
      <c r="AC13" s="232"/>
      <c r="AD13" s="232"/>
      <c r="AE13" s="232"/>
      <c r="AF13" s="233"/>
    </row>
    <row r="14" spans="1:32" ht="13.5" customHeight="1" thickBot="1">
      <c r="A14" s="234"/>
      <c r="B14" s="235"/>
      <c r="C14" s="235"/>
      <c r="D14" s="235"/>
      <c r="E14" s="235"/>
      <c r="F14" s="235"/>
      <c r="G14" s="235"/>
      <c r="H14" s="235"/>
      <c r="I14" s="235"/>
      <c r="J14" s="235"/>
      <c r="K14" s="235"/>
      <c r="L14" s="236"/>
      <c r="M14" s="237"/>
      <c r="N14" s="237"/>
      <c r="O14" s="237"/>
      <c r="P14" s="237"/>
      <c r="Q14" s="237"/>
      <c r="R14" s="237"/>
      <c r="S14" s="237"/>
      <c r="T14" s="237"/>
      <c r="U14" s="237"/>
      <c r="V14" s="237"/>
      <c r="W14" s="237"/>
      <c r="X14" s="237"/>
      <c r="Y14" s="237"/>
      <c r="Z14" s="237"/>
      <c r="AA14" s="237"/>
      <c r="AB14" s="237"/>
      <c r="AC14" s="237"/>
      <c r="AD14" s="237"/>
      <c r="AE14" s="237"/>
      <c r="AF14" s="238"/>
    </row>
    <row r="15" spans="1:32" ht="13.5" customHeight="1">
      <c r="A15" s="224"/>
      <c r="B15" s="225"/>
      <c r="C15" s="225"/>
      <c r="D15" s="225"/>
      <c r="E15" s="225"/>
      <c r="F15" s="225"/>
      <c r="G15" s="225"/>
      <c r="H15" s="225"/>
      <c r="I15" s="225"/>
      <c r="J15" s="225"/>
      <c r="K15" s="225"/>
      <c r="L15" s="226"/>
      <c r="M15" s="227"/>
      <c r="N15" s="227"/>
      <c r="O15" s="227"/>
      <c r="P15" s="227"/>
      <c r="Q15" s="227"/>
      <c r="R15" s="227"/>
      <c r="S15" s="227"/>
      <c r="T15" s="227"/>
      <c r="U15" s="227"/>
      <c r="V15" s="227"/>
      <c r="W15" s="227"/>
      <c r="X15" s="227"/>
      <c r="Y15" s="227"/>
      <c r="Z15" s="227"/>
      <c r="AA15" s="227"/>
      <c r="AB15" s="227"/>
      <c r="AC15" s="227"/>
      <c r="AD15" s="227"/>
      <c r="AE15" s="227"/>
      <c r="AF15" s="228"/>
    </row>
    <row r="16" spans="1:32" ht="13.5" customHeight="1">
      <c r="A16" s="539" t="s">
        <v>36</v>
      </c>
      <c r="B16" s="540"/>
      <c r="C16" s="540"/>
      <c r="D16" s="540"/>
      <c r="E16" s="540"/>
      <c r="F16" s="540"/>
      <c r="G16" s="540"/>
      <c r="H16" s="540"/>
      <c r="I16" s="540"/>
      <c r="J16" s="540"/>
      <c r="K16" s="540"/>
      <c r="L16" s="541"/>
      <c r="M16" s="232"/>
      <c r="N16" s="543"/>
      <c r="O16" s="543"/>
      <c r="P16" s="543"/>
      <c r="Q16" s="543"/>
      <c r="R16" s="543"/>
      <c r="S16" s="543"/>
      <c r="T16" s="543"/>
      <c r="U16" s="543"/>
      <c r="V16" s="543"/>
      <c r="W16" s="543"/>
      <c r="X16" s="543"/>
      <c r="Y16" s="543"/>
      <c r="Z16" s="543"/>
      <c r="AA16" s="543"/>
      <c r="AB16" s="543"/>
      <c r="AC16" s="543"/>
      <c r="AD16" s="232"/>
      <c r="AE16" s="232"/>
      <c r="AF16" s="233"/>
    </row>
    <row r="17" spans="1:32" ht="13.5" customHeight="1" thickBot="1">
      <c r="A17" s="234"/>
      <c r="B17" s="235"/>
      <c r="C17" s="235"/>
      <c r="D17" s="235"/>
      <c r="E17" s="235"/>
      <c r="F17" s="235"/>
      <c r="G17" s="235"/>
      <c r="H17" s="235"/>
      <c r="I17" s="235"/>
      <c r="J17" s="235"/>
      <c r="K17" s="235"/>
      <c r="L17" s="236"/>
      <c r="M17" s="237"/>
      <c r="N17" s="237"/>
      <c r="O17" s="237"/>
      <c r="P17" s="237"/>
      <c r="Q17" s="237"/>
      <c r="R17" s="237"/>
      <c r="S17" s="237"/>
      <c r="T17" s="237"/>
      <c r="U17" s="237"/>
      <c r="V17" s="237"/>
      <c r="W17" s="237"/>
      <c r="X17" s="237"/>
      <c r="Y17" s="237"/>
      <c r="Z17" s="237"/>
      <c r="AA17" s="237"/>
      <c r="AB17" s="237"/>
      <c r="AC17" s="237"/>
      <c r="AD17" s="237"/>
      <c r="AE17" s="237"/>
      <c r="AF17" s="238"/>
    </row>
    <row r="18" spans="1:32" ht="13.5" customHeight="1">
      <c r="A18" s="224"/>
      <c r="B18" s="225"/>
      <c r="C18" s="225"/>
      <c r="D18" s="225"/>
      <c r="E18" s="225"/>
      <c r="F18" s="225"/>
      <c r="G18" s="225"/>
      <c r="H18" s="225"/>
      <c r="I18" s="225"/>
      <c r="J18" s="225"/>
      <c r="K18" s="225"/>
      <c r="L18" s="226"/>
      <c r="M18" s="227"/>
      <c r="N18" s="227"/>
      <c r="O18" s="227"/>
      <c r="P18" s="227"/>
      <c r="Q18" s="227"/>
      <c r="R18" s="227"/>
      <c r="S18" s="227"/>
      <c r="T18" s="227"/>
      <c r="U18" s="227"/>
      <c r="V18" s="227"/>
      <c r="W18" s="227"/>
      <c r="X18" s="227"/>
      <c r="Y18" s="227"/>
      <c r="Z18" s="227"/>
      <c r="AA18" s="227"/>
      <c r="AB18" s="227"/>
      <c r="AC18" s="227"/>
      <c r="AD18" s="227"/>
      <c r="AE18" s="227"/>
      <c r="AF18" s="228"/>
    </row>
    <row r="19" spans="1:32" ht="13.5" customHeight="1">
      <c r="A19" s="539" t="s">
        <v>37</v>
      </c>
      <c r="B19" s="540"/>
      <c r="C19" s="540"/>
      <c r="D19" s="540"/>
      <c r="E19" s="540"/>
      <c r="F19" s="540"/>
      <c r="G19" s="540"/>
      <c r="H19" s="540"/>
      <c r="I19" s="540"/>
      <c r="J19" s="540"/>
      <c r="K19" s="540"/>
      <c r="L19" s="541"/>
      <c r="M19" s="232"/>
      <c r="N19" s="232" t="s">
        <v>42</v>
      </c>
      <c r="O19" s="232"/>
      <c r="P19" s="232"/>
      <c r="Q19" s="232"/>
      <c r="R19" s="232"/>
      <c r="S19" s="232"/>
      <c r="T19" s="232"/>
      <c r="U19" s="232"/>
      <c r="V19" s="232"/>
      <c r="W19" s="232"/>
      <c r="X19" s="232"/>
      <c r="Y19" s="232"/>
      <c r="Z19" s="232"/>
      <c r="AA19" s="232"/>
      <c r="AB19" s="232"/>
      <c r="AC19" s="232"/>
      <c r="AD19" s="232"/>
      <c r="AE19" s="232"/>
      <c r="AF19" s="233"/>
    </row>
    <row r="20" spans="1:32" ht="13.5" customHeight="1">
      <c r="A20" s="539"/>
      <c r="B20" s="540"/>
      <c r="C20" s="540"/>
      <c r="D20" s="540"/>
      <c r="E20" s="540"/>
      <c r="F20" s="540"/>
      <c r="G20" s="540"/>
      <c r="H20" s="540"/>
      <c r="I20" s="540"/>
      <c r="J20" s="540"/>
      <c r="K20" s="540"/>
      <c r="L20" s="541"/>
      <c r="M20" s="232"/>
      <c r="N20" s="232" t="s">
        <v>43</v>
      </c>
      <c r="O20" s="232"/>
      <c r="P20" s="232"/>
      <c r="Q20" s="232"/>
      <c r="R20" s="232"/>
      <c r="S20" s="232"/>
      <c r="T20" s="232"/>
      <c r="U20" s="232"/>
      <c r="V20" s="232"/>
      <c r="W20" s="232"/>
      <c r="X20" s="232"/>
      <c r="Y20" s="232"/>
      <c r="Z20" s="232"/>
      <c r="AA20" s="232"/>
      <c r="AB20" s="232"/>
      <c r="AC20" s="232"/>
      <c r="AD20" s="232"/>
      <c r="AE20" s="232"/>
      <c r="AF20" s="233"/>
    </row>
    <row r="21" spans="1:32" ht="13.5" customHeight="1" thickBot="1">
      <c r="A21" s="234"/>
      <c r="B21" s="235"/>
      <c r="C21" s="235"/>
      <c r="D21" s="235"/>
      <c r="E21" s="235"/>
      <c r="F21" s="235"/>
      <c r="G21" s="235"/>
      <c r="H21" s="235"/>
      <c r="I21" s="235"/>
      <c r="J21" s="235"/>
      <c r="K21" s="235"/>
      <c r="L21" s="236"/>
      <c r="M21" s="237"/>
      <c r="N21" s="237"/>
      <c r="O21" s="237"/>
      <c r="P21" s="237"/>
      <c r="Q21" s="237"/>
      <c r="R21" s="237"/>
      <c r="S21" s="237"/>
      <c r="T21" s="237"/>
      <c r="U21" s="237"/>
      <c r="V21" s="237"/>
      <c r="W21" s="237"/>
      <c r="X21" s="237"/>
      <c r="Y21" s="237"/>
      <c r="Z21" s="237"/>
      <c r="AA21" s="237"/>
      <c r="AB21" s="237"/>
      <c r="AC21" s="237"/>
      <c r="AD21" s="237"/>
      <c r="AE21" s="237"/>
      <c r="AF21" s="238"/>
    </row>
    <row r="22" spans="1:32" ht="22.5" customHeight="1" thickBot="1">
      <c r="A22" s="242"/>
      <c r="B22" s="243"/>
      <c r="C22" s="243"/>
      <c r="D22" s="243"/>
      <c r="E22" s="243"/>
      <c r="F22" s="243"/>
      <c r="G22" s="243"/>
      <c r="H22" s="243"/>
      <c r="I22" s="243"/>
      <c r="J22" s="243"/>
      <c r="K22" s="243"/>
      <c r="L22" s="244"/>
      <c r="M22" s="232"/>
      <c r="N22" s="232"/>
      <c r="O22" s="232"/>
      <c r="P22" s="232"/>
      <c r="Q22" s="232"/>
      <c r="R22" s="232"/>
      <c r="S22" s="232"/>
      <c r="T22" s="232"/>
      <c r="U22" s="232"/>
      <c r="V22" s="232"/>
      <c r="W22" s="232"/>
      <c r="X22" s="232"/>
      <c r="Y22" s="232"/>
      <c r="Z22" s="232"/>
      <c r="AA22" s="232"/>
      <c r="AB22" s="232"/>
      <c r="AC22" s="232"/>
      <c r="AD22" s="232"/>
      <c r="AE22" s="232"/>
      <c r="AF22" s="233"/>
    </row>
    <row r="23" spans="1:32" ht="22.5" customHeight="1" thickBot="1">
      <c r="A23" s="242"/>
      <c r="B23" s="243"/>
      <c r="C23" s="243"/>
      <c r="D23" s="243"/>
      <c r="E23" s="243"/>
      <c r="F23" s="243"/>
      <c r="G23" s="243"/>
      <c r="H23" s="243"/>
      <c r="I23" s="243"/>
      <c r="J23" s="243"/>
      <c r="K23" s="243"/>
      <c r="L23" s="244"/>
      <c r="M23" s="232"/>
      <c r="N23" s="245"/>
      <c r="O23" s="232" t="s">
        <v>44</v>
      </c>
      <c r="P23" s="246"/>
      <c r="Q23" s="232"/>
      <c r="R23" s="232"/>
      <c r="S23" s="232"/>
      <c r="T23" s="232"/>
      <c r="U23" s="232"/>
      <c r="V23" s="232"/>
      <c r="W23" s="232"/>
      <c r="X23" s="232"/>
      <c r="Y23" s="232"/>
      <c r="Z23" s="232"/>
      <c r="AA23" s="232"/>
      <c r="AB23" s="232"/>
      <c r="AC23" s="232"/>
      <c r="AD23" s="232"/>
      <c r="AE23" s="232"/>
      <c r="AF23" s="233"/>
    </row>
    <row r="24" spans="1:32" ht="12.75" customHeight="1">
      <c r="A24" s="229"/>
      <c r="B24" s="230"/>
      <c r="C24" s="230"/>
      <c r="D24" s="230"/>
      <c r="E24" s="230"/>
      <c r="F24" s="230"/>
      <c r="G24" s="230"/>
      <c r="H24" s="230"/>
      <c r="I24" s="230"/>
      <c r="J24" s="230"/>
      <c r="K24" s="230"/>
      <c r="L24" s="231"/>
      <c r="M24" s="232"/>
      <c r="N24" s="232"/>
      <c r="O24" s="232"/>
      <c r="P24" s="232"/>
      <c r="Q24" s="232"/>
      <c r="R24" s="232"/>
      <c r="S24" s="232"/>
      <c r="T24" s="232"/>
      <c r="U24" s="232"/>
      <c r="V24" s="232"/>
      <c r="W24" s="232"/>
      <c r="X24" s="232"/>
      <c r="Y24" s="232"/>
      <c r="Z24" s="232"/>
      <c r="AA24" s="232"/>
      <c r="AB24" s="232"/>
      <c r="AC24" s="232"/>
      <c r="AD24" s="232"/>
      <c r="AE24" s="232"/>
      <c r="AF24" s="233"/>
    </row>
    <row r="25" spans="1:32" ht="22.5" customHeight="1">
      <c r="A25" s="229"/>
      <c r="B25" s="230"/>
      <c r="C25" s="230"/>
      <c r="D25" s="230"/>
      <c r="E25" s="230"/>
      <c r="F25" s="230"/>
      <c r="G25" s="230"/>
      <c r="H25" s="230"/>
      <c r="I25" s="230"/>
      <c r="J25" s="230"/>
      <c r="K25" s="230"/>
      <c r="L25" s="231"/>
      <c r="M25" s="232"/>
      <c r="N25" s="232"/>
      <c r="O25" s="243" t="s">
        <v>45</v>
      </c>
      <c r="P25" s="247"/>
      <c r="Q25" s="247"/>
      <c r="R25" s="246"/>
      <c r="S25" s="247"/>
      <c r="T25" s="247"/>
      <c r="U25" s="247"/>
      <c r="V25" s="247"/>
      <c r="W25" s="247"/>
      <c r="X25" s="247"/>
      <c r="Y25" s="247"/>
      <c r="Z25" s="247"/>
      <c r="AA25" s="247"/>
      <c r="AB25" s="247"/>
      <c r="AC25" s="247"/>
      <c r="AD25" s="247"/>
      <c r="AE25" s="247"/>
      <c r="AF25" s="233"/>
    </row>
    <row r="26" spans="1:32" ht="22.5" customHeight="1">
      <c r="A26" s="229"/>
      <c r="B26" s="230"/>
      <c r="C26" s="230"/>
      <c r="D26" s="230"/>
      <c r="E26" s="230"/>
      <c r="F26" s="230"/>
      <c r="G26" s="230"/>
      <c r="H26" s="230"/>
      <c r="I26" s="230"/>
      <c r="J26" s="230"/>
      <c r="K26" s="230"/>
      <c r="L26" s="231"/>
      <c r="M26" s="232"/>
      <c r="N26" s="232"/>
      <c r="O26" s="544"/>
      <c r="P26" s="545"/>
      <c r="Q26" s="545"/>
      <c r="R26" s="545"/>
      <c r="S26" s="545"/>
      <c r="T26" s="545"/>
      <c r="U26" s="545"/>
      <c r="V26" s="545"/>
      <c r="W26" s="545"/>
      <c r="X26" s="545"/>
      <c r="Y26" s="545"/>
      <c r="Z26" s="545"/>
      <c r="AA26" s="545"/>
      <c r="AB26" s="545"/>
      <c r="AC26" s="545"/>
      <c r="AD26" s="545"/>
      <c r="AE26" s="546"/>
      <c r="AF26" s="233"/>
    </row>
    <row r="27" spans="1:32" ht="22.5" customHeight="1">
      <c r="A27" s="229"/>
      <c r="B27" s="230"/>
      <c r="C27" s="230"/>
      <c r="D27" s="230"/>
      <c r="E27" s="230"/>
      <c r="F27" s="230"/>
      <c r="G27" s="230"/>
      <c r="H27" s="230"/>
      <c r="I27" s="230"/>
      <c r="J27" s="230"/>
      <c r="K27" s="230"/>
      <c r="L27" s="231"/>
      <c r="M27" s="232"/>
      <c r="N27" s="232"/>
      <c r="O27" s="547"/>
      <c r="P27" s="548"/>
      <c r="Q27" s="548"/>
      <c r="R27" s="548"/>
      <c r="S27" s="548"/>
      <c r="T27" s="548"/>
      <c r="U27" s="548"/>
      <c r="V27" s="548"/>
      <c r="W27" s="548"/>
      <c r="X27" s="548"/>
      <c r="Y27" s="548"/>
      <c r="Z27" s="548"/>
      <c r="AA27" s="548"/>
      <c r="AB27" s="548"/>
      <c r="AC27" s="548"/>
      <c r="AD27" s="548"/>
      <c r="AE27" s="549"/>
      <c r="AF27" s="233"/>
    </row>
    <row r="28" spans="1:32" ht="22.5" customHeight="1">
      <c r="A28" s="539" t="s">
        <v>38</v>
      </c>
      <c r="B28" s="540"/>
      <c r="C28" s="540"/>
      <c r="D28" s="540"/>
      <c r="E28" s="540"/>
      <c r="F28" s="540"/>
      <c r="G28" s="540"/>
      <c r="H28" s="540"/>
      <c r="I28" s="540"/>
      <c r="J28" s="540"/>
      <c r="K28" s="540"/>
      <c r="L28" s="541"/>
      <c r="M28" s="232"/>
      <c r="N28" s="232"/>
      <c r="O28" s="547"/>
      <c r="P28" s="548"/>
      <c r="Q28" s="548"/>
      <c r="R28" s="548"/>
      <c r="S28" s="548"/>
      <c r="T28" s="548"/>
      <c r="U28" s="548"/>
      <c r="V28" s="548"/>
      <c r="W28" s="548"/>
      <c r="X28" s="548"/>
      <c r="Y28" s="548"/>
      <c r="Z28" s="548"/>
      <c r="AA28" s="548"/>
      <c r="AB28" s="548"/>
      <c r="AC28" s="548"/>
      <c r="AD28" s="548"/>
      <c r="AE28" s="549"/>
      <c r="AF28" s="233"/>
    </row>
    <row r="29" spans="1:32" ht="22.5" customHeight="1">
      <c r="A29" s="229"/>
      <c r="B29" s="230"/>
      <c r="C29" s="230"/>
      <c r="D29" s="230"/>
      <c r="E29" s="230"/>
      <c r="F29" s="230"/>
      <c r="G29" s="230"/>
      <c r="H29" s="230"/>
      <c r="I29" s="230"/>
      <c r="J29" s="230"/>
      <c r="K29" s="230"/>
      <c r="L29" s="231"/>
      <c r="M29" s="232"/>
      <c r="N29" s="232"/>
      <c r="O29" s="550"/>
      <c r="P29" s="551"/>
      <c r="Q29" s="551"/>
      <c r="R29" s="551"/>
      <c r="S29" s="551"/>
      <c r="T29" s="551"/>
      <c r="U29" s="551"/>
      <c r="V29" s="551"/>
      <c r="W29" s="551"/>
      <c r="X29" s="551"/>
      <c r="Y29" s="551"/>
      <c r="Z29" s="551"/>
      <c r="AA29" s="551"/>
      <c r="AB29" s="551"/>
      <c r="AC29" s="551"/>
      <c r="AD29" s="551"/>
      <c r="AE29" s="552"/>
      <c r="AF29" s="233"/>
    </row>
    <row r="30" spans="1:32" ht="22.5" customHeight="1" thickBot="1">
      <c r="A30" s="229"/>
      <c r="B30" s="230"/>
      <c r="C30" s="230"/>
      <c r="D30" s="230"/>
      <c r="E30" s="230"/>
      <c r="F30" s="230"/>
      <c r="G30" s="230"/>
      <c r="H30" s="230"/>
      <c r="I30" s="230"/>
      <c r="J30" s="230"/>
      <c r="K30" s="230"/>
      <c r="L30" s="231"/>
      <c r="M30" s="232"/>
      <c r="N30" s="232"/>
      <c r="O30" s="232"/>
      <c r="P30" s="232"/>
      <c r="Q30" s="232"/>
      <c r="R30" s="248"/>
      <c r="S30" s="248"/>
      <c r="T30" s="248"/>
      <c r="U30" s="248"/>
      <c r="V30" s="248"/>
      <c r="W30" s="248"/>
      <c r="X30" s="248"/>
      <c r="Y30" s="248"/>
      <c r="Z30" s="248"/>
      <c r="AA30" s="248"/>
      <c r="AB30" s="248"/>
      <c r="AC30" s="248"/>
      <c r="AD30" s="248"/>
      <c r="AE30" s="248"/>
      <c r="AF30" s="233"/>
    </row>
    <row r="31" spans="1:32" ht="22.5" customHeight="1" thickBot="1">
      <c r="A31" s="229"/>
      <c r="B31" s="230"/>
      <c r="C31" s="230"/>
      <c r="D31" s="230"/>
      <c r="E31" s="230"/>
      <c r="F31" s="230"/>
      <c r="G31" s="230"/>
      <c r="H31" s="230"/>
      <c r="I31" s="230"/>
      <c r="J31" s="230"/>
      <c r="K31" s="230"/>
      <c r="L31" s="231"/>
      <c r="M31" s="232"/>
      <c r="N31" s="245"/>
      <c r="O31" s="232" t="s">
        <v>46</v>
      </c>
      <c r="P31" s="246"/>
      <c r="Q31" s="232"/>
      <c r="R31" s="248"/>
      <c r="S31" s="248"/>
      <c r="T31" s="248"/>
      <c r="U31" s="248"/>
      <c r="V31" s="248"/>
      <c r="W31" s="248"/>
      <c r="X31" s="248"/>
      <c r="Y31" s="248"/>
      <c r="Z31" s="248"/>
      <c r="AA31" s="248"/>
      <c r="AB31" s="248"/>
      <c r="AC31" s="248"/>
      <c r="AD31" s="248"/>
      <c r="AE31" s="248"/>
      <c r="AF31" s="233"/>
    </row>
    <row r="32" spans="1:32" ht="11.25" customHeight="1">
      <c r="A32" s="229"/>
      <c r="B32" s="230"/>
      <c r="C32" s="230"/>
      <c r="D32" s="230"/>
      <c r="E32" s="230"/>
      <c r="F32" s="230"/>
      <c r="G32" s="230"/>
      <c r="H32" s="230"/>
      <c r="I32" s="230"/>
      <c r="J32" s="230"/>
      <c r="K32" s="230"/>
      <c r="L32" s="231"/>
      <c r="M32" s="232"/>
      <c r="N32" s="232"/>
      <c r="O32" s="232"/>
      <c r="P32" s="232"/>
      <c r="Q32" s="232"/>
      <c r="R32" s="248"/>
      <c r="S32" s="248"/>
      <c r="T32" s="248"/>
      <c r="U32" s="248"/>
      <c r="V32" s="248"/>
      <c r="W32" s="248"/>
      <c r="X32" s="248"/>
      <c r="Y32" s="248"/>
      <c r="Z32" s="248"/>
      <c r="AA32" s="248"/>
      <c r="AB32" s="248"/>
      <c r="AC32" s="248"/>
      <c r="AD32" s="248"/>
      <c r="AE32" s="248"/>
      <c r="AF32" s="233"/>
    </row>
    <row r="33" spans="1:32" ht="22.5" customHeight="1">
      <c r="A33" s="229"/>
      <c r="B33" s="230"/>
      <c r="C33" s="230"/>
      <c r="D33" s="230"/>
      <c r="E33" s="230"/>
      <c r="F33" s="230"/>
      <c r="G33" s="230"/>
      <c r="H33" s="230"/>
      <c r="I33" s="230"/>
      <c r="J33" s="230"/>
      <c r="K33" s="230"/>
      <c r="L33" s="231"/>
      <c r="M33" s="232"/>
      <c r="N33" s="232"/>
      <c r="O33" s="542"/>
      <c r="P33" s="542"/>
      <c r="Q33" s="542"/>
      <c r="R33" s="542"/>
      <c r="S33" s="542"/>
      <c r="T33" s="542"/>
      <c r="U33" s="243" t="s">
        <v>47</v>
      </c>
      <c r="V33" s="248"/>
      <c r="W33" s="248"/>
      <c r="X33" s="248"/>
      <c r="Y33" s="248"/>
      <c r="Z33" s="248"/>
      <c r="AA33" s="248"/>
      <c r="AB33" s="248"/>
      <c r="AC33" s="248"/>
      <c r="AD33" s="248"/>
      <c r="AE33" s="248"/>
      <c r="AF33" s="233"/>
    </row>
    <row r="34" spans="1:32" ht="15.75" customHeight="1">
      <c r="A34" s="229"/>
      <c r="B34" s="230"/>
      <c r="C34" s="230"/>
      <c r="D34" s="230"/>
      <c r="E34" s="230"/>
      <c r="F34" s="230"/>
      <c r="G34" s="230"/>
      <c r="H34" s="230"/>
      <c r="I34" s="230"/>
      <c r="J34" s="230"/>
      <c r="K34" s="230"/>
      <c r="L34" s="231"/>
      <c r="M34" s="232"/>
      <c r="N34" s="232"/>
      <c r="O34" s="232"/>
      <c r="P34" s="232"/>
      <c r="Q34" s="232"/>
      <c r="R34" s="248"/>
      <c r="S34" s="248"/>
      <c r="T34" s="248"/>
      <c r="U34" s="248"/>
      <c r="V34" s="248"/>
      <c r="W34" s="248"/>
      <c r="X34" s="248"/>
      <c r="Y34" s="248"/>
      <c r="Z34" s="248"/>
      <c r="AA34" s="248"/>
      <c r="AB34" s="248"/>
      <c r="AC34" s="248"/>
      <c r="AD34" s="248"/>
      <c r="AE34" s="248"/>
      <c r="AF34" s="233"/>
    </row>
    <row r="35" spans="1:32" ht="22.5" customHeight="1">
      <c r="A35" s="242"/>
      <c r="B35" s="243"/>
      <c r="C35" s="243"/>
      <c r="D35" s="243"/>
      <c r="E35" s="243"/>
      <c r="F35" s="243"/>
      <c r="G35" s="243"/>
      <c r="H35" s="243"/>
      <c r="I35" s="243"/>
      <c r="J35" s="243"/>
      <c r="K35" s="243"/>
      <c r="L35" s="244"/>
      <c r="M35" s="232"/>
      <c r="N35" s="232"/>
      <c r="O35" s="542"/>
      <c r="P35" s="542"/>
      <c r="Q35" s="542"/>
      <c r="R35" s="542"/>
      <c r="S35" s="542"/>
      <c r="T35" s="542"/>
      <c r="U35" s="232" t="s">
        <v>48</v>
      </c>
      <c r="V35" s="232"/>
      <c r="W35" s="232"/>
      <c r="X35" s="232"/>
      <c r="Y35" s="232"/>
      <c r="Z35" s="232"/>
      <c r="AA35" s="232"/>
      <c r="AB35" s="232"/>
      <c r="AC35" s="232"/>
      <c r="AD35" s="232"/>
      <c r="AE35" s="232"/>
      <c r="AF35" s="233"/>
    </row>
    <row r="36" spans="1:32" ht="12.75" customHeight="1" thickBot="1">
      <c r="A36" s="234"/>
      <c r="B36" s="235"/>
      <c r="C36" s="235"/>
      <c r="D36" s="235"/>
      <c r="E36" s="235"/>
      <c r="F36" s="235"/>
      <c r="G36" s="235"/>
      <c r="H36" s="235"/>
      <c r="I36" s="235"/>
      <c r="J36" s="235"/>
      <c r="K36" s="235"/>
      <c r="L36" s="236"/>
      <c r="M36" s="237"/>
      <c r="N36" s="237"/>
      <c r="O36" s="237"/>
      <c r="P36" s="237"/>
      <c r="Q36" s="237"/>
      <c r="R36" s="237"/>
      <c r="S36" s="237"/>
      <c r="T36" s="237"/>
      <c r="U36" s="237"/>
      <c r="V36" s="237"/>
      <c r="W36" s="237"/>
      <c r="X36" s="237"/>
      <c r="Y36" s="237"/>
      <c r="Z36" s="237"/>
      <c r="AA36" s="237"/>
      <c r="AB36" s="237"/>
      <c r="AC36" s="237"/>
      <c r="AD36" s="237"/>
      <c r="AE36" s="237"/>
      <c r="AF36" s="238"/>
    </row>
    <row r="37" s="249" customFormat="1" ht="11.25" customHeight="1">
      <c r="A37" s="249" t="s">
        <v>27</v>
      </c>
    </row>
    <row r="38" s="249" customFormat="1" ht="11.25" customHeight="1">
      <c r="A38" s="249" t="s">
        <v>49</v>
      </c>
    </row>
    <row r="39" s="249" customFormat="1" ht="11.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A7:L7"/>
    <mergeCell ref="A10:L10"/>
    <mergeCell ref="O35:T35"/>
    <mergeCell ref="A28:L28"/>
    <mergeCell ref="A13:L13"/>
    <mergeCell ref="A16:L16"/>
    <mergeCell ref="N16:AC16"/>
    <mergeCell ref="A19:L20"/>
    <mergeCell ref="O26:AE29"/>
    <mergeCell ref="O33:T33"/>
    <mergeCell ref="AD4:AF4"/>
    <mergeCell ref="A4:D4"/>
    <mergeCell ref="A3:D3"/>
    <mergeCell ref="Z3:AC3"/>
    <mergeCell ref="AD3:AF3"/>
    <mergeCell ref="Z4:AC4"/>
    <mergeCell ref="E3:Y3"/>
    <mergeCell ref="E4:Y4"/>
  </mergeCells>
  <dataValidations count="2">
    <dataValidation type="list" allowBlank="1" showInputMessage="1" showErrorMessage="1" sqref="N23 N31">
      <formula1>"○, "</formula1>
    </dataValidation>
    <dataValidation type="whole" allowBlank="1" showInputMessage="1" showErrorMessage="1" sqref="AD3:AF4">
      <formula1>0</formula1>
      <formula2>999999</formula2>
    </dataValidation>
  </dataValidations>
  <printOptions horizontalCentered="1"/>
  <pageMargins left="0.3937007874015748" right="0.3937007874015748" top="0.5905511811023623" bottom="0.3937007874015748"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7" tint="0.39998000860214233"/>
  </sheetPr>
  <dimension ref="A1:AO44"/>
  <sheetViews>
    <sheetView view="pageBreakPreview" zoomScale="70" zoomScaleNormal="75" zoomScaleSheetLayoutView="70" zoomScalePageLayoutView="0" workbookViewId="0" topLeftCell="C1">
      <selection activeCell="C9" sqref="C9:C14"/>
    </sheetView>
  </sheetViews>
  <sheetFormatPr defaultColWidth="9.625" defaultRowHeight="13.5"/>
  <cols>
    <col min="1" max="1" width="6.25390625" style="315" customWidth="1"/>
    <col min="2" max="2" width="15.625" style="468" customWidth="1"/>
    <col min="3" max="3" width="9.00390625" style="381" bestFit="1" customWidth="1"/>
    <col min="4" max="5" width="11.25390625" style="315" customWidth="1"/>
    <col min="6" max="6" width="5.50390625" style="315" customWidth="1"/>
    <col min="7" max="7" width="10.25390625" style="315" bestFit="1" customWidth="1"/>
    <col min="8" max="8" width="3.50390625" style="315" bestFit="1" customWidth="1"/>
    <col min="9" max="9" width="10.75390625" style="315" customWidth="1"/>
    <col min="10" max="10" width="12.25390625" style="315" bestFit="1" customWidth="1"/>
    <col min="11" max="22" width="4.25390625" style="315" customWidth="1"/>
    <col min="23" max="30" width="4.375" style="315" customWidth="1"/>
    <col min="31" max="31" width="11.00390625" style="315" bestFit="1" customWidth="1"/>
    <col min="32" max="32" width="10.25390625" style="315" bestFit="1" customWidth="1"/>
    <col min="33" max="33" width="9.75390625" style="315" customWidth="1"/>
    <col min="34" max="34" width="6.50390625" style="315" customWidth="1"/>
    <col min="35" max="35" width="8.25390625" style="315" customWidth="1"/>
    <col min="36" max="36" width="3.125" style="315" customWidth="1"/>
    <col min="37" max="37" width="8.625" style="383" bestFit="1" customWidth="1"/>
    <col min="38" max="38" width="5.25390625" style="383" bestFit="1" customWidth="1"/>
    <col min="39" max="16384" width="9.625" style="315" customWidth="1"/>
  </cols>
  <sheetData>
    <row r="1" spans="1:38" ht="24.75" customHeight="1">
      <c r="A1" s="380" t="s">
        <v>68</v>
      </c>
      <c r="B1" s="467"/>
      <c r="T1" s="794" t="s">
        <v>20</v>
      </c>
      <c r="U1" s="795"/>
      <c r="V1" s="796"/>
      <c r="W1" s="800"/>
      <c r="X1" s="801"/>
      <c r="Y1" s="801"/>
      <c r="Z1" s="801"/>
      <c r="AA1" s="801"/>
      <c r="AB1" s="801"/>
      <c r="AC1" s="801"/>
      <c r="AD1" s="801"/>
      <c r="AE1" s="801"/>
      <c r="AF1" s="802"/>
      <c r="AG1" s="382" t="s">
        <v>21</v>
      </c>
      <c r="AH1" s="769"/>
      <c r="AI1" s="770"/>
      <c r="AK1" s="440"/>
      <c r="AL1" s="440"/>
    </row>
    <row r="2" spans="1:38" ht="24.75" customHeight="1" thickBot="1">
      <c r="A2" s="384"/>
      <c r="T2" s="797" t="s">
        <v>18</v>
      </c>
      <c r="U2" s="798"/>
      <c r="V2" s="799"/>
      <c r="W2" s="803"/>
      <c r="X2" s="804"/>
      <c r="Y2" s="804"/>
      <c r="Z2" s="804"/>
      <c r="AA2" s="804"/>
      <c r="AB2" s="804"/>
      <c r="AC2" s="804"/>
      <c r="AD2" s="804"/>
      <c r="AE2" s="804"/>
      <c r="AF2" s="805"/>
      <c r="AG2" s="385" t="s">
        <v>19</v>
      </c>
      <c r="AH2" s="774"/>
      <c r="AI2" s="775"/>
      <c r="AK2" s="441"/>
      <c r="AL2" s="118"/>
    </row>
    <row r="3" spans="1:38" ht="19.5" thickBot="1">
      <c r="A3" s="442" t="s">
        <v>321</v>
      </c>
      <c r="B3" s="469"/>
      <c r="AH3" s="387"/>
      <c r="AI3" s="387" t="s">
        <v>26</v>
      </c>
      <c r="AK3" s="441"/>
      <c r="AL3" s="118"/>
    </row>
    <row r="4" spans="1:38" s="324" customFormat="1" ht="18.75" customHeight="1" thickBot="1">
      <c r="A4" s="628" t="s">
        <v>31</v>
      </c>
      <c r="B4" s="788" t="s">
        <v>224</v>
      </c>
      <c r="C4" s="687" t="s">
        <v>8</v>
      </c>
      <c r="D4" s="627" t="s">
        <v>118</v>
      </c>
      <c r="E4" s="627" t="s">
        <v>225</v>
      </c>
      <c r="F4" s="731" t="s">
        <v>226</v>
      </c>
      <c r="G4" s="732"/>
      <c r="H4" s="732"/>
      <c r="I4" s="732"/>
      <c r="J4" s="733"/>
      <c r="K4" s="737" t="s">
        <v>69</v>
      </c>
      <c r="L4" s="744"/>
      <c r="M4" s="744"/>
      <c r="N4" s="744"/>
      <c r="O4" s="744"/>
      <c r="P4" s="744"/>
      <c r="Q4" s="744"/>
      <c r="R4" s="744"/>
      <c r="S4" s="744"/>
      <c r="T4" s="744"/>
      <c r="U4" s="744"/>
      <c r="V4" s="744"/>
      <c r="W4" s="744"/>
      <c r="X4" s="744"/>
      <c r="Y4" s="744"/>
      <c r="Z4" s="744"/>
      <c r="AA4" s="744"/>
      <c r="AB4" s="744"/>
      <c r="AC4" s="744"/>
      <c r="AD4" s="747"/>
      <c r="AE4" s="627" t="s">
        <v>66</v>
      </c>
      <c r="AF4" s="627" t="s">
        <v>318</v>
      </c>
      <c r="AG4" s="745" t="s">
        <v>70</v>
      </c>
      <c r="AH4" s="746"/>
      <c r="AI4" s="747"/>
      <c r="AK4" s="441"/>
      <c r="AL4" s="118"/>
    </row>
    <row r="5" spans="1:38" s="324" customFormat="1" ht="18.75" customHeight="1" thickBot="1">
      <c r="A5" s="683"/>
      <c r="B5" s="789"/>
      <c r="C5" s="688"/>
      <c r="D5" s="685"/>
      <c r="E5" s="685"/>
      <c r="F5" s="737" t="s">
        <v>227</v>
      </c>
      <c r="G5" s="754"/>
      <c r="H5" s="755"/>
      <c r="I5" s="755"/>
      <c r="J5" s="756"/>
      <c r="K5" s="757" t="s">
        <v>65</v>
      </c>
      <c r="L5" s="758"/>
      <c r="M5" s="758"/>
      <c r="N5" s="758"/>
      <c r="O5" s="758"/>
      <c r="P5" s="758"/>
      <c r="Q5" s="758"/>
      <c r="R5" s="758"/>
      <c r="S5" s="758"/>
      <c r="T5" s="758"/>
      <c r="U5" s="758"/>
      <c r="V5" s="759"/>
      <c r="W5" s="731" t="s">
        <v>228</v>
      </c>
      <c r="X5" s="732"/>
      <c r="Y5" s="732"/>
      <c r="Z5" s="732"/>
      <c r="AA5" s="732"/>
      <c r="AB5" s="732"/>
      <c r="AC5" s="732"/>
      <c r="AD5" s="733"/>
      <c r="AE5" s="685"/>
      <c r="AF5" s="685"/>
      <c r="AG5" s="748"/>
      <c r="AH5" s="749"/>
      <c r="AI5" s="750"/>
      <c r="AK5" s="441"/>
      <c r="AL5" s="118"/>
    </row>
    <row r="6" spans="1:38" s="324" customFormat="1" ht="21.75" customHeight="1" thickBot="1">
      <c r="A6" s="683"/>
      <c r="B6" s="789"/>
      <c r="C6" s="688"/>
      <c r="D6" s="685"/>
      <c r="E6" s="685"/>
      <c r="F6" s="760" t="s">
        <v>10</v>
      </c>
      <c r="G6" s="763" t="s">
        <v>52</v>
      </c>
      <c r="H6" s="760" t="s">
        <v>10</v>
      </c>
      <c r="I6" s="763" t="s">
        <v>52</v>
      </c>
      <c r="J6" s="765" t="s">
        <v>301</v>
      </c>
      <c r="K6" s="787" t="s">
        <v>63</v>
      </c>
      <c r="L6" s="787"/>
      <c r="M6" s="787"/>
      <c r="N6" s="734" t="s">
        <v>64</v>
      </c>
      <c r="O6" s="735"/>
      <c r="P6" s="735"/>
      <c r="Q6" s="735"/>
      <c r="R6" s="735"/>
      <c r="S6" s="735"/>
      <c r="T6" s="735"/>
      <c r="U6" s="735"/>
      <c r="V6" s="736"/>
      <c r="W6" s="737" t="s">
        <v>89</v>
      </c>
      <c r="X6" s="740" t="s">
        <v>89</v>
      </c>
      <c r="Y6" s="737" t="s">
        <v>90</v>
      </c>
      <c r="Z6" s="729" t="s">
        <v>90</v>
      </c>
      <c r="AA6" s="719" t="s">
        <v>17</v>
      </c>
      <c r="AB6" s="722" t="s">
        <v>17</v>
      </c>
      <c r="AC6" s="679" t="s">
        <v>14</v>
      </c>
      <c r="AD6" s="784" t="s">
        <v>14</v>
      </c>
      <c r="AE6" s="685"/>
      <c r="AF6" s="683"/>
      <c r="AG6" s="738"/>
      <c r="AH6" s="751"/>
      <c r="AI6" s="750"/>
      <c r="AK6" s="441"/>
      <c r="AL6" s="155"/>
    </row>
    <row r="7" spans="1:41" s="324" customFormat="1" ht="20.25" customHeight="1" thickBot="1">
      <c r="A7" s="683"/>
      <c r="B7" s="789"/>
      <c r="C7" s="688"/>
      <c r="D7" s="685"/>
      <c r="E7" s="685"/>
      <c r="F7" s="761"/>
      <c r="G7" s="764"/>
      <c r="H7" s="761"/>
      <c r="I7" s="764"/>
      <c r="J7" s="698"/>
      <c r="K7" s="731" t="s">
        <v>57</v>
      </c>
      <c r="L7" s="782" t="s">
        <v>58</v>
      </c>
      <c r="M7" s="733" t="s">
        <v>59</v>
      </c>
      <c r="N7" s="731" t="s">
        <v>54</v>
      </c>
      <c r="O7" s="782" t="s">
        <v>234</v>
      </c>
      <c r="P7" s="782" t="s">
        <v>235</v>
      </c>
      <c r="Q7" s="782" t="s">
        <v>236</v>
      </c>
      <c r="R7" s="782" t="s">
        <v>55</v>
      </c>
      <c r="S7" s="782" t="s">
        <v>56</v>
      </c>
      <c r="T7" s="782" t="s">
        <v>60</v>
      </c>
      <c r="U7" s="782" t="s">
        <v>61</v>
      </c>
      <c r="V7" s="733" t="s">
        <v>62</v>
      </c>
      <c r="W7" s="738"/>
      <c r="X7" s="741"/>
      <c r="Y7" s="738"/>
      <c r="Z7" s="743"/>
      <c r="AA7" s="720"/>
      <c r="AB7" s="723"/>
      <c r="AC7" s="783"/>
      <c r="AD7" s="785"/>
      <c r="AE7" s="685"/>
      <c r="AF7" s="683"/>
      <c r="AG7" s="738"/>
      <c r="AH7" s="751"/>
      <c r="AI7" s="750"/>
      <c r="AK7" s="711" t="s">
        <v>29</v>
      </c>
      <c r="AL7" s="711" t="s">
        <v>201</v>
      </c>
      <c r="AM7" s="438"/>
      <c r="AN7" s="438"/>
      <c r="AO7" s="438"/>
    </row>
    <row r="8" spans="1:38" s="324" customFormat="1" ht="18.75" customHeight="1" thickBot="1">
      <c r="A8" s="684"/>
      <c r="B8" s="790"/>
      <c r="C8" s="689"/>
      <c r="D8" s="686"/>
      <c r="E8" s="686"/>
      <c r="F8" s="762"/>
      <c r="G8" s="443" t="s">
        <v>216</v>
      </c>
      <c r="H8" s="762"/>
      <c r="I8" s="443" t="s">
        <v>217</v>
      </c>
      <c r="J8" s="334" t="s">
        <v>251</v>
      </c>
      <c r="K8" s="731"/>
      <c r="L8" s="782"/>
      <c r="M8" s="733"/>
      <c r="N8" s="731"/>
      <c r="O8" s="782"/>
      <c r="P8" s="782"/>
      <c r="Q8" s="782"/>
      <c r="R8" s="782"/>
      <c r="S8" s="782"/>
      <c r="T8" s="782"/>
      <c r="U8" s="782"/>
      <c r="V8" s="733"/>
      <c r="W8" s="739"/>
      <c r="X8" s="742"/>
      <c r="Y8" s="739"/>
      <c r="Z8" s="730"/>
      <c r="AA8" s="721"/>
      <c r="AB8" s="724"/>
      <c r="AC8" s="680"/>
      <c r="AD8" s="786"/>
      <c r="AE8" s="334" t="s">
        <v>315</v>
      </c>
      <c r="AF8" s="334" t="s">
        <v>252</v>
      </c>
      <c r="AG8" s="739"/>
      <c r="AH8" s="752"/>
      <c r="AI8" s="753"/>
      <c r="AK8" s="712"/>
      <c r="AL8" s="712"/>
    </row>
    <row r="9" spans="1:38" s="424" customFormat="1" ht="18.75" customHeight="1">
      <c r="A9" s="1">
        <f>IF(B9="","",ROW($A9)-ROW($A$8))</f>
      </c>
      <c r="B9" s="470"/>
      <c r="C9" s="156">
        <f>IF(B9="","",VLOOKUP($B9,#REF!,2,FALSE))</f>
      </c>
      <c r="D9" s="157">
        <f>IF(B9="","",VLOOKUP($B9,#REF!,3,FALSE))</f>
      </c>
      <c r="E9" s="157">
        <f>IF(B9="","",VLOOKUP($B9,#REF!,4,FALSE))</f>
      </c>
      <c r="F9" s="158">
        <f>IF(B9="","",VLOOKUP($B9,#REF!,11,FALSE))</f>
      </c>
      <c r="G9" s="136">
        <f>IF(B9="","",VLOOKUP($B9,#REF!,13,FALSE))</f>
      </c>
      <c r="H9" s="158">
        <f>IF(B9="","",VLOOKUP($B9,#REF!,14,FALSE))</f>
      </c>
      <c r="I9" s="136">
        <f>IF(B9="","",VLOOKUP($B9,#REF!,16,FALSE))</f>
      </c>
      <c r="J9" s="159">
        <f>IF(B9="","",VLOOKUP($B9,#REF!,17,FALSE))</f>
      </c>
      <c r="K9" s="444">
        <f>IF($B9="","",VLOOKUP($B9,#REF!,11,FALSE))</f>
      </c>
      <c r="L9" s="445">
        <f>IF($B9="","",VLOOKUP($B9,#REF!,11,FALSE))</f>
      </c>
      <c r="M9" s="446">
        <f>IF($B9="","",VLOOKUP($B9,#REF!,11,FALSE))</f>
      </c>
      <c r="N9" s="444">
        <f>IF($B9="","",VLOOKUP($B9,#REF!,14,FALSE))</f>
      </c>
      <c r="O9" s="445">
        <f>IF($B9="","",VLOOKUP($B9,#REF!,14,FALSE))</f>
      </c>
      <c r="P9" s="445">
        <f>IF($B9="","",VLOOKUP($B9,#REF!,14,FALSE))</f>
      </c>
      <c r="Q9" s="445">
        <f>IF($B9="","",VLOOKUP($B9,#REF!,14,FALSE))</f>
      </c>
      <c r="R9" s="445">
        <f>IF($B9="","",VLOOKUP($B9,#REF!,14,FALSE))</f>
      </c>
      <c r="S9" s="445">
        <f>IF($B9="","",VLOOKUP($B9,#REF!,14,FALSE))</f>
      </c>
      <c r="T9" s="445">
        <f>IF($B9="","",VLOOKUP($B9,#REF!,14,FALSE))</f>
      </c>
      <c r="U9" s="445">
        <f>IF($B9="","",VLOOKUP($B9,#REF!,14,FALSE))</f>
      </c>
      <c r="V9" s="446">
        <f>IF($B9="","",VLOOKUP($B9,#REF!,14,FALSE))</f>
      </c>
      <c r="W9" s="158">
        <f>IF($B9="","",COUNTIF($K9:$M9,W$6))</f>
      </c>
      <c r="X9" s="447">
        <f>IF($B9="","",COUNTIF($N9:$V9,X$6))</f>
      </c>
      <c r="Y9" s="158">
        <f>IF($B9="","",COUNTIF($K9:$M9,Y$6))</f>
      </c>
      <c r="Z9" s="448">
        <f>IF($B9="","",COUNTIF($N9:$V9,Z$6))</f>
      </c>
      <c r="AA9" s="449">
        <f>IF($B9="","",COUNTIF($K9:$M9,AA$6))</f>
      </c>
      <c r="AB9" s="450">
        <f>IF($B9="","",COUNTIF($N9:$V9,AB$6))</f>
      </c>
      <c r="AC9" s="471">
        <f>IF($B9="","",COUNTIF($K9:$M9,AC$6))</f>
      </c>
      <c r="AD9" s="472">
        <f>IF($B9="","",COUNTIF($N9:$V9,AD$6))</f>
      </c>
      <c r="AE9" s="160">
        <f>IF(B9="","",(G9/12*W9)+(I9/12*X9)+(G9/12*Y9)+(I9/12*Z9)+(G9/12*AA9)+(I9/12*AB9)+(G9/12*#REF!)+(I9/12*#REF!))</f>
      </c>
      <c r="AF9" s="161">
        <f aca="true" t="shared" si="0" ref="AF9:AF38">IF(B9="","",AE9-J9)</f>
      </c>
      <c r="AG9" s="791">
        <f>IF(B9="","",VLOOKUP($B9,#REF!,27,FALSE))</f>
      </c>
      <c r="AH9" s="792" t="s">
        <v>240</v>
      </c>
      <c r="AI9" s="793" t="s">
        <v>240</v>
      </c>
      <c r="AK9" s="425">
        <f>IF(A9&gt;0,ASC(C9&amp;H9),"")</f>
      </c>
      <c r="AL9" s="425">
        <f aca="true" t="shared" si="1" ref="AL9:AL38">IF(B9="","",IF(AF9=0,0,1))</f>
      </c>
    </row>
    <row r="10" spans="1:38" s="424" customFormat="1" ht="18.75" customHeight="1">
      <c r="A10" s="3">
        <f aca="true" t="shared" si="2" ref="A10:A38">IF(B10="","",ROW($A10)-ROW($A$8))</f>
      </c>
      <c r="B10" s="465"/>
      <c r="C10" s="162">
        <f>IF(B10="","",VLOOKUP($B10,#REF!,2,FALSE))</f>
      </c>
      <c r="D10" s="163">
        <f>IF(B10="","",VLOOKUP($B10,#REF!,3,FALSE))</f>
      </c>
      <c r="E10" s="163">
        <f>IF(C10="","",VLOOKUP($B10,#REF!,4,FALSE))</f>
      </c>
      <c r="F10" s="164">
        <f>IF(B10="","",VLOOKUP($B10,#REF!,11,FALSE))</f>
      </c>
      <c r="G10" s="165">
        <f>IF(B10="","",VLOOKUP($B10,#REF!,13,FALSE))</f>
      </c>
      <c r="H10" s="164">
        <f>IF(B10="","",VLOOKUP($B10,#REF!,14,FALSE))</f>
      </c>
      <c r="I10" s="165">
        <f>IF(B10="","",VLOOKUP($B10,#REF!,16,FALSE))</f>
      </c>
      <c r="J10" s="166">
        <f>IF(B10="","",VLOOKUP($B10,#REF!,17,FALSE))</f>
      </c>
      <c r="K10" s="451">
        <f>IF($B10="","",VLOOKUP($B10,#REF!,11,FALSE))</f>
      </c>
      <c r="L10" s="452">
        <f>IF($B10="","",VLOOKUP($B10,#REF!,11,FALSE))</f>
      </c>
      <c r="M10" s="453">
        <f>IF($B10="","",VLOOKUP($B10,#REF!,11,FALSE))</f>
      </c>
      <c r="N10" s="451">
        <f>IF($B10="","",VLOOKUP($B10,#REF!,14,FALSE))</f>
      </c>
      <c r="O10" s="452">
        <f>IF($B10="","",VLOOKUP($B10,#REF!,14,FALSE))</f>
      </c>
      <c r="P10" s="452">
        <f>IF($B10="","",VLOOKUP($B10,#REF!,14,FALSE))</f>
      </c>
      <c r="Q10" s="452">
        <f>IF($B10="","",VLOOKUP($B10,#REF!,14,FALSE))</f>
      </c>
      <c r="R10" s="452">
        <f>IF($B10="","",VLOOKUP($B10,#REF!,14,FALSE))</f>
      </c>
      <c r="S10" s="452">
        <f>IF($B10="","",VLOOKUP($B10,#REF!,14,FALSE))</f>
      </c>
      <c r="T10" s="452">
        <f>IF($B10="","",VLOOKUP($B10,#REF!,14,FALSE))</f>
      </c>
      <c r="U10" s="452">
        <f>IF($B10="","",VLOOKUP($B10,#REF!,14,FALSE))</f>
      </c>
      <c r="V10" s="453">
        <f>IF($B10="","",VLOOKUP($B10,#REF!,14,FALSE))</f>
      </c>
      <c r="W10" s="164">
        <f aca="true" t="shared" si="3" ref="W10:W38">IF($B10="","",COUNTIF($K10:$M10,W$6))</f>
      </c>
      <c r="X10" s="454">
        <f aca="true" t="shared" si="4" ref="X10:X38">IF($B10="","",COUNTIF($N10:$V10,X$6))</f>
      </c>
      <c r="Y10" s="164">
        <f aca="true" t="shared" si="5" ref="Y10:Y38">IF($B10="","",COUNTIF($K10:$M10,Y$6))</f>
      </c>
      <c r="Z10" s="455">
        <f aca="true" t="shared" si="6" ref="Z10:Z38">IF($B10="","",COUNTIF($N10:$V10,Z$6))</f>
      </c>
      <c r="AA10" s="456">
        <f aca="true" t="shared" si="7" ref="AA10:AA38">IF($B10="","",COUNTIF($K10:$M10,AA$6))</f>
      </c>
      <c r="AB10" s="457">
        <f aca="true" t="shared" si="8" ref="AB10:AB38">IF($B10="","",COUNTIF($N10:$V10,AB$6))</f>
      </c>
      <c r="AC10" s="473">
        <f aca="true" t="shared" si="9" ref="AC10:AC38">IF($B10="","",COUNTIF($K10:$M10,AC$6))</f>
      </c>
      <c r="AD10" s="474">
        <f aca="true" t="shared" si="10" ref="AD10:AD38">IF($B10="","",COUNTIF($N10:$V10,AD$6))</f>
      </c>
      <c r="AE10" s="166">
        <f>IF(B10="","",(G10/12*W10)+(I10/12*X10)+(G10/12*Y10)+(I10/12*Z10)+(G10/12*AA10)+(I10/12*AB10)+(G10/12*#REF!)+(I10/12*#REF!))</f>
      </c>
      <c r="AF10" s="167">
        <f t="shared" si="0"/>
      </c>
      <c r="AG10" s="707">
        <f>IF(B10="","",VLOOKUP($B10,#REF!,27,FALSE))</f>
      </c>
      <c r="AH10" s="708" t="s">
        <v>240</v>
      </c>
      <c r="AI10" s="709" t="s">
        <v>240</v>
      </c>
      <c r="AK10" s="413">
        <f>IF(A10&gt;0,ASC(C10&amp;H10),"")</f>
      </c>
      <c r="AL10" s="413">
        <f t="shared" si="1"/>
      </c>
    </row>
    <row r="11" spans="1:38" s="424" customFormat="1" ht="18.75" customHeight="1">
      <c r="A11" s="2">
        <f t="shared" si="2"/>
      </c>
      <c r="B11" s="465"/>
      <c r="C11" s="171">
        <f>IF(B11="","",VLOOKUP($B11,#REF!,2,FALSE))</f>
      </c>
      <c r="D11" s="172">
        <f>IF(B11="","",VLOOKUP($B11,#REF!,3,FALSE))</f>
      </c>
      <c r="E11" s="172">
        <f>IF(C11="","",VLOOKUP($B11,#REF!,4,FALSE))</f>
      </c>
      <c r="F11" s="173">
        <f>IF(B11="","",VLOOKUP($B11,#REF!,11,FALSE))</f>
      </c>
      <c r="G11" s="139">
        <f>IF(B11="","",VLOOKUP($B11,#REF!,13,FALSE))</f>
      </c>
      <c r="H11" s="173">
        <f>IF(B11="","",VLOOKUP($B11,#REF!,14,FALSE))</f>
      </c>
      <c r="I11" s="139">
        <f>IF(B11="","",VLOOKUP($B11,#REF!,16,FALSE))</f>
      </c>
      <c r="J11" s="140">
        <f>IF(B11="","",VLOOKUP($B11,#REF!,17,FALSE))</f>
      </c>
      <c r="K11" s="458">
        <f>IF($B11="","",VLOOKUP($B11,#REF!,11,FALSE))</f>
      </c>
      <c r="L11" s="459">
        <f>IF($B11="","",VLOOKUP($B11,#REF!,11,FALSE))</f>
      </c>
      <c r="M11" s="460">
        <f>IF($B11="","",VLOOKUP($B11,#REF!,11,FALSE))</f>
      </c>
      <c r="N11" s="458">
        <f>IF($B11="","",VLOOKUP($B11,#REF!,14,FALSE))</f>
      </c>
      <c r="O11" s="459">
        <f>IF($B11="","",VLOOKUP($B11,#REF!,14,FALSE))</f>
      </c>
      <c r="P11" s="459">
        <f>IF($B11="","",VLOOKUP($B11,#REF!,14,FALSE))</f>
      </c>
      <c r="Q11" s="459">
        <f>IF($B11="","",VLOOKUP($B11,#REF!,14,FALSE))</f>
      </c>
      <c r="R11" s="459">
        <f>IF($B11="","",VLOOKUP($B11,#REF!,14,FALSE))</f>
      </c>
      <c r="S11" s="459">
        <f>IF($B11="","",VLOOKUP($B11,#REF!,14,FALSE))</f>
      </c>
      <c r="T11" s="459">
        <f>IF($B11="","",VLOOKUP($B11,#REF!,14,FALSE))</f>
      </c>
      <c r="U11" s="459">
        <f>IF($B11="","",VLOOKUP($B11,#REF!,14,FALSE))</f>
      </c>
      <c r="V11" s="460">
        <f>IF($B11="","",VLOOKUP($B11,#REF!,14,FALSE))</f>
      </c>
      <c r="W11" s="164">
        <f t="shared" si="3"/>
      </c>
      <c r="X11" s="454">
        <f t="shared" si="4"/>
      </c>
      <c r="Y11" s="164">
        <f t="shared" si="5"/>
      </c>
      <c r="Z11" s="455">
        <f t="shared" si="6"/>
      </c>
      <c r="AA11" s="456">
        <f t="shared" si="7"/>
      </c>
      <c r="AB11" s="457">
        <f t="shared" si="8"/>
      </c>
      <c r="AC11" s="473">
        <f t="shared" si="9"/>
      </c>
      <c r="AD11" s="474">
        <f t="shared" si="10"/>
      </c>
      <c r="AE11" s="140">
        <f>IF(B11="","",(G11/12*W11)+(I11/12*X11)+(G11/12*Y11)+(I11/12*Z11)+(G11/12*AA11)+(I11/12*AB11)+(G11/12*#REF!)+(I11/12*#REF!))</f>
      </c>
      <c r="AF11" s="174">
        <f t="shared" si="0"/>
      </c>
      <c r="AG11" s="707">
        <f>IF(B11="","",VLOOKUP($B11,#REF!,27,FALSE))</f>
      </c>
      <c r="AH11" s="708" t="s">
        <v>240</v>
      </c>
      <c r="AI11" s="709" t="s">
        <v>240</v>
      </c>
      <c r="AK11" s="425">
        <f aca="true" t="shared" si="11" ref="AK11:AK38">IF(A11&gt;0,ASC(C11&amp;H11),"")</f>
      </c>
      <c r="AL11" s="425">
        <f t="shared" si="1"/>
      </c>
    </row>
    <row r="12" spans="1:38" s="424" customFormat="1" ht="18.75" customHeight="1">
      <c r="A12" s="2">
        <f t="shared" si="2"/>
      </c>
      <c r="B12" s="465"/>
      <c r="C12" s="171">
        <f>IF(B12="","",VLOOKUP($B12,#REF!,2,FALSE))</f>
      </c>
      <c r="D12" s="172">
        <f>IF(B12="","",VLOOKUP($B12,#REF!,3,FALSE))</f>
      </c>
      <c r="E12" s="172">
        <f>IF(C12="","",VLOOKUP($B12,#REF!,4,FALSE))</f>
      </c>
      <c r="F12" s="173">
        <f>IF(B12="","",VLOOKUP($B12,#REF!,11,FALSE))</f>
      </c>
      <c r="G12" s="139">
        <f>IF(B12="","",VLOOKUP($B12,#REF!,13,FALSE))</f>
      </c>
      <c r="H12" s="173">
        <f>IF(B12="","",VLOOKUP($B12,#REF!,14,FALSE))</f>
      </c>
      <c r="I12" s="139">
        <f>IF(B12="","",VLOOKUP($B12,#REF!,16,FALSE))</f>
      </c>
      <c r="J12" s="140">
        <f>IF(B12="","",VLOOKUP($B12,#REF!,17,FALSE))</f>
      </c>
      <c r="K12" s="458">
        <f>IF($B12="","",VLOOKUP($B12,#REF!,11,FALSE))</f>
      </c>
      <c r="L12" s="459">
        <f>IF($B12="","",VLOOKUP($B12,#REF!,11,FALSE))</f>
      </c>
      <c r="M12" s="460">
        <f>IF($B12="","",VLOOKUP($B12,#REF!,11,FALSE))</f>
      </c>
      <c r="N12" s="458">
        <f>IF($B12="","",VLOOKUP($B12,#REF!,14,FALSE))</f>
      </c>
      <c r="O12" s="459">
        <f>IF($B12="","",VLOOKUP($B12,#REF!,14,FALSE))</f>
      </c>
      <c r="P12" s="459">
        <f>IF($B12="","",VLOOKUP($B12,#REF!,14,FALSE))</f>
      </c>
      <c r="Q12" s="459">
        <f>IF($B12="","",VLOOKUP($B12,#REF!,14,FALSE))</f>
      </c>
      <c r="R12" s="459">
        <f>IF($B12="","",VLOOKUP($B12,#REF!,14,FALSE))</f>
      </c>
      <c r="S12" s="459">
        <f>IF($B12="","",VLOOKUP($B12,#REF!,14,FALSE))</f>
      </c>
      <c r="T12" s="459">
        <f>IF($B12="","",VLOOKUP($B12,#REF!,14,FALSE))</f>
      </c>
      <c r="U12" s="459">
        <f>IF($B12="","",VLOOKUP($B12,#REF!,14,FALSE))</f>
      </c>
      <c r="V12" s="460">
        <f>IF($B12="","",VLOOKUP($B12,#REF!,14,FALSE))</f>
      </c>
      <c r="W12" s="173">
        <f t="shared" si="3"/>
      </c>
      <c r="X12" s="461">
        <f t="shared" si="4"/>
      </c>
      <c r="Y12" s="173">
        <f t="shared" si="5"/>
      </c>
      <c r="Z12" s="462">
        <f t="shared" si="6"/>
      </c>
      <c r="AA12" s="463">
        <f t="shared" si="7"/>
      </c>
      <c r="AB12" s="464">
        <f t="shared" si="8"/>
      </c>
      <c r="AC12" s="475">
        <f t="shared" si="9"/>
      </c>
      <c r="AD12" s="476">
        <f t="shared" si="10"/>
      </c>
      <c r="AE12" s="140">
        <f>IF(B12="","",(G12/12*W12)+(I12/12*X12)+(G12/12*Y12)+(I12/12*Z12)+(G12/12*AA12)+(I12/12*AB12)+(G12/12*#REF!)+(I12/12*#REF!))</f>
      </c>
      <c r="AF12" s="174">
        <f t="shared" si="0"/>
      </c>
      <c r="AG12" s="707">
        <f>IF(B12="","",VLOOKUP($B12,#REF!,27,FALSE))</f>
      </c>
      <c r="AH12" s="708" t="s">
        <v>240</v>
      </c>
      <c r="AI12" s="709" t="s">
        <v>240</v>
      </c>
      <c r="AK12" s="425">
        <f t="shared" si="11"/>
      </c>
      <c r="AL12" s="425">
        <f t="shared" si="1"/>
      </c>
    </row>
    <row r="13" spans="1:38" s="424" customFormat="1" ht="18.75" customHeight="1">
      <c r="A13" s="2">
        <f t="shared" si="2"/>
      </c>
      <c r="B13" s="465"/>
      <c r="C13" s="171">
        <f>IF(B13="","",VLOOKUP($B13,#REF!,2,FALSE))</f>
      </c>
      <c r="D13" s="172">
        <f>IF(B13="","",VLOOKUP($B13,#REF!,3,FALSE))</f>
      </c>
      <c r="E13" s="172">
        <f>IF(C13="","",VLOOKUP($B13,#REF!,4,FALSE))</f>
      </c>
      <c r="F13" s="173">
        <f>IF(B13="","",VLOOKUP($B13,#REF!,11,FALSE))</f>
      </c>
      <c r="G13" s="139">
        <f>IF(B13="","",VLOOKUP($B13,#REF!,13,FALSE))</f>
      </c>
      <c r="H13" s="173">
        <f>IF(B13="","",VLOOKUP($B13,#REF!,14,FALSE))</f>
      </c>
      <c r="I13" s="139">
        <f>IF(B13="","",VLOOKUP($B13,#REF!,16,FALSE))</f>
      </c>
      <c r="J13" s="140">
        <f>IF(B13="","",VLOOKUP($B13,#REF!,17,FALSE))</f>
      </c>
      <c r="K13" s="458">
        <f>IF($B13="","",VLOOKUP($B13,#REF!,11,FALSE))</f>
      </c>
      <c r="L13" s="459">
        <f>IF($B13="","",VLOOKUP($B13,#REF!,11,FALSE))</f>
      </c>
      <c r="M13" s="460">
        <f>IF($B13="","",VLOOKUP($B13,#REF!,11,FALSE))</f>
      </c>
      <c r="N13" s="458">
        <f>IF($B13="","",VLOOKUP($B13,#REF!,14,FALSE))</f>
      </c>
      <c r="O13" s="459">
        <f>IF($B13="","",VLOOKUP($B13,#REF!,14,FALSE))</f>
      </c>
      <c r="P13" s="459">
        <f>IF($B13="","",VLOOKUP($B13,#REF!,14,FALSE))</f>
      </c>
      <c r="Q13" s="459">
        <f>IF($B13="","",VLOOKUP($B13,#REF!,14,FALSE))</f>
      </c>
      <c r="R13" s="459">
        <f>IF($B13="","",VLOOKUP($B13,#REF!,14,FALSE))</f>
      </c>
      <c r="S13" s="459">
        <f>IF($B13="","",VLOOKUP($B13,#REF!,14,FALSE))</f>
      </c>
      <c r="T13" s="459">
        <f>IF($B13="","",VLOOKUP($B13,#REF!,14,FALSE))</f>
      </c>
      <c r="U13" s="459">
        <f>IF($B13="","",VLOOKUP($B13,#REF!,14,FALSE))</f>
      </c>
      <c r="V13" s="460">
        <f>IF($B13="","",VLOOKUP($B13,#REF!,14,FALSE))</f>
      </c>
      <c r="W13" s="173">
        <f t="shared" si="3"/>
      </c>
      <c r="X13" s="461">
        <f t="shared" si="4"/>
      </c>
      <c r="Y13" s="173">
        <f t="shared" si="5"/>
      </c>
      <c r="Z13" s="462">
        <f t="shared" si="6"/>
      </c>
      <c r="AA13" s="463">
        <f t="shared" si="7"/>
      </c>
      <c r="AB13" s="464">
        <f t="shared" si="8"/>
      </c>
      <c r="AC13" s="475">
        <f t="shared" si="9"/>
      </c>
      <c r="AD13" s="476">
        <f t="shared" si="10"/>
      </c>
      <c r="AE13" s="140">
        <f>IF(B13="","",(G13/12*W13)+(I13/12*X13)+(G13/12*Y13)+(I13/12*Z13)+(G13/12*AA13)+(I13/12*AB13)+(G13/12*#REF!)+(I13/12*#REF!))</f>
      </c>
      <c r="AF13" s="174">
        <f t="shared" si="0"/>
      </c>
      <c r="AG13" s="707">
        <f>IF(B13="","",VLOOKUP($B13,#REF!,27,FALSE))</f>
      </c>
      <c r="AH13" s="708" t="s">
        <v>240</v>
      </c>
      <c r="AI13" s="709" t="s">
        <v>240</v>
      </c>
      <c r="AK13" s="425">
        <f t="shared" si="11"/>
      </c>
      <c r="AL13" s="425">
        <f t="shared" si="1"/>
      </c>
    </row>
    <row r="14" spans="1:38" s="424" customFormat="1" ht="18.75" customHeight="1">
      <c r="A14" s="2">
        <f t="shared" si="2"/>
      </c>
      <c r="B14" s="465"/>
      <c r="C14" s="171">
        <f>IF(B14="","",VLOOKUP($B14,#REF!,2,FALSE))</f>
      </c>
      <c r="D14" s="172">
        <f>IF(B14="","",VLOOKUP($B14,#REF!,3,FALSE))</f>
      </c>
      <c r="E14" s="172">
        <f>IF(C14="","",VLOOKUP($B14,#REF!,4,FALSE))</f>
      </c>
      <c r="F14" s="173">
        <f>IF(B14="","",VLOOKUP($B14,#REF!,11,FALSE))</f>
      </c>
      <c r="G14" s="139">
        <f>IF(B14="","",VLOOKUP($B14,#REF!,13,FALSE))</f>
      </c>
      <c r="H14" s="173">
        <f>IF(B14="","",VLOOKUP($B14,#REF!,14,FALSE))</f>
      </c>
      <c r="I14" s="139">
        <f>IF(B14="","",VLOOKUP($B14,#REF!,16,FALSE))</f>
      </c>
      <c r="J14" s="140">
        <f>IF(B14="","",VLOOKUP($B14,#REF!,17,FALSE))</f>
      </c>
      <c r="K14" s="458">
        <f>IF($B14="","",VLOOKUP($B14,#REF!,11,FALSE))</f>
      </c>
      <c r="L14" s="459">
        <f>IF($B14="","",VLOOKUP($B14,#REF!,11,FALSE))</f>
      </c>
      <c r="M14" s="460">
        <f>IF($B14="","",VLOOKUP($B14,#REF!,11,FALSE))</f>
      </c>
      <c r="N14" s="458">
        <f>IF($B14="","",VLOOKUP($B14,#REF!,14,FALSE))</f>
      </c>
      <c r="O14" s="459">
        <f>IF($B14="","",VLOOKUP($B14,#REF!,14,FALSE))</f>
      </c>
      <c r="P14" s="459">
        <f>IF($B14="","",VLOOKUP($B14,#REF!,14,FALSE))</f>
      </c>
      <c r="Q14" s="459">
        <f>IF($B14="","",VLOOKUP($B14,#REF!,14,FALSE))</f>
      </c>
      <c r="R14" s="459">
        <f>IF($B14="","",VLOOKUP($B14,#REF!,14,FALSE))</f>
      </c>
      <c r="S14" s="459">
        <f>IF($B14="","",VLOOKUP($B14,#REF!,14,FALSE))</f>
      </c>
      <c r="T14" s="459">
        <f>IF($B14="","",VLOOKUP($B14,#REF!,14,FALSE))</f>
      </c>
      <c r="U14" s="459">
        <f>IF($B14="","",VLOOKUP($B14,#REF!,14,FALSE))</f>
      </c>
      <c r="V14" s="460">
        <f>IF($B14="","",VLOOKUP($B14,#REF!,14,FALSE))</f>
      </c>
      <c r="W14" s="173">
        <f t="shared" si="3"/>
      </c>
      <c r="X14" s="461">
        <f t="shared" si="4"/>
      </c>
      <c r="Y14" s="173">
        <f t="shared" si="5"/>
      </c>
      <c r="Z14" s="462">
        <f t="shared" si="6"/>
      </c>
      <c r="AA14" s="463">
        <f t="shared" si="7"/>
      </c>
      <c r="AB14" s="464">
        <f t="shared" si="8"/>
      </c>
      <c r="AC14" s="475">
        <f t="shared" si="9"/>
      </c>
      <c r="AD14" s="476">
        <f t="shared" si="10"/>
      </c>
      <c r="AE14" s="140">
        <f>IF(B14="","",(G14/12*W14)+(I14/12*X14)+(G14/12*Y14)+(I14/12*Z14)+(G14/12*AA14)+(I14/12*AB14)+(G14/12*#REF!)+(I14/12*#REF!))</f>
      </c>
      <c r="AF14" s="174">
        <f t="shared" si="0"/>
      </c>
      <c r="AG14" s="707">
        <f>IF(B14="","",VLOOKUP($B14,#REF!,27,FALSE))</f>
      </c>
      <c r="AH14" s="708" t="s">
        <v>240</v>
      </c>
      <c r="AI14" s="709" t="s">
        <v>240</v>
      </c>
      <c r="AK14" s="425">
        <f t="shared" si="11"/>
      </c>
      <c r="AL14" s="425">
        <f t="shared" si="1"/>
      </c>
    </row>
    <row r="15" spans="1:38" s="424" customFormat="1" ht="18.75" customHeight="1">
      <c r="A15" s="2">
        <f t="shared" si="2"/>
      </c>
      <c r="B15" s="465"/>
      <c r="C15" s="171">
        <f>IF(B15="","",VLOOKUP($B15,#REF!,2,FALSE))</f>
      </c>
      <c r="D15" s="172">
        <f>IF(B15="","",VLOOKUP($B15,#REF!,3,FALSE))</f>
      </c>
      <c r="E15" s="172">
        <f>IF(C15="","",VLOOKUP($B15,#REF!,4,FALSE))</f>
      </c>
      <c r="F15" s="173">
        <f>IF(B15="","",VLOOKUP($B15,#REF!,11,FALSE))</f>
      </c>
      <c r="G15" s="139">
        <f>IF(B15="","",VLOOKUP($B15,#REF!,13,FALSE))</f>
      </c>
      <c r="H15" s="173">
        <f>IF(B15="","",VLOOKUP($B15,#REF!,14,FALSE))</f>
      </c>
      <c r="I15" s="139">
        <f>IF(B15="","",VLOOKUP($B15,#REF!,16,FALSE))</f>
      </c>
      <c r="J15" s="140">
        <f>IF(B15="","",VLOOKUP($B15,#REF!,17,FALSE))</f>
      </c>
      <c r="K15" s="458">
        <f>IF($B15="","",VLOOKUP($B15,#REF!,11,FALSE))</f>
      </c>
      <c r="L15" s="459">
        <f>IF($B15="","",VLOOKUP($B15,#REF!,11,FALSE))</f>
      </c>
      <c r="M15" s="460">
        <f>IF($B15="","",VLOOKUP($B15,#REF!,11,FALSE))</f>
      </c>
      <c r="N15" s="458">
        <f>IF($B15="","",VLOOKUP($B15,#REF!,14,FALSE))</f>
      </c>
      <c r="O15" s="459">
        <f>IF($B15="","",VLOOKUP($B15,#REF!,14,FALSE))</f>
      </c>
      <c r="P15" s="459">
        <f>IF($B15="","",VLOOKUP($B15,#REF!,14,FALSE))</f>
      </c>
      <c r="Q15" s="459">
        <f>IF($B15="","",VLOOKUP($B15,#REF!,14,FALSE))</f>
      </c>
      <c r="R15" s="459">
        <f>IF($B15="","",VLOOKUP($B15,#REF!,14,FALSE))</f>
      </c>
      <c r="S15" s="459">
        <f>IF($B15="","",VLOOKUP($B15,#REF!,14,FALSE))</f>
      </c>
      <c r="T15" s="459">
        <f>IF($B15="","",VLOOKUP($B15,#REF!,14,FALSE))</f>
      </c>
      <c r="U15" s="459">
        <f>IF($B15="","",VLOOKUP($B15,#REF!,14,FALSE))</f>
      </c>
      <c r="V15" s="460">
        <f>IF($B15="","",VLOOKUP($B15,#REF!,14,FALSE))</f>
      </c>
      <c r="W15" s="173">
        <f t="shared" si="3"/>
      </c>
      <c r="X15" s="461">
        <f t="shared" si="4"/>
      </c>
      <c r="Y15" s="173">
        <f>IF($B15="","",COUNTIF($K15:$M15,Y$6))</f>
      </c>
      <c r="Z15" s="462">
        <f t="shared" si="6"/>
      </c>
      <c r="AA15" s="463">
        <f t="shared" si="7"/>
      </c>
      <c r="AB15" s="464">
        <f t="shared" si="8"/>
      </c>
      <c r="AC15" s="475">
        <f t="shared" si="9"/>
      </c>
      <c r="AD15" s="476">
        <f t="shared" si="10"/>
      </c>
      <c r="AE15" s="140">
        <f>IF(B15="","",(G15/12*W15)+(I15/12*X15)+(G15/12*Y15)+(I15/12*Z15)+(G15/12*AA15)+(I15/12*AB15)+(G15/12*#REF!)+(I15/12*#REF!))</f>
      </c>
      <c r="AF15" s="174">
        <f t="shared" si="0"/>
      </c>
      <c r="AG15" s="707">
        <f>IF(B15="","",VLOOKUP($B15,#REF!,27,FALSE))</f>
      </c>
      <c r="AH15" s="708" t="s">
        <v>240</v>
      </c>
      <c r="AI15" s="709" t="s">
        <v>240</v>
      </c>
      <c r="AK15" s="425">
        <f t="shared" si="11"/>
      </c>
      <c r="AL15" s="425">
        <f t="shared" si="1"/>
      </c>
    </row>
    <row r="16" spans="1:38" s="424" customFormat="1" ht="18.75" customHeight="1">
      <c r="A16" s="2">
        <f t="shared" si="2"/>
      </c>
      <c r="B16" s="465"/>
      <c r="C16" s="171">
        <f>IF(B16="","",VLOOKUP($B16,#REF!,2,FALSE))</f>
      </c>
      <c r="D16" s="172">
        <f>IF(B16="","",VLOOKUP($B16,#REF!,3,FALSE))</f>
      </c>
      <c r="E16" s="172">
        <f>IF(C16="","",VLOOKUP($B16,#REF!,4,FALSE))</f>
      </c>
      <c r="F16" s="173">
        <f>IF(B16="","",VLOOKUP($B16,#REF!,11,FALSE))</f>
      </c>
      <c r="G16" s="139">
        <f>IF(B16="","",VLOOKUP($B16,#REF!,13,FALSE))</f>
      </c>
      <c r="H16" s="173">
        <f>IF(B16="","",VLOOKUP($B16,#REF!,14,FALSE))</f>
      </c>
      <c r="I16" s="139">
        <f>IF(B16="","",VLOOKUP($B16,#REF!,16,FALSE))</f>
      </c>
      <c r="J16" s="140">
        <f>IF(B16="","",VLOOKUP($B16,#REF!,17,FALSE))</f>
      </c>
      <c r="K16" s="458">
        <f>IF($B16="","",VLOOKUP($B16,#REF!,11,FALSE))</f>
      </c>
      <c r="L16" s="459">
        <f>IF($B16="","",VLOOKUP($B16,#REF!,11,FALSE))</f>
      </c>
      <c r="M16" s="460">
        <f>IF($B16="","",VLOOKUP($B16,#REF!,11,FALSE))</f>
      </c>
      <c r="N16" s="458">
        <f>IF($B16="","",VLOOKUP($B16,#REF!,14,FALSE))</f>
      </c>
      <c r="O16" s="459">
        <f>IF($B16="","",VLOOKUP($B16,#REF!,14,FALSE))</f>
      </c>
      <c r="P16" s="459">
        <f>IF($B16="","",VLOOKUP($B16,#REF!,14,FALSE))</f>
      </c>
      <c r="Q16" s="459">
        <f>IF($B16="","",VLOOKUP($B16,#REF!,14,FALSE))</f>
      </c>
      <c r="R16" s="459">
        <f>IF($B16="","",VLOOKUP($B16,#REF!,14,FALSE))</f>
      </c>
      <c r="S16" s="459">
        <f>IF($B16="","",VLOOKUP($B16,#REF!,14,FALSE))</f>
      </c>
      <c r="T16" s="459">
        <f>IF($B16="","",VLOOKUP($B16,#REF!,14,FALSE))</f>
      </c>
      <c r="U16" s="459">
        <f>IF($B16="","",VLOOKUP($B16,#REF!,14,FALSE))</f>
      </c>
      <c r="V16" s="460">
        <f>IF($B16="","",VLOOKUP($B16,#REF!,14,FALSE))</f>
      </c>
      <c r="W16" s="173">
        <f t="shared" si="3"/>
      </c>
      <c r="X16" s="461">
        <f t="shared" si="4"/>
      </c>
      <c r="Y16" s="173">
        <f t="shared" si="5"/>
      </c>
      <c r="Z16" s="462">
        <f t="shared" si="6"/>
      </c>
      <c r="AA16" s="463">
        <f t="shared" si="7"/>
      </c>
      <c r="AB16" s="464">
        <f t="shared" si="8"/>
      </c>
      <c r="AC16" s="475">
        <f t="shared" si="9"/>
      </c>
      <c r="AD16" s="476">
        <f t="shared" si="10"/>
      </c>
      <c r="AE16" s="140">
        <f>IF(B16="","",(G16/12*W16)+(I16/12*X16)+(G16/12*Y16)+(I16/12*Z16)+(G16/12*AA16)+(I16/12*AB16)+(G16/12*#REF!)+(I16/12*#REF!))</f>
      </c>
      <c r="AF16" s="174">
        <f t="shared" si="0"/>
      </c>
      <c r="AG16" s="707">
        <f>IF(B16="","",VLOOKUP($B16,#REF!,27,FALSE))</f>
      </c>
      <c r="AH16" s="708" t="s">
        <v>240</v>
      </c>
      <c r="AI16" s="709" t="s">
        <v>240</v>
      </c>
      <c r="AK16" s="425">
        <f t="shared" si="11"/>
      </c>
      <c r="AL16" s="425">
        <f t="shared" si="1"/>
      </c>
    </row>
    <row r="17" spans="1:38" s="424" customFormat="1" ht="18.75" customHeight="1">
      <c r="A17" s="2">
        <f t="shared" si="2"/>
      </c>
      <c r="B17" s="465"/>
      <c r="C17" s="171">
        <f>IF(B17="","",VLOOKUP($B17,#REF!,2,FALSE))</f>
      </c>
      <c r="D17" s="172">
        <f>IF(B17="","",VLOOKUP($B17,#REF!,3,FALSE))</f>
      </c>
      <c r="E17" s="172">
        <f>IF(C17="","",VLOOKUP($B17,#REF!,4,FALSE))</f>
      </c>
      <c r="F17" s="173">
        <f>IF(B17="","",VLOOKUP($B17,#REF!,11,FALSE))</f>
      </c>
      <c r="G17" s="139">
        <f>IF(B17="","",VLOOKUP($B17,#REF!,13,FALSE))</f>
      </c>
      <c r="H17" s="173">
        <f>IF(B17="","",VLOOKUP($B17,#REF!,14,FALSE))</f>
      </c>
      <c r="I17" s="139">
        <f>IF(B17="","",VLOOKUP($B17,#REF!,16,FALSE))</f>
      </c>
      <c r="J17" s="140">
        <f>IF(B17="","",VLOOKUP($B17,#REF!,17,FALSE))</f>
      </c>
      <c r="K17" s="458">
        <f>IF($B17="","",VLOOKUP($B17,#REF!,11,FALSE))</f>
      </c>
      <c r="L17" s="459">
        <f>IF($B17="","",VLOOKUP($B17,#REF!,11,FALSE))</f>
      </c>
      <c r="M17" s="460">
        <f>IF($B17="","",VLOOKUP($B17,#REF!,11,FALSE))</f>
      </c>
      <c r="N17" s="458">
        <f>IF($B17="","",VLOOKUP($B17,#REF!,14,FALSE))</f>
      </c>
      <c r="O17" s="459">
        <f>IF($B17="","",VLOOKUP($B17,#REF!,14,FALSE))</f>
      </c>
      <c r="P17" s="459">
        <f>IF($B17="","",VLOOKUP($B17,#REF!,14,FALSE))</f>
      </c>
      <c r="Q17" s="459">
        <f>IF($B17="","",VLOOKUP($B17,#REF!,14,FALSE))</f>
      </c>
      <c r="R17" s="459">
        <f>IF($B17="","",VLOOKUP($B17,#REF!,14,FALSE))</f>
      </c>
      <c r="S17" s="459">
        <f>IF($B17="","",VLOOKUP($B17,#REF!,14,FALSE))</f>
      </c>
      <c r="T17" s="459">
        <f>IF($B17="","",VLOOKUP($B17,#REF!,14,FALSE))</f>
      </c>
      <c r="U17" s="459">
        <f>IF($B17="","",VLOOKUP($B17,#REF!,14,FALSE))</f>
      </c>
      <c r="V17" s="460">
        <f>IF($B17="","",VLOOKUP($B17,#REF!,14,FALSE))</f>
      </c>
      <c r="W17" s="173">
        <f t="shared" si="3"/>
      </c>
      <c r="X17" s="461">
        <f t="shared" si="4"/>
      </c>
      <c r="Y17" s="173">
        <f t="shared" si="5"/>
      </c>
      <c r="Z17" s="462">
        <f t="shared" si="6"/>
      </c>
      <c r="AA17" s="463">
        <f t="shared" si="7"/>
      </c>
      <c r="AB17" s="464">
        <f t="shared" si="8"/>
      </c>
      <c r="AC17" s="475">
        <f t="shared" si="9"/>
      </c>
      <c r="AD17" s="476">
        <f t="shared" si="10"/>
      </c>
      <c r="AE17" s="140">
        <f>IF(B17="","",(G17/12*W17)+(I17/12*X17)+(G17/12*Y17)+(I17/12*Z17)+(G17/12*AA17)+(I17/12*AB17)+(G17/12*#REF!)+(I17/12*#REF!))</f>
      </c>
      <c r="AF17" s="174">
        <f t="shared" si="0"/>
      </c>
      <c r="AG17" s="707">
        <f>IF(B17="","",VLOOKUP($B17,#REF!,27,FALSE))</f>
      </c>
      <c r="AH17" s="708" t="s">
        <v>240</v>
      </c>
      <c r="AI17" s="709" t="s">
        <v>240</v>
      </c>
      <c r="AK17" s="425">
        <f t="shared" si="11"/>
      </c>
      <c r="AL17" s="425">
        <f t="shared" si="1"/>
      </c>
    </row>
    <row r="18" spans="1:38" s="424" customFormat="1" ht="18.75" customHeight="1">
      <c r="A18" s="2">
        <f t="shared" si="2"/>
      </c>
      <c r="B18" s="465"/>
      <c r="C18" s="171">
        <f>IF(B18="","",VLOOKUP($B18,#REF!,2,FALSE))</f>
      </c>
      <c r="D18" s="172">
        <f>IF(B18="","",VLOOKUP($B18,#REF!,3,FALSE))</f>
      </c>
      <c r="E18" s="172">
        <f>IF(C18="","",VLOOKUP($B18,#REF!,4,FALSE))</f>
      </c>
      <c r="F18" s="173">
        <f>IF(B18="","",VLOOKUP($B18,#REF!,11,FALSE))</f>
      </c>
      <c r="G18" s="139">
        <f>IF(B18="","",VLOOKUP($B18,#REF!,13,FALSE))</f>
      </c>
      <c r="H18" s="173">
        <f>IF(B18="","",VLOOKUP($B18,#REF!,14,FALSE))</f>
      </c>
      <c r="I18" s="139">
        <f>IF(B18="","",VLOOKUP($B18,#REF!,16,FALSE))</f>
      </c>
      <c r="J18" s="140">
        <f>IF(B18="","",VLOOKUP($B18,#REF!,17,FALSE))</f>
      </c>
      <c r="K18" s="458">
        <f>IF($B18="","",VLOOKUP($B18,#REF!,11,FALSE))</f>
      </c>
      <c r="L18" s="459">
        <f>IF($B18="","",VLOOKUP($B18,#REF!,11,FALSE))</f>
      </c>
      <c r="M18" s="460">
        <f>IF($B18="","",VLOOKUP($B18,#REF!,11,FALSE))</f>
      </c>
      <c r="N18" s="458">
        <f>IF($B18="","",VLOOKUP($B18,#REF!,14,FALSE))</f>
      </c>
      <c r="O18" s="459">
        <f>IF($B18="","",VLOOKUP($B18,#REF!,14,FALSE))</f>
      </c>
      <c r="P18" s="459">
        <f>IF($B18="","",VLOOKUP($B18,#REF!,14,FALSE))</f>
      </c>
      <c r="Q18" s="459">
        <f>IF($B18="","",VLOOKUP($B18,#REF!,14,FALSE))</f>
      </c>
      <c r="R18" s="459">
        <f>IF($B18="","",VLOOKUP($B18,#REF!,14,FALSE))</f>
      </c>
      <c r="S18" s="459">
        <f>IF($B18="","",VLOOKUP($B18,#REF!,14,FALSE))</f>
      </c>
      <c r="T18" s="459">
        <f>IF($B18="","",VLOOKUP($B18,#REF!,14,FALSE))</f>
      </c>
      <c r="U18" s="459">
        <f>IF($B18="","",VLOOKUP($B18,#REF!,14,FALSE))</f>
      </c>
      <c r="V18" s="460">
        <f>IF($B18="","",VLOOKUP($B18,#REF!,14,FALSE))</f>
      </c>
      <c r="W18" s="173">
        <f t="shared" si="3"/>
      </c>
      <c r="X18" s="461">
        <f t="shared" si="4"/>
      </c>
      <c r="Y18" s="173">
        <f t="shared" si="5"/>
      </c>
      <c r="Z18" s="462">
        <f t="shared" si="6"/>
      </c>
      <c r="AA18" s="463">
        <f t="shared" si="7"/>
      </c>
      <c r="AB18" s="464">
        <f t="shared" si="8"/>
      </c>
      <c r="AC18" s="475">
        <f t="shared" si="9"/>
      </c>
      <c r="AD18" s="476">
        <f t="shared" si="10"/>
      </c>
      <c r="AE18" s="140">
        <f>IF(B18="","",(G18/12*W18)+(I18/12*X18)+(G18/12*Y18)+(I18/12*Z18)+(G18/12*AA18)+(I18/12*AB18)+(G18/12*#REF!)+(I18/12*#REF!))</f>
      </c>
      <c r="AF18" s="174">
        <f t="shared" si="0"/>
      </c>
      <c r="AG18" s="707">
        <f>IF(B18="","",VLOOKUP($B18,#REF!,27,FALSE))</f>
      </c>
      <c r="AH18" s="708" t="s">
        <v>240</v>
      </c>
      <c r="AI18" s="709" t="s">
        <v>240</v>
      </c>
      <c r="AK18" s="425">
        <f t="shared" si="11"/>
      </c>
      <c r="AL18" s="425">
        <f t="shared" si="1"/>
      </c>
    </row>
    <row r="19" spans="1:38" s="424" customFormat="1" ht="18.75" customHeight="1">
      <c r="A19" s="2">
        <f t="shared" si="2"/>
      </c>
      <c r="B19" s="465"/>
      <c r="C19" s="171">
        <f>IF(B19="","",VLOOKUP($B19,#REF!,2,FALSE))</f>
      </c>
      <c r="D19" s="172">
        <f>IF(B19="","",VLOOKUP($B19,#REF!,3,FALSE))</f>
      </c>
      <c r="E19" s="172">
        <f>IF(C19="","",VLOOKUP($B19,#REF!,4,FALSE))</f>
      </c>
      <c r="F19" s="173">
        <f>IF(B19="","",VLOOKUP($B19,#REF!,11,FALSE))</f>
      </c>
      <c r="G19" s="139">
        <f>IF(E19="","",VLOOKUP($B19,#REF!,3,FALSE))</f>
      </c>
      <c r="H19" s="173">
        <f>IF(B19="","",VLOOKUP($B19,#REF!,14,FALSE))</f>
      </c>
      <c r="I19" s="139">
        <f>IF(B19="","",VLOOKUP($B19,#REF!,16,FALSE))</f>
      </c>
      <c r="J19" s="140">
        <f>IF(B19="","",VLOOKUP($B19,#REF!,17,FALSE))</f>
      </c>
      <c r="K19" s="458">
        <f>IF($B19="","",VLOOKUP($B19,#REF!,11,FALSE))</f>
      </c>
      <c r="L19" s="459">
        <f>IF($B19="","",VLOOKUP($B19,#REF!,11,FALSE))</f>
      </c>
      <c r="M19" s="460">
        <f>IF($B19="","",VLOOKUP($B19,#REF!,11,FALSE))</f>
      </c>
      <c r="N19" s="458">
        <f>IF($B19="","",VLOOKUP($B19,#REF!,14,FALSE))</f>
      </c>
      <c r="O19" s="459">
        <f>IF($B19="","",VLOOKUP($B19,#REF!,14,FALSE))</f>
      </c>
      <c r="P19" s="459">
        <f>IF($B19="","",VLOOKUP($B19,#REF!,14,FALSE))</f>
      </c>
      <c r="Q19" s="459">
        <f>IF($B19="","",VLOOKUP($B19,#REF!,14,FALSE))</f>
      </c>
      <c r="R19" s="459">
        <f>IF($B19="","",VLOOKUP($B19,#REF!,14,FALSE))</f>
      </c>
      <c r="S19" s="459">
        <f>IF($B19="","",VLOOKUP($B19,#REF!,14,FALSE))</f>
      </c>
      <c r="T19" s="459">
        <f>IF($B19="","",VLOOKUP($B19,#REF!,14,FALSE))</f>
      </c>
      <c r="U19" s="459">
        <f>IF($B19="","",VLOOKUP($B19,#REF!,14,FALSE))</f>
      </c>
      <c r="V19" s="460">
        <f>IF($B19="","",VLOOKUP($B19,#REF!,14,FALSE))</f>
      </c>
      <c r="W19" s="173">
        <f t="shared" si="3"/>
      </c>
      <c r="X19" s="461">
        <f t="shared" si="4"/>
      </c>
      <c r="Y19" s="173">
        <f t="shared" si="5"/>
      </c>
      <c r="Z19" s="462">
        <f t="shared" si="6"/>
      </c>
      <c r="AA19" s="463">
        <f t="shared" si="7"/>
      </c>
      <c r="AB19" s="464">
        <f t="shared" si="8"/>
      </c>
      <c r="AC19" s="475">
        <f t="shared" si="9"/>
      </c>
      <c r="AD19" s="476">
        <f t="shared" si="10"/>
      </c>
      <c r="AE19" s="140">
        <f>IF(B19="","",(G19/12*W19)+(I19/12*X19)+(G19/12*Y19)+(I19/12*Z19)+(G19/12*AA19)+(I19/12*AB19)+(G19/12*#REF!)+(I19/12*#REF!))</f>
      </c>
      <c r="AF19" s="174">
        <f t="shared" si="0"/>
      </c>
      <c r="AG19" s="707">
        <f>IF(B19="","",VLOOKUP($B19,#REF!,27,FALSE))</f>
      </c>
      <c r="AH19" s="708" t="s">
        <v>240</v>
      </c>
      <c r="AI19" s="709" t="s">
        <v>240</v>
      </c>
      <c r="AK19" s="425">
        <f t="shared" si="11"/>
      </c>
      <c r="AL19" s="425">
        <f t="shared" si="1"/>
      </c>
    </row>
    <row r="20" spans="1:38" s="424" customFormat="1" ht="18.75" customHeight="1">
      <c r="A20" s="2">
        <f t="shared" si="2"/>
      </c>
      <c r="B20" s="465"/>
      <c r="C20" s="171">
        <f>IF(B20="","",VLOOKUP($B20,#REF!,2,FALSE))</f>
      </c>
      <c r="D20" s="172">
        <f>IF(B20="","",VLOOKUP($B20,#REF!,3,FALSE))</f>
      </c>
      <c r="E20" s="172">
        <f>IF(C20="","",VLOOKUP($B20,#REF!,4,FALSE))</f>
      </c>
      <c r="F20" s="173">
        <f>IF(B20="","",VLOOKUP($B20,#REF!,11,FALSE))</f>
      </c>
      <c r="G20" s="139">
        <f>IF(E20="","",VLOOKUP($B20,#REF!,3,FALSE))</f>
      </c>
      <c r="H20" s="173">
        <f>IF(B20="","",VLOOKUP($B20,#REF!,14,FALSE))</f>
      </c>
      <c r="I20" s="139">
        <f>IF(B20="","",VLOOKUP($B20,#REF!,16,FALSE))</f>
      </c>
      <c r="J20" s="140">
        <f>IF(B20="","",VLOOKUP($B20,#REF!,17,FALSE))</f>
      </c>
      <c r="K20" s="458">
        <f>IF($B20="","",VLOOKUP($B20,#REF!,11,FALSE))</f>
      </c>
      <c r="L20" s="459">
        <f>IF($B20="","",VLOOKUP($B20,#REF!,11,FALSE))</f>
      </c>
      <c r="M20" s="460">
        <f>IF($B20="","",VLOOKUP($B20,#REF!,11,FALSE))</f>
      </c>
      <c r="N20" s="458">
        <f>IF($B20="","",VLOOKUP($B20,#REF!,14,FALSE))</f>
      </c>
      <c r="O20" s="459">
        <f>IF($B20="","",VLOOKUP($B20,#REF!,14,FALSE))</f>
      </c>
      <c r="P20" s="459">
        <f>IF($B20="","",VLOOKUP($B20,#REF!,14,FALSE))</f>
      </c>
      <c r="Q20" s="459">
        <f>IF($B20="","",VLOOKUP($B20,#REF!,14,FALSE))</f>
      </c>
      <c r="R20" s="459">
        <f>IF($B20="","",VLOOKUP($B20,#REF!,14,FALSE))</f>
      </c>
      <c r="S20" s="459">
        <f>IF($B20="","",VLOOKUP($B20,#REF!,14,FALSE))</f>
      </c>
      <c r="T20" s="459">
        <f>IF($B20="","",VLOOKUP($B20,#REF!,14,FALSE))</f>
      </c>
      <c r="U20" s="459">
        <f>IF($B20="","",VLOOKUP($B20,#REF!,14,FALSE))</f>
      </c>
      <c r="V20" s="460">
        <f>IF($B20="","",VLOOKUP($B20,#REF!,14,FALSE))</f>
      </c>
      <c r="W20" s="173">
        <f t="shared" si="3"/>
      </c>
      <c r="X20" s="461">
        <f t="shared" si="4"/>
      </c>
      <c r="Y20" s="173">
        <f t="shared" si="5"/>
      </c>
      <c r="Z20" s="462">
        <f t="shared" si="6"/>
      </c>
      <c r="AA20" s="463">
        <f t="shared" si="7"/>
      </c>
      <c r="AB20" s="464">
        <f t="shared" si="8"/>
      </c>
      <c r="AC20" s="475">
        <f t="shared" si="9"/>
      </c>
      <c r="AD20" s="476">
        <f t="shared" si="10"/>
      </c>
      <c r="AE20" s="140">
        <f>IF(B20="","",(G20/12*W20)+(I20/12*X20)+(G20/12*Y20)+(I20/12*Z20)+(G20/12*AA20)+(I20/12*AB20)+(G20/12*#REF!)+(I20/12*#REF!))</f>
      </c>
      <c r="AF20" s="174">
        <f t="shared" si="0"/>
      </c>
      <c r="AG20" s="707">
        <f>IF(B20="","",VLOOKUP($B20,#REF!,27,FALSE))</f>
      </c>
      <c r="AH20" s="708" t="s">
        <v>240</v>
      </c>
      <c r="AI20" s="709" t="s">
        <v>240</v>
      </c>
      <c r="AK20" s="425">
        <f t="shared" si="11"/>
      </c>
      <c r="AL20" s="425">
        <f t="shared" si="1"/>
      </c>
    </row>
    <row r="21" spans="1:38" s="424" customFormat="1" ht="18.75" customHeight="1">
      <c r="A21" s="2">
        <f t="shared" si="2"/>
      </c>
      <c r="B21" s="465"/>
      <c r="C21" s="171">
        <f>IF(B21="","",VLOOKUP($B21,#REF!,2,FALSE))</f>
      </c>
      <c r="D21" s="172">
        <f>IF(B21="","",VLOOKUP($B21,#REF!,3,FALSE))</f>
      </c>
      <c r="E21" s="172">
        <f>IF(C21="","",VLOOKUP($B21,#REF!,4,FALSE))</f>
      </c>
      <c r="F21" s="173">
        <f>IF(B21="","",VLOOKUP($B21,#REF!,11,FALSE))</f>
      </c>
      <c r="G21" s="139">
        <f>IF(E21="","",VLOOKUP($B21,#REF!,3,FALSE))</f>
      </c>
      <c r="H21" s="173">
        <f>IF(B21="","",VLOOKUP($B21,#REF!,14,FALSE))</f>
      </c>
      <c r="I21" s="139">
        <f>IF(B21="","",VLOOKUP($B21,#REF!,16,FALSE))</f>
      </c>
      <c r="J21" s="140">
        <f>IF(B21="","",VLOOKUP($B21,#REF!,17,FALSE))</f>
      </c>
      <c r="K21" s="458">
        <f>IF($B21="","",VLOOKUP($B21,#REF!,11,FALSE))</f>
      </c>
      <c r="L21" s="459">
        <f>IF($B21="","",VLOOKUP($B21,#REF!,11,FALSE))</f>
      </c>
      <c r="M21" s="460">
        <f>IF($B21="","",VLOOKUP($B21,#REF!,11,FALSE))</f>
      </c>
      <c r="N21" s="458">
        <f>IF($B21="","",VLOOKUP($B21,#REF!,14,FALSE))</f>
      </c>
      <c r="O21" s="459">
        <f>IF($B21="","",VLOOKUP($B21,#REF!,14,FALSE))</f>
      </c>
      <c r="P21" s="459">
        <f>IF($B21="","",VLOOKUP($B21,#REF!,14,FALSE))</f>
      </c>
      <c r="Q21" s="459">
        <f>IF($B21="","",VLOOKUP($B21,#REF!,14,FALSE))</f>
      </c>
      <c r="R21" s="459">
        <f>IF($B21="","",VLOOKUP($B21,#REF!,14,FALSE))</f>
      </c>
      <c r="S21" s="459">
        <f>IF($B21="","",VLOOKUP($B21,#REF!,14,FALSE))</f>
      </c>
      <c r="T21" s="459">
        <f>IF($B21="","",VLOOKUP($B21,#REF!,14,FALSE))</f>
      </c>
      <c r="U21" s="459">
        <f>IF($B21="","",VLOOKUP($B21,#REF!,14,FALSE))</f>
      </c>
      <c r="V21" s="460">
        <f>IF($B21="","",VLOOKUP($B21,#REF!,14,FALSE))</f>
      </c>
      <c r="W21" s="173">
        <f t="shared" si="3"/>
      </c>
      <c r="X21" s="461">
        <f t="shared" si="4"/>
      </c>
      <c r="Y21" s="173">
        <f t="shared" si="5"/>
      </c>
      <c r="Z21" s="462">
        <f t="shared" si="6"/>
      </c>
      <c r="AA21" s="463">
        <f t="shared" si="7"/>
      </c>
      <c r="AB21" s="464">
        <f t="shared" si="8"/>
      </c>
      <c r="AC21" s="475">
        <f t="shared" si="9"/>
      </c>
      <c r="AD21" s="476">
        <f t="shared" si="10"/>
      </c>
      <c r="AE21" s="140">
        <f>IF(B21="","",(G21/12*W21)+(I21/12*X21)+(G21/12*Y21)+(I21/12*Z21)+(G21/12*AA21)+(I21/12*AB21)+(G21/12*#REF!)+(I21/12*#REF!))</f>
      </c>
      <c r="AF21" s="174">
        <f t="shared" si="0"/>
      </c>
      <c r="AG21" s="707">
        <f>IF(B21="","",VLOOKUP($B21,#REF!,27,FALSE))</f>
      </c>
      <c r="AH21" s="708" t="s">
        <v>240</v>
      </c>
      <c r="AI21" s="709" t="s">
        <v>240</v>
      </c>
      <c r="AK21" s="425">
        <f t="shared" si="11"/>
      </c>
      <c r="AL21" s="425">
        <f t="shared" si="1"/>
      </c>
    </row>
    <row r="22" spans="1:38" s="424" customFormat="1" ht="18.75" customHeight="1">
      <c r="A22" s="2">
        <f t="shared" si="2"/>
      </c>
      <c r="B22" s="465"/>
      <c r="C22" s="171">
        <f>IF(B22="","",VLOOKUP($B22,#REF!,2,FALSE))</f>
      </c>
      <c r="D22" s="172">
        <f>IF(B22="","",VLOOKUP($B22,#REF!,3,FALSE))</f>
      </c>
      <c r="E22" s="172">
        <f>IF(C22="","",VLOOKUP($B22,#REF!,4,FALSE))</f>
      </c>
      <c r="F22" s="173">
        <f>IF(B22="","",VLOOKUP($B22,#REF!,11,FALSE))</f>
      </c>
      <c r="G22" s="139">
        <f>IF(E22="","",VLOOKUP($B22,#REF!,3,FALSE))</f>
      </c>
      <c r="H22" s="173">
        <f>IF(B22="","",VLOOKUP($B22,#REF!,14,FALSE))</f>
      </c>
      <c r="I22" s="139">
        <f>IF(B22="","",VLOOKUP($B22,#REF!,16,FALSE))</f>
      </c>
      <c r="J22" s="140">
        <f>IF(B22="","",VLOOKUP($B22,#REF!,17,FALSE))</f>
      </c>
      <c r="K22" s="458">
        <f>IF($B22="","",VLOOKUP($B22,#REF!,11,FALSE))</f>
      </c>
      <c r="L22" s="459">
        <f>IF($B22="","",VLOOKUP($B22,#REF!,11,FALSE))</f>
      </c>
      <c r="M22" s="460">
        <f>IF($B22="","",VLOOKUP($B22,#REF!,11,FALSE))</f>
      </c>
      <c r="N22" s="458">
        <f>IF($B22="","",VLOOKUP($B22,#REF!,14,FALSE))</f>
      </c>
      <c r="O22" s="459">
        <f>IF($B22="","",VLOOKUP($B22,#REF!,14,FALSE))</f>
      </c>
      <c r="P22" s="459">
        <f>IF($B22="","",VLOOKUP($B22,#REF!,14,FALSE))</f>
      </c>
      <c r="Q22" s="459">
        <f>IF($B22="","",VLOOKUP($B22,#REF!,14,FALSE))</f>
      </c>
      <c r="R22" s="459">
        <f>IF($B22="","",VLOOKUP($B22,#REF!,14,FALSE))</f>
      </c>
      <c r="S22" s="459">
        <f>IF($B22="","",VLOOKUP($B22,#REF!,14,FALSE))</f>
      </c>
      <c r="T22" s="459">
        <f>IF($B22="","",VLOOKUP($B22,#REF!,14,FALSE))</f>
      </c>
      <c r="U22" s="459">
        <f>IF($B22="","",VLOOKUP($B22,#REF!,14,FALSE))</f>
      </c>
      <c r="V22" s="460">
        <f>IF($B22="","",VLOOKUP($B22,#REF!,14,FALSE))</f>
      </c>
      <c r="W22" s="173">
        <f t="shared" si="3"/>
      </c>
      <c r="X22" s="461">
        <f t="shared" si="4"/>
      </c>
      <c r="Y22" s="173">
        <f t="shared" si="5"/>
      </c>
      <c r="Z22" s="462">
        <f t="shared" si="6"/>
      </c>
      <c r="AA22" s="463">
        <f t="shared" si="7"/>
      </c>
      <c r="AB22" s="464">
        <f t="shared" si="8"/>
      </c>
      <c r="AC22" s="475">
        <f t="shared" si="9"/>
      </c>
      <c r="AD22" s="476">
        <f t="shared" si="10"/>
      </c>
      <c r="AE22" s="140">
        <f>IF(B22="","",(G22/12*W22)+(I22/12*X22)+(G22/12*Y22)+(I22/12*Z22)+(G22/12*AA22)+(I22/12*AB22)+(G22/12*#REF!)+(I22/12*#REF!))</f>
      </c>
      <c r="AF22" s="174">
        <f t="shared" si="0"/>
      </c>
      <c r="AG22" s="707">
        <f>IF(B22="","",VLOOKUP($B22,#REF!,27,FALSE))</f>
      </c>
      <c r="AH22" s="708" t="s">
        <v>240</v>
      </c>
      <c r="AI22" s="709" t="s">
        <v>240</v>
      </c>
      <c r="AK22" s="425">
        <f t="shared" si="11"/>
      </c>
      <c r="AL22" s="425">
        <f t="shared" si="1"/>
      </c>
    </row>
    <row r="23" spans="1:38" s="424" customFormat="1" ht="18.75" customHeight="1">
      <c r="A23" s="2">
        <f t="shared" si="2"/>
      </c>
      <c r="B23" s="465"/>
      <c r="C23" s="171">
        <f>IF(B23="","",VLOOKUP($B23,#REF!,2,FALSE))</f>
      </c>
      <c r="D23" s="172">
        <f>IF(B23="","",VLOOKUP($B23,#REF!,3,FALSE))</f>
      </c>
      <c r="E23" s="172">
        <f>IF(C23="","",VLOOKUP($B23,#REF!,4,FALSE))</f>
      </c>
      <c r="F23" s="173">
        <f>IF(B23="","",VLOOKUP($B23,#REF!,11,FALSE))</f>
      </c>
      <c r="G23" s="139">
        <f>IF(E23="","",VLOOKUP($B23,#REF!,3,FALSE))</f>
      </c>
      <c r="H23" s="173">
        <f>IF(B23="","",VLOOKUP($B23,#REF!,14,FALSE))</f>
      </c>
      <c r="I23" s="139">
        <f>IF(B23="","",VLOOKUP($B23,#REF!,16,FALSE))</f>
      </c>
      <c r="J23" s="140">
        <f>IF(B23="","",VLOOKUP($B23,#REF!,17,FALSE))</f>
      </c>
      <c r="K23" s="458">
        <f>IF($B23="","",VLOOKUP($B23,#REF!,11,FALSE))</f>
      </c>
      <c r="L23" s="459">
        <f>IF($B23="","",VLOOKUP($B23,#REF!,11,FALSE))</f>
      </c>
      <c r="M23" s="460">
        <f>IF($B23="","",VLOOKUP($B23,#REF!,11,FALSE))</f>
      </c>
      <c r="N23" s="458">
        <f>IF($B23="","",VLOOKUP($B23,#REF!,14,FALSE))</f>
      </c>
      <c r="O23" s="459">
        <f>IF($B23="","",VLOOKUP($B23,#REF!,14,FALSE))</f>
      </c>
      <c r="P23" s="459">
        <f>IF($B23="","",VLOOKUP($B23,#REF!,14,FALSE))</f>
      </c>
      <c r="Q23" s="459">
        <f>IF($B23="","",VLOOKUP($B23,#REF!,14,FALSE))</f>
      </c>
      <c r="R23" s="459">
        <f>IF($B23="","",VLOOKUP($B23,#REF!,14,FALSE))</f>
      </c>
      <c r="S23" s="459">
        <f>IF($B23="","",VLOOKUP($B23,#REF!,14,FALSE))</f>
      </c>
      <c r="T23" s="459">
        <f>IF($B23="","",VLOOKUP($B23,#REF!,14,FALSE))</f>
      </c>
      <c r="U23" s="459">
        <f>IF($B23="","",VLOOKUP($B23,#REF!,14,FALSE))</f>
      </c>
      <c r="V23" s="460">
        <f>IF($B23="","",VLOOKUP($B23,#REF!,14,FALSE))</f>
      </c>
      <c r="W23" s="173">
        <f t="shared" si="3"/>
      </c>
      <c r="X23" s="461">
        <f t="shared" si="4"/>
      </c>
      <c r="Y23" s="173">
        <f t="shared" si="5"/>
      </c>
      <c r="Z23" s="462">
        <f t="shared" si="6"/>
      </c>
      <c r="AA23" s="463">
        <f t="shared" si="7"/>
      </c>
      <c r="AB23" s="464">
        <f t="shared" si="8"/>
      </c>
      <c r="AC23" s="475">
        <f t="shared" si="9"/>
      </c>
      <c r="AD23" s="476">
        <f t="shared" si="10"/>
      </c>
      <c r="AE23" s="140">
        <f>IF(B23="","",(G23/12*W23)+(I23/12*X23)+(G23/12*Y23)+(I23/12*Z23)+(G23/12*AA23)+(I23/12*AB23)+(G23/12*#REF!)+(I23/12*#REF!))</f>
      </c>
      <c r="AF23" s="174">
        <f t="shared" si="0"/>
      </c>
      <c r="AG23" s="707">
        <f>IF(B23="","",VLOOKUP($B23,#REF!,27,FALSE))</f>
      </c>
      <c r="AH23" s="708" t="s">
        <v>240</v>
      </c>
      <c r="AI23" s="709" t="s">
        <v>240</v>
      </c>
      <c r="AK23" s="425">
        <f t="shared" si="11"/>
      </c>
      <c r="AL23" s="425">
        <f t="shared" si="1"/>
      </c>
    </row>
    <row r="24" spans="1:38" s="424" customFormat="1" ht="18.75" customHeight="1">
      <c r="A24" s="2">
        <f t="shared" si="2"/>
      </c>
      <c r="B24" s="465"/>
      <c r="C24" s="171">
        <f>IF(B24="","",VLOOKUP($B24,#REF!,2,FALSE))</f>
      </c>
      <c r="D24" s="172">
        <f>IF(B24="","",VLOOKUP($B24,#REF!,3,FALSE))</f>
      </c>
      <c r="E24" s="172">
        <f>IF(C24="","",VLOOKUP($B24,#REF!,4,FALSE))</f>
      </c>
      <c r="F24" s="173">
        <f>IF(B24="","",VLOOKUP($B24,#REF!,11,FALSE))</f>
      </c>
      <c r="G24" s="139">
        <f>IF(E24="","",VLOOKUP($B24,#REF!,3,FALSE))</f>
      </c>
      <c r="H24" s="173">
        <f>IF(B24="","",VLOOKUP($B24,#REF!,14,FALSE))</f>
      </c>
      <c r="I24" s="139">
        <f>IF(B24="","",VLOOKUP($B24,#REF!,16,FALSE))</f>
      </c>
      <c r="J24" s="140">
        <f>IF(B24="","",VLOOKUP($B24,#REF!,17,FALSE))</f>
      </c>
      <c r="K24" s="458">
        <f>IF($B24="","",VLOOKUP($B24,#REF!,11,FALSE))</f>
      </c>
      <c r="L24" s="459">
        <f>IF($B24="","",VLOOKUP($B24,#REF!,11,FALSE))</f>
      </c>
      <c r="M24" s="460">
        <f>IF($B24="","",VLOOKUP($B24,#REF!,11,FALSE))</f>
      </c>
      <c r="N24" s="458">
        <f>IF($B24="","",VLOOKUP($B24,#REF!,14,FALSE))</f>
      </c>
      <c r="O24" s="459">
        <f>IF($B24="","",VLOOKUP($B24,#REF!,14,FALSE))</f>
      </c>
      <c r="P24" s="459">
        <f>IF($B24="","",VLOOKUP($B24,#REF!,14,FALSE))</f>
      </c>
      <c r="Q24" s="459">
        <f>IF($B24="","",VLOOKUP($B24,#REF!,14,FALSE))</f>
      </c>
      <c r="R24" s="459">
        <f>IF($B24="","",VLOOKUP($B24,#REF!,14,FALSE))</f>
      </c>
      <c r="S24" s="459">
        <f>IF($B24="","",VLOOKUP($B24,#REF!,14,FALSE))</f>
      </c>
      <c r="T24" s="459">
        <f>IF($B24="","",VLOOKUP($B24,#REF!,14,FALSE))</f>
      </c>
      <c r="U24" s="459">
        <f>IF($B24="","",VLOOKUP($B24,#REF!,14,FALSE))</f>
      </c>
      <c r="V24" s="460">
        <f>IF($B24="","",VLOOKUP($B24,#REF!,14,FALSE))</f>
      </c>
      <c r="W24" s="173">
        <f t="shared" si="3"/>
      </c>
      <c r="X24" s="461">
        <f t="shared" si="4"/>
      </c>
      <c r="Y24" s="173">
        <f t="shared" si="5"/>
      </c>
      <c r="Z24" s="462">
        <f t="shared" si="6"/>
      </c>
      <c r="AA24" s="463">
        <f t="shared" si="7"/>
      </c>
      <c r="AB24" s="464">
        <f t="shared" si="8"/>
      </c>
      <c r="AC24" s="475">
        <f t="shared" si="9"/>
      </c>
      <c r="AD24" s="476">
        <f t="shared" si="10"/>
      </c>
      <c r="AE24" s="140">
        <f>IF(B24="","",(G24/12*W24)+(I24/12*X24)+(G24/12*Y24)+(I24/12*Z24)+(G24/12*AA24)+(I24/12*AB24)+(G24/12*#REF!)+(I24/12*#REF!))</f>
      </c>
      <c r="AF24" s="174">
        <f t="shared" si="0"/>
      </c>
      <c r="AG24" s="707">
        <f>IF(B24="","",VLOOKUP($B24,#REF!,27,FALSE))</f>
      </c>
      <c r="AH24" s="708" t="s">
        <v>240</v>
      </c>
      <c r="AI24" s="709" t="s">
        <v>240</v>
      </c>
      <c r="AK24" s="425">
        <f t="shared" si="11"/>
      </c>
      <c r="AL24" s="425">
        <f t="shared" si="1"/>
      </c>
    </row>
    <row r="25" spans="1:38" s="424" customFormat="1" ht="18.75" customHeight="1">
      <c r="A25" s="2">
        <f t="shared" si="2"/>
      </c>
      <c r="B25" s="465"/>
      <c r="C25" s="171">
        <f>IF(B25="","",VLOOKUP($B25,#REF!,2,FALSE))</f>
      </c>
      <c r="D25" s="172">
        <f>IF(B25="","",VLOOKUP($B25,#REF!,3,FALSE))</f>
      </c>
      <c r="E25" s="172">
        <f>IF(C25="","",VLOOKUP($B25,#REF!,4,FALSE))</f>
      </c>
      <c r="F25" s="173">
        <f>IF(B25="","",VLOOKUP($B25,#REF!,11,FALSE))</f>
      </c>
      <c r="G25" s="139">
        <f>IF(E25="","",VLOOKUP($B25,#REF!,3,FALSE))</f>
      </c>
      <c r="H25" s="173">
        <f>IF(B25="","",VLOOKUP($B25,#REF!,14,FALSE))</f>
      </c>
      <c r="I25" s="139">
        <f>IF(B25="","",VLOOKUP($B25,#REF!,16,FALSE))</f>
      </c>
      <c r="J25" s="140">
        <f>IF(B25="","",VLOOKUP($B25,#REF!,17,FALSE))</f>
      </c>
      <c r="K25" s="458">
        <f>IF($B25="","",VLOOKUP($B25,#REF!,11,FALSE))</f>
      </c>
      <c r="L25" s="459">
        <f>IF($B25="","",VLOOKUP($B25,#REF!,11,FALSE))</f>
      </c>
      <c r="M25" s="460">
        <f>IF($B25="","",VLOOKUP($B25,#REF!,11,FALSE))</f>
      </c>
      <c r="N25" s="458">
        <f>IF($B25="","",VLOOKUP($B25,#REF!,14,FALSE))</f>
      </c>
      <c r="O25" s="459">
        <f>IF($B25="","",VLOOKUP($B25,#REF!,14,FALSE))</f>
      </c>
      <c r="P25" s="459">
        <f>IF($B25="","",VLOOKUP($B25,#REF!,14,FALSE))</f>
      </c>
      <c r="Q25" s="459">
        <f>IF($B25="","",VLOOKUP($B25,#REF!,14,FALSE))</f>
      </c>
      <c r="R25" s="459">
        <f>IF($B25="","",VLOOKUP($B25,#REF!,14,FALSE))</f>
      </c>
      <c r="S25" s="459">
        <f>IF($B25="","",VLOOKUP($B25,#REF!,14,FALSE))</f>
      </c>
      <c r="T25" s="459">
        <f>IF($B25="","",VLOOKUP($B25,#REF!,14,FALSE))</f>
      </c>
      <c r="U25" s="459">
        <f>IF($B25="","",VLOOKUP($B25,#REF!,14,FALSE))</f>
      </c>
      <c r="V25" s="460">
        <f>IF($B25="","",VLOOKUP($B25,#REF!,14,FALSE))</f>
      </c>
      <c r="W25" s="173">
        <f t="shared" si="3"/>
      </c>
      <c r="X25" s="461">
        <f t="shared" si="4"/>
      </c>
      <c r="Y25" s="173">
        <f t="shared" si="5"/>
      </c>
      <c r="Z25" s="462">
        <f t="shared" si="6"/>
      </c>
      <c r="AA25" s="463">
        <f t="shared" si="7"/>
      </c>
      <c r="AB25" s="464">
        <f t="shared" si="8"/>
      </c>
      <c r="AC25" s="475">
        <f t="shared" si="9"/>
      </c>
      <c r="AD25" s="476">
        <f t="shared" si="10"/>
      </c>
      <c r="AE25" s="140">
        <f>IF(B25="","",(G25/12*W25)+(I25/12*X25)+(G25/12*Y25)+(I25/12*Z25)+(G25/12*AA25)+(I25/12*AB25)+(G25/12*#REF!)+(I25/12*#REF!))</f>
      </c>
      <c r="AF25" s="174">
        <f t="shared" si="0"/>
      </c>
      <c r="AG25" s="707">
        <f>IF(B25="","",VLOOKUP($B25,#REF!,27,FALSE))</f>
      </c>
      <c r="AH25" s="708" t="s">
        <v>240</v>
      </c>
      <c r="AI25" s="709" t="s">
        <v>240</v>
      </c>
      <c r="AK25" s="425">
        <f t="shared" si="11"/>
      </c>
      <c r="AL25" s="425">
        <f t="shared" si="1"/>
      </c>
    </row>
    <row r="26" spans="1:38" s="424" customFormat="1" ht="18.75" customHeight="1">
      <c r="A26" s="2">
        <f t="shared" si="2"/>
      </c>
      <c r="B26" s="465"/>
      <c r="C26" s="171">
        <f>IF(B26="","",VLOOKUP($B26,#REF!,2,FALSE))</f>
      </c>
      <c r="D26" s="172">
        <f>IF(B26="","",VLOOKUP($B26,#REF!,3,FALSE))</f>
      </c>
      <c r="E26" s="172">
        <f>IF(C26="","",VLOOKUP($B26,#REF!,4,FALSE))</f>
      </c>
      <c r="F26" s="173">
        <f>IF(B26="","",VLOOKUP($B26,#REF!,11,FALSE))</f>
      </c>
      <c r="G26" s="139">
        <f>IF(E26="","",VLOOKUP($B26,#REF!,3,FALSE))</f>
      </c>
      <c r="H26" s="173">
        <f>IF(B26="","",VLOOKUP($B26,#REF!,14,FALSE))</f>
      </c>
      <c r="I26" s="139">
        <f>IF(B26="","",VLOOKUP($B26,#REF!,16,FALSE))</f>
      </c>
      <c r="J26" s="140">
        <f>IF(B26="","",VLOOKUP($B26,#REF!,17,FALSE))</f>
      </c>
      <c r="K26" s="458">
        <f>IF($B26="","",VLOOKUP($B26,#REF!,11,FALSE))</f>
      </c>
      <c r="L26" s="459">
        <f>IF($B26="","",VLOOKUP($B26,#REF!,11,FALSE))</f>
      </c>
      <c r="M26" s="460">
        <f>IF($B26="","",VLOOKUP($B26,#REF!,11,FALSE))</f>
      </c>
      <c r="N26" s="458">
        <f>IF($B26="","",VLOOKUP($B26,#REF!,14,FALSE))</f>
      </c>
      <c r="O26" s="459">
        <f>IF($B26="","",VLOOKUP($B26,#REF!,14,FALSE))</f>
      </c>
      <c r="P26" s="459">
        <f>IF($B26="","",VLOOKUP($B26,#REF!,14,FALSE))</f>
      </c>
      <c r="Q26" s="459">
        <f>IF($B26="","",VLOOKUP($B26,#REF!,14,FALSE))</f>
      </c>
      <c r="R26" s="459">
        <f>IF($B26="","",VLOOKUP($B26,#REF!,14,FALSE))</f>
      </c>
      <c r="S26" s="459">
        <f>IF($B26="","",VLOOKUP($B26,#REF!,14,FALSE))</f>
      </c>
      <c r="T26" s="459">
        <f>IF($B26="","",VLOOKUP($B26,#REF!,14,FALSE))</f>
      </c>
      <c r="U26" s="459">
        <f>IF($B26="","",VLOOKUP($B26,#REF!,14,FALSE))</f>
      </c>
      <c r="V26" s="460">
        <f>IF($B26="","",VLOOKUP($B26,#REF!,14,FALSE))</f>
      </c>
      <c r="W26" s="173">
        <f t="shared" si="3"/>
      </c>
      <c r="X26" s="461">
        <f t="shared" si="4"/>
      </c>
      <c r="Y26" s="173">
        <f t="shared" si="5"/>
      </c>
      <c r="Z26" s="462">
        <f t="shared" si="6"/>
      </c>
      <c r="AA26" s="463">
        <f t="shared" si="7"/>
      </c>
      <c r="AB26" s="464">
        <f t="shared" si="8"/>
      </c>
      <c r="AC26" s="475">
        <f t="shared" si="9"/>
      </c>
      <c r="AD26" s="476">
        <f t="shared" si="10"/>
      </c>
      <c r="AE26" s="140">
        <f>IF(B26="","",(G26/12*W26)+(I26/12*X26)+(G26/12*Y26)+(I26/12*Z26)+(G26/12*AA26)+(I26/12*AB26)+(G26/12*#REF!)+(I26/12*#REF!))</f>
      </c>
      <c r="AF26" s="174">
        <f t="shared" si="0"/>
      </c>
      <c r="AG26" s="707">
        <f>IF(B26="","",VLOOKUP($B26,#REF!,27,FALSE))</f>
      </c>
      <c r="AH26" s="708" t="s">
        <v>240</v>
      </c>
      <c r="AI26" s="709" t="s">
        <v>240</v>
      </c>
      <c r="AK26" s="425">
        <f t="shared" si="11"/>
      </c>
      <c r="AL26" s="425">
        <f t="shared" si="1"/>
      </c>
    </row>
    <row r="27" spans="1:38" s="424" customFormat="1" ht="18.75" customHeight="1">
      <c r="A27" s="2">
        <f t="shared" si="2"/>
      </c>
      <c r="B27" s="465"/>
      <c r="C27" s="171">
        <f>IF(B27="","",VLOOKUP($B27,#REF!,2,FALSE))</f>
      </c>
      <c r="D27" s="172">
        <f>IF(B27="","",VLOOKUP($B27,#REF!,3,FALSE))</f>
      </c>
      <c r="E27" s="172">
        <f>IF(C27="","",VLOOKUP($B27,#REF!,4,FALSE))</f>
      </c>
      <c r="F27" s="173">
        <f>IF(B27="","",VLOOKUP($B27,#REF!,11,FALSE))</f>
      </c>
      <c r="G27" s="139">
        <f>IF(E27="","",VLOOKUP($B27,#REF!,3,FALSE))</f>
      </c>
      <c r="H27" s="173">
        <f>IF(B27="","",VLOOKUP($B27,#REF!,14,FALSE))</f>
      </c>
      <c r="I27" s="139">
        <f>IF(B27="","",VLOOKUP($B27,#REF!,16,FALSE))</f>
      </c>
      <c r="J27" s="140">
        <f>IF(B27="","",VLOOKUP($B27,#REF!,17,FALSE))</f>
      </c>
      <c r="K27" s="458">
        <f>IF($B27="","",VLOOKUP($B27,#REF!,11,FALSE))</f>
      </c>
      <c r="L27" s="459">
        <f>IF($B27="","",VLOOKUP($B27,#REF!,11,FALSE))</f>
      </c>
      <c r="M27" s="460">
        <f>IF($B27="","",VLOOKUP($B27,#REF!,11,FALSE))</f>
      </c>
      <c r="N27" s="458">
        <f>IF($B27="","",VLOOKUP($B27,#REF!,14,FALSE))</f>
      </c>
      <c r="O27" s="459">
        <f>IF($B27="","",VLOOKUP($B27,#REF!,14,FALSE))</f>
      </c>
      <c r="P27" s="459">
        <f>IF($B27="","",VLOOKUP($B27,#REF!,14,FALSE))</f>
      </c>
      <c r="Q27" s="459">
        <f>IF($B27="","",VLOOKUP($B27,#REF!,14,FALSE))</f>
      </c>
      <c r="R27" s="459">
        <f>IF($B27="","",VLOOKUP($B27,#REF!,14,FALSE))</f>
      </c>
      <c r="S27" s="459">
        <f>IF($B27="","",VLOOKUP($B27,#REF!,14,FALSE))</f>
      </c>
      <c r="T27" s="459">
        <f>IF($B27="","",VLOOKUP($B27,#REF!,14,FALSE))</f>
      </c>
      <c r="U27" s="459">
        <f>IF($B27="","",VLOOKUP($B27,#REF!,14,FALSE))</f>
      </c>
      <c r="V27" s="460">
        <f>IF($B27="","",VLOOKUP($B27,#REF!,14,FALSE))</f>
      </c>
      <c r="W27" s="173">
        <f t="shared" si="3"/>
      </c>
      <c r="X27" s="461">
        <f t="shared" si="4"/>
      </c>
      <c r="Y27" s="173">
        <f t="shared" si="5"/>
      </c>
      <c r="Z27" s="462">
        <f t="shared" si="6"/>
      </c>
      <c r="AA27" s="463">
        <f t="shared" si="7"/>
      </c>
      <c r="AB27" s="464">
        <f t="shared" si="8"/>
      </c>
      <c r="AC27" s="475">
        <f t="shared" si="9"/>
      </c>
      <c r="AD27" s="476">
        <f t="shared" si="10"/>
      </c>
      <c r="AE27" s="140">
        <f>IF(B27="","",(G27/12*W27)+(I27/12*X27)+(G27/12*Y27)+(I27/12*Z27)+(G27/12*AA27)+(I27/12*AB27)+(G27/12*#REF!)+(I27/12*#REF!))</f>
      </c>
      <c r="AF27" s="174">
        <f t="shared" si="0"/>
      </c>
      <c r="AG27" s="707">
        <f>IF(B27="","",VLOOKUP($B27,#REF!,27,FALSE))</f>
      </c>
      <c r="AH27" s="708" t="s">
        <v>240</v>
      </c>
      <c r="AI27" s="709" t="s">
        <v>240</v>
      </c>
      <c r="AK27" s="425">
        <f t="shared" si="11"/>
      </c>
      <c r="AL27" s="425">
        <f t="shared" si="1"/>
      </c>
    </row>
    <row r="28" spans="1:38" s="424" customFormat="1" ht="18.75" customHeight="1">
      <c r="A28" s="2">
        <f t="shared" si="2"/>
      </c>
      <c r="B28" s="465"/>
      <c r="C28" s="171">
        <f>IF(B28="","",VLOOKUP($B28,#REF!,2,FALSE))</f>
      </c>
      <c r="D28" s="172">
        <f>IF(B28="","",VLOOKUP($B28,#REF!,3,FALSE))</f>
      </c>
      <c r="E28" s="172">
        <f>IF(C28="","",VLOOKUP($B28,#REF!,4,FALSE))</f>
      </c>
      <c r="F28" s="173">
        <f>IF(B28="","",VLOOKUP($B28,#REF!,11,FALSE))</f>
      </c>
      <c r="G28" s="139">
        <f>IF(E28="","",VLOOKUP($B28,#REF!,3,FALSE))</f>
      </c>
      <c r="H28" s="173">
        <f>IF(B28="","",VLOOKUP($B28,#REF!,14,FALSE))</f>
      </c>
      <c r="I28" s="139">
        <f>IF(B28="","",VLOOKUP($B28,#REF!,16,FALSE))</f>
      </c>
      <c r="J28" s="140">
        <f>IF(B28="","",VLOOKUP($B28,#REF!,17,FALSE))</f>
      </c>
      <c r="K28" s="458">
        <f>IF($B28="","",VLOOKUP($B28,#REF!,11,FALSE))</f>
      </c>
      <c r="L28" s="459">
        <f>IF($B28="","",VLOOKUP($B28,#REF!,11,FALSE))</f>
      </c>
      <c r="M28" s="460">
        <f>IF($B28="","",VLOOKUP($B28,#REF!,11,FALSE))</f>
      </c>
      <c r="N28" s="458">
        <f>IF($B28="","",VLOOKUP($B28,#REF!,14,FALSE))</f>
      </c>
      <c r="O28" s="459">
        <f>IF($B28="","",VLOOKUP($B28,#REF!,14,FALSE))</f>
      </c>
      <c r="P28" s="459">
        <f>IF($B28="","",VLOOKUP($B28,#REF!,14,FALSE))</f>
      </c>
      <c r="Q28" s="459">
        <f>IF($B28="","",VLOOKUP($B28,#REF!,14,FALSE))</f>
      </c>
      <c r="R28" s="459">
        <f>IF($B28="","",VLOOKUP($B28,#REF!,14,FALSE))</f>
      </c>
      <c r="S28" s="459">
        <f>IF($B28="","",VLOOKUP($B28,#REF!,14,FALSE))</f>
      </c>
      <c r="T28" s="459">
        <f>IF($B28="","",VLOOKUP($B28,#REF!,14,FALSE))</f>
      </c>
      <c r="U28" s="459">
        <f>IF($B28="","",VLOOKUP($B28,#REF!,14,FALSE))</f>
      </c>
      <c r="V28" s="460">
        <f>IF($B28="","",VLOOKUP($B28,#REF!,14,FALSE))</f>
      </c>
      <c r="W28" s="173">
        <f t="shared" si="3"/>
      </c>
      <c r="X28" s="461">
        <f t="shared" si="4"/>
      </c>
      <c r="Y28" s="173">
        <f t="shared" si="5"/>
      </c>
      <c r="Z28" s="462">
        <f t="shared" si="6"/>
      </c>
      <c r="AA28" s="463">
        <f t="shared" si="7"/>
      </c>
      <c r="AB28" s="464">
        <f t="shared" si="8"/>
      </c>
      <c r="AC28" s="475">
        <f t="shared" si="9"/>
      </c>
      <c r="AD28" s="476">
        <f t="shared" si="10"/>
      </c>
      <c r="AE28" s="140">
        <f>IF(B28="","",(G28/12*W28)+(I28/12*X28)+(G28/12*Y28)+(I28/12*Z28)+(G28/12*AA28)+(I28/12*AB28)+(G28/12*#REF!)+(I28/12*#REF!))</f>
      </c>
      <c r="AF28" s="174">
        <f t="shared" si="0"/>
      </c>
      <c r="AG28" s="707">
        <f>IF(B28="","",VLOOKUP($B28,#REF!,27,FALSE))</f>
      </c>
      <c r="AH28" s="708" t="s">
        <v>240</v>
      </c>
      <c r="AI28" s="709" t="s">
        <v>240</v>
      </c>
      <c r="AK28" s="425">
        <f t="shared" si="11"/>
      </c>
      <c r="AL28" s="425">
        <f t="shared" si="1"/>
      </c>
    </row>
    <row r="29" spans="1:38" s="424" customFormat="1" ht="18.75" customHeight="1">
      <c r="A29" s="2">
        <f t="shared" si="2"/>
      </c>
      <c r="B29" s="465"/>
      <c r="C29" s="171">
        <f>IF(B29="","",VLOOKUP($B29,#REF!,2,FALSE))</f>
      </c>
      <c r="D29" s="172">
        <f>IF(B29="","",VLOOKUP($B29,#REF!,3,FALSE))</f>
      </c>
      <c r="E29" s="172">
        <f>IF(C29="","",VLOOKUP($B29,#REF!,4,FALSE))</f>
      </c>
      <c r="F29" s="173">
        <f>IF(B29="","",VLOOKUP($B29,#REF!,11,FALSE))</f>
      </c>
      <c r="G29" s="139">
        <f>IF(E29="","",VLOOKUP($B29,#REF!,3,FALSE))</f>
      </c>
      <c r="H29" s="173">
        <f>IF(B29="","",VLOOKUP($B29,#REF!,14,FALSE))</f>
      </c>
      <c r="I29" s="139">
        <f>IF(B29="","",VLOOKUP($B29,#REF!,16,FALSE))</f>
      </c>
      <c r="J29" s="140">
        <f>IF(B29="","",VLOOKUP($B29,#REF!,17,FALSE))</f>
      </c>
      <c r="K29" s="458">
        <f>IF($B29="","",VLOOKUP($B29,#REF!,11,FALSE))</f>
      </c>
      <c r="L29" s="459">
        <f>IF($B29="","",VLOOKUP($B29,#REF!,11,FALSE))</f>
      </c>
      <c r="M29" s="460">
        <f>IF($B29="","",VLOOKUP($B29,#REF!,11,FALSE))</f>
      </c>
      <c r="N29" s="458">
        <f>IF($B29="","",VLOOKUP($B29,#REF!,14,FALSE))</f>
      </c>
      <c r="O29" s="459">
        <f>IF($B29="","",VLOOKUP($B29,#REF!,14,FALSE))</f>
      </c>
      <c r="P29" s="459">
        <f>IF($B29="","",VLOOKUP($B29,#REF!,14,FALSE))</f>
      </c>
      <c r="Q29" s="459">
        <f>IF($B29="","",VLOOKUP($B29,#REF!,14,FALSE))</f>
      </c>
      <c r="R29" s="459">
        <f>IF($B29="","",VLOOKUP($B29,#REF!,14,FALSE))</f>
      </c>
      <c r="S29" s="459">
        <f>IF($B29="","",VLOOKUP($B29,#REF!,14,FALSE))</f>
      </c>
      <c r="T29" s="459">
        <f>IF($B29="","",VLOOKUP($B29,#REF!,14,FALSE))</f>
      </c>
      <c r="U29" s="459">
        <f>IF($B29="","",VLOOKUP($B29,#REF!,14,FALSE))</f>
      </c>
      <c r="V29" s="460">
        <f>IF($B29="","",VLOOKUP($B29,#REF!,14,FALSE))</f>
      </c>
      <c r="W29" s="173">
        <f t="shared" si="3"/>
      </c>
      <c r="X29" s="461">
        <f t="shared" si="4"/>
      </c>
      <c r="Y29" s="173">
        <f t="shared" si="5"/>
      </c>
      <c r="Z29" s="462">
        <f t="shared" si="6"/>
      </c>
      <c r="AA29" s="463">
        <f t="shared" si="7"/>
      </c>
      <c r="AB29" s="464">
        <f t="shared" si="8"/>
      </c>
      <c r="AC29" s="475">
        <f t="shared" si="9"/>
      </c>
      <c r="AD29" s="476">
        <f t="shared" si="10"/>
      </c>
      <c r="AE29" s="140">
        <f>IF(B29="","",(G29/12*W29)+(I29/12*X29)+(G29/12*Y29)+(I29/12*Z29)+(G29/12*AA29)+(I29/12*AB29)+(G29/12*#REF!)+(I29/12*#REF!))</f>
      </c>
      <c r="AF29" s="174">
        <f t="shared" si="0"/>
      </c>
      <c r="AG29" s="707">
        <f>IF(B29="","",VLOOKUP($B29,#REF!,27,FALSE))</f>
      </c>
      <c r="AH29" s="708" t="s">
        <v>240</v>
      </c>
      <c r="AI29" s="709" t="s">
        <v>240</v>
      </c>
      <c r="AK29" s="425">
        <f t="shared" si="11"/>
      </c>
      <c r="AL29" s="425">
        <f t="shared" si="1"/>
      </c>
    </row>
    <row r="30" spans="1:38" s="424" customFormat="1" ht="18.75" customHeight="1">
      <c r="A30" s="2">
        <f t="shared" si="2"/>
      </c>
      <c r="B30" s="465"/>
      <c r="C30" s="171">
        <f>IF(B30="","",VLOOKUP($B30,#REF!,2,FALSE))</f>
      </c>
      <c r="D30" s="172">
        <f>IF(B30="","",VLOOKUP($B30,#REF!,3,FALSE))</f>
      </c>
      <c r="E30" s="172">
        <f>IF(C30="","",VLOOKUP($B30,#REF!,4,FALSE))</f>
      </c>
      <c r="F30" s="173">
        <f>IF(B30="","",VLOOKUP($B30,#REF!,11,FALSE))</f>
      </c>
      <c r="G30" s="139">
        <f>IF(E30="","",VLOOKUP($B30,#REF!,3,FALSE))</f>
      </c>
      <c r="H30" s="173">
        <f>IF(B30="","",VLOOKUP($B30,#REF!,14,FALSE))</f>
      </c>
      <c r="I30" s="139">
        <f>IF(B30="","",VLOOKUP($B30,#REF!,16,FALSE))</f>
      </c>
      <c r="J30" s="140">
        <f>IF(B30="","",VLOOKUP($B30,#REF!,17,FALSE))</f>
      </c>
      <c r="K30" s="458">
        <f>IF($B30="","",VLOOKUP($B30,#REF!,11,FALSE))</f>
      </c>
      <c r="L30" s="459">
        <f>IF($B30="","",VLOOKUP($B30,#REF!,11,FALSE))</f>
      </c>
      <c r="M30" s="460">
        <f>IF($B30="","",VLOOKUP($B30,#REF!,11,FALSE))</f>
      </c>
      <c r="N30" s="458">
        <f>IF($B30="","",VLOOKUP($B30,#REF!,14,FALSE))</f>
      </c>
      <c r="O30" s="459">
        <f>IF($B30="","",VLOOKUP($B30,#REF!,14,FALSE))</f>
      </c>
      <c r="P30" s="459">
        <f>IF($B30="","",VLOOKUP($B30,#REF!,14,FALSE))</f>
      </c>
      <c r="Q30" s="459">
        <f>IF($B30="","",VLOOKUP($B30,#REF!,14,FALSE))</f>
      </c>
      <c r="R30" s="459">
        <f>IF($B30="","",VLOOKUP($B30,#REF!,14,FALSE))</f>
      </c>
      <c r="S30" s="459">
        <f>IF($B30="","",VLOOKUP($B30,#REF!,14,FALSE))</f>
      </c>
      <c r="T30" s="459">
        <f>IF($B30="","",VLOOKUP($B30,#REF!,14,FALSE))</f>
      </c>
      <c r="U30" s="459">
        <f>IF($B30="","",VLOOKUP($B30,#REF!,14,FALSE))</f>
      </c>
      <c r="V30" s="460">
        <f>IF($B30="","",VLOOKUP($B30,#REF!,14,FALSE))</f>
      </c>
      <c r="W30" s="173">
        <f t="shared" si="3"/>
      </c>
      <c r="X30" s="461">
        <f t="shared" si="4"/>
      </c>
      <c r="Y30" s="173">
        <f t="shared" si="5"/>
      </c>
      <c r="Z30" s="462">
        <f t="shared" si="6"/>
      </c>
      <c r="AA30" s="463">
        <f t="shared" si="7"/>
      </c>
      <c r="AB30" s="464">
        <f t="shared" si="8"/>
      </c>
      <c r="AC30" s="475">
        <f t="shared" si="9"/>
      </c>
      <c r="AD30" s="476">
        <f t="shared" si="10"/>
      </c>
      <c r="AE30" s="140">
        <f>IF(B30="","",(G30/12*W30)+(I30/12*X30)+(G30/12*Y30)+(I30/12*Z30)+(G30/12*AA30)+(I30/12*AB30)+(G30/12*#REF!)+(I30/12*#REF!))</f>
      </c>
      <c r="AF30" s="174">
        <f t="shared" si="0"/>
      </c>
      <c r="AG30" s="707">
        <f>IF(B30="","",VLOOKUP($B30,#REF!,27,FALSE))</f>
      </c>
      <c r="AH30" s="708" t="s">
        <v>240</v>
      </c>
      <c r="AI30" s="709" t="s">
        <v>240</v>
      </c>
      <c r="AK30" s="425">
        <f>IF(A30&gt;0,ASC(C30&amp;H30),"")</f>
      </c>
      <c r="AL30" s="425">
        <f t="shared" si="1"/>
      </c>
    </row>
    <row r="31" spans="1:38" s="424" customFormat="1" ht="18.75" customHeight="1">
      <c r="A31" s="2">
        <f t="shared" si="2"/>
      </c>
      <c r="B31" s="465"/>
      <c r="C31" s="171">
        <f>IF(B31="","",VLOOKUP($B31,#REF!,2,FALSE))</f>
      </c>
      <c r="D31" s="172">
        <f>IF(B31="","",VLOOKUP($B31,#REF!,3,FALSE))</f>
      </c>
      <c r="E31" s="172">
        <f>IF(C31="","",VLOOKUP($B31,#REF!,4,FALSE))</f>
      </c>
      <c r="F31" s="173">
        <f>IF(B31="","",VLOOKUP($B31,#REF!,11,FALSE))</f>
      </c>
      <c r="G31" s="139">
        <f>IF(E31="","",VLOOKUP($B31,#REF!,3,FALSE))</f>
      </c>
      <c r="H31" s="173">
        <f>IF(B31="","",VLOOKUP($B31,#REF!,14,FALSE))</f>
      </c>
      <c r="I31" s="139">
        <f>IF(B31="","",VLOOKUP($B31,#REF!,16,FALSE))</f>
      </c>
      <c r="J31" s="140">
        <f>IF(B31="","",VLOOKUP($B31,#REF!,17,FALSE))</f>
      </c>
      <c r="K31" s="458">
        <f>IF($B31="","",VLOOKUP($B31,#REF!,11,FALSE))</f>
      </c>
      <c r="L31" s="459">
        <f>IF($B31="","",VLOOKUP($B31,#REF!,11,FALSE))</f>
      </c>
      <c r="M31" s="460">
        <f>IF($B31="","",VLOOKUP($B31,#REF!,11,FALSE))</f>
      </c>
      <c r="N31" s="458">
        <f>IF($B31="","",VLOOKUP($B31,#REF!,14,FALSE))</f>
      </c>
      <c r="O31" s="459">
        <f>IF($B31="","",VLOOKUP($B31,#REF!,14,FALSE))</f>
      </c>
      <c r="P31" s="459">
        <f>IF($B31="","",VLOOKUP($B31,#REF!,14,FALSE))</f>
      </c>
      <c r="Q31" s="459">
        <f>IF($B31="","",VLOOKUP($B31,#REF!,14,FALSE))</f>
      </c>
      <c r="R31" s="459">
        <f>IF($B31="","",VLOOKUP($B31,#REF!,14,FALSE))</f>
      </c>
      <c r="S31" s="459">
        <f>IF($B31="","",VLOOKUP($B31,#REF!,14,FALSE))</f>
      </c>
      <c r="T31" s="459">
        <f>IF($B31="","",VLOOKUP($B31,#REF!,14,FALSE))</f>
      </c>
      <c r="U31" s="459">
        <f>IF($B31="","",VLOOKUP($B31,#REF!,14,FALSE))</f>
      </c>
      <c r="V31" s="460">
        <f>IF($B31="","",VLOOKUP($B31,#REF!,14,FALSE))</f>
      </c>
      <c r="W31" s="173">
        <f t="shared" si="3"/>
      </c>
      <c r="X31" s="461">
        <f t="shared" si="4"/>
      </c>
      <c r="Y31" s="173">
        <f t="shared" si="5"/>
      </c>
      <c r="Z31" s="462">
        <f t="shared" si="6"/>
      </c>
      <c r="AA31" s="463">
        <f t="shared" si="7"/>
      </c>
      <c r="AB31" s="464">
        <f t="shared" si="8"/>
      </c>
      <c r="AC31" s="475">
        <f t="shared" si="9"/>
      </c>
      <c r="AD31" s="476">
        <f t="shared" si="10"/>
      </c>
      <c r="AE31" s="140">
        <f>IF(B31="","",(G31/12*W31)+(I31/12*X31)+(G31/12*Y31)+(I31/12*Z31)+(G31/12*AA31)+(I31/12*AB31)+(G31/12*#REF!)+(I31/12*#REF!))</f>
      </c>
      <c r="AF31" s="174">
        <f t="shared" si="0"/>
      </c>
      <c r="AG31" s="707">
        <f>IF(B31="","",VLOOKUP($B31,#REF!,27,FALSE))</f>
      </c>
      <c r="AH31" s="708" t="s">
        <v>240</v>
      </c>
      <c r="AI31" s="709" t="s">
        <v>240</v>
      </c>
      <c r="AK31" s="425">
        <f>IF(A31&gt;0,ASC(C31&amp;H31),"")</f>
      </c>
      <c r="AL31" s="425">
        <f t="shared" si="1"/>
      </c>
    </row>
    <row r="32" spans="1:38" s="424" customFormat="1" ht="18.75" customHeight="1">
      <c r="A32" s="2">
        <f t="shared" si="2"/>
      </c>
      <c r="B32" s="465"/>
      <c r="C32" s="171">
        <f>IF(B32="","",VLOOKUP($B32,#REF!,2,FALSE))</f>
      </c>
      <c r="D32" s="172">
        <f>IF(B32="","",VLOOKUP($B32,#REF!,3,FALSE))</f>
      </c>
      <c r="E32" s="172">
        <f>IF(C32="","",VLOOKUP($B32,#REF!,4,FALSE))</f>
      </c>
      <c r="F32" s="173">
        <f>IF(B32="","",VLOOKUP($B32,#REF!,11,FALSE))</f>
      </c>
      <c r="G32" s="139">
        <f>IF(E32="","",VLOOKUP($B32,#REF!,3,FALSE))</f>
      </c>
      <c r="H32" s="173">
        <f>IF(B32="","",VLOOKUP($B32,#REF!,14,FALSE))</f>
      </c>
      <c r="I32" s="139">
        <f>IF(B32="","",VLOOKUP($B32,#REF!,16,FALSE))</f>
      </c>
      <c r="J32" s="140">
        <f>IF(B32="","",VLOOKUP($B32,#REF!,17,FALSE))</f>
      </c>
      <c r="K32" s="458">
        <f>IF($B32="","",VLOOKUP($B32,#REF!,11,FALSE))</f>
      </c>
      <c r="L32" s="459">
        <f>IF($B32="","",VLOOKUP($B32,#REF!,11,FALSE))</f>
      </c>
      <c r="M32" s="460">
        <f>IF($B32="","",VLOOKUP($B32,#REF!,11,FALSE))</f>
      </c>
      <c r="N32" s="458">
        <f>IF($B32="","",VLOOKUP($B32,#REF!,14,FALSE))</f>
      </c>
      <c r="O32" s="459">
        <f>IF($B32="","",VLOOKUP($B32,#REF!,14,FALSE))</f>
      </c>
      <c r="P32" s="459">
        <f>IF($B32="","",VLOOKUP($B32,#REF!,14,FALSE))</f>
      </c>
      <c r="Q32" s="459">
        <f>IF($B32="","",VLOOKUP($B32,#REF!,14,FALSE))</f>
      </c>
      <c r="R32" s="459">
        <f>IF($B32="","",VLOOKUP($B32,#REF!,14,FALSE))</f>
      </c>
      <c r="S32" s="459">
        <f>IF($B32="","",VLOOKUP($B32,#REF!,14,FALSE))</f>
      </c>
      <c r="T32" s="459">
        <f>IF($B32="","",VLOOKUP($B32,#REF!,14,FALSE))</f>
      </c>
      <c r="U32" s="459">
        <f>IF($B32="","",VLOOKUP($B32,#REF!,14,FALSE))</f>
      </c>
      <c r="V32" s="460">
        <f>IF($B32="","",VLOOKUP($B32,#REF!,14,FALSE))</f>
      </c>
      <c r="W32" s="173">
        <f t="shared" si="3"/>
      </c>
      <c r="X32" s="461">
        <f t="shared" si="4"/>
      </c>
      <c r="Y32" s="173">
        <f t="shared" si="5"/>
      </c>
      <c r="Z32" s="462">
        <f t="shared" si="6"/>
      </c>
      <c r="AA32" s="463">
        <f t="shared" si="7"/>
      </c>
      <c r="AB32" s="464">
        <f t="shared" si="8"/>
      </c>
      <c r="AC32" s="475">
        <f t="shared" si="9"/>
      </c>
      <c r="AD32" s="476">
        <f t="shared" si="10"/>
      </c>
      <c r="AE32" s="140">
        <f>IF(B32="","",(G32/12*W32)+(I32/12*X32)+(G32/12*Y32)+(I32/12*Z32)+(G32/12*AA32)+(I32/12*AB32)+(G32/12*#REF!)+(I32/12*#REF!))</f>
      </c>
      <c r="AF32" s="174">
        <f t="shared" si="0"/>
      </c>
      <c r="AG32" s="707">
        <f>IF(B32="","",VLOOKUP($B32,#REF!,27,FALSE))</f>
      </c>
      <c r="AH32" s="708" t="s">
        <v>240</v>
      </c>
      <c r="AI32" s="709" t="s">
        <v>240</v>
      </c>
      <c r="AK32" s="425">
        <f>IF(A32&gt;0,ASC(C32&amp;H32),"")</f>
      </c>
      <c r="AL32" s="425">
        <f t="shared" si="1"/>
      </c>
    </row>
    <row r="33" spans="1:38" s="424" customFormat="1" ht="18.75" customHeight="1">
      <c r="A33" s="2">
        <f t="shared" si="2"/>
      </c>
      <c r="B33" s="465"/>
      <c r="C33" s="171">
        <f>IF(B33="","",VLOOKUP($B33,#REF!,2,FALSE))</f>
      </c>
      <c r="D33" s="172">
        <f>IF(B33="","",VLOOKUP($B33,#REF!,3,FALSE))</f>
      </c>
      <c r="E33" s="172">
        <f>IF(C33="","",VLOOKUP($B33,#REF!,4,FALSE))</f>
      </c>
      <c r="F33" s="173">
        <f>IF(B33="","",VLOOKUP($B33,#REF!,11,FALSE))</f>
      </c>
      <c r="G33" s="139">
        <f>IF(E33="","",VLOOKUP($B33,#REF!,3,FALSE))</f>
      </c>
      <c r="H33" s="173">
        <f>IF(B33="","",VLOOKUP($B33,#REF!,14,FALSE))</f>
      </c>
      <c r="I33" s="139">
        <f>IF(B33="","",VLOOKUP($B33,#REF!,16,FALSE))</f>
      </c>
      <c r="J33" s="140">
        <f>IF(B33="","",VLOOKUP($B33,#REF!,17,FALSE))</f>
      </c>
      <c r="K33" s="458">
        <f>IF($B33="","",VLOOKUP($B33,#REF!,11,FALSE))</f>
      </c>
      <c r="L33" s="459">
        <f>IF($B33="","",VLOOKUP($B33,#REF!,11,FALSE))</f>
      </c>
      <c r="M33" s="460">
        <f>IF($B33="","",VLOOKUP($B33,#REF!,11,FALSE))</f>
      </c>
      <c r="N33" s="458">
        <f>IF($B33="","",VLOOKUP($B33,#REF!,14,FALSE))</f>
      </c>
      <c r="O33" s="459">
        <f>IF($B33="","",VLOOKUP($B33,#REF!,14,FALSE))</f>
      </c>
      <c r="P33" s="459">
        <f>IF($B33="","",VLOOKUP($B33,#REF!,14,FALSE))</f>
      </c>
      <c r="Q33" s="459">
        <f>IF($B33="","",VLOOKUP($B33,#REF!,14,FALSE))</f>
      </c>
      <c r="R33" s="459">
        <f>IF($B33="","",VLOOKUP($B33,#REF!,14,FALSE))</f>
      </c>
      <c r="S33" s="459">
        <f>IF($B33="","",VLOOKUP($B33,#REF!,14,FALSE))</f>
      </c>
      <c r="T33" s="459">
        <f>IF($B33="","",VLOOKUP($B33,#REF!,14,FALSE))</f>
      </c>
      <c r="U33" s="459">
        <f>IF($B33="","",VLOOKUP($B33,#REF!,14,FALSE))</f>
      </c>
      <c r="V33" s="460">
        <f>IF($B33="","",VLOOKUP($B33,#REF!,14,FALSE))</f>
      </c>
      <c r="W33" s="173">
        <f t="shared" si="3"/>
      </c>
      <c r="X33" s="461">
        <f t="shared" si="4"/>
      </c>
      <c r="Y33" s="173">
        <f t="shared" si="5"/>
      </c>
      <c r="Z33" s="462">
        <f t="shared" si="6"/>
      </c>
      <c r="AA33" s="463">
        <f t="shared" si="7"/>
      </c>
      <c r="AB33" s="464">
        <f t="shared" si="8"/>
      </c>
      <c r="AC33" s="475">
        <f t="shared" si="9"/>
      </c>
      <c r="AD33" s="476">
        <f t="shared" si="10"/>
      </c>
      <c r="AE33" s="140">
        <f>IF(B33="","",(G33/12*W33)+(I33/12*X33)+(G33/12*Y33)+(I33/12*Z33)+(G33/12*AA33)+(I33/12*AB33)+(G33/12*#REF!)+(I33/12*#REF!))</f>
      </c>
      <c r="AF33" s="174">
        <f t="shared" si="0"/>
      </c>
      <c r="AG33" s="707">
        <f>IF(B33="","",VLOOKUP($B33,#REF!,27,FALSE))</f>
      </c>
      <c r="AH33" s="708" t="s">
        <v>240</v>
      </c>
      <c r="AI33" s="709" t="s">
        <v>240</v>
      </c>
      <c r="AK33" s="425">
        <f t="shared" si="11"/>
      </c>
      <c r="AL33" s="425">
        <f t="shared" si="1"/>
      </c>
    </row>
    <row r="34" spans="1:38" s="424" customFormat="1" ht="18.75" customHeight="1">
      <c r="A34" s="2">
        <f t="shared" si="2"/>
      </c>
      <c r="B34" s="465"/>
      <c r="C34" s="171">
        <f>IF(B34="","",VLOOKUP($B34,#REF!,2,FALSE))</f>
      </c>
      <c r="D34" s="172">
        <f>IF(B34="","",VLOOKUP($B34,#REF!,3,FALSE))</f>
      </c>
      <c r="E34" s="172">
        <f>IF(C34="","",VLOOKUP($B34,#REF!,4,FALSE))</f>
      </c>
      <c r="F34" s="173">
        <f>IF(B34="","",VLOOKUP($B34,#REF!,11,FALSE))</f>
      </c>
      <c r="G34" s="139">
        <f>IF(E34="","",VLOOKUP($B34,#REF!,3,FALSE))</f>
      </c>
      <c r="H34" s="173">
        <f>IF(B34="","",VLOOKUP($B34,#REF!,14,FALSE))</f>
      </c>
      <c r="I34" s="139">
        <f>IF(B34="","",VLOOKUP($B34,#REF!,16,FALSE))</f>
      </c>
      <c r="J34" s="140">
        <f>IF(B34="","",VLOOKUP($B34,#REF!,17,FALSE))</f>
      </c>
      <c r="K34" s="458">
        <f>IF($B34="","",VLOOKUP($B34,#REF!,11,FALSE))</f>
      </c>
      <c r="L34" s="459">
        <f>IF($B34="","",VLOOKUP($B34,#REF!,11,FALSE))</f>
      </c>
      <c r="M34" s="460">
        <f>IF($B34="","",VLOOKUP($B34,#REF!,11,FALSE))</f>
      </c>
      <c r="N34" s="458">
        <f>IF($B34="","",VLOOKUP($B34,#REF!,14,FALSE))</f>
      </c>
      <c r="O34" s="459">
        <f>IF($B34="","",VLOOKUP($B34,#REF!,14,FALSE))</f>
      </c>
      <c r="P34" s="459">
        <f>IF($B34="","",VLOOKUP($B34,#REF!,14,FALSE))</f>
      </c>
      <c r="Q34" s="459">
        <f>IF($B34="","",VLOOKUP($B34,#REF!,14,FALSE))</f>
      </c>
      <c r="R34" s="459">
        <f>IF($B34="","",VLOOKUP($B34,#REF!,14,FALSE))</f>
      </c>
      <c r="S34" s="459">
        <f>IF($B34="","",VLOOKUP($B34,#REF!,14,FALSE))</f>
      </c>
      <c r="T34" s="459">
        <f>IF($B34="","",VLOOKUP($B34,#REF!,14,FALSE))</f>
      </c>
      <c r="U34" s="459">
        <f>IF($B34="","",VLOOKUP($B34,#REF!,14,FALSE))</f>
      </c>
      <c r="V34" s="460">
        <f>IF($B34="","",VLOOKUP($B34,#REF!,14,FALSE))</f>
      </c>
      <c r="W34" s="173">
        <f t="shared" si="3"/>
      </c>
      <c r="X34" s="461">
        <f t="shared" si="4"/>
      </c>
      <c r="Y34" s="173">
        <f t="shared" si="5"/>
      </c>
      <c r="Z34" s="462">
        <f t="shared" si="6"/>
      </c>
      <c r="AA34" s="463">
        <f t="shared" si="7"/>
      </c>
      <c r="AB34" s="464">
        <f t="shared" si="8"/>
      </c>
      <c r="AC34" s="475">
        <f t="shared" si="9"/>
      </c>
      <c r="AD34" s="476">
        <f t="shared" si="10"/>
      </c>
      <c r="AE34" s="140">
        <f>IF(B34="","",(G34/12*W34)+(I34/12*X34)+(G34/12*Y34)+(I34/12*Z34)+(G34/12*AA34)+(I34/12*AB34)+(G34/12*#REF!)+(I34/12*#REF!))</f>
      </c>
      <c r="AF34" s="174">
        <f t="shared" si="0"/>
      </c>
      <c r="AG34" s="707">
        <f>IF(B34="","",VLOOKUP($B34,#REF!,27,FALSE))</f>
      </c>
      <c r="AH34" s="708" t="s">
        <v>240</v>
      </c>
      <c r="AI34" s="709" t="s">
        <v>240</v>
      </c>
      <c r="AK34" s="425">
        <f t="shared" si="11"/>
      </c>
      <c r="AL34" s="425">
        <f t="shared" si="1"/>
      </c>
    </row>
    <row r="35" spans="1:38" s="424" customFormat="1" ht="18.75" customHeight="1">
      <c r="A35" s="2">
        <f t="shared" si="2"/>
      </c>
      <c r="B35" s="465"/>
      <c r="C35" s="171">
        <f>IF(B35="","",VLOOKUP($B35,#REF!,2,FALSE))</f>
      </c>
      <c r="D35" s="172">
        <f>IF(B35="","",VLOOKUP($B35,#REF!,3,FALSE))</f>
      </c>
      <c r="E35" s="172">
        <f>IF(C35="","",VLOOKUP($B35,#REF!,4,FALSE))</f>
      </c>
      <c r="F35" s="173">
        <f>IF(B35="","",VLOOKUP($B35,#REF!,11,FALSE))</f>
      </c>
      <c r="G35" s="139">
        <f>IF(E35="","",VLOOKUP($B35,#REF!,3,FALSE))</f>
      </c>
      <c r="H35" s="173">
        <f>IF(B35="","",VLOOKUP($B35,#REF!,14,FALSE))</f>
      </c>
      <c r="I35" s="139">
        <f>IF(B35="","",VLOOKUP($B35,#REF!,16,FALSE))</f>
      </c>
      <c r="J35" s="140">
        <f>IF(B35="","",VLOOKUP($B35,#REF!,17,FALSE))</f>
      </c>
      <c r="K35" s="458">
        <f>IF($B35="","",VLOOKUP($B35,#REF!,11,FALSE))</f>
      </c>
      <c r="L35" s="459">
        <f>IF($B35="","",VLOOKUP($B35,#REF!,11,FALSE))</f>
      </c>
      <c r="M35" s="460">
        <f>IF($B35="","",VLOOKUP($B35,#REF!,11,FALSE))</f>
      </c>
      <c r="N35" s="458">
        <f>IF($B35="","",VLOOKUP($B35,#REF!,14,FALSE))</f>
      </c>
      <c r="O35" s="459">
        <f>IF($B35="","",VLOOKUP($B35,#REF!,14,FALSE))</f>
      </c>
      <c r="P35" s="459">
        <f>IF($B35="","",VLOOKUP($B35,#REF!,14,FALSE))</f>
      </c>
      <c r="Q35" s="459">
        <f>IF($B35="","",VLOOKUP($B35,#REF!,14,FALSE))</f>
      </c>
      <c r="R35" s="459">
        <f>IF($B35="","",VLOOKUP($B35,#REF!,14,FALSE))</f>
      </c>
      <c r="S35" s="459">
        <f>IF($B35="","",VLOOKUP($B35,#REF!,14,FALSE))</f>
      </c>
      <c r="T35" s="459">
        <f>IF($B35="","",VLOOKUP($B35,#REF!,14,FALSE))</f>
      </c>
      <c r="U35" s="459">
        <f>IF($B35="","",VLOOKUP($B35,#REF!,14,FALSE))</f>
      </c>
      <c r="V35" s="460">
        <f>IF($B35="","",VLOOKUP($B35,#REF!,14,FALSE))</f>
      </c>
      <c r="W35" s="173">
        <f t="shared" si="3"/>
      </c>
      <c r="X35" s="461">
        <f t="shared" si="4"/>
      </c>
      <c r="Y35" s="173">
        <f t="shared" si="5"/>
      </c>
      <c r="Z35" s="462">
        <f t="shared" si="6"/>
      </c>
      <c r="AA35" s="463">
        <f t="shared" si="7"/>
      </c>
      <c r="AB35" s="464">
        <f t="shared" si="8"/>
      </c>
      <c r="AC35" s="475">
        <f t="shared" si="9"/>
      </c>
      <c r="AD35" s="476">
        <f t="shared" si="10"/>
      </c>
      <c r="AE35" s="140">
        <f>IF(B35="","",(G35/12*W35)+(I35/12*X35)+(G35/12*Y35)+(I35/12*Z35)+(G35/12*AA35)+(I35/12*AB35)+(G35/12*#REF!)+(I35/12*#REF!))</f>
      </c>
      <c r="AF35" s="174">
        <f t="shared" si="0"/>
      </c>
      <c r="AG35" s="707">
        <f>IF(B35="","",VLOOKUP($B35,#REF!,27,FALSE))</f>
      </c>
      <c r="AH35" s="708" t="s">
        <v>240</v>
      </c>
      <c r="AI35" s="709" t="s">
        <v>240</v>
      </c>
      <c r="AK35" s="425">
        <f t="shared" si="11"/>
      </c>
      <c r="AL35" s="425">
        <f t="shared" si="1"/>
      </c>
    </row>
    <row r="36" spans="1:38" s="424" customFormat="1" ht="18.75" customHeight="1">
      <c r="A36" s="2">
        <f t="shared" si="2"/>
      </c>
      <c r="B36" s="465"/>
      <c r="C36" s="171">
        <f>IF(B36="","",VLOOKUP($B36,#REF!,2,FALSE))</f>
      </c>
      <c r="D36" s="172">
        <f>IF(B36="","",VLOOKUP($B36,#REF!,3,FALSE))</f>
      </c>
      <c r="E36" s="172">
        <f>IF(C36="","",VLOOKUP($B36,#REF!,4,FALSE))</f>
      </c>
      <c r="F36" s="173">
        <f>IF(B36="","",VLOOKUP($B36,#REF!,11,FALSE))</f>
      </c>
      <c r="G36" s="139">
        <f>IF(E36="","",VLOOKUP($B36,#REF!,3,FALSE))</f>
      </c>
      <c r="H36" s="173">
        <f>IF(B36="","",VLOOKUP($B36,#REF!,14,FALSE))</f>
      </c>
      <c r="I36" s="139">
        <f>IF(B36="","",VLOOKUP($B36,#REF!,16,FALSE))</f>
      </c>
      <c r="J36" s="140">
        <f>IF(B36="","",VLOOKUP($B36,#REF!,17,FALSE))</f>
      </c>
      <c r="K36" s="458">
        <f>IF($B36="","",VLOOKUP($B36,#REF!,11,FALSE))</f>
      </c>
      <c r="L36" s="459">
        <f>IF($B36="","",VLOOKUP($B36,#REF!,11,FALSE))</f>
      </c>
      <c r="M36" s="460">
        <f>IF($B36="","",VLOOKUP($B36,#REF!,11,FALSE))</f>
      </c>
      <c r="N36" s="458">
        <f>IF($B36="","",VLOOKUP($B36,#REF!,14,FALSE))</f>
      </c>
      <c r="O36" s="459">
        <f>IF($B36="","",VLOOKUP($B36,#REF!,14,FALSE))</f>
      </c>
      <c r="P36" s="459">
        <f>IF($B36="","",VLOOKUP($B36,#REF!,14,FALSE))</f>
      </c>
      <c r="Q36" s="459">
        <f>IF($B36="","",VLOOKUP($B36,#REF!,14,FALSE))</f>
      </c>
      <c r="R36" s="459">
        <f>IF($B36="","",VLOOKUP($B36,#REF!,14,FALSE))</f>
      </c>
      <c r="S36" s="459">
        <f>IF($B36="","",VLOOKUP($B36,#REF!,14,FALSE))</f>
      </c>
      <c r="T36" s="459">
        <f>IF($B36="","",VLOOKUP($B36,#REF!,14,FALSE))</f>
      </c>
      <c r="U36" s="459">
        <f>IF($B36="","",VLOOKUP($B36,#REF!,14,FALSE))</f>
      </c>
      <c r="V36" s="460">
        <f>IF($B36="","",VLOOKUP($B36,#REF!,14,FALSE))</f>
      </c>
      <c r="W36" s="173">
        <f t="shared" si="3"/>
      </c>
      <c r="X36" s="461">
        <f t="shared" si="4"/>
      </c>
      <c r="Y36" s="173">
        <f t="shared" si="5"/>
      </c>
      <c r="Z36" s="462">
        <f t="shared" si="6"/>
      </c>
      <c r="AA36" s="463">
        <f t="shared" si="7"/>
      </c>
      <c r="AB36" s="464">
        <f t="shared" si="8"/>
      </c>
      <c r="AC36" s="475">
        <f t="shared" si="9"/>
      </c>
      <c r="AD36" s="476">
        <f t="shared" si="10"/>
      </c>
      <c r="AE36" s="140">
        <f>IF(B36="","",(G36/12*W36)+(I36/12*X36)+(G36/12*Y36)+(I36/12*Z36)+(G36/12*AA36)+(I36/12*AB36)+(G36/12*#REF!)+(I36/12*#REF!))</f>
      </c>
      <c r="AF36" s="174">
        <f t="shared" si="0"/>
      </c>
      <c r="AG36" s="707">
        <f>IF(B36="","",VLOOKUP($B36,#REF!,27,FALSE))</f>
      </c>
      <c r="AH36" s="708" t="s">
        <v>240</v>
      </c>
      <c r="AI36" s="709" t="s">
        <v>240</v>
      </c>
      <c r="AK36" s="425">
        <f t="shared" si="11"/>
      </c>
      <c r="AL36" s="425">
        <f t="shared" si="1"/>
      </c>
    </row>
    <row r="37" spans="1:38" s="424" customFormat="1" ht="18.75" customHeight="1">
      <c r="A37" s="2">
        <f t="shared" si="2"/>
      </c>
      <c r="B37" s="465"/>
      <c r="C37" s="171">
        <f>IF(B37="","",VLOOKUP($B37,#REF!,2,FALSE))</f>
      </c>
      <c r="D37" s="172">
        <f>IF(B37="","",VLOOKUP($B37,#REF!,3,FALSE))</f>
      </c>
      <c r="E37" s="172">
        <f>IF(C37="","",VLOOKUP($B37,#REF!,4,FALSE))</f>
      </c>
      <c r="F37" s="173">
        <f>IF(B37="","",VLOOKUP($B37,#REF!,11,FALSE))</f>
      </c>
      <c r="G37" s="139">
        <f>IF(E37="","",VLOOKUP($B37,#REF!,3,FALSE))</f>
      </c>
      <c r="H37" s="173">
        <f>IF(B37="","",VLOOKUP($B37,#REF!,14,FALSE))</f>
      </c>
      <c r="I37" s="139">
        <f>IF(B37="","",VLOOKUP($B37,#REF!,16,FALSE))</f>
      </c>
      <c r="J37" s="140">
        <f>IF(B37="","",VLOOKUP($B37,#REF!,17,FALSE))</f>
      </c>
      <c r="K37" s="458">
        <f>IF($B37="","",VLOOKUP($B37,#REF!,11,FALSE))</f>
      </c>
      <c r="L37" s="459">
        <f>IF($B37="","",VLOOKUP($B37,#REF!,11,FALSE))</f>
      </c>
      <c r="M37" s="460">
        <f>IF($B37="","",VLOOKUP($B37,#REF!,11,FALSE))</f>
      </c>
      <c r="N37" s="458">
        <f>IF($B37="","",VLOOKUP($B37,#REF!,14,FALSE))</f>
      </c>
      <c r="O37" s="459">
        <f>IF($B37="","",VLOOKUP($B37,#REF!,14,FALSE))</f>
      </c>
      <c r="P37" s="459">
        <f>IF($B37="","",VLOOKUP($B37,#REF!,14,FALSE))</f>
      </c>
      <c r="Q37" s="459">
        <f>IF($B37="","",VLOOKUP($B37,#REF!,14,FALSE))</f>
      </c>
      <c r="R37" s="459">
        <f>IF($B37="","",VLOOKUP($B37,#REF!,14,FALSE))</f>
      </c>
      <c r="S37" s="459">
        <f>IF($B37="","",VLOOKUP($B37,#REF!,14,FALSE))</f>
      </c>
      <c r="T37" s="459">
        <f>IF($B37="","",VLOOKUP($B37,#REF!,14,FALSE))</f>
      </c>
      <c r="U37" s="459">
        <f>IF($B37="","",VLOOKUP($B37,#REF!,14,FALSE))</f>
      </c>
      <c r="V37" s="460">
        <f>IF($B37="","",VLOOKUP($B37,#REF!,14,FALSE))</f>
      </c>
      <c r="W37" s="173">
        <f t="shared" si="3"/>
      </c>
      <c r="X37" s="461">
        <f t="shared" si="4"/>
      </c>
      <c r="Y37" s="173">
        <f t="shared" si="5"/>
      </c>
      <c r="Z37" s="462">
        <f t="shared" si="6"/>
      </c>
      <c r="AA37" s="463">
        <f t="shared" si="7"/>
      </c>
      <c r="AB37" s="464">
        <f t="shared" si="8"/>
      </c>
      <c r="AC37" s="475">
        <f t="shared" si="9"/>
      </c>
      <c r="AD37" s="476">
        <f t="shared" si="10"/>
      </c>
      <c r="AE37" s="140">
        <f>IF(B37="","",(G37/12*W37)+(I37/12*X37)+(G37/12*Y37)+(I37/12*Z37)+(G37/12*AA37)+(I37/12*AB37)+(G37/12*#REF!)+(I37/12*#REF!))</f>
      </c>
      <c r="AF37" s="174">
        <f t="shared" si="0"/>
      </c>
      <c r="AG37" s="707">
        <f>IF(B37="","",VLOOKUP($B37,#REF!,27,FALSE))</f>
      </c>
      <c r="AH37" s="708" t="s">
        <v>240</v>
      </c>
      <c r="AI37" s="709" t="s">
        <v>240</v>
      </c>
      <c r="AK37" s="425">
        <f t="shared" si="11"/>
      </c>
      <c r="AL37" s="425">
        <f t="shared" si="1"/>
      </c>
    </row>
    <row r="38" spans="1:38" s="424" customFormat="1" ht="18.75" customHeight="1" thickBot="1">
      <c r="A38" s="2">
        <f t="shared" si="2"/>
      </c>
      <c r="B38" s="465"/>
      <c r="C38" s="171">
        <f>IF(B38="","",VLOOKUP($B38,#REF!,2,FALSE))</f>
      </c>
      <c r="D38" s="172">
        <f>IF(B38="","",VLOOKUP($B38,#REF!,3,FALSE))</f>
      </c>
      <c r="E38" s="172">
        <f>IF(C38="","",VLOOKUP($B38,#REF!,4,FALSE))</f>
      </c>
      <c r="F38" s="173">
        <f>IF(B38="","",VLOOKUP($B38,#REF!,11,FALSE))</f>
      </c>
      <c r="G38" s="175">
        <f>IF(E38="","",VLOOKUP($B38,#REF!,3,FALSE))</f>
      </c>
      <c r="H38" s="173">
        <f>IF(B38="","",VLOOKUP($B38,#REF!,14,FALSE))</f>
      </c>
      <c r="I38" s="139">
        <f>IF(B38="","",VLOOKUP($B38,#REF!,16,FALSE))</f>
      </c>
      <c r="J38" s="140">
        <f>IF(B38="","",VLOOKUP($B38,#REF!,17,FALSE))</f>
      </c>
      <c r="K38" s="458">
        <f>IF($B38="","",VLOOKUP($B38,#REF!,11,FALSE))</f>
      </c>
      <c r="L38" s="459">
        <f>IF($B38="","",VLOOKUP($B38,#REF!,11,FALSE))</f>
      </c>
      <c r="M38" s="460">
        <f>IF($B38="","",VLOOKUP($B38,#REF!,11,FALSE))</f>
      </c>
      <c r="N38" s="458">
        <f>IF($B38="","",VLOOKUP($B38,#REF!,14,FALSE))</f>
      </c>
      <c r="O38" s="459">
        <f>IF($B38="","",VLOOKUP($B38,#REF!,14,FALSE))</f>
      </c>
      <c r="P38" s="459">
        <f>IF($B38="","",VLOOKUP($B38,#REF!,14,FALSE))</f>
      </c>
      <c r="Q38" s="459">
        <f>IF($B38="","",VLOOKUP($B38,#REF!,14,FALSE))</f>
      </c>
      <c r="R38" s="459">
        <f>IF($B38="","",VLOOKUP($B38,#REF!,14,FALSE))</f>
      </c>
      <c r="S38" s="459">
        <f>IF($B38="","",VLOOKUP($B38,#REF!,14,FALSE))</f>
      </c>
      <c r="T38" s="459">
        <f>IF($B38="","",VLOOKUP($B38,#REF!,14,FALSE))</f>
      </c>
      <c r="U38" s="459">
        <f>IF($B38="","",VLOOKUP($B38,#REF!,14,FALSE))</f>
      </c>
      <c r="V38" s="460">
        <f>IF($B38="","",VLOOKUP($B38,#REF!,14,FALSE))</f>
      </c>
      <c r="W38" s="173">
        <f t="shared" si="3"/>
      </c>
      <c r="X38" s="461">
        <f t="shared" si="4"/>
      </c>
      <c r="Y38" s="173">
        <f t="shared" si="5"/>
      </c>
      <c r="Z38" s="462">
        <f t="shared" si="6"/>
      </c>
      <c r="AA38" s="463">
        <f t="shared" si="7"/>
      </c>
      <c r="AB38" s="464">
        <f t="shared" si="8"/>
      </c>
      <c r="AC38" s="475">
        <f t="shared" si="9"/>
      </c>
      <c r="AD38" s="476">
        <f t="shared" si="10"/>
      </c>
      <c r="AE38" s="140">
        <f>IF(B38="","",(G38/12*W38)+(I38/12*X38)+(G38/12*Y38)+(I38/12*Z38)+(G38/12*AA38)+(I38/12*AB38)+(G38/12*#REF!)+(I38/12*#REF!))</f>
      </c>
      <c r="AF38" s="174">
        <f t="shared" si="0"/>
      </c>
      <c r="AG38" s="716">
        <f>IF(B38="","",VLOOKUP($B38,#REF!,27,FALSE))</f>
      </c>
      <c r="AH38" s="717" t="s">
        <v>240</v>
      </c>
      <c r="AI38" s="718" t="s">
        <v>240</v>
      </c>
      <c r="AK38" s="425">
        <f t="shared" si="11"/>
      </c>
      <c r="AL38" s="425">
        <f t="shared" si="1"/>
      </c>
    </row>
    <row r="39" spans="1:38" s="436" customFormat="1" ht="18.75" customHeight="1" thickBot="1">
      <c r="A39" s="658" t="s">
        <v>22</v>
      </c>
      <c r="B39" s="710"/>
      <c r="C39" s="710"/>
      <c r="D39" s="710"/>
      <c r="E39" s="710"/>
      <c r="F39" s="710"/>
      <c r="G39" s="710"/>
      <c r="H39" s="710"/>
      <c r="I39" s="710"/>
      <c r="J39" s="154"/>
      <c r="K39" s="176" t="s">
        <v>150</v>
      </c>
      <c r="L39" s="177" t="s">
        <v>150</v>
      </c>
      <c r="M39" s="178" t="s">
        <v>150</v>
      </c>
      <c r="N39" s="176" t="s">
        <v>150</v>
      </c>
      <c r="O39" s="177" t="s">
        <v>150</v>
      </c>
      <c r="P39" s="177" t="s">
        <v>150</v>
      </c>
      <c r="Q39" s="177" t="s">
        <v>150</v>
      </c>
      <c r="R39" s="177" t="s">
        <v>150</v>
      </c>
      <c r="S39" s="177" t="s">
        <v>150</v>
      </c>
      <c r="T39" s="177" t="s">
        <v>150</v>
      </c>
      <c r="U39" s="177" t="s">
        <v>150</v>
      </c>
      <c r="V39" s="178" t="s">
        <v>150</v>
      </c>
      <c r="W39" s="176" t="s">
        <v>150</v>
      </c>
      <c r="X39" s="179" t="s">
        <v>150</v>
      </c>
      <c r="Y39" s="176" t="s">
        <v>150</v>
      </c>
      <c r="Z39" s="180" t="s">
        <v>150</v>
      </c>
      <c r="AA39" s="181" t="s">
        <v>150</v>
      </c>
      <c r="AB39" s="182" t="s">
        <v>150</v>
      </c>
      <c r="AC39" s="183" t="s">
        <v>150</v>
      </c>
      <c r="AD39" s="178" t="s">
        <v>150</v>
      </c>
      <c r="AE39" s="184"/>
      <c r="AF39" s="184"/>
      <c r="AG39" s="661"/>
      <c r="AH39" s="662"/>
      <c r="AI39" s="663"/>
      <c r="AK39" s="437"/>
      <c r="AL39" s="437"/>
    </row>
    <row r="40" spans="1:38" s="369" customFormat="1" ht="16.5" customHeight="1">
      <c r="A40" s="369" t="s">
        <v>27</v>
      </c>
      <c r="B40" s="477"/>
      <c r="C40" s="478"/>
      <c r="AK40" s="466"/>
      <c r="AL40" s="466"/>
    </row>
    <row r="41" spans="1:29" s="481" customFormat="1" ht="14.25" customHeight="1">
      <c r="A41" s="249" t="s">
        <v>242</v>
      </c>
      <c r="B41" s="479"/>
      <c r="C41" s="480"/>
      <c r="Z41" s="482"/>
      <c r="AA41" s="482"/>
      <c r="AC41" s="482"/>
    </row>
    <row r="42" spans="1:38" s="481" customFormat="1" ht="11.25">
      <c r="A42" s="249" t="s">
        <v>82</v>
      </c>
      <c r="C42" s="480"/>
      <c r="AK42" s="482"/>
      <c r="AL42" s="482"/>
    </row>
    <row r="43" spans="1:38" s="481" customFormat="1" ht="10.5" customHeight="1">
      <c r="A43" s="249" t="s">
        <v>243</v>
      </c>
      <c r="B43" s="479"/>
      <c r="C43" s="480"/>
      <c r="AK43" s="482"/>
      <c r="AL43" s="482"/>
    </row>
    <row r="44" spans="2:38" s="369" customFormat="1" ht="10.5" customHeight="1">
      <c r="B44" s="477"/>
      <c r="C44" s="478"/>
      <c r="AK44" s="466"/>
      <c r="AL44" s="466"/>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0">
    <mergeCell ref="AG35:AI35"/>
    <mergeCell ref="AG36:AI36"/>
    <mergeCell ref="AG37:AI37"/>
    <mergeCell ref="AG38:AI38"/>
    <mergeCell ref="A39:I39"/>
    <mergeCell ref="AG39:AI39"/>
    <mergeCell ref="AG29:AI29"/>
    <mergeCell ref="AG30:AI30"/>
    <mergeCell ref="AG31:AI31"/>
    <mergeCell ref="AG32:AI32"/>
    <mergeCell ref="AG33:AI33"/>
    <mergeCell ref="AG34:AI34"/>
    <mergeCell ref="AG23:AI23"/>
    <mergeCell ref="AG24:AI24"/>
    <mergeCell ref="AG25:AI25"/>
    <mergeCell ref="AG26:AI26"/>
    <mergeCell ref="AG27:AI27"/>
    <mergeCell ref="AG28:AI28"/>
    <mergeCell ref="AG17:AI17"/>
    <mergeCell ref="AG18:AI18"/>
    <mergeCell ref="AG19:AI19"/>
    <mergeCell ref="AG20:AI20"/>
    <mergeCell ref="AG21:AI21"/>
    <mergeCell ref="AG22:AI22"/>
    <mergeCell ref="AG11:AI11"/>
    <mergeCell ref="AG12:AI12"/>
    <mergeCell ref="AG13:AI13"/>
    <mergeCell ref="AG14:AI14"/>
    <mergeCell ref="AG15:AI15"/>
    <mergeCell ref="AG16:AI16"/>
    <mergeCell ref="U7:U8"/>
    <mergeCell ref="V7:V8"/>
    <mergeCell ref="AK7:AK8"/>
    <mergeCell ref="AL7:AL8"/>
    <mergeCell ref="AG9:AI9"/>
    <mergeCell ref="AG10:AI10"/>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T1:V1"/>
    <mergeCell ref="W1:AF1"/>
    <mergeCell ref="AH1:AI1"/>
    <mergeCell ref="T2:V2"/>
    <mergeCell ref="W2:AF2"/>
    <mergeCell ref="AH2:AI2"/>
  </mergeCells>
  <dataValidations count="2">
    <dataValidation type="whole" allowBlank="1" showInputMessage="1" showErrorMessage="1" sqref="B14:B38">
      <formula1>1</formula1>
      <formula2>999999</formula2>
    </dataValidation>
    <dataValidation type="list" allowBlank="1" showInputMessage="1" showErrorMessage="1" sqref="K9:V38">
      <formula1>"Ａ,Ｂ,Ｃ１,Ｃ２,Ｄ"</formula1>
    </dataValidation>
  </dataValidations>
  <printOptions horizontalCentered="1"/>
  <pageMargins left="0.1968503937007874" right="0.1968503937007874" top="0.3937007874015748" bottom="0.3937007874015748" header="0" footer="0"/>
  <pageSetup horizontalDpi="600" verticalDpi="600" orientation="landscape" paperSize="9" scale="61"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theme="3" tint="0.7999799847602844"/>
  </sheetPr>
  <dimension ref="A1:R42"/>
  <sheetViews>
    <sheetView showGridLines="0"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00390625" style="25" customWidth="1"/>
    <col min="2" max="2" width="10.375" style="25" customWidth="1"/>
    <col min="3" max="3" width="10.875" style="25" customWidth="1"/>
    <col min="4" max="4" width="10.375" style="25" customWidth="1"/>
    <col min="5" max="5" width="10.50390625" style="25" customWidth="1"/>
    <col min="6" max="6" width="11.875" style="25" customWidth="1"/>
    <col min="7" max="7" width="11.75390625" style="25" customWidth="1"/>
    <col min="8" max="8" width="12.375" style="25" customWidth="1"/>
    <col min="9" max="9" width="11.375" style="25" customWidth="1"/>
    <col min="10" max="10" width="4.375" style="25" customWidth="1"/>
    <col min="11" max="11" width="10.00390625"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ustomWidth="1"/>
  </cols>
  <sheetData>
    <row r="1" spans="1:18" ht="18.75" customHeight="1" thickBot="1">
      <c r="A1" s="26" t="s">
        <v>53</v>
      </c>
      <c r="P1" s="60"/>
      <c r="Q1" s="61"/>
      <c r="R1" s="24"/>
    </row>
    <row r="2" spans="7:18" ht="18.75" customHeight="1" thickBot="1">
      <c r="G2" s="27" t="s">
        <v>20</v>
      </c>
      <c r="H2" s="568"/>
      <c r="I2" s="569"/>
      <c r="J2" s="569"/>
      <c r="K2" s="570"/>
      <c r="L2" s="27" t="s">
        <v>21</v>
      </c>
      <c r="M2" s="28"/>
      <c r="P2" s="24"/>
      <c r="Q2" s="57"/>
      <c r="R2" s="57"/>
    </row>
    <row r="3" spans="1:18" ht="18.75" customHeight="1" thickBot="1">
      <c r="A3" s="26"/>
      <c r="E3" s="24"/>
      <c r="F3" s="24"/>
      <c r="G3" s="27" t="s">
        <v>18</v>
      </c>
      <c r="H3" s="568"/>
      <c r="I3" s="569"/>
      <c r="J3" s="569"/>
      <c r="K3" s="570"/>
      <c r="L3" s="27" t="s">
        <v>19</v>
      </c>
      <c r="M3" s="28"/>
      <c r="P3" s="57"/>
      <c r="Q3" s="62"/>
      <c r="R3" s="62"/>
    </row>
    <row r="4" spans="1:18" ht="18.75" customHeight="1" thickBot="1">
      <c r="A4" s="26" t="s">
        <v>288</v>
      </c>
      <c r="E4" s="29"/>
      <c r="F4" s="29"/>
      <c r="G4" s="29"/>
      <c r="H4" s="30"/>
      <c r="P4" s="24"/>
      <c r="Q4" s="24"/>
      <c r="R4" s="24"/>
    </row>
    <row r="5" spans="1:13" s="58" customFormat="1" ht="18.75" customHeight="1" thickBot="1">
      <c r="A5" s="31" t="s">
        <v>9</v>
      </c>
      <c r="B5" s="571" t="s">
        <v>292</v>
      </c>
      <c r="C5" s="581"/>
      <c r="D5" s="582"/>
      <c r="E5" s="32"/>
      <c r="F5" s="33"/>
      <c r="G5" s="573" t="s">
        <v>121</v>
      </c>
      <c r="H5" s="575" t="s">
        <v>304</v>
      </c>
      <c r="I5" s="575" t="s">
        <v>122</v>
      </c>
      <c r="J5" s="578" t="s">
        <v>28</v>
      </c>
      <c r="K5" s="579"/>
      <c r="L5" s="579"/>
      <c r="M5" s="580"/>
    </row>
    <row r="6" spans="1:17" s="58" customFormat="1" ht="30" customHeight="1">
      <c r="A6" s="565" t="s">
        <v>8</v>
      </c>
      <c r="B6" s="572"/>
      <c r="C6" s="487" t="s">
        <v>284</v>
      </c>
      <c r="D6" s="487" t="s">
        <v>285</v>
      </c>
      <c r="E6" s="59" t="s">
        <v>74</v>
      </c>
      <c r="F6" s="59" t="s">
        <v>80</v>
      </c>
      <c r="G6" s="574"/>
      <c r="H6" s="576"/>
      <c r="I6" s="577"/>
      <c r="J6" s="34" t="s">
        <v>13</v>
      </c>
      <c r="K6" s="35" t="s">
        <v>52</v>
      </c>
      <c r="L6" s="36" t="s">
        <v>51</v>
      </c>
      <c r="M6" s="53" t="s">
        <v>71</v>
      </c>
      <c r="O6" s="63"/>
      <c r="Q6" s="25"/>
    </row>
    <row r="7" spans="1:15" s="58" customFormat="1" ht="15" customHeight="1" thickBot="1">
      <c r="A7" s="566"/>
      <c r="B7" s="64" t="s">
        <v>124</v>
      </c>
      <c r="C7" s="64" t="s">
        <v>125</v>
      </c>
      <c r="D7" s="64" t="s">
        <v>126</v>
      </c>
      <c r="E7" s="64" t="s">
        <v>127</v>
      </c>
      <c r="F7" s="64" t="s">
        <v>23</v>
      </c>
      <c r="G7" s="37" t="s">
        <v>24</v>
      </c>
      <c r="H7" s="37" t="s">
        <v>25</v>
      </c>
      <c r="I7" s="38" t="s">
        <v>72</v>
      </c>
      <c r="J7" s="39"/>
      <c r="K7" s="40"/>
      <c r="L7" s="41"/>
      <c r="M7" s="54"/>
      <c r="O7" s="65"/>
    </row>
    <row r="8" spans="1:15" s="67" customFormat="1" ht="15" customHeight="1">
      <c r="A8" s="42"/>
      <c r="B8" s="66" t="s">
        <v>11</v>
      </c>
      <c r="C8" s="66" t="s">
        <v>11</v>
      </c>
      <c r="D8" s="66" t="s">
        <v>11</v>
      </c>
      <c r="E8" s="66" t="s">
        <v>16</v>
      </c>
      <c r="F8" s="66" t="s">
        <v>16</v>
      </c>
      <c r="G8" s="43" t="s">
        <v>16</v>
      </c>
      <c r="H8" s="43" t="s">
        <v>16</v>
      </c>
      <c r="I8" s="43" t="s">
        <v>16</v>
      </c>
      <c r="J8" s="44"/>
      <c r="K8" s="45" t="s">
        <v>12</v>
      </c>
      <c r="L8" s="46" t="s">
        <v>11</v>
      </c>
      <c r="M8" s="55" t="s">
        <v>12</v>
      </c>
      <c r="O8" s="68"/>
    </row>
    <row r="9" spans="1:15" s="58" customFormat="1" ht="15" customHeight="1" thickBot="1">
      <c r="A9" s="557">
        <v>1</v>
      </c>
      <c r="B9" s="567"/>
      <c r="C9" s="561"/>
      <c r="D9" s="561"/>
      <c r="E9" s="70"/>
      <c r="F9" s="70"/>
      <c r="G9" s="71">
        <f aca="true" t="shared" si="0" ref="G9:G26">IF(E9="","",IF(ISERROR(E9+F9),"",E9+F9))</f>
      </c>
      <c r="H9" s="71">
        <f aca="true" t="shared" si="1" ref="H9:H26">IF(G9="","",580000)</f>
      </c>
      <c r="I9" s="71">
        <f>IF(G9="","",MIN(G9,H9))</f>
      </c>
      <c r="J9" s="72" t="s">
        <v>128</v>
      </c>
      <c r="K9" s="73">
        <v>342400</v>
      </c>
      <c r="L9" s="74"/>
      <c r="M9" s="75"/>
      <c r="O9" s="76"/>
    </row>
    <row r="10" spans="1:15" s="58" customFormat="1" ht="15" customHeight="1" thickBot="1">
      <c r="A10" s="557"/>
      <c r="B10" s="560"/>
      <c r="C10" s="562"/>
      <c r="D10" s="562"/>
      <c r="E10" s="70"/>
      <c r="F10" s="70"/>
      <c r="G10" s="71">
        <f t="shared" si="0"/>
      </c>
      <c r="H10" s="71">
        <f t="shared" si="1"/>
      </c>
      <c r="I10" s="71">
        <f aca="true" t="shared" si="2" ref="I10:I26">IF(G10="","",MIN(G10,H10))</f>
      </c>
      <c r="J10" s="77" t="s">
        <v>129</v>
      </c>
      <c r="K10" s="78">
        <v>401800</v>
      </c>
      <c r="L10" s="79"/>
      <c r="M10" s="75"/>
      <c r="O10" s="76"/>
    </row>
    <row r="11" spans="1:15" s="58" customFormat="1" ht="15" customHeight="1" thickBot="1">
      <c r="A11" s="557"/>
      <c r="B11" s="560"/>
      <c r="C11" s="562"/>
      <c r="D11" s="562"/>
      <c r="E11" s="70"/>
      <c r="F11" s="70"/>
      <c r="G11" s="71">
        <f t="shared" si="0"/>
      </c>
      <c r="H11" s="71">
        <f t="shared" si="1"/>
      </c>
      <c r="I11" s="71">
        <f t="shared" si="2"/>
      </c>
      <c r="J11" s="77" t="s">
        <v>130</v>
      </c>
      <c r="K11" s="78">
        <v>461200</v>
      </c>
      <c r="L11" s="79"/>
      <c r="M11" s="75"/>
      <c r="O11" s="76"/>
    </row>
    <row r="12" spans="1:15" s="58" customFormat="1" ht="15" customHeight="1" thickBot="1">
      <c r="A12" s="557"/>
      <c r="B12" s="560"/>
      <c r="C12" s="562"/>
      <c r="D12" s="562"/>
      <c r="E12" s="70"/>
      <c r="F12" s="70"/>
      <c r="G12" s="71">
        <f>IF(E12="","",IF(ISERROR(E12+F12),"",E12+F12))</f>
      </c>
      <c r="H12" s="71">
        <f>IF(G12="","",580000)</f>
      </c>
      <c r="I12" s="71">
        <f>IF(G12="","",MIN(G12,H12))</f>
      </c>
      <c r="J12" s="80" t="s">
        <v>131</v>
      </c>
      <c r="K12" s="81">
        <v>361200</v>
      </c>
      <c r="L12" s="79"/>
      <c r="M12" s="75"/>
      <c r="O12" s="76"/>
    </row>
    <row r="13" spans="1:17" s="58" customFormat="1" ht="15" customHeight="1" thickBot="1">
      <c r="A13" s="557"/>
      <c r="B13" s="560"/>
      <c r="C13" s="562"/>
      <c r="D13" s="562"/>
      <c r="E13" s="70"/>
      <c r="F13" s="70"/>
      <c r="G13" s="71">
        <f>IF(E13="","",IF(ISERROR(E13+F13),"",E13+F13))</f>
      </c>
      <c r="H13" s="71">
        <f>IF(G13="","",580000)</f>
      </c>
      <c r="I13" s="71">
        <f>IF(G13="","",MIN(G13,H13))</f>
      </c>
      <c r="J13" s="80" t="s">
        <v>132</v>
      </c>
      <c r="K13" s="82" t="s">
        <v>133</v>
      </c>
      <c r="L13" s="83"/>
      <c r="M13" s="75"/>
      <c r="O13" s="76"/>
      <c r="Q13" s="56"/>
    </row>
    <row r="14" spans="1:17" s="58" customFormat="1" ht="15" customHeight="1" thickBot="1">
      <c r="A14" s="557"/>
      <c r="B14" s="560"/>
      <c r="C14" s="562"/>
      <c r="D14" s="562"/>
      <c r="E14" s="84"/>
      <c r="F14" s="84"/>
      <c r="G14" s="69">
        <f t="shared" si="0"/>
      </c>
      <c r="H14" s="69">
        <f t="shared" si="1"/>
      </c>
      <c r="I14" s="69">
        <f t="shared" si="2"/>
      </c>
      <c r="J14" s="563" t="s">
        <v>75</v>
      </c>
      <c r="K14" s="564"/>
      <c r="L14" s="85"/>
      <c r="M14" s="86"/>
      <c r="O14" s="87"/>
      <c r="Q14" s="56"/>
    </row>
    <row r="15" spans="1:15" s="58" customFormat="1" ht="15" customHeight="1" thickBot="1">
      <c r="A15" s="556">
        <v>2</v>
      </c>
      <c r="B15" s="560"/>
      <c r="C15" s="561"/>
      <c r="D15" s="561"/>
      <c r="E15" s="70"/>
      <c r="F15" s="70"/>
      <c r="G15" s="71">
        <f t="shared" si="0"/>
      </c>
      <c r="H15" s="71">
        <f t="shared" si="1"/>
      </c>
      <c r="I15" s="71">
        <f t="shared" si="2"/>
      </c>
      <c r="J15" s="88" t="s">
        <v>134</v>
      </c>
      <c r="K15" s="89">
        <v>342400</v>
      </c>
      <c r="L15" s="74"/>
      <c r="M15" s="75"/>
      <c r="O15" s="76"/>
    </row>
    <row r="16" spans="1:15" s="58" customFormat="1" ht="15" customHeight="1" thickBot="1">
      <c r="A16" s="557"/>
      <c r="B16" s="560"/>
      <c r="C16" s="562"/>
      <c r="D16" s="562"/>
      <c r="E16" s="70"/>
      <c r="F16" s="70"/>
      <c r="G16" s="71">
        <f t="shared" si="0"/>
      </c>
      <c r="H16" s="71">
        <f t="shared" si="1"/>
      </c>
      <c r="I16" s="71">
        <f t="shared" si="2"/>
      </c>
      <c r="J16" s="90" t="s">
        <v>135</v>
      </c>
      <c r="K16" s="91">
        <v>401800</v>
      </c>
      <c r="L16" s="79"/>
      <c r="M16" s="75"/>
      <c r="O16" s="76"/>
    </row>
    <row r="17" spans="1:17" s="58" customFormat="1" ht="15" customHeight="1" thickBot="1">
      <c r="A17" s="557"/>
      <c r="B17" s="560"/>
      <c r="C17" s="562"/>
      <c r="D17" s="562"/>
      <c r="E17" s="70"/>
      <c r="F17" s="70"/>
      <c r="G17" s="71">
        <f t="shared" si="0"/>
      </c>
      <c r="H17" s="71">
        <f t="shared" si="1"/>
      </c>
      <c r="I17" s="71">
        <f t="shared" si="2"/>
      </c>
      <c r="J17" s="90" t="s">
        <v>136</v>
      </c>
      <c r="K17" s="91">
        <v>461200</v>
      </c>
      <c r="L17" s="79"/>
      <c r="M17" s="75"/>
      <c r="O17" s="76"/>
      <c r="Q17" s="56"/>
    </row>
    <row r="18" spans="1:15" s="58" customFormat="1" ht="15" customHeight="1" thickBot="1">
      <c r="A18" s="557"/>
      <c r="B18" s="560"/>
      <c r="C18" s="562"/>
      <c r="D18" s="562"/>
      <c r="E18" s="70"/>
      <c r="F18" s="70"/>
      <c r="G18" s="71">
        <f>IF(E18="","",IF(ISERROR(E18+F18),"",E18+F18))</f>
      </c>
      <c r="H18" s="71">
        <f>IF(G18="","",580000)</f>
      </c>
      <c r="I18" s="71">
        <f>IF(G18="","",MIN(G18,H18))</f>
      </c>
      <c r="J18" s="92" t="s">
        <v>137</v>
      </c>
      <c r="K18" s="91">
        <v>361200</v>
      </c>
      <c r="L18" s="79"/>
      <c r="M18" s="75"/>
      <c r="O18" s="76"/>
    </row>
    <row r="19" spans="1:17" s="58" customFormat="1" ht="15" customHeight="1" thickBot="1">
      <c r="A19" s="557"/>
      <c r="B19" s="560"/>
      <c r="C19" s="562"/>
      <c r="D19" s="562"/>
      <c r="E19" s="70"/>
      <c r="F19" s="70"/>
      <c r="G19" s="71">
        <f t="shared" si="0"/>
      </c>
      <c r="H19" s="71">
        <f t="shared" si="1"/>
      </c>
      <c r="I19" s="71">
        <f t="shared" si="2"/>
      </c>
      <c r="J19" s="92" t="s">
        <v>138</v>
      </c>
      <c r="K19" s="93" t="s">
        <v>133</v>
      </c>
      <c r="L19" s="83"/>
      <c r="M19" s="75"/>
      <c r="O19" s="76"/>
      <c r="Q19" s="56"/>
    </row>
    <row r="20" spans="1:15" s="58" customFormat="1" ht="15" customHeight="1" thickBot="1">
      <c r="A20" s="558"/>
      <c r="B20" s="560"/>
      <c r="C20" s="562"/>
      <c r="D20" s="562"/>
      <c r="E20" s="84"/>
      <c r="F20" s="84"/>
      <c r="G20" s="69">
        <f t="shared" si="0"/>
      </c>
      <c r="H20" s="69">
        <f t="shared" si="1"/>
      </c>
      <c r="I20" s="69">
        <f t="shared" si="2"/>
      </c>
      <c r="J20" s="563" t="s">
        <v>76</v>
      </c>
      <c r="K20" s="564"/>
      <c r="L20" s="85"/>
      <c r="M20" s="86"/>
      <c r="O20" s="87"/>
    </row>
    <row r="21" spans="1:15" s="58" customFormat="1" ht="15" customHeight="1" thickBot="1">
      <c r="A21" s="557">
        <v>3</v>
      </c>
      <c r="B21" s="560"/>
      <c r="C21" s="562"/>
      <c r="D21" s="562"/>
      <c r="E21" s="94"/>
      <c r="F21" s="95"/>
      <c r="G21" s="96">
        <f t="shared" si="0"/>
      </c>
      <c r="H21" s="96">
        <f t="shared" si="1"/>
      </c>
      <c r="I21" s="96">
        <f t="shared" si="2"/>
      </c>
      <c r="J21" s="97" t="s">
        <v>139</v>
      </c>
      <c r="K21" s="89">
        <v>342400</v>
      </c>
      <c r="L21" s="74"/>
      <c r="M21" s="75"/>
      <c r="O21" s="76"/>
    </row>
    <row r="22" spans="1:15" s="58" customFormat="1" ht="15" customHeight="1" thickBot="1">
      <c r="A22" s="557"/>
      <c r="B22" s="560"/>
      <c r="C22" s="562"/>
      <c r="D22" s="562"/>
      <c r="E22" s="95"/>
      <c r="F22" s="95"/>
      <c r="G22" s="96">
        <f t="shared" si="0"/>
      </c>
      <c r="H22" s="96">
        <f t="shared" si="1"/>
      </c>
      <c r="I22" s="96">
        <f t="shared" si="2"/>
      </c>
      <c r="J22" s="90" t="s">
        <v>140</v>
      </c>
      <c r="K22" s="91">
        <v>401800</v>
      </c>
      <c r="L22" s="79"/>
      <c r="M22" s="75"/>
      <c r="O22" s="76"/>
    </row>
    <row r="23" spans="1:15" s="58" customFormat="1" ht="15" customHeight="1" thickBot="1">
      <c r="A23" s="557"/>
      <c r="B23" s="560"/>
      <c r="C23" s="562"/>
      <c r="D23" s="562"/>
      <c r="E23" s="94"/>
      <c r="F23" s="95"/>
      <c r="G23" s="96">
        <f t="shared" si="0"/>
      </c>
      <c r="H23" s="96">
        <f t="shared" si="1"/>
      </c>
      <c r="I23" s="96">
        <f t="shared" si="2"/>
      </c>
      <c r="J23" s="90" t="s">
        <v>141</v>
      </c>
      <c r="K23" s="91">
        <v>461200</v>
      </c>
      <c r="L23" s="79"/>
      <c r="M23" s="75"/>
      <c r="O23" s="76"/>
    </row>
    <row r="24" spans="1:15" s="58" customFormat="1" ht="15" customHeight="1" thickBot="1">
      <c r="A24" s="557"/>
      <c r="B24" s="560"/>
      <c r="C24" s="562"/>
      <c r="D24" s="562"/>
      <c r="E24" s="95"/>
      <c r="F24" s="95"/>
      <c r="G24" s="96">
        <f t="shared" si="0"/>
      </c>
      <c r="H24" s="96">
        <f t="shared" si="1"/>
      </c>
      <c r="I24" s="96">
        <f t="shared" si="2"/>
      </c>
      <c r="J24" s="92" t="s">
        <v>137</v>
      </c>
      <c r="K24" s="91">
        <v>361200</v>
      </c>
      <c r="L24" s="79"/>
      <c r="M24" s="75"/>
      <c r="O24" s="76"/>
    </row>
    <row r="25" spans="1:15" s="58" customFormat="1" ht="15" customHeight="1" thickBot="1">
      <c r="A25" s="557"/>
      <c r="B25" s="560"/>
      <c r="C25" s="562"/>
      <c r="D25" s="562"/>
      <c r="E25" s="94"/>
      <c r="F25" s="95"/>
      <c r="G25" s="96">
        <f t="shared" si="0"/>
      </c>
      <c r="H25" s="96">
        <f t="shared" si="1"/>
      </c>
      <c r="I25" s="96">
        <f t="shared" si="2"/>
      </c>
      <c r="J25" s="92" t="s">
        <v>138</v>
      </c>
      <c r="K25" s="93" t="s">
        <v>133</v>
      </c>
      <c r="L25" s="83"/>
      <c r="M25" s="75"/>
      <c r="O25" s="76"/>
    </row>
    <row r="26" spans="1:15" s="58" customFormat="1" ht="15" customHeight="1" thickBot="1">
      <c r="A26" s="557"/>
      <c r="B26" s="560"/>
      <c r="C26" s="562"/>
      <c r="D26" s="562"/>
      <c r="E26" s="98"/>
      <c r="F26" s="98"/>
      <c r="G26" s="99">
        <f t="shared" si="0"/>
      </c>
      <c r="H26" s="99">
        <f t="shared" si="1"/>
      </c>
      <c r="I26" s="99">
        <f t="shared" si="2"/>
      </c>
      <c r="J26" s="563" t="s">
        <v>77</v>
      </c>
      <c r="K26" s="564"/>
      <c r="L26" s="85"/>
      <c r="M26" s="86"/>
      <c r="O26" s="87"/>
    </row>
    <row r="27" spans="1:13" s="58" customFormat="1" ht="15" customHeight="1" thickBot="1">
      <c r="A27" s="556" t="s">
        <v>15</v>
      </c>
      <c r="B27" s="559"/>
      <c r="C27" s="559"/>
      <c r="D27" s="559"/>
      <c r="E27" s="553"/>
      <c r="F27" s="553"/>
      <c r="G27" s="553"/>
      <c r="H27" s="553"/>
      <c r="I27" s="553"/>
      <c r="J27" s="88" t="s">
        <v>139</v>
      </c>
      <c r="K27" s="100">
        <v>342400</v>
      </c>
      <c r="L27" s="101"/>
      <c r="M27" s="75"/>
    </row>
    <row r="28" spans="1:13" s="58" customFormat="1" ht="15" customHeight="1" thickBot="1">
      <c r="A28" s="557"/>
      <c r="B28" s="559"/>
      <c r="C28" s="559"/>
      <c r="D28" s="559"/>
      <c r="E28" s="553"/>
      <c r="F28" s="553"/>
      <c r="G28" s="553"/>
      <c r="H28" s="553"/>
      <c r="I28" s="553"/>
      <c r="J28" s="90" t="s">
        <v>140</v>
      </c>
      <c r="K28" s="102">
        <v>401800</v>
      </c>
      <c r="L28" s="103"/>
      <c r="M28" s="104"/>
    </row>
    <row r="29" spans="1:13" s="58" customFormat="1" ht="15" customHeight="1" thickBot="1">
      <c r="A29" s="557"/>
      <c r="B29" s="559"/>
      <c r="C29" s="559"/>
      <c r="D29" s="559"/>
      <c r="E29" s="553"/>
      <c r="F29" s="553"/>
      <c r="G29" s="553"/>
      <c r="H29" s="553"/>
      <c r="I29" s="553"/>
      <c r="J29" s="90" t="s">
        <v>136</v>
      </c>
      <c r="K29" s="102">
        <v>461200</v>
      </c>
      <c r="L29" s="103"/>
      <c r="M29" s="104"/>
    </row>
    <row r="30" spans="1:13" s="58" customFormat="1" ht="15" customHeight="1" thickBot="1">
      <c r="A30" s="557"/>
      <c r="B30" s="559"/>
      <c r="C30" s="559"/>
      <c r="D30" s="559"/>
      <c r="E30" s="553"/>
      <c r="F30" s="553"/>
      <c r="G30" s="553"/>
      <c r="H30" s="553"/>
      <c r="I30" s="553"/>
      <c r="J30" s="92" t="s">
        <v>137</v>
      </c>
      <c r="K30" s="105">
        <v>361200</v>
      </c>
      <c r="L30" s="106"/>
      <c r="M30" s="107"/>
    </row>
    <row r="31" spans="1:17" s="58" customFormat="1" ht="15" customHeight="1" thickBot="1">
      <c r="A31" s="557"/>
      <c r="B31" s="559"/>
      <c r="C31" s="559"/>
      <c r="D31" s="559"/>
      <c r="E31" s="553"/>
      <c r="F31" s="553"/>
      <c r="G31" s="553"/>
      <c r="H31" s="553"/>
      <c r="I31" s="553"/>
      <c r="J31" s="92" t="s">
        <v>138</v>
      </c>
      <c r="K31" s="93" t="s">
        <v>133</v>
      </c>
      <c r="L31" s="106"/>
      <c r="M31" s="107"/>
      <c r="Q31" s="56"/>
    </row>
    <row r="32" spans="1:14" s="58" customFormat="1" ht="15" customHeight="1" thickBot="1">
      <c r="A32" s="558"/>
      <c r="B32" s="559"/>
      <c r="C32" s="559"/>
      <c r="D32" s="559"/>
      <c r="E32" s="553"/>
      <c r="F32" s="553"/>
      <c r="G32" s="553"/>
      <c r="H32" s="553"/>
      <c r="I32" s="553"/>
      <c r="J32" s="554" t="s">
        <v>78</v>
      </c>
      <c r="K32" s="555"/>
      <c r="L32" s="108"/>
      <c r="M32" s="86"/>
      <c r="N32" s="109"/>
    </row>
    <row r="33" spans="1:13" s="20" customFormat="1" ht="11.25" customHeight="1">
      <c r="A33" s="47" t="s">
        <v>27</v>
      </c>
      <c r="B33" s="48"/>
      <c r="C33" s="48"/>
      <c r="D33" s="48"/>
      <c r="E33" s="49"/>
      <c r="F33" s="49"/>
      <c r="G33" s="49"/>
      <c r="H33" s="49"/>
      <c r="I33" s="49"/>
      <c r="J33" s="50"/>
      <c r="K33" s="50"/>
      <c r="L33" s="48"/>
      <c r="M33" s="51"/>
    </row>
    <row r="34" s="20" customFormat="1" ht="11.25" customHeight="1">
      <c r="A34" s="47" t="s">
        <v>50</v>
      </c>
    </row>
    <row r="35" s="20" customFormat="1" ht="11.25" customHeight="1">
      <c r="A35" s="52" t="s">
        <v>142</v>
      </c>
    </row>
    <row r="36" s="20" customFormat="1" ht="11.25" customHeight="1">
      <c r="A36" s="110" t="s">
        <v>143</v>
      </c>
    </row>
    <row r="37" s="20" customFormat="1" ht="11.25" customHeight="1">
      <c r="A37" s="110" t="s">
        <v>281</v>
      </c>
    </row>
    <row r="38" s="20" customFormat="1" ht="11.25" customHeight="1">
      <c r="A38" s="110" t="s">
        <v>282</v>
      </c>
    </row>
    <row r="39" s="20" customFormat="1" ht="11.25" customHeight="1">
      <c r="A39" s="47" t="s">
        <v>1</v>
      </c>
    </row>
    <row r="40" ht="11.25" customHeight="1">
      <c r="A40" s="47" t="s">
        <v>144</v>
      </c>
    </row>
    <row r="41" ht="11.25" customHeight="1">
      <c r="A41" s="52" t="s">
        <v>145</v>
      </c>
    </row>
    <row r="42" ht="11.25" customHeight="1">
      <c r="A42" s="47" t="s">
        <v>3</v>
      </c>
    </row>
    <row r="43" ht="11.25" customHeight="1"/>
    <row r="44" ht="11.25" customHeight="1"/>
    <row r="45" ht="11.2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sheetData>
  <sheetProtection/>
  <mergeCells count="34">
    <mergeCell ref="H2:K2"/>
    <mergeCell ref="H3:K3"/>
    <mergeCell ref="B5:B6"/>
    <mergeCell ref="G5:G6"/>
    <mergeCell ref="H5:H6"/>
    <mergeCell ref="I5:I6"/>
    <mergeCell ref="J5:M5"/>
    <mergeCell ref="C5:D5"/>
    <mergeCell ref="A6:A7"/>
    <mergeCell ref="A9:A14"/>
    <mergeCell ref="B9:B14"/>
    <mergeCell ref="C9:C14"/>
    <mergeCell ref="D9:D14"/>
    <mergeCell ref="J14:K14"/>
    <mergeCell ref="A15:A20"/>
    <mergeCell ref="B15:B20"/>
    <mergeCell ref="C15:C20"/>
    <mergeCell ref="D15:D20"/>
    <mergeCell ref="J20:K20"/>
    <mergeCell ref="A21:A26"/>
    <mergeCell ref="B21:B26"/>
    <mergeCell ref="C21:C26"/>
    <mergeCell ref="D21:D26"/>
    <mergeCell ref="J26:K26"/>
    <mergeCell ref="G27:G32"/>
    <mergeCell ref="H27:H32"/>
    <mergeCell ref="I27:I32"/>
    <mergeCell ref="J32:K32"/>
    <mergeCell ref="A27:A32"/>
    <mergeCell ref="B27:B32"/>
    <mergeCell ref="C27:C32"/>
    <mergeCell ref="D27:D32"/>
    <mergeCell ref="E27:E32"/>
    <mergeCell ref="F27:F32"/>
  </mergeCells>
  <printOptions horizontalCentered="1"/>
  <pageMargins left="0.3937007874015748" right="0.3937007874015748" top="0.3937007874015748" bottom="0.3937007874015748" header="0" footer="0"/>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R46"/>
  <sheetViews>
    <sheetView showGridLines="0"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00390625" style="25" customWidth="1"/>
    <col min="2" max="2" width="10.375" style="25" customWidth="1"/>
    <col min="3" max="3" width="10.875" style="25" customWidth="1"/>
    <col min="4" max="4" width="10.375" style="25" customWidth="1"/>
    <col min="5" max="5" width="10.50390625" style="25" customWidth="1"/>
    <col min="6" max="6" width="11.875" style="25" customWidth="1"/>
    <col min="7" max="7" width="11.75390625" style="25" customWidth="1"/>
    <col min="8" max="8" width="12.375" style="25" customWidth="1"/>
    <col min="9" max="9" width="11.375" style="25" customWidth="1"/>
    <col min="10" max="10" width="4.375" style="25" customWidth="1"/>
    <col min="11" max="11" width="10.00390625"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ustomWidth="1"/>
  </cols>
  <sheetData>
    <row r="1" spans="1:18" ht="18.75" customHeight="1" thickBot="1">
      <c r="A1" s="26" t="s">
        <v>53</v>
      </c>
      <c r="P1" s="60"/>
      <c r="Q1" s="61"/>
      <c r="R1" s="24"/>
    </row>
    <row r="2" spans="7:18" ht="18.75" customHeight="1" thickBot="1">
      <c r="G2" s="27" t="s">
        <v>20</v>
      </c>
      <c r="H2" s="568"/>
      <c r="I2" s="569"/>
      <c r="J2" s="569"/>
      <c r="K2" s="570"/>
      <c r="L2" s="27" t="s">
        <v>21</v>
      </c>
      <c r="M2" s="28"/>
      <c r="P2" s="24"/>
      <c r="Q2" s="57"/>
      <c r="R2" s="57"/>
    </row>
    <row r="3" spans="1:18" ht="18.75" customHeight="1" thickBot="1">
      <c r="A3" s="26"/>
      <c r="E3" s="24"/>
      <c r="F3" s="24"/>
      <c r="G3" s="27" t="s">
        <v>18</v>
      </c>
      <c r="H3" s="568"/>
      <c r="I3" s="569"/>
      <c r="J3" s="569"/>
      <c r="K3" s="570"/>
      <c r="L3" s="27" t="s">
        <v>19</v>
      </c>
      <c r="M3" s="28"/>
      <c r="P3" s="57"/>
      <c r="Q3" s="62"/>
      <c r="R3" s="62"/>
    </row>
    <row r="4" spans="1:18" ht="18.75" customHeight="1" thickBot="1">
      <c r="A4" s="26" t="s">
        <v>289</v>
      </c>
      <c r="E4" s="29"/>
      <c r="F4" s="29"/>
      <c r="G4" s="29"/>
      <c r="H4" s="30"/>
      <c r="P4" s="24"/>
      <c r="Q4" s="24"/>
      <c r="R4" s="24"/>
    </row>
    <row r="5" spans="1:13" s="58" customFormat="1" ht="18.75" customHeight="1" thickBot="1">
      <c r="A5" s="31" t="s">
        <v>9</v>
      </c>
      <c r="B5" s="571" t="s">
        <v>292</v>
      </c>
      <c r="C5" s="581"/>
      <c r="D5" s="582"/>
      <c r="E5" s="32"/>
      <c r="F5" s="33"/>
      <c r="G5" s="573" t="s">
        <v>121</v>
      </c>
      <c r="H5" s="575" t="s">
        <v>304</v>
      </c>
      <c r="I5" s="575" t="s">
        <v>122</v>
      </c>
      <c r="J5" s="578" t="s">
        <v>28</v>
      </c>
      <c r="K5" s="579"/>
      <c r="L5" s="579"/>
      <c r="M5" s="580"/>
    </row>
    <row r="6" spans="1:17" s="58" customFormat="1" ht="30" customHeight="1">
      <c r="A6" s="565" t="s">
        <v>8</v>
      </c>
      <c r="B6" s="572"/>
      <c r="C6" s="487" t="s">
        <v>284</v>
      </c>
      <c r="D6" s="487" t="s">
        <v>285</v>
      </c>
      <c r="E6" s="59" t="s">
        <v>74</v>
      </c>
      <c r="F6" s="59" t="s">
        <v>80</v>
      </c>
      <c r="G6" s="574"/>
      <c r="H6" s="576"/>
      <c r="I6" s="577"/>
      <c r="J6" s="34" t="s">
        <v>13</v>
      </c>
      <c r="K6" s="35" t="s">
        <v>52</v>
      </c>
      <c r="L6" s="36" t="s">
        <v>51</v>
      </c>
      <c r="M6" s="53" t="s">
        <v>71</v>
      </c>
      <c r="O6" s="63"/>
      <c r="Q6" s="25"/>
    </row>
    <row r="7" spans="1:15" s="58" customFormat="1" ht="15" customHeight="1" thickBot="1">
      <c r="A7" s="566"/>
      <c r="B7" s="64" t="s">
        <v>83</v>
      </c>
      <c r="C7" s="64" t="s">
        <v>125</v>
      </c>
      <c r="D7" s="64" t="s">
        <v>126</v>
      </c>
      <c r="E7" s="64" t="s">
        <v>127</v>
      </c>
      <c r="F7" s="64" t="s">
        <v>146</v>
      </c>
      <c r="G7" s="37" t="s">
        <v>24</v>
      </c>
      <c r="H7" s="37" t="s">
        <v>25</v>
      </c>
      <c r="I7" s="38" t="s">
        <v>72</v>
      </c>
      <c r="J7" s="39"/>
      <c r="K7" s="40"/>
      <c r="L7" s="41"/>
      <c r="M7" s="54"/>
      <c r="O7" s="65"/>
    </row>
    <row r="8" spans="1:15" s="67" customFormat="1" ht="15" customHeight="1">
      <c r="A8" s="489"/>
      <c r="B8" s="66" t="s">
        <v>11</v>
      </c>
      <c r="C8" s="66" t="s">
        <v>11</v>
      </c>
      <c r="D8" s="66" t="s">
        <v>11</v>
      </c>
      <c r="E8" s="66" t="s">
        <v>16</v>
      </c>
      <c r="F8" s="66" t="s">
        <v>16</v>
      </c>
      <c r="G8" s="43" t="s">
        <v>16</v>
      </c>
      <c r="H8" s="43" t="s">
        <v>16</v>
      </c>
      <c r="I8" s="43" t="s">
        <v>16</v>
      </c>
      <c r="J8" s="490"/>
      <c r="K8" s="491" t="s">
        <v>12</v>
      </c>
      <c r="L8" s="492" t="s">
        <v>11</v>
      </c>
      <c r="M8" s="493" t="s">
        <v>12</v>
      </c>
      <c r="O8" s="68"/>
    </row>
    <row r="9" spans="1:15" s="58" customFormat="1" ht="15" customHeight="1">
      <c r="A9" s="557">
        <v>1</v>
      </c>
      <c r="B9" s="66"/>
      <c r="C9" s="66"/>
      <c r="D9" s="66"/>
      <c r="E9" s="70"/>
      <c r="F9" s="70"/>
      <c r="G9" s="71">
        <f aca="true" t="shared" si="0" ref="G9:G29">IF(E9="","",IF(ISERROR(E9+F9),"",E9+F9))</f>
      </c>
      <c r="H9" s="71">
        <f aca="true" t="shared" si="1" ref="H9:H29">IF(G9="","",580000)</f>
      </c>
      <c r="I9" s="71">
        <f aca="true" t="shared" si="2" ref="I9:I29">IF(G9="","",MIN(G9,H9))</f>
      </c>
      <c r="J9" s="88" t="s">
        <v>128</v>
      </c>
      <c r="K9" s="111">
        <v>283000</v>
      </c>
      <c r="L9" s="74"/>
      <c r="M9" s="75"/>
      <c r="O9" s="76"/>
    </row>
    <row r="10" spans="1:15" s="58" customFormat="1" ht="15" customHeight="1">
      <c r="A10" s="557"/>
      <c r="B10" s="66"/>
      <c r="C10" s="66"/>
      <c r="D10" s="66"/>
      <c r="E10" s="70"/>
      <c r="F10" s="70"/>
      <c r="G10" s="71">
        <f t="shared" si="0"/>
      </c>
      <c r="H10" s="71">
        <f t="shared" si="1"/>
      </c>
      <c r="I10" s="71">
        <f t="shared" si="2"/>
      </c>
      <c r="J10" s="90" t="s">
        <v>129</v>
      </c>
      <c r="K10" s="91">
        <v>342400</v>
      </c>
      <c r="L10" s="79"/>
      <c r="M10" s="75"/>
      <c r="O10" s="76"/>
    </row>
    <row r="11" spans="1:17" s="58" customFormat="1" ht="15" customHeight="1">
      <c r="A11" s="557"/>
      <c r="B11" s="66"/>
      <c r="C11" s="66"/>
      <c r="D11" s="66"/>
      <c r="E11" s="70"/>
      <c r="F11" s="70"/>
      <c r="G11" s="71">
        <f t="shared" si="0"/>
      </c>
      <c r="H11" s="71">
        <f t="shared" si="1"/>
      </c>
      <c r="I11" s="71">
        <f t="shared" si="2"/>
      </c>
      <c r="J11" s="90" t="s">
        <v>147</v>
      </c>
      <c r="K11" s="91">
        <v>401800</v>
      </c>
      <c r="L11" s="79"/>
      <c r="M11" s="75"/>
      <c r="O11" s="76"/>
      <c r="Q11" s="56"/>
    </row>
    <row r="12" spans="1:15" s="58" customFormat="1" ht="15" customHeight="1">
      <c r="A12" s="557"/>
      <c r="B12" s="66"/>
      <c r="C12" s="66"/>
      <c r="D12" s="66"/>
      <c r="E12" s="70"/>
      <c r="F12" s="70"/>
      <c r="G12" s="71">
        <f t="shared" si="0"/>
      </c>
      <c r="H12" s="71">
        <f t="shared" si="1"/>
      </c>
      <c r="I12" s="71">
        <f t="shared" si="2"/>
      </c>
      <c r="J12" s="80" t="s">
        <v>148</v>
      </c>
      <c r="K12" s="81">
        <v>461200</v>
      </c>
      <c r="L12" s="79"/>
      <c r="M12" s="75"/>
      <c r="O12" s="76"/>
    </row>
    <row r="13" spans="1:15" s="58" customFormat="1" ht="15" customHeight="1">
      <c r="A13" s="557"/>
      <c r="B13" s="66"/>
      <c r="C13" s="66"/>
      <c r="D13" s="66"/>
      <c r="E13" s="70"/>
      <c r="F13" s="70"/>
      <c r="G13" s="71">
        <f t="shared" si="0"/>
      </c>
      <c r="H13" s="71">
        <f t="shared" si="1"/>
      </c>
      <c r="I13" s="71">
        <f t="shared" si="2"/>
      </c>
      <c r="J13" s="92" t="s">
        <v>149</v>
      </c>
      <c r="K13" s="91">
        <v>361200</v>
      </c>
      <c r="L13" s="83"/>
      <c r="M13" s="75"/>
      <c r="O13" s="76"/>
    </row>
    <row r="14" spans="1:17" s="58" customFormat="1" ht="15" customHeight="1" thickBot="1">
      <c r="A14" s="557"/>
      <c r="B14" s="66"/>
      <c r="C14" s="66"/>
      <c r="D14" s="66"/>
      <c r="E14" s="70"/>
      <c r="F14" s="70"/>
      <c r="G14" s="71">
        <f t="shared" si="0"/>
      </c>
      <c r="H14" s="71">
        <f t="shared" si="1"/>
      </c>
      <c r="I14" s="71">
        <f t="shared" si="2"/>
      </c>
      <c r="J14" s="92" t="s">
        <v>132</v>
      </c>
      <c r="K14" s="93" t="s">
        <v>150</v>
      </c>
      <c r="L14" s="83"/>
      <c r="M14" s="75"/>
      <c r="O14" s="76"/>
      <c r="Q14" s="56"/>
    </row>
    <row r="15" spans="1:17" s="58" customFormat="1" ht="15" customHeight="1" thickBot="1">
      <c r="A15" s="558"/>
      <c r="B15" s="84"/>
      <c r="C15" s="69"/>
      <c r="D15" s="69"/>
      <c r="E15" s="84"/>
      <c r="F15" s="84"/>
      <c r="G15" s="69">
        <f t="shared" si="0"/>
      </c>
      <c r="H15" s="69">
        <f t="shared" si="1"/>
      </c>
      <c r="I15" s="69">
        <f t="shared" si="2"/>
      </c>
      <c r="J15" s="563" t="s">
        <v>75</v>
      </c>
      <c r="K15" s="564"/>
      <c r="L15" s="85"/>
      <c r="M15" s="86"/>
      <c r="O15" s="87"/>
      <c r="Q15" s="56"/>
    </row>
    <row r="16" spans="1:15" s="58" customFormat="1" ht="15" customHeight="1" thickBot="1">
      <c r="A16" s="556">
        <v>2</v>
      </c>
      <c r="B16" s="560"/>
      <c r="C16" s="561"/>
      <c r="D16" s="561"/>
      <c r="E16" s="70"/>
      <c r="F16" s="70"/>
      <c r="G16" s="71">
        <f t="shared" si="0"/>
      </c>
      <c r="H16" s="71">
        <f t="shared" si="1"/>
      </c>
      <c r="I16" s="71">
        <f t="shared" si="2"/>
      </c>
      <c r="J16" s="88" t="s">
        <v>128</v>
      </c>
      <c r="K16" s="89">
        <v>283000</v>
      </c>
      <c r="L16" s="74"/>
      <c r="M16" s="75"/>
      <c r="O16" s="76"/>
    </row>
    <row r="17" spans="1:15" s="58" customFormat="1" ht="15" customHeight="1" thickBot="1">
      <c r="A17" s="557"/>
      <c r="B17" s="560"/>
      <c r="C17" s="562"/>
      <c r="D17" s="562"/>
      <c r="E17" s="70"/>
      <c r="F17" s="70"/>
      <c r="G17" s="71">
        <f t="shared" si="0"/>
      </c>
      <c r="H17" s="71">
        <f t="shared" si="1"/>
      </c>
      <c r="I17" s="71">
        <f t="shared" si="2"/>
      </c>
      <c r="J17" s="90" t="s">
        <v>135</v>
      </c>
      <c r="K17" s="91">
        <v>342400</v>
      </c>
      <c r="L17" s="79"/>
      <c r="M17" s="75"/>
      <c r="O17" s="76"/>
    </row>
    <row r="18" spans="1:17" s="58" customFormat="1" ht="15" customHeight="1" thickBot="1">
      <c r="A18" s="557"/>
      <c r="B18" s="560"/>
      <c r="C18" s="562"/>
      <c r="D18" s="562"/>
      <c r="E18" s="70"/>
      <c r="F18" s="70"/>
      <c r="G18" s="71">
        <f t="shared" si="0"/>
      </c>
      <c r="H18" s="71">
        <f t="shared" si="1"/>
      </c>
      <c r="I18" s="71">
        <f t="shared" si="2"/>
      </c>
      <c r="J18" s="90" t="s">
        <v>151</v>
      </c>
      <c r="K18" s="91">
        <v>401800</v>
      </c>
      <c r="L18" s="79"/>
      <c r="M18" s="75"/>
      <c r="O18" s="76"/>
      <c r="Q18" s="56"/>
    </row>
    <row r="19" spans="1:15" s="58" customFormat="1" ht="15" customHeight="1" thickBot="1">
      <c r="A19" s="557"/>
      <c r="B19" s="560"/>
      <c r="C19" s="562"/>
      <c r="D19" s="562"/>
      <c r="E19" s="70"/>
      <c r="F19" s="70"/>
      <c r="G19" s="71">
        <f>IF(E19="","",IF(ISERROR(E19+F19),"",E19+F19))</f>
      </c>
      <c r="H19" s="71">
        <f>IF(G19="","",580000)</f>
      </c>
      <c r="I19" s="71">
        <f>IF(G19="","",MIN(G19,H19))</f>
      </c>
      <c r="J19" s="80" t="s">
        <v>152</v>
      </c>
      <c r="K19" s="81">
        <v>461200</v>
      </c>
      <c r="L19" s="79"/>
      <c r="M19" s="75"/>
      <c r="O19" s="76"/>
    </row>
    <row r="20" spans="1:15" s="58" customFormat="1" ht="15" customHeight="1" thickBot="1">
      <c r="A20" s="557"/>
      <c r="B20" s="560"/>
      <c r="C20" s="562"/>
      <c r="D20" s="562"/>
      <c r="E20" s="70"/>
      <c r="F20" s="70"/>
      <c r="G20" s="71">
        <f>IF(E20="","",IF(ISERROR(E20+F20),"",E20+F20))</f>
      </c>
      <c r="H20" s="71">
        <f>IF(G20="","",580000)</f>
      </c>
      <c r="I20" s="71">
        <f>IF(G20="","",MIN(G20,H20))</f>
      </c>
      <c r="J20" s="92" t="s">
        <v>153</v>
      </c>
      <c r="K20" s="91">
        <v>361200</v>
      </c>
      <c r="L20" s="83"/>
      <c r="M20" s="75"/>
      <c r="O20" s="76"/>
    </row>
    <row r="21" spans="1:17" s="58" customFormat="1" ht="15" customHeight="1" thickBot="1">
      <c r="A21" s="557"/>
      <c r="B21" s="560"/>
      <c r="C21" s="562"/>
      <c r="D21" s="562"/>
      <c r="E21" s="70"/>
      <c r="F21" s="70"/>
      <c r="G21" s="71">
        <f t="shared" si="0"/>
      </c>
      <c r="H21" s="71">
        <f t="shared" si="1"/>
      </c>
      <c r="I21" s="71">
        <f t="shared" si="2"/>
      </c>
      <c r="J21" s="92" t="s">
        <v>154</v>
      </c>
      <c r="K21" s="93" t="s">
        <v>155</v>
      </c>
      <c r="L21" s="83"/>
      <c r="M21" s="75"/>
      <c r="O21" s="76"/>
      <c r="Q21" s="56"/>
    </row>
    <row r="22" spans="1:15" s="58" customFormat="1" ht="15" customHeight="1" thickBot="1">
      <c r="A22" s="558"/>
      <c r="B22" s="560"/>
      <c r="C22" s="562"/>
      <c r="D22" s="562"/>
      <c r="E22" s="84"/>
      <c r="F22" s="84"/>
      <c r="G22" s="69">
        <f t="shared" si="0"/>
      </c>
      <c r="H22" s="69">
        <f t="shared" si="1"/>
      </c>
      <c r="I22" s="69">
        <f t="shared" si="2"/>
      </c>
      <c r="J22" s="563" t="s">
        <v>76</v>
      </c>
      <c r="K22" s="564"/>
      <c r="L22" s="85"/>
      <c r="M22" s="86"/>
      <c r="O22" s="87"/>
    </row>
    <row r="23" spans="1:15" s="58" customFormat="1" ht="15" customHeight="1" thickBot="1">
      <c r="A23" s="557">
        <v>3</v>
      </c>
      <c r="B23" s="560"/>
      <c r="C23" s="562"/>
      <c r="D23" s="562"/>
      <c r="E23" s="94"/>
      <c r="F23" s="95"/>
      <c r="G23" s="96">
        <f t="shared" si="0"/>
      </c>
      <c r="H23" s="96">
        <f t="shared" si="1"/>
      </c>
      <c r="I23" s="96">
        <f t="shared" si="2"/>
      </c>
      <c r="J23" s="97" t="s">
        <v>134</v>
      </c>
      <c r="K23" s="89">
        <v>283000</v>
      </c>
      <c r="L23" s="74"/>
      <c r="M23" s="75"/>
      <c r="O23" s="76"/>
    </row>
    <row r="24" spans="1:15" s="58" customFormat="1" ht="15" customHeight="1" thickBot="1">
      <c r="A24" s="557"/>
      <c r="B24" s="560"/>
      <c r="C24" s="562"/>
      <c r="D24" s="562"/>
      <c r="E24" s="95"/>
      <c r="F24" s="95"/>
      <c r="G24" s="96">
        <f t="shared" si="0"/>
      </c>
      <c r="H24" s="96">
        <f t="shared" si="1"/>
      </c>
      <c r="I24" s="96">
        <f t="shared" si="2"/>
      </c>
      <c r="J24" s="90" t="s">
        <v>135</v>
      </c>
      <c r="K24" s="91">
        <v>342400</v>
      </c>
      <c r="L24" s="79"/>
      <c r="M24" s="75"/>
      <c r="O24" s="76"/>
    </row>
    <row r="25" spans="1:15" s="58" customFormat="1" ht="15" customHeight="1" thickBot="1">
      <c r="A25" s="557"/>
      <c r="B25" s="560"/>
      <c r="C25" s="562"/>
      <c r="D25" s="562"/>
      <c r="E25" s="94"/>
      <c r="F25" s="95"/>
      <c r="G25" s="96">
        <f t="shared" si="0"/>
      </c>
      <c r="H25" s="96">
        <f t="shared" si="1"/>
      </c>
      <c r="I25" s="96">
        <f t="shared" si="2"/>
      </c>
      <c r="J25" s="90" t="s">
        <v>156</v>
      </c>
      <c r="K25" s="91">
        <v>401800</v>
      </c>
      <c r="L25" s="79"/>
      <c r="M25" s="75"/>
      <c r="O25" s="76"/>
    </row>
    <row r="26" spans="1:15" s="58" customFormat="1" ht="15" customHeight="1" thickBot="1">
      <c r="A26" s="557"/>
      <c r="B26" s="560"/>
      <c r="C26" s="562"/>
      <c r="D26" s="562"/>
      <c r="E26" s="95"/>
      <c r="F26" s="95"/>
      <c r="G26" s="96">
        <f>IF(E26="","",IF(ISERROR(E26+F26),"",E26+F26))</f>
      </c>
      <c r="H26" s="96">
        <f>IF(G26="","",580000)</f>
      </c>
      <c r="I26" s="96">
        <f>IF(G26="","",MIN(G26,H26))</f>
      </c>
      <c r="J26" s="92" t="s">
        <v>157</v>
      </c>
      <c r="K26" s="91">
        <v>461200</v>
      </c>
      <c r="L26" s="79"/>
      <c r="M26" s="75"/>
      <c r="O26" s="76"/>
    </row>
    <row r="27" spans="1:15" s="58" customFormat="1" ht="15" customHeight="1" thickBot="1">
      <c r="A27" s="557"/>
      <c r="B27" s="560"/>
      <c r="C27" s="562"/>
      <c r="D27" s="562"/>
      <c r="E27" s="95"/>
      <c r="F27" s="95"/>
      <c r="G27" s="96">
        <f t="shared" si="0"/>
      </c>
      <c r="H27" s="96">
        <f t="shared" si="1"/>
      </c>
      <c r="I27" s="96">
        <f t="shared" si="2"/>
      </c>
      <c r="J27" s="92" t="s">
        <v>153</v>
      </c>
      <c r="K27" s="91">
        <v>361200</v>
      </c>
      <c r="L27" s="83"/>
      <c r="M27" s="75"/>
      <c r="O27" s="76"/>
    </row>
    <row r="28" spans="1:15" s="58" customFormat="1" ht="15" customHeight="1" thickBot="1">
      <c r="A28" s="557"/>
      <c r="B28" s="560"/>
      <c r="C28" s="562"/>
      <c r="D28" s="562"/>
      <c r="E28" s="94"/>
      <c r="F28" s="95"/>
      <c r="G28" s="96">
        <f t="shared" si="0"/>
      </c>
      <c r="H28" s="96">
        <f t="shared" si="1"/>
      </c>
      <c r="I28" s="96">
        <f t="shared" si="2"/>
      </c>
      <c r="J28" s="92" t="s">
        <v>154</v>
      </c>
      <c r="K28" s="93" t="s">
        <v>155</v>
      </c>
      <c r="L28" s="83"/>
      <c r="M28" s="75"/>
      <c r="O28" s="76"/>
    </row>
    <row r="29" spans="1:15" s="58" customFormat="1" ht="15" customHeight="1" thickBot="1">
      <c r="A29" s="557"/>
      <c r="B29" s="560"/>
      <c r="C29" s="562"/>
      <c r="D29" s="562"/>
      <c r="E29" s="98"/>
      <c r="F29" s="98"/>
      <c r="G29" s="99">
        <f t="shared" si="0"/>
      </c>
      <c r="H29" s="99">
        <f t="shared" si="1"/>
      </c>
      <c r="I29" s="99">
        <f t="shared" si="2"/>
      </c>
      <c r="J29" s="563" t="s">
        <v>77</v>
      </c>
      <c r="K29" s="564"/>
      <c r="L29" s="85"/>
      <c r="M29" s="86"/>
      <c r="O29" s="87"/>
    </row>
    <row r="30" spans="1:13" s="58" customFormat="1" ht="15" customHeight="1" thickBot="1">
      <c r="A30" s="556" t="s">
        <v>15</v>
      </c>
      <c r="B30" s="559"/>
      <c r="C30" s="559"/>
      <c r="D30" s="559"/>
      <c r="E30" s="553"/>
      <c r="F30" s="553"/>
      <c r="G30" s="553"/>
      <c r="H30" s="553"/>
      <c r="I30" s="553"/>
      <c r="J30" s="88" t="s">
        <v>134</v>
      </c>
      <c r="K30" s="111">
        <v>283000</v>
      </c>
      <c r="L30" s="101"/>
      <c r="M30" s="75"/>
    </row>
    <row r="31" spans="1:13" s="58" customFormat="1" ht="15" customHeight="1" thickBot="1">
      <c r="A31" s="557"/>
      <c r="B31" s="559"/>
      <c r="C31" s="559"/>
      <c r="D31" s="559"/>
      <c r="E31" s="553"/>
      <c r="F31" s="553"/>
      <c r="G31" s="553"/>
      <c r="H31" s="553"/>
      <c r="I31" s="553"/>
      <c r="J31" s="90" t="s">
        <v>135</v>
      </c>
      <c r="K31" s="91">
        <v>342400</v>
      </c>
      <c r="L31" s="103"/>
      <c r="M31" s="104"/>
    </row>
    <row r="32" spans="1:13" s="58" customFormat="1" ht="15" customHeight="1" thickBot="1">
      <c r="A32" s="557"/>
      <c r="B32" s="559"/>
      <c r="C32" s="559"/>
      <c r="D32" s="559"/>
      <c r="E32" s="553"/>
      <c r="F32" s="553"/>
      <c r="G32" s="553"/>
      <c r="H32" s="553"/>
      <c r="I32" s="553"/>
      <c r="J32" s="90" t="s">
        <v>151</v>
      </c>
      <c r="K32" s="91">
        <v>401800</v>
      </c>
      <c r="L32" s="103"/>
      <c r="M32" s="104"/>
    </row>
    <row r="33" spans="1:13" s="58" customFormat="1" ht="15" customHeight="1" thickBot="1">
      <c r="A33" s="557"/>
      <c r="B33" s="559"/>
      <c r="C33" s="559"/>
      <c r="D33" s="559"/>
      <c r="E33" s="553"/>
      <c r="F33" s="553"/>
      <c r="G33" s="553"/>
      <c r="H33" s="553"/>
      <c r="I33" s="553"/>
      <c r="J33" s="80" t="s">
        <v>152</v>
      </c>
      <c r="K33" s="81">
        <v>461200</v>
      </c>
      <c r="L33" s="106"/>
      <c r="M33" s="104"/>
    </row>
    <row r="34" spans="1:13" s="58" customFormat="1" ht="15" customHeight="1" thickBot="1">
      <c r="A34" s="557"/>
      <c r="B34" s="559"/>
      <c r="C34" s="559"/>
      <c r="D34" s="559"/>
      <c r="E34" s="553"/>
      <c r="F34" s="553"/>
      <c r="G34" s="553"/>
      <c r="H34" s="553"/>
      <c r="I34" s="553"/>
      <c r="J34" s="92" t="s">
        <v>153</v>
      </c>
      <c r="K34" s="91">
        <v>361200</v>
      </c>
      <c r="L34" s="106"/>
      <c r="M34" s="104"/>
    </row>
    <row r="35" spans="1:17" s="58" customFormat="1" ht="15" customHeight="1" thickBot="1">
      <c r="A35" s="557"/>
      <c r="B35" s="559"/>
      <c r="C35" s="559"/>
      <c r="D35" s="559"/>
      <c r="E35" s="553"/>
      <c r="F35" s="553"/>
      <c r="G35" s="553"/>
      <c r="H35" s="553"/>
      <c r="I35" s="553"/>
      <c r="J35" s="92" t="s">
        <v>154</v>
      </c>
      <c r="K35" s="93" t="s">
        <v>155</v>
      </c>
      <c r="L35" s="106"/>
      <c r="M35" s="107"/>
      <c r="Q35" s="56"/>
    </row>
    <row r="36" spans="1:14" s="58" customFormat="1" ht="15" customHeight="1" thickBot="1">
      <c r="A36" s="558"/>
      <c r="B36" s="559"/>
      <c r="C36" s="559"/>
      <c r="D36" s="559"/>
      <c r="E36" s="553"/>
      <c r="F36" s="553"/>
      <c r="G36" s="553"/>
      <c r="H36" s="553"/>
      <c r="I36" s="553"/>
      <c r="J36" s="554" t="s">
        <v>78</v>
      </c>
      <c r="K36" s="555"/>
      <c r="L36" s="108"/>
      <c r="M36" s="86"/>
      <c r="N36" s="109"/>
    </row>
    <row r="37" spans="1:13" s="20" customFormat="1" ht="11.25" customHeight="1">
      <c r="A37" s="47" t="s">
        <v>27</v>
      </c>
      <c r="B37" s="48"/>
      <c r="C37" s="48"/>
      <c r="D37" s="48"/>
      <c r="E37" s="49"/>
      <c r="F37" s="49"/>
      <c r="G37" s="49"/>
      <c r="H37" s="49"/>
      <c r="I37" s="49"/>
      <c r="J37" s="50"/>
      <c r="K37" s="50"/>
      <c r="L37" s="48"/>
      <c r="M37" s="51"/>
    </row>
    <row r="38" s="20" customFormat="1" ht="11.25" customHeight="1">
      <c r="A38" s="47" t="s">
        <v>50</v>
      </c>
    </row>
    <row r="39" s="20" customFormat="1" ht="11.25" customHeight="1">
      <c r="A39" s="52" t="s">
        <v>142</v>
      </c>
    </row>
    <row r="40" s="20" customFormat="1" ht="11.25" customHeight="1">
      <c r="A40" s="110" t="s">
        <v>143</v>
      </c>
    </row>
    <row r="41" s="20" customFormat="1" ht="11.25" customHeight="1">
      <c r="A41" s="110" t="s">
        <v>281</v>
      </c>
    </row>
    <row r="42" s="20" customFormat="1" ht="11.25" customHeight="1">
      <c r="A42" s="110" t="s">
        <v>282</v>
      </c>
    </row>
    <row r="43" s="20" customFormat="1" ht="11.25" customHeight="1">
      <c r="A43" s="47" t="s">
        <v>1</v>
      </c>
    </row>
    <row r="44" ht="11.25" customHeight="1">
      <c r="A44" s="47" t="s">
        <v>144</v>
      </c>
    </row>
    <row r="45" ht="11.25" customHeight="1">
      <c r="A45" s="52" t="s">
        <v>145</v>
      </c>
    </row>
    <row r="46" ht="11.25" customHeight="1">
      <c r="A46" s="47" t="s">
        <v>3</v>
      </c>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sheetProtection/>
  <mergeCells count="31">
    <mergeCell ref="H2:K2"/>
    <mergeCell ref="H3:K3"/>
    <mergeCell ref="B5:B6"/>
    <mergeCell ref="G5:G6"/>
    <mergeCell ref="H5:H6"/>
    <mergeCell ref="I5:I6"/>
    <mergeCell ref="J5:M5"/>
    <mergeCell ref="C5:D5"/>
    <mergeCell ref="J15:K15"/>
    <mergeCell ref="A16:A22"/>
    <mergeCell ref="B16:B22"/>
    <mergeCell ref="C16:C22"/>
    <mergeCell ref="D16:D22"/>
    <mergeCell ref="J22:K22"/>
    <mergeCell ref="A30:A36"/>
    <mergeCell ref="B30:B36"/>
    <mergeCell ref="C30:C36"/>
    <mergeCell ref="D30:D36"/>
    <mergeCell ref="E30:E36"/>
    <mergeCell ref="A6:A7"/>
    <mergeCell ref="A9:A15"/>
    <mergeCell ref="F30:F36"/>
    <mergeCell ref="G30:G36"/>
    <mergeCell ref="H30:H36"/>
    <mergeCell ref="I30:I36"/>
    <mergeCell ref="J36:K36"/>
    <mergeCell ref="A23:A29"/>
    <mergeCell ref="B23:B29"/>
    <mergeCell ref="C23:C29"/>
    <mergeCell ref="D23:D29"/>
    <mergeCell ref="J29:K29"/>
  </mergeCells>
  <printOptions horizontalCentered="1"/>
  <pageMargins left="0.3937007874015748" right="0.3937007874015748" top="0.3937007874015748" bottom="0.3937007874015748" header="0" footer="0"/>
  <pageSetup horizontalDpi="600" verticalDpi="600" orientation="landscape" paperSize="9" scale="86" r:id="rId2"/>
  <drawing r:id="rId1"/>
</worksheet>
</file>

<file path=xl/worksheets/sheet5.xml><?xml version="1.0" encoding="utf-8"?>
<worksheet xmlns="http://schemas.openxmlformats.org/spreadsheetml/2006/main" xmlns:r="http://schemas.openxmlformats.org/officeDocument/2006/relationships">
  <sheetPr>
    <tabColor theme="3" tint="0.7999799847602844"/>
  </sheetPr>
  <dimension ref="A1:R50"/>
  <sheetViews>
    <sheetView showGridLines="0"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00390625" style="25" customWidth="1"/>
    <col min="2" max="2" width="10.375" style="25" customWidth="1"/>
    <col min="3" max="3" width="10.875" style="25" customWidth="1"/>
    <col min="4" max="4" width="10.375" style="25" customWidth="1"/>
    <col min="5" max="5" width="10.50390625" style="25" customWidth="1"/>
    <col min="6" max="6" width="11.875" style="25" customWidth="1"/>
    <col min="7" max="7" width="11.75390625" style="25" customWidth="1"/>
    <col min="8" max="8" width="12.375" style="25" customWidth="1"/>
    <col min="9" max="9" width="11.375" style="25" customWidth="1"/>
    <col min="10" max="10" width="4.375" style="25" customWidth="1"/>
    <col min="11" max="11" width="10.00390625"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ustomWidth="1"/>
  </cols>
  <sheetData>
    <row r="1" spans="1:18" ht="18.75" customHeight="1" thickBot="1">
      <c r="A1" s="26" t="s">
        <v>53</v>
      </c>
      <c r="P1" s="60"/>
      <c r="Q1" s="61"/>
      <c r="R1" s="24"/>
    </row>
    <row r="2" spans="7:18" ht="18.75" customHeight="1" thickBot="1">
      <c r="G2" s="27" t="s">
        <v>20</v>
      </c>
      <c r="H2" s="568"/>
      <c r="I2" s="569"/>
      <c r="J2" s="569"/>
      <c r="K2" s="570"/>
      <c r="L2" s="27" t="s">
        <v>21</v>
      </c>
      <c r="M2" s="28"/>
      <c r="P2" s="24"/>
      <c r="Q2" s="57"/>
      <c r="R2" s="57"/>
    </row>
    <row r="3" spans="1:18" ht="18.75" customHeight="1" thickBot="1">
      <c r="A3" s="26"/>
      <c r="E3" s="24"/>
      <c r="F3" s="24"/>
      <c r="G3" s="27" t="s">
        <v>18</v>
      </c>
      <c r="H3" s="568"/>
      <c r="I3" s="569"/>
      <c r="J3" s="569"/>
      <c r="K3" s="570"/>
      <c r="L3" s="27" t="s">
        <v>19</v>
      </c>
      <c r="M3" s="28"/>
      <c r="P3" s="57"/>
      <c r="Q3" s="62"/>
      <c r="R3" s="62"/>
    </row>
    <row r="4" spans="1:18" ht="18.75" customHeight="1" thickBot="1">
      <c r="A4" s="26" t="s">
        <v>322</v>
      </c>
      <c r="E4" s="29"/>
      <c r="F4" s="29"/>
      <c r="G4" s="29"/>
      <c r="H4" s="30"/>
      <c r="P4" s="24"/>
      <c r="Q4" s="24"/>
      <c r="R4" s="24"/>
    </row>
    <row r="5" spans="1:13" s="58" customFormat="1" ht="18.75" customHeight="1" thickBot="1">
      <c r="A5" s="31" t="s">
        <v>9</v>
      </c>
      <c r="B5" s="571" t="s">
        <v>292</v>
      </c>
      <c r="C5" s="581"/>
      <c r="D5" s="582"/>
      <c r="E5" s="32"/>
      <c r="F5" s="33"/>
      <c r="G5" s="573" t="s">
        <v>121</v>
      </c>
      <c r="H5" s="575" t="s">
        <v>304</v>
      </c>
      <c r="I5" s="575" t="s">
        <v>122</v>
      </c>
      <c r="J5" s="578" t="s">
        <v>28</v>
      </c>
      <c r="K5" s="579"/>
      <c r="L5" s="579"/>
      <c r="M5" s="580"/>
    </row>
    <row r="6" spans="1:17" s="58" customFormat="1" ht="30" customHeight="1">
      <c r="A6" s="565" t="s">
        <v>8</v>
      </c>
      <c r="B6" s="572"/>
      <c r="C6" s="487" t="s">
        <v>284</v>
      </c>
      <c r="D6" s="487" t="s">
        <v>285</v>
      </c>
      <c r="E6" s="59" t="s">
        <v>74</v>
      </c>
      <c r="F6" s="59" t="s">
        <v>80</v>
      </c>
      <c r="G6" s="574"/>
      <c r="H6" s="576"/>
      <c r="I6" s="577"/>
      <c r="J6" s="34" t="s">
        <v>13</v>
      </c>
      <c r="K6" s="35" t="s">
        <v>52</v>
      </c>
      <c r="L6" s="36" t="s">
        <v>51</v>
      </c>
      <c r="M6" s="53" t="s">
        <v>71</v>
      </c>
      <c r="O6" s="63"/>
      <c r="Q6" s="25"/>
    </row>
    <row r="7" spans="1:15" s="58" customFormat="1" ht="15" customHeight="1" thickBot="1">
      <c r="A7" s="566"/>
      <c r="B7" s="64" t="s">
        <v>83</v>
      </c>
      <c r="C7" s="64" t="s">
        <v>125</v>
      </c>
      <c r="D7" s="64" t="s">
        <v>126</v>
      </c>
      <c r="E7" s="64" t="s">
        <v>127</v>
      </c>
      <c r="F7" s="64" t="s">
        <v>146</v>
      </c>
      <c r="G7" s="37" t="s">
        <v>158</v>
      </c>
      <c r="H7" s="37" t="s">
        <v>25</v>
      </c>
      <c r="I7" s="38" t="s">
        <v>72</v>
      </c>
      <c r="J7" s="39"/>
      <c r="K7" s="40"/>
      <c r="L7" s="41"/>
      <c r="M7" s="54"/>
      <c r="O7" s="65"/>
    </row>
    <row r="8" spans="1:15" s="67" customFormat="1" ht="15" customHeight="1">
      <c r="A8" s="42"/>
      <c r="B8" s="66" t="s">
        <v>11</v>
      </c>
      <c r="C8" s="66" t="s">
        <v>11</v>
      </c>
      <c r="D8" s="66" t="s">
        <v>11</v>
      </c>
      <c r="E8" s="66" t="s">
        <v>16</v>
      </c>
      <c r="F8" s="66" t="s">
        <v>16</v>
      </c>
      <c r="G8" s="43" t="s">
        <v>16</v>
      </c>
      <c r="H8" s="43" t="s">
        <v>16</v>
      </c>
      <c r="I8" s="43" t="s">
        <v>16</v>
      </c>
      <c r="J8" s="44"/>
      <c r="K8" s="45" t="s">
        <v>12</v>
      </c>
      <c r="L8" s="46" t="s">
        <v>11</v>
      </c>
      <c r="M8" s="55" t="s">
        <v>12</v>
      </c>
      <c r="O8" s="68"/>
    </row>
    <row r="9" spans="1:15" s="58" customFormat="1" ht="15" customHeight="1" thickBot="1">
      <c r="A9" s="557">
        <v>1</v>
      </c>
      <c r="B9" s="567"/>
      <c r="C9" s="561"/>
      <c r="D9" s="561"/>
      <c r="E9" s="70"/>
      <c r="F9" s="70"/>
      <c r="G9" s="71">
        <f aca="true" t="shared" si="0" ref="G9:G32">IF(E9="","",IF(ISERROR(E9+F9),"",E9+F9))</f>
      </c>
      <c r="H9" s="71">
        <f aca="true" t="shared" si="1" ref="H9:H32">IF(G9="","",580000)</f>
      </c>
      <c r="I9" s="71">
        <f>IF(G9="","",MIN(G9,H9))</f>
      </c>
      <c r="J9" s="72" t="s">
        <v>134</v>
      </c>
      <c r="K9" s="73">
        <v>283000</v>
      </c>
      <c r="L9" s="74"/>
      <c r="M9" s="75"/>
      <c r="O9" s="76"/>
    </row>
    <row r="10" spans="1:15" s="58" customFormat="1" ht="15" customHeight="1" thickBot="1">
      <c r="A10" s="557"/>
      <c r="B10" s="560"/>
      <c r="C10" s="562"/>
      <c r="D10" s="562"/>
      <c r="E10" s="70"/>
      <c r="F10" s="70"/>
      <c r="G10" s="71">
        <f t="shared" si="0"/>
      </c>
      <c r="H10" s="71">
        <f t="shared" si="1"/>
      </c>
      <c r="I10" s="71">
        <f aca="true" t="shared" si="2" ref="I10:I32">IF(G10="","",MIN(G10,H10))</f>
      </c>
      <c r="J10" s="77" t="s">
        <v>135</v>
      </c>
      <c r="K10" s="78">
        <v>342400</v>
      </c>
      <c r="L10" s="79"/>
      <c r="M10" s="75"/>
      <c r="O10" s="76"/>
    </row>
    <row r="11" spans="1:15" s="58" customFormat="1" ht="15" customHeight="1" thickBot="1">
      <c r="A11" s="557"/>
      <c r="B11" s="560"/>
      <c r="C11" s="562"/>
      <c r="D11" s="562"/>
      <c r="E11" s="70"/>
      <c r="F11" s="70"/>
      <c r="G11" s="71">
        <f t="shared" si="0"/>
      </c>
      <c r="H11" s="71">
        <f t="shared" si="1"/>
      </c>
      <c r="I11" s="71">
        <f t="shared" si="2"/>
      </c>
      <c r="J11" s="77" t="s">
        <v>159</v>
      </c>
      <c r="K11" s="78">
        <v>401800</v>
      </c>
      <c r="L11" s="79"/>
      <c r="M11" s="75"/>
      <c r="O11" s="76"/>
    </row>
    <row r="12" spans="1:15" s="58" customFormat="1" ht="15" customHeight="1" thickBot="1">
      <c r="A12" s="557"/>
      <c r="B12" s="560"/>
      <c r="C12" s="562"/>
      <c r="D12" s="562"/>
      <c r="E12" s="70"/>
      <c r="F12" s="70"/>
      <c r="G12" s="71">
        <f>IF(E12="","",IF(ISERROR(E12+F12),"",E12+F12))</f>
      </c>
      <c r="H12" s="71">
        <f>IF(G12="","",580000)</f>
      </c>
      <c r="I12" s="71">
        <f>IF(G12="","",MIN(G12,H12))</f>
      </c>
      <c r="J12" s="80" t="s">
        <v>160</v>
      </c>
      <c r="K12" s="81">
        <v>261200</v>
      </c>
      <c r="L12" s="79"/>
      <c r="M12" s="75"/>
      <c r="O12" s="76"/>
    </row>
    <row r="13" spans="1:15" s="58" customFormat="1" ht="15" customHeight="1" thickBot="1">
      <c r="A13" s="557"/>
      <c r="B13" s="560"/>
      <c r="C13" s="562"/>
      <c r="D13" s="562"/>
      <c r="E13" s="70"/>
      <c r="F13" s="70"/>
      <c r="G13" s="71">
        <f t="shared" si="0"/>
      </c>
      <c r="H13" s="71">
        <f t="shared" si="1"/>
      </c>
      <c r="I13" s="71">
        <f t="shared" si="2"/>
      </c>
      <c r="J13" s="80" t="s">
        <v>161</v>
      </c>
      <c r="K13" s="81">
        <v>361200</v>
      </c>
      <c r="L13" s="83"/>
      <c r="M13" s="75"/>
      <c r="O13" s="76"/>
    </row>
    <row r="14" spans="1:17" s="58" customFormat="1" ht="15" customHeight="1" thickBot="1">
      <c r="A14" s="557"/>
      <c r="B14" s="560"/>
      <c r="C14" s="562"/>
      <c r="D14" s="562"/>
      <c r="E14" s="70"/>
      <c r="F14" s="70"/>
      <c r="G14" s="71">
        <f>IF(E14="","",IF(ISERROR(E14+F14),"",E14+F14))</f>
      </c>
      <c r="H14" s="71">
        <f>IF(G14="","",580000)</f>
      </c>
      <c r="I14" s="71">
        <f>IF(G14="","",MIN(G14,H14))</f>
      </c>
      <c r="J14" s="80" t="s">
        <v>154</v>
      </c>
      <c r="K14" s="81">
        <v>261200</v>
      </c>
      <c r="L14" s="83"/>
      <c r="M14" s="75"/>
      <c r="O14" s="76"/>
      <c r="Q14" s="56"/>
    </row>
    <row r="15" spans="1:17" s="58" customFormat="1" ht="15" customHeight="1" thickBot="1">
      <c r="A15" s="557"/>
      <c r="B15" s="560"/>
      <c r="C15" s="562"/>
      <c r="D15" s="562"/>
      <c r="E15" s="70"/>
      <c r="F15" s="70"/>
      <c r="G15" s="71">
        <f t="shared" si="0"/>
      </c>
      <c r="H15" s="71">
        <f t="shared" si="1"/>
      </c>
      <c r="I15" s="71">
        <f t="shared" si="2"/>
      </c>
      <c r="J15" s="112" t="s">
        <v>162</v>
      </c>
      <c r="K15" s="113" t="s">
        <v>155</v>
      </c>
      <c r="L15" s="83"/>
      <c r="M15" s="75"/>
      <c r="O15" s="76"/>
      <c r="Q15" s="56"/>
    </row>
    <row r="16" spans="1:17" s="58" customFormat="1" ht="15" customHeight="1" thickBot="1">
      <c r="A16" s="557"/>
      <c r="B16" s="560"/>
      <c r="C16" s="562"/>
      <c r="D16" s="562"/>
      <c r="E16" s="84"/>
      <c r="F16" s="84"/>
      <c r="G16" s="69">
        <f t="shared" si="0"/>
      </c>
      <c r="H16" s="69">
        <f t="shared" si="1"/>
      </c>
      <c r="I16" s="69">
        <f t="shared" si="2"/>
      </c>
      <c r="J16" s="563" t="s">
        <v>75</v>
      </c>
      <c r="K16" s="564"/>
      <c r="L16" s="85"/>
      <c r="M16" s="86"/>
      <c r="O16" s="87"/>
      <c r="Q16" s="56"/>
    </row>
    <row r="17" spans="1:15" s="58" customFormat="1" ht="15" customHeight="1" thickBot="1">
      <c r="A17" s="556">
        <v>2</v>
      </c>
      <c r="B17" s="560"/>
      <c r="C17" s="561"/>
      <c r="D17" s="561"/>
      <c r="E17" s="70"/>
      <c r="F17" s="70"/>
      <c r="G17" s="71">
        <f t="shared" si="0"/>
      </c>
      <c r="H17" s="71">
        <f t="shared" si="1"/>
      </c>
      <c r="I17" s="71">
        <f t="shared" si="2"/>
      </c>
      <c r="J17" s="72" t="s">
        <v>134</v>
      </c>
      <c r="K17" s="73">
        <v>283000</v>
      </c>
      <c r="L17" s="74"/>
      <c r="M17" s="75"/>
      <c r="O17" s="76"/>
    </row>
    <row r="18" spans="1:15" s="58" customFormat="1" ht="15" customHeight="1" thickBot="1">
      <c r="A18" s="557"/>
      <c r="B18" s="560"/>
      <c r="C18" s="562"/>
      <c r="D18" s="562"/>
      <c r="E18" s="70"/>
      <c r="F18" s="70"/>
      <c r="G18" s="71">
        <f t="shared" si="0"/>
      </c>
      <c r="H18" s="71">
        <f t="shared" si="1"/>
      </c>
      <c r="I18" s="71">
        <f t="shared" si="2"/>
      </c>
      <c r="J18" s="77" t="s">
        <v>135</v>
      </c>
      <c r="K18" s="78">
        <v>342400</v>
      </c>
      <c r="L18" s="79"/>
      <c r="M18" s="75"/>
      <c r="O18" s="76"/>
    </row>
    <row r="19" spans="1:17" s="58" customFormat="1" ht="15" customHeight="1" thickBot="1">
      <c r="A19" s="557"/>
      <c r="B19" s="560"/>
      <c r="C19" s="562"/>
      <c r="D19" s="562"/>
      <c r="E19" s="70"/>
      <c r="F19" s="70"/>
      <c r="G19" s="71">
        <f t="shared" si="0"/>
      </c>
      <c r="H19" s="71">
        <f t="shared" si="1"/>
      </c>
      <c r="I19" s="71">
        <f t="shared" si="2"/>
      </c>
      <c r="J19" s="77" t="s">
        <v>159</v>
      </c>
      <c r="K19" s="78">
        <v>401800</v>
      </c>
      <c r="L19" s="79"/>
      <c r="M19" s="75"/>
      <c r="O19" s="76"/>
      <c r="Q19" s="56"/>
    </row>
    <row r="20" spans="1:17" s="58" customFormat="1" ht="15" customHeight="1" thickBot="1">
      <c r="A20" s="557"/>
      <c r="B20" s="560"/>
      <c r="C20" s="562"/>
      <c r="D20" s="562"/>
      <c r="E20" s="70"/>
      <c r="F20" s="70"/>
      <c r="G20" s="71"/>
      <c r="H20" s="71"/>
      <c r="I20" s="71"/>
      <c r="J20" s="80" t="s">
        <v>160</v>
      </c>
      <c r="K20" s="81">
        <v>261200</v>
      </c>
      <c r="L20" s="79"/>
      <c r="M20" s="75"/>
      <c r="O20" s="76"/>
      <c r="Q20" s="56"/>
    </row>
    <row r="21" spans="1:15" s="58" customFormat="1" ht="15" customHeight="1" thickBot="1">
      <c r="A21" s="557"/>
      <c r="B21" s="560"/>
      <c r="C21" s="562"/>
      <c r="D21" s="562"/>
      <c r="E21" s="70"/>
      <c r="F21" s="70"/>
      <c r="G21" s="71">
        <f>IF(E21="","",IF(ISERROR(E21+F21),"",E21+F21))</f>
      </c>
      <c r="H21" s="71">
        <f>IF(G21="","",580000)</f>
      </c>
      <c r="I21" s="71">
        <f>IF(G21="","",MIN(G21,H21))</f>
      </c>
      <c r="J21" s="80" t="s">
        <v>161</v>
      </c>
      <c r="K21" s="81">
        <v>361200</v>
      </c>
      <c r="L21" s="83"/>
      <c r="M21" s="75"/>
      <c r="O21" s="76"/>
    </row>
    <row r="22" spans="1:15" s="58" customFormat="1" ht="15" customHeight="1" thickBot="1">
      <c r="A22" s="557"/>
      <c r="B22" s="560"/>
      <c r="C22" s="562"/>
      <c r="D22" s="562"/>
      <c r="E22" s="70"/>
      <c r="F22" s="70"/>
      <c r="G22" s="71">
        <f>IF(E22="","",IF(ISERROR(E22+F22),"",E22+F22))</f>
      </c>
      <c r="H22" s="71">
        <f>IF(G22="","",580000)</f>
      </c>
      <c r="I22" s="71">
        <f>IF(G22="","",MIN(G22,H22))</f>
      </c>
      <c r="J22" s="80" t="s">
        <v>154</v>
      </c>
      <c r="K22" s="81">
        <v>261200</v>
      </c>
      <c r="L22" s="83"/>
      <c r="M22" s="75"/>
      <c r="O22" s="76"/>
    </row>
    <row r="23" spans="1:17" s="58" customFormat="1" ht="15" customHeight="1" thickBot="1">
      <c r="A23" s="557"/>
      <c r="B23" s="560"/>
      <c r="C23" s="562"/>
      <c r="D23" s="562"/>
      <c r="E23" s="70"/>
      <c r="F23" s="70"/>
      <c r="G23" s="71">
        <f t="shared" si="0"/>
      </c>
      <c r="H23" s="71">
        <f t="shared" si="1"/>
      </c>
      <c r="I23" s="71">
        <f t="shared" si="2"/>
      </c>
      <c r="J23" s="112" t="s">
        <v>162</v>
      </c>
      <c r="K23" s="113" t="s">
        <v>155</v>
      </c>
      <c r="L23" s="83"/>
      <c r="M23" s="75"/>
      <c r="O23" s="76"/>
      <c r="Q23" s="56"/>
    </row>
    <row r="24" spans="1:15" s="58" customFormat="1" ht="15" customHeight="1" thickBot="1">
      <c r="A24" s="558"/>
      <c r="B24" s="560"/>
      <c r="C24" s="562"/>
      <c r="D24" s="562"/>
      <c r="E24" s="84"/>
      <c r="F24" s="84"/>
      <c r="G24" s="69">
        <f t="shared" si="0"/>
      </c>
      <c r="H24" s="69">
        <f t="shared" si="1"/>
      </c>
      <c r="I24" s="69">
        <f t="shared" si="2"/>
      </c>
      <c r="J24" s="563" t="s">
        <v>76</v>
      </c>
      <c r="K24" s="564"/>
      <c r="L24" s="85"/>
      <c r="M24" s="86"/>
      <c r="O24" s="87"/>
    </row>
    <row r="25" spans="1:15" s="58" customFormat="1" ht="15" customHeight="1" thickBot="1">
      <c r="A25" s="557">
        <v>3</v>
      </c>
      <c r="B25" s="560"/>
      <c r="C25" s="562"/>
      <c r="D25" s="562"/>
      <c r="E25" s="94"/>
      <c r="F25" s="95"/>
      <c r="G25" s="96">
        <f t="shared" si="0"/>
      </c>
      <c r="H25" s="96">
        <f t="shared" si="1"/>
      </c>
      <c r="I25" s="96">
        <f t="shared" si="2"/>
      </c>
      <c r="J25" s="72" t="s">
        <v>134</v>
      </c>
      <c r="K25" s="73">
        <v>283000</v>
      </c>
      <c r="L25" s="74"/>
      <c r="M25" s="75"/>
      <c r="O25" s="76"/>
    </row>
    <row r="26" spans="1:15" s="58" customFormat="1" ht="15" customHeight="1" thickBot="1">
      <c r="A26" s="557"/>
      <c r="B26" s="560"/>
      <c r="C26" s="562"/>
      <c r="D26" s="562"/>
      <c r="E26" s="95"/>
      <c r="F26" s="95"/>
      <c r="G26" s="96">
        <f t="shared" si="0"/>
      </c>
      <c r="H26" s="96">
        <f t="shared" si="1"/>
      </c>
      <c r="I26" s="96">
        <f t="shared" si="2"/>
      </c>
      <c r="J26" s="77" t="s">
        <v>135</v>
      </c>
      <c r="K26" s="78">
        <v>342400</v>
      </c>
      <c r="L26" s="79"/>
      <c r="M26" s="75"/>
      <c r="O26" s="76"/>
    </row>
    <row r="27" spans="1:15" s="58" customFormat="1" ht="15" customHeight="1" thickBot="1">
      <c r="A27" s="557"/>
      <c r="B27" s="560"/>
      <c r="C27" s="562"/>
      <c r="D27" s="562"/>
      <c r="E27" s="94"/>
      <c r="F27" s="95"/>
      <c r="G27" s="96">
        <f t="shared" si="0"/>
      </c>
      <c r="H27" s="96">
        <f t="shared" si="1"/>
      </c>
      <c r="I27" s="96">
        <f t="shared" si="2"/>
      </c>
      <c r="J27" s="77" t="s">
        <v>159</v>
      </c>
      <c r="K27" s="78">
        <v>401800</v>
      </c>
      <c r="L27" s="79"/>
      <c r="M27" s="75"/>
      <c r="O27" s="76"/>
    </row>
    <row r="28" spans="1:15" s="58" customFormat="1" ht="15" customHeight="1" thickBot="1">
      <c r="A28" s="557"/>
      <c r="B28" s="560"/>
      <c r="C28" s="562"/>
      <c r="D28" s="562"/>
      <c r="E28" s="94"/>
      <c r="F28" s="95"/>
      <c r="G28" s="96"/>
      <c r="H28" s="96"/>
      <c r="I28" s="96"/>
      <c r="J28" s="80" t="s">
        <v>160</v>
      </c>
      <c r="K28" s="81">
        <v>261200</v>
      </c>
      <c r="L28" s="79"/>
      <c r="M28" s="75"/>
      <c r="O28" s="76"/>
    </row>
    <row r="29" spans="1:15" s="58" customFormat="1" ht="15" customHeight="1" thickBot="1">
      <c r="A29" s="557"/>
      <c r="B29" s="560"/>
      <c r="C29" s="562"/>
      <c r="D29" s="562"/>
      <c r="E29" s="95"/>
      <c r="F29" s="95"/>
      <c r="G29" s="96">
        <f>IF(E29="","",IF(ISERROR(E29+F29),"",E29+F29))</f>
      </c>
      <c r="H29" s="96">
        <f>IF(G29="","",580000)</f>
      </c>
      <c r="I29" s="96">
        <f>IF(G29="","",MIN(G29,H29))</f>
      </c>
      <c r="J29" s="80" t="s">
        <v>161</v>
      </c>
      <c r="K29" s="81">
        <v>361200</v>
      </c>
      <c r="L29" s="83"/>
      <c r="M29" s="75"/>
      <c r="O29" s="76"/>
    </row>
    <row r="30" spans="1:15" s="58" customFormat="1" ht="15" customHeight="1" thickBot="1">
      <c r="A30" s="557"/>
      <c r="B30" s="560"/>
      <c r="C30" s="562"/>
      <c r="D30" s="562"/>
      <c r="E30" s="95"/>
      <c r="F30" s="95"/>
      <c r="G30" s="96">
        <f t="shared" si="0"/>
      </c>
      <c r="H30" s="96">
        <f t="shared" si="1"/>
      </c>
      <c r="I30" s="96">
        <f t="shared" si="2"/>
      </c>
      <c r="J30" s="80" t="s">
        <v>154</v>
      </c>
      <c r="K30" s="81">
        <v>261200</v>
      </c>
      <c r="L30" s="83"/>
      <c r="M30" s="75"/>
      <c r="O30" s="76"/>
    </row>
    <row r="31" spans="1:15" s="58" customFormat="1" ht="15" customHeight="1" thickBot="1">
      <c r="A31" s="557"/>
      <c r="B31" s="560"/>
      <c r="C31" s="562"/>
      <c r="D31" s="562"/>
      <c r="E31" s="94"/>
      <c r="F31" s="95"/>
      <c r="G31" s="96">
        <f t="shared" si="0"/>
      </c>
      <c r="H31" s="96">
        <f t="shared" si="1"/>
      </c>
      <c r="I31" s="96">
        <f t="shared" si="2"/>
      </c>
      <c r="J31" s="112" t="s">
        <v>162</v>
      </c>
      <c r="K31" s="113" t="s">
        <v>155</v>
      </c>
      <c r="L31" s="83"/>
      <c r="M31" s="75"/>
      <c r="O31" s="76"/>
    </row>
    <row r="32" spans="1:15" s="58" customFormat="1" ht="15" customHeight="1" thickBot="1">
      <c r="A32" s="557"/>
      <c r="B32" s="560"/>
      <c r="C32" s="562"/>
      <c r="D32" s="562"/>
      <c r="E32" s="98"/>
      <c r="F32" s="98"/>
      <c r="G32" s="99">
        <f t="shared" si="0"/>
      </c>
      <c r="H32" s="99">
        <f t="shared" si="1"/>
      </c>
      <c r="I32" s="99">
        <f t="shared" si="2"/>
      </c>
      <c r="J32" s="563" t="s">
        <v>77</v>
      </c>
      <c r="K32" s="564"/>
      <c r="L32" s="85"/>
      <c r="M32" s="86"/>
      <c r="O32" s="87"/>
    </row>
    <row r="33" spans="1:13" s="58" customFormat="1" ht="15" customHeight="1" thickBot="1">
      <c r="A33" s="556" t="s">
        <v>15</v>
      </c>
      <c r="B33" s="559"/>
      <c r="C33" s="559"/>
      <c r="D33" s="559"/>
      <c r="E33" s="553"/>
      <c r="F33" s="553"/>
      <c r="G33" s="553"/>
      <c r="H33" s="553"/>
      <c r="I33" s="553"/>
      <c r="J33" s="72" t="s">
        <v>134</v>
      </c>
      <c r="K33" s="73">
        <v>283000</v>
      </c>
      <c r="L33" s="101"/>
      <c r="M33" s="75"/>
    </row>
    <row r="34" spans="1:13" s="58" customFormat="1" ht="15" customHeight="1" thickBot="1">
      <c r="A34" s="557"/>
      <c r="B34" s="559"/>
      <c r="C34" s="559"/>
      <c r="D34" s="559"/>
      <c r="E34" s="553"/>
      <c r="F34" s="553"/>
      <c r="G34" s="553"/>
      <c r="H34" s="553"/>
      <c r="I34" s="553"/>
      <c r="J34" s="77" t="s">
        <v>135</v>
      </c>
      <c r="K34" s="78">
        <v>342400</v>
      </c>
      <c r="L34" s="103"/>
      <c r="M34" s="104"/>
    </row>
    <row r="35" spans="1:13" s="58" customFormat="1" ht="15" customHeight="1" thickBot="1">
      <c r="A35" s="557"/>
      <c r="B35" s="559"/>
      <c r="C35" s="559"/>
      <c r="D35" s="559"/>
      <c r="E35" s="553"/>
      <c r="F35" s="553"/>
      <c r="G35" s="553"/>
      <c r="H35" s="553"/>
      <c r="I35" s="553"/>
      <c r="J35" s="77" t="s">
        <v>159</v>
      </c>
      <c r="K35" s="78">
        <v>401800</v>
      </c>
      <c r="L35" s="103"/>
      <c r="M35" s="104"/>
    </row>
    <row r="36" spans="1:13" s="58" customFormat="1" ht="15" customHeight="1" thickBot="1">
      <c r="A36" s="557"/>
      <c r="B36" s="559"/>
      <c r="C36" s="559"/>
      <c r="D36" s="559"/>
      <c r="E36" s="553"/>
      <c r="F36" s="553"/>
      <c r="G36" s="553"/>
      <c r="H36" s="553"/>
      <c r="I36" s="553"/>
      <c r="J36" s="80" t="s">
        <v>160</v>
      </c>
      <c r="K36" s="81">
        <v>261200</v>
      </c>
      <c r="L36" s="103"/>
      <c r="M36" s="104"/>
    </row>
    <row r="37" spans="1:13" s="58" customFormat="1" ht="15" customHeight="1" thickBot="1">
      <c r="A37" s="557"/>
      <c r="B37" s="559"/>
      <c r="C37" s="559"/>
      <c r="D37" s="559"/>
      <c r="E37" s="553"/>
      <c r="F37" s="553"/>
      <c r="G37" s="553"/>
      <c r="H37" s="553"/>
      <c r="I37" s="553"/>
      <c r="J37" s="80" t="s">
        <v>161</v>
      </c>
      <c r="K37" s="81">
        <v>361200</v>
      </c>
      <c r="L37" s="103"/>
      <c r="M37" s="104"/>
    </row>
    <row r="38" spans="1:13" s="58" customFormat="1" ht="15" customHeight="1" thickBot="1">
      <c r="A38" s="557"/>
      <c r="B38" s="559"/>
      <c r="C38" s="559"/>
      <c r="D38" s="559"/>
      <c r="E38" s="553"/>
      <c r="F38" s="553"/>
      <c r="G38" s="553"/>
      <c r="H38" s="553"/>
      <c r="I38" s="553"/>
      <c r="J38" s="80" t="s">
        <v>154</v>
      </c>
      <c r="K38" s="81">
        <v>261200</v>
      </c>
      <c r="L38" s="103"/>
      <c r="M38" s="104"/>
    </row>
    <row r="39" spans="1:17" s="58" customFormat="1" ht="15" customHeight="1" thickBot="1">
      <c r="A39" s="557"/>
      <c r="B39" s="559"/>
      <c r="C39" s="559"/>
      <c r="D39" s="559"/>
      <c r="E39" s="553"/>
      <c r="F39" s="553"/>
      <c r="G39" s="553"/>
      <c r="H39" s="553"/>
      <c r="I39" s="553"/>
      <c r="J39" s="112" t="s">
        <v>162</v>
      </c>
      <c r="K39" s="113" t="s">
        <v>155</v>
      </c>
      <c r="L39" s="106"/>
      <c r="M39" s="107"/>
      <c r="Q39" s="56"/>
    </row>
    <row r="40" spans="1:14" s="58" customFormat="1" ht="15" customHeight="1" thickBot="1">
      <c r="A40" s="558"/>
      <c r="B40" s="559"/>
      <c r="C40" s="559"/>
      <c r="D40" s="559"/>
      <c r="E40" s="553"/>
      <c r="F40" s="553"/>
      <c r="G40" s="553"/>
      <c r="H40" s="553"/>
      <c r="I40" s="553"/>
      <c r="J40" s="554" t="s">
        <v>78</v>
      </c>
      <c r="K40" s="555"/>
      <c r="L40" s="108"/>
      <c r="M40" s="86"/>
      <c r="N40" s="109"/>
    </row>
    <row r="41" spans="1:13" s="20" customFormat="1" ht="11.25" customHeight="1">
      <c r="A41" s="47" t="s">
        <v>27</v>
      </c>
      <c r="B41" s="48"/>
      <c r="C41" s="48"/>
      <c r="D41" s="48"/>
      <c r="E41" s="49"/>
      <c r="F41" s="49"/>
      <c r="G41" s="49"/>
      <c r="H41" s="49"/>
      <c r="I41" s="49"/>
      <c r="J41" s="50"/>
      <c r="K41" s="50"/>
      <c r="L41" s="48"/>
      <c r="M41" s="51"/>
    </row>
    <row r="42" s="20" customFormat="1" ht="11.25" customHeight="1">
      <c r="A42" s="47" t="s">
        <v>50</v>
      </c>
    </row>
    <row r="43" s="20" customFormat="1" ht="11.25" customHeight="1">
      <c r="A43" s="52" t="s">
        <v>142</v>
      </c>
    </row>
    <row r="44" s="20" customFormat="1" ht="11.25" customHeight="1">
      <c r="A44" s="110" t="s">
        <v>143</v>
      </c>
    </row>
    <row r="45" s="20" customFormat="1" ht="11.25" customHeight="1">
      <c r="A45" s="110" t="s">
        <v>281</v>
      </c>
    </row>
    <row r="46" s="20" customFormat="1" ht="11.25" customHeight="1">
      <c r="A46" s="110" t="s">
        <v>282</v>
      </c>
    </row>
    <row r="47" s="20" customFormat="1" ht="11.25" customHeight="1">
      <c r="A47" s="47" t="s">
        <v>1</v>
      </c>
    </row>
    <row r="48" ht="11.25" customHeight="1">
      <c r="A48" s="47" t="s">
        <v>144</v>
      </c>
    </row>
    <row r="49" ht="11.25" customHeight="1">
      <c r="A49" s="52" t="s">
        <v>145</v>
      </c>
    </row>
    <row r="50" ht="11.25" customHeight="1">
      <c r="A50" s="47" t="s">
        <v>3</v>
      </c>
    </row>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34">
    <mergeCell ref="H2:K2"/>
    <mergeCell ref="H3:K3"/>
    <mergeCell ref="B5:B6"/>
    <mergeCell ref="G5:G6"/>
    <mergeCell ref="H5:H6"/>
    <mergeCell ref="I5:I6"/>
    <mergeCell ref="J5:M5"/>
    <mergeCell ref="C5:D5"/>
    <mergeCell ref="A6:A7"/>
    <mergeCell ref="A9:A16"/>
    <mergeCell ref="B9:B16"/>
    <mergeCell ref="C9:C16"/>
    <mergeCell ref="D9:D16"/>
    <mergeCell ref="J16:K16"/>
    <mergeCell ref="A17:A24"/>
    <mergeCell ref="B17:B24"/>
    <mergeCell ref="C17:C24"/>
    <mergeCell ref="D17:D24"/>
    <mergeCell ref="J24:K24"/>
    <mergeCell ref="A25:A32"/>
    <mergeCell ref="B25:B32"/>
    <mergeCell ref="C25:C32"/>
    <mergeCell ref="D25:D32"/>
    <mergeCell ref="J32:K32"/>
    <mergeCell ref="G33:G40"/>
    <mergeCell ref="H33:H40"/>
    <mergeCell ref="I33:I40"/>
    <mergeCell ref="J40:K40"/>
    <mergeCell ref="A33:A40"/>
    <mergeCell ref="B33:B40"/>
    <mergeCell ref="C33:C40"/>
    <mergeCell ref="D33:D40"/>
    <mergeCell ref="E33:E40"/>
    <mergeCell ref="F33:F40"/>
  </mergeCells>
  <printOptions horizontalCentered="1"/>
  <pageMargins left="0.3937007874015748" right="0.3937007874015748" top="0.3937007874015748" bottom="0.3937007874015748" header="0" footer="0"/>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theme="3" tint="0.7999799847602844"/>
  </sheetPr>
  <dimension ref="A1:R58"/>
  <sheetViews>
    <sheetView showGridLines="0"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00390625" style="25" customWidth="1"/>
    <col min="2" max="2" width="10.375" style="25" customWidth="1"/>
    <col min="3" max="3" width="10.875" style="25" customWidth="1"/>
    <col min="4" max="4" width="10.375" style="25" customWidth="1"/>
    <col min="5" max="5" width="10.50390625" style="25" customWidth="1"/>
    <col min="6" max="6" width="11.875" style="25" customWidth="1"/>
    <col min="7" max="7" width="11.75390625" style="25" customWidth="1"/>
    <col min="8" max="8" width="12.375" style="25" customWidth="1"/>
    <col min="9" max="9" width="11.375" style="25" customWidth="1"/>
    <col min="10" max="10" width="4.375" style="25" customWidth="1"/>
    <col min="11" max="11" width="10.00390625" style="25" customWidth="1"/>
    <col min="12" max="12" width="8.875" style="25" customWidth="1"/>
    <col min="13" max="13" width="11.625" style="25" customWidth="1"/>
    <col min="14" max="14" width="3.125" style="25" customWidth="1"/>
    <col min="15" max="16" width="5.625" style="25" customWidth="1"/>
    <col min="17" max="18" width="8.125" style="25" customWidth="1"/>
    <col min="19" max="16384" width="9.625" style="25" customWidth="1"/>
  </cols>
  <sheetData>
    <row r="1" spans="1:18" ht="18.75" customHeight="1" thickBot="1">
      <c r="A1" s="26" t="s">
        <v>53</v>
      </c>
      <c r="P1" s="60"/>
      <c r="Q1" s="61"/>
      <c r="R1" s="24"/>
    </row>
    <row r="2" spans="7:18" ht="18.75" customHeight="1" thickBot="1">
      <c r="G2" s="27" t="s">
        <v>20</v>
      </c>
      <c r="H2" s="568"/>
      <c r="I2" s="569"/>
      <c r="J2" s="569"/>
      <c r="K2" s="570"/>
      <c r="L2" s="27" t="s">
        <v>21</v>
      </c>
      <c r="M2" s="28"/>
      <c r="P2" s="24"/>
      <c r="Q2" s="57"/>
      <c r="R2" s="57"/>
    </row>
    <row r="3" spans="1:18" ht="18.75" customHeight="1" thickBot="1">
      <c r="A3" s="26"/>
      <c r="E3" s="24"/>
      <c r="F3" s="24"/>
      <c r="G3" s="27" t="s">
        <v>18</v>
      </c>
      <c r="H3" s="568"/>
      <c r="I3" s="569"/>
      <c r="J3" s="569"/>
      <c r="K3" s="570"/>
      <c r="L3" s="27" t="s">
        <v>19</v>
      </c>
      <c r="M3" s="28"/>
      <c r="P3" s="57"/>
      <c r="Q3" s="62"/>
      <c r="R3" s="62"/>
    </row>
    <row r="4" spans="1:18" ht="18.75" customHeight="1" thickBot="1">
      <c r="A4" s="26" t="s">
        <v>296</v>
      </c>
      <c r="E4" s="29"/>
      <c r="F4" s="29"/>
      <c r="G4" s="29"/>
      <c r="H4" s="30"/>
      <c r="P4" s="24"/>
      <c r="Q4" s="24"/>
      <c r="R4" s="24"/>
    </row>
    <row r="5" spans="1:13" s="58" customFormat="1" ht="18.75" customHeight="1" thickBot="1">
      <c r="A5" s="31" t="s">
        <v>9</v>
      </c>
      <c r="B5" s="571" t="s">
        <v>292</v>
      </c>
      <c r="C5" s="581"/>
      <c r="D5" s="582"/>
      <c r="E5" s="32"/>
      <c r="F5" s="33"/>
      <c r="G5" s="573" t="s">
        <v>121</v>
      </c>
      <c r="H5" s="575" t="s">
        <v>304</v>
      </c>
      <c r="I5" s="575" t="s">
        <v>122</v>
      </c>
      <c r="J5" s="578" t="s">
        <v>28</v>
      </c>
      <c r="K5" s="579"/>
      <c r="L5" s="579"/>
      <c r="M5" s="580"/>
    </row>
    <row r="6" spans="1:17" s="58" customFormat="1" ht="30" customHeight="1">
      <c r="A6" s="565" t="s">
        <v>8</v>
      </c>
      <c r="B6" s="572"/>
      <c r="C6" s="487" t="s">
        <v>284</v>
      </c>
      <c r="D6" s="487" t="s">
        <v>285</v>
      </c>
      <c r="E6" s="59" t="s">
        <v>74</v>
      </c>
      <c r="F6" s="59" t="s">
        <v>80</v>
      </c>
      <c r="G6" s="574"/>
      <c r="H6" s="576"/>
      <c r="I6" s="577"/>
      <c r="J6" s="34" t="s">
        <v>13</v>
      </c>
      <c r="K6" s="35" t="s">
        <v>52</v>
      </c>
      <c r="L6" s="36" t="s">
        <v>51</v>
      </c>
      <c r="M6" s="53" t="s">
        <v>71</v>
      </c>
      <c r="O6" s="63"/>
      <c r="Q6" s="25"/>
    </row>
    <row r="7" spans="1:15" s="58" customFormat="1" ht="15" customHeight="1" thickBot="1">
      <c r="A7" s="566"/>
      <c r="B7" s="64" t="s">
        <v>83</v>
      </c>
      <c r="C7" s="64" t="s">
        <v>125</v>
      </c>
      <c r="D7" s="64" t="s">
        <v>126</v>
      </c>
      <c r="E7" s="64" t="s">
        <v>84</v>
      </c>
      <c r="F7" s="64" t="s">
        <v>23</v>
      </c>
      <c r="G7" s="37" t="s">
        <v>24</v>
      </c>
      <c r="H7" s="37" t="s">
        <v>25</v>
      </c>
      <c r="I7" s="38" t="s">
        <v>72</v>
      </c>
      <c r="J7" s="39"/>
      <c r="K7" s="40"/>
      <c r="L7" s="41"/>
      <c r="M7" s="54"/>
      <c r="O7" s="65"/>
    </row>
    <row r="8" spans="1:15" s="67" customFormat="1" ht="15" customHeight="1">
      <c r="A8" s="42"/>
      <c r="B8" s="66" t="s">
        <v>11</v>
      </c>
      <c r="C8" s="66" t="s">
        <v>11</v>
      </c>
      <c r="D8" s="66" t="s">
        <v>11</v>
      </c>
      <c r="E8" s="66" t="s">
        <v>16</v>
      </c>
      <c r="F8" s="66" t="s">
        <v>16</v>
      </c>
      <c r="G8" s="43" t="s">
        <v>16</v>
      </c>
      <c r="H8" s="43" t="s">
        <v>16</v>
      </c>
      <c r="I8" s="43" t="s">
        <v>16</v>
      </c>
      <c r="J8" s="44"/>
      <c r="K8" s="45" t="s">
        <v>12</v>
      </c>
      <c r="L8" s="46" t="s">
        <v>11</v>
      </c>
      <c r="M8" s="55" t="s">
        <v>12</v>
      </c>
      <c r="O8" s="68"/>
    </row>
    <row r="9" spans="1:15" s="58" customFormat="1" ht="15" customHeight="1" thickBot="1">
      <c r="A9" s="557">
        <v>1</v>
      </c>
      <c r="B9" s="567"/>
      <c r="C9" s="561"/>
      <c r="D9" s="561"/>
      <c r="E9" s="70"/>
      <c r="F9" s="70"/>
      <c r="G9" s="71">
        <f aca="true" t="shared" si="0" ref="G9:G38">IF(E9="","",IF(ISERROR(E9+F9),"",E9+F9))</f>
      </c>
      <c r="H9" s="71">
        <f aca="true" t="shared" si="1" ref="H9:H38">IF(G9="","",580000)</f>
      </c>
      <c r="I9" s="71">
        <f>IF(G9="","",MIN(G9,H9))</f>
      </c>
      <c r="J9" s="72" t="s">
        <v>89</v>
      </c>
      <c r="K9" s="73">
        <v>303000</v>
      </c>
      <c r="L9" s="74"/>
      <c r="M9" s="75"/>
      <c r="O9" s="76"/>
    </row>
    <row r="10" spans="1:15" s="58" customFormat="1" ht="15" customHeight="1" thickBot="1">
      <c r="A10" s="557"/>
      <c r="B10" s="560"/>
      <c r="C10" s="562"/>
      <c r="D10" s="562"/>
      <c r="E10" s="70"/>
      <c r="F10" s="70"/>
      <c r="G10" s="71">
        <f t="shared" si="0"/>
      </c>
      <c r="H10" s="71">
        <f t="shared" si="1"/>
      </c>
      <c r="I10" s="71">
        <f aca="true" t="shared" si="2" ref="I10:I38">IF(G10="","",MIN(G10,H10))</f>
      </c>
      <c r="J10" s="77" t="s">
        <v>90</v>
      </c>
      <c r="K10" s="78">
        <v>362400</v>
      </c>
      <c r="L10" s="79"/>
      <c r="M10" s="75"/>
      <c r="O10" s="76"/>
    </row>
    <row r="11" spans="1:15" s="58" customFormat="1" ht="15" customHeight="1" thickBot="1">
      <c r="A11" s="557"/>
      <c r="B11" s="560"/>
      <c r="C11" s="562"/>
      <c r="D11" s="562"/>
      <c r="E11" s="70"/>
      <c r="F11" s="70"/>
      <c r="G11" s="71">
        <f t="shared" si="0"/>
      </c>
      <c r="H11" s="71">
        <f t="shared" si="1"/>
      </c>
      <c r="I11" s="71">
        <f t="shared" si="2"/>
      </c>
      <c r="J11" s="77" t="s">
        <v>130</v>
      </c>
      <c r="K11" s="78">
        <v>421800</v>
      </c>
      <c r="L11" s="79"/>
      <c r="M11" s="75"/>
      <c r="O11" s="76"/>
    </row>
    <row r="12" spans="1:15" s="58" customFormat="1" ht="15" customHeight="1" thickBot="1">
      <c r="A12" s="557"/>
      <c r="B12" s="560"/>
      <c r="C12" s="562"/>
      <c r="D12" s="562"/>
      <c r="E12" s="70"/>
      <c r="F12" s="70"/>
      <c r="G12" s="71">
        <f>IF(E12="","",IF(ISERROR(E12+F12),"",E12+F12))</f>
      </c>
      <c r="H12" s="71">
        <f>IF(G12="","",580000)</f>
      </c>
      <c r="I12" s="71">
        <f>IF(G12="","",MIN(G12,H12))</f>
      </c>
      <c r="J12" s="80" t="s">
        <v>160</v>
      </c>
      <c r="K12" s="81">
        <v>281200</v>
      </c>
      <c r="L12" s="79"/>
      <c r="M12" s="75"/>
      <c r="O12" s="76"/>
    </row>
    <row r="13" spans="1:15" s="58" customFormat="1" ht="15" customHeight="1" thickBot="1">
      <c r="A13" s="557"/>
      <c r="B13" s="560"/>
      <c r="C13" s="562"/>
      <c r="D13" s="562"/>
      <c r="E13" s="70"/>
      <c r="F13" s="70"/>
      <c r="G13" s="71">
        <f t="shared" si="0"/>
      </c>
      <c r="H13" s="71">
        <f t="shared" si="1"/>
      </c>
      <c r="I13" s="71">
        <f t="shared" si="2"/>
      </c>
      <c r="J13" s="80" t="s">
        <v>161</v>
      </c>
      <c r="K13" s="81">
        <v>381200</v>
      </c>
      <c r="L13" s="83"/>
      <c r="M13" s="75"/>
      <c r="O13" s="76"/>
    </row>
    <row r="14" spans="1:15" s="58" customFormat="1" ht="15" customHeight="1" thickBot="1">
      <c r="A14" s="557"/>
      <c r="B14" s="560"/>
      <c r="C14" s="562"/>
      <c r="D14" s="562"/>
      <c r="E14" s="70"/>
      <c r="F14" s="70"/>
      <c r="G14" s="71"/>
      <c r="H14" s="71"/>
      <c r="I14" s="71"/>
      <c r="J14" s="80" t="s">
        <v>297</v>
      </c>
      <c r="K14" s="81">
        <v>481200</v>
      </c>
      <c r="L14" s="83"/>
      <c r="M14" s="75"/>
      <c r="O14" s="76"/>
    </row>
    <row r="15" spans="1:17" s="58" customFormat="1" ht="15" customHeight="1" thickBot="1">
      <c r="A15" s="557"/>
      <c r="B15" s="560"/>
      <c r="C15" s="562"/>
      <c r="D15" s="562"/>
      <c r="E15" s="70"/>
      <c r="F15" s="70"/>
      <c r="G15" s="71">
        <f>IF(E15="","",IF(ISERROR(E15+F15),"",E15+F15))</f>
      </c>
      <c r="H15" s="71">
        <f>IF(G15="","",580000)</f>
      </c>
      <c r="I15" s="71">
        <f>IF(G15="","",MIN(G15,H15))</f>
      </c>
      <c r="J15" s="80" t="s">
        <v>298</v>
      </c>
      <c r="K15" s="81">
        <v>181200</v>
      </c>
      <c r="L15" s="83"/>
      <c r="M15" s="75"/>
      <c r="O15" s="76"/>
      <c r="Q15" s="56"/>
    </row>
    <row r="16" spans="1:17" s="58" customFormat="1" ht="15" customHeight="1" thickBot="1">
      <c r="A16" s="557"/>
      <c r="B16" s="560"/>
      <c r="C16" s="562"/>
      <c r="D16" s="562"/>
      <c r="E16" s="70"/>
      <c r="F16" s="70"/>
      <c r="G16" s="71"/>
      <c r="H16" s="71"/>
      <c r="I16" s="71"/>
      <c r="J16" s="80" t="s">
        <v>299</v>
      </c>
      <c r="K16" s="81">
        <v>381200</v>
      </c>
      <c r="L16" s="83"/>
      <c r="M16" s="75"/>
      <c r="O16" s="76"/>
      <c r="Q16" s="56"/>
    </row>
    <row r="17" spans="1:17" s="58" customFormat="1" ht="15" customHeight="1" thickBot="1">
      <c r="A17" s="557"/>
      <c r="B17" s="560"/>
      <c r="C17" s="562"/>
      <c r="D17" s="562"/>
      <c r="E17" s="70"/>
      <c r="F17" s="70"/>
      <c r="G17" s="71">
        <f t="shared" si="0"/>
      </c>
      <c r="H17" s="71">
        <f t="shared" si="1"/>
      </c>
      <c r="I17" s="71">
        <f t="shared" si="2"/>
      </c>
      <c r="J17" s="112" t="s">
        <v>162</v>
      </c>
      <c r="K17" s="113" t="s">
        <v>150</v>
      </c>
      <c r="L17" s="83"/>
      <c r="M17" s="75"/>
      <c r="O17" s="76"/>
      <c r="Q17" s="56"/>
    </row>
    <row r="18" spans="1:17" s="58" customFormat="1" ht="15" customHeight="1" thickBot="1">
      <c r="A18" s="557"/>
      <c r="B18" s="560"/>
      <c r="C18" s="562"/>
      <c r="D18" s="562"/>
      <c r="E18" s="495"/>
      <c r="F18" s="495"/>
      <c r="G18" s="69">
        <f t="shared" si="0"/>
      </c>
      <c r="H18" s="69">
        <f t="shared" si="1"/>
      </c>
      <c r="I18" s="69">
        <f t="shared" si="2"/>
      </c>
      <c r="J18" s="563" t="s">
        <v>75</v>
      </c>
      <c r="K18" s="564"/>
      <c r="L18" s="85"/>
      <c r="M18" s="86"/>
      <c r="O18" s="87"/>
      <c r="Q18" s="56"/>
    </row>
    <row r="19" spans="1:15" s="58" customFormat="1" ht="15" customHeight="1" thickBot="1">
      <c r="A19" s="556">
        <v>2</v>
      </c>
      <c r="B19" s="560"/>
      <c r="C19" s="561"/>
      <c r="D19" s="561"/>
      <c r="E19" s="70"/>
      <c r="F19" s="70"/>
      <c r="G19" s="71">
        <f t="shared" si="0"/>
      </c>
      <c r="H19" s="71">
        <f t="shared" si="1"/>
      </c>
      <c r="I19" s="71">
        <f t="shared" si="2"/>
      </c>
      <c r="J19" s="72" t="s">
        <v>89</v>
      </c>
      <c r="K19" s="73">
        <v>303000</v>
      </c>
      <c r="L19" s="74"/>
      <c r="M19" s="75"/>
      <c r="O19" s="76"/>
    </row>
    <row r="20" spans="1:15" s="58" customFormat="1" ht="15" customHeight="1" thickBot="1">
      <c r="A20" s="557"/>
      <c r="B20" s="560"/>
      <c r="C20" s="562"/>
      <c r="D20" s="562"/>
      <c r="E20" s="70"/>
      <c r="F20" s="70"/>
      <c r="G20" s="71">
        <f t="shared" si="0"/>
      </c>
      <c r="H20" s="71">
        <f t="shared" si="1"/>
      </c>
      <c r="I20" s="71">
        <f t="shared" si="2"/>
      </c>
      <c r="J20" s="77" t="s">
        <v>90</v>
      </c>
      <c r="K20" s="78">
        <v>362400</v>
      </c>
      <c r="L20" s="79"/>
      <c r="M20" s="75"/>
      <c r="O20" s="76"/>
    </row>
    <row r="21" spans="1:17" s="58" customFormat="1" ht="15" customHeight="1" thickBot="1">
      <c r="A21" s="557"/>
      <c r="B21" s="560"/>
      <c r="C21" s="562"/>
      <c r="D21" s="562"/>
      <c r="E21" s="70"/>
      <c r="F21" s="70"/>
      <c r="G21" s="71">
        <f t="shared" si="0"/>
      </c>
      <c r="H21" s="71">
        <f t="shared" si="1"/>
      </c>
      <c r="I21" s="71">
        <f t="shared" si="2"/>
      </c>
      <c r="J21" s="77" t="s">
        <v>130</v>
      </c>
      <c r="K21" s="78">
        <v>421800</v>
      </c>
      <c r="L21" s="79"/>
      <c r="M21" s="75"/>
      <c r="O21" s="76"/>
      <c r="Q21" s="56"/>
    </row>
    <row r="22" spans="1:17" s="58" customFormat="1" ht="15" customHeight="1" thickBot="1">
      <c r="A22" s="557"/>
      <c r="B22" s="560"/>
      <c r="C22" s="562"/>
      <c r="D22" s="562"/>
      <c r="E22" s="70"/>
      <c r="F22" s="70"/>
      <c r="G22" s="71"/>
      <c r="H22" s="71"/>
      <c r="I22" s="71"/>
      <c r="J22" s="80" t="s">
        <v>160</v>
      </c>
      <c r="K22" s="81">
        <v>281200</v>
      </c>
      <c r="L22" s="79"/>
      <c r="M22" s="75"/>
      <c r="O22" s="76"/>
      <c r="Q22" s="56"/>
    </row>
    <row r="23" spans="1:15" s="58" customFormat="1" ht="15" customHeight="1" thickBot="1">
      <c r="A23" s="557"/>
      <c r="B23" s="560"/>
      <c r="C23" s="562"/>
      <c r="D23" s="562"/>
      <c r="E23" s="70"/>
      <c r="F23" s="70"/>
      <c r="G23" s="71">
        <f>IF(E23="","",IF(ISERROR(E23+F23),"",E23+F23))</f>
      </c>
      <c r="H23" s="71">
        <f>IF(G23="","",580000)</f>
      </c>
      <c r="I23" s="71">
        <f>IF(G23="","",MIN(G23,H23))</f>
      </c>
      <c r="J23" s="80" t="s">
        <v>161</v>
      </c>
      <c r="K23" s="81">
        <v>381200</v>
      </c>
      <c r="L23" s="83"/>
      <c r="M23" s="75"/>
      <c r="O23" s="76"/>
    </row>
    <row r="24" spans="1:15" s="58" customFormat="1" ht="15" customHeight="1" thickBot="1">
      <c r="A24" s="557"/>
      <c r="B24" s="560"/>
      <c r="C24" s="562"/>
      <c r="D24" s="562"/>
      <c r="E24" s="70"/>
      <c r="F24" s="70"/>
      <c r="G24" s="71">
        <f>IF(E24="","",IF(ISERROR(E24+F24),"",E24+F24))</f>
      </c>
      <c r="H24" s="71">
        <f>IF(G24="","",580000)</f>
      </c>
      <c r="I24" s="71">
        <f>IF(G24="","",MIN(G24,H24))</f>
      </c>
      <c r="J24" s="80" t="s">
        <v>297</v>
      </c>
      <c r="K24" s="81">
        <v>481200</v>
      </c>
      <c r="L24" s="83"/>
      <c r="M24" s="75"/>
      <c r="O24" s="76"/>
    </row>
    <row r="25" spans="1:15" s="58" customFormat="1" ht="15" customHeight="1" thickBot="1">
      <c r="A25" s="557"/>
      <c r="B25" s="560"/>
      <c r="C25" s="562"/>
      <c r="D25" s="562"/>
      <c r="E25" s="70"/>
      <c r="F25" s="70"/>
      <c r="G25" s="71"/>
      <c r="H25" s="71"/>
      <c r="I25" s="71"/>
      <c r="J25" s="80" t="s">
        <v>298</v>
      </c>
      <c r="K25" s="81">
        <v>181200</v>
      </c>
      <c r="L25" s="83"/>
      <c r="M25" s="75"/>
      <c r="O25" s="76"/>
    </row>
    <row r="26" spans="1:15" s="58" customFormat="1" ht="15" customHeight="1" thickBot="1">
      <c r="A26" s="557"/>
      <c r="B26" s="560"/>
      <c r="C26" s="562"/>
      <c r="D26" s="562"/>
      <c r="E26" s="70"/>
      <c r="F26" s="70"/>
      <c r="G26" s="71"/>
      <c r="H26" s="71"/>
      <c r="I26" s="71"/>
      <c r="J26" s="80" t="s">
        <v>299</v>
      </c>
      <c r="K26" s="81">
        <v>381200</v>
      </c>
      <c r="L26" s="83"/>
      <c r="M26" s="75"/>
      <c r="O26" s="76"/>
    </row>
    <row r="27" spans="1:17" s="58" customFormat="1" ht="15" customHeight="1" thickBot="1">
      <c r="A27" s="557"/>
      <c r="B27" s="560"/>
      <c r="C27" s="562"/>
      <c r="D27" s="562"/>
      <c r="E27" s="70"/>
      <c r="F27" s="70"/>
      <c r="G27" s="71">
        <f t="shared" si="0"/>
      </c>
      <c r="H27" s="71">
        <f t="shared" si="1"/>
      </c>
      <c r="I27" s="71">
        <f t="shared" si="2"/>
      </c>
      <c r="J27" s="112" t="s">
        <v>162</v>
      </c>
      <c r="K27" s="113" t="s">
        <v>150</v>
      </c>
      <c r="L27" s="83"/>
      <c r="M27" s="75"/>
      <c r="O27" s="76"/>
      <c r="Q27" s="56"/>
    </row>
    <row r="28" spans="1:15" s="58" customFormat="1" ht="15" customHeight="1" thickBot="1">
      <c r="A28" s="558"/>
      <c r="B28" s="560"/>
      <c r="C28" s="562"/>
      <c r="D28" s="562"/>
      <c r="E28" s="495"/>
      <c r="F28" s="495"/>
      <c r="G28" s="69">
        <f t="shared" si="0"/>
      </c>
      <c r="H28" s="69">
        <f t="shared" si="1"/>
      </c>
      <c r="I28" s="69">
        <f t="shared" si="2"/>
      </c>
      <c r="J28" s="563" t="s">
        <v>76</v>
      </c>
      <c r="K28" s="564"/>
      <c r="L28" s="85"/>
      <c r="M28" s="86"/>
      <c r="O28" s="87"/>
    </row>
    <row r="29" spans="1:15" s="58" customFormat="1" ht="15" customHeight="1" thickBot="1">
      <c r="A29" s="557">
        <v>3</v>
      </c>
      <c r="B29" s="560"/>
      <c r="C29" s="562"/>
      <c r="D29" s="562"/>
      <c r="E29" s="94"/>
      <c r="F29" s="95"/>
      <c r="G29" s="96">
        <f t="shared" si="0"/>
      </c>
      <c r="H29" s="96">
        <f t="shared" si="1"/>
      </c>
      <c r="I29" s="96">
        <f t="shared" si="2"/>
      </c>
      <c r="J29" s="72" t="s">
        <v>89</v>
      </c>
      <c r="K29" s="73">
        <v>303000</v>
      </c>
      <c r="L29" s="74"/>
      <c r="M29" s="75"/>
      <c r="O29" s="76"/>
    </row>
    <row r="30" spans="1:15" s="58" customFormat="1" ht="15" customHeight="1" thickBot="1">
      <c r="A30" s="557"/>
      <c r="B30" s="560"/>
      <c r="C30" s="562"/>
      <c r="D30" s="562"/>
      <c r="E30" s="95"/>
      <c r="F30" s="95"/>
      <c r="G30" s="96">
        <f t="shared" si="0"/>
      </c>
      <c r="H30" s="96">
        <f t="shared" si="1"/>
      </c>
      <c r="I30" s="96">
        <f t="shared" si="2"/>
      </c>
      <c r="J30" s="77" t="s">
        <v>90</v>
      </c>
      <c r="K30" s="78">
        <v>362400</v>
      </c>
      <c r="L30" s="79"/>
      <c r="M30" s="75"/>
      <c r="O30" s="76"/>
    </row>
    <row r="31" spans="1:15" s="58" customFormat="1" ht="15" customHeight="1" thickBot="1">
      <c r="A31" s="557"/>
      <c r="B31" s="560"/>
      <c r="C31" s="562"/>
      <c r="D31" s="562"/>
      <c r="E31" s="94"/>
      <c r="F31" s="95"/>
      <c r="G31" s="96">
        <f t="shared" si="0"/>
      </c>
      <c r="H31" s="96">
        <f t="shared" si="1"/>
      </c>
      <c r="I31" s="96">
        <f t="shared" si="2"/>
      </c>
      <c r="J31" s="77" t="s">
        <v>130</v>
      </c>
      <c r="K31" s="78">
        <v>421800</v>
      </c>
      <c r="L31" s="79"/>
      <c r="M31" s="75"/>
      <c r="O31" s="76"/>
    </row>
    <row r="32" spans="1:15" s="58" customFormat="1" ht="15" customHeight="1" thickBot="1">
      <c r="A32" s="557"/>
      <c r="B32" s="560"/>
      <c r="C32" s="562"/>
      <c r="D32" s="562"/>
      <c r="E32" s="94"/>
      <c r="F32" s="95"/>
      <c r="G32" s="96"/>
      <c r="H32" s="96"/>
      <c r="I32" s="96"/>
      <c r="J32" s="80" t="s">
        <v>160</v>
      </c>
      <c r="K32" s="81">
        <v>281200</v>
      </c>
      <c r="L32" s="79"/>
      <c r="M32" s="75"/>
      <c r="O32" s="76"/>
    </row>
    <row r="33" spans="1:15" s="58" customFormat="1" ht="15" customHeight="1" thickBot="1">
      <c r="A33" s="557"/>
      <c r="B33" s="560"/>
      <c r="C33" s="562"/>
      <c r="D33" s="562"/>
      <c r="E33" s="95"/>
      <c r="F33" s="95"/>
      <c r="G33" s="96">
        <f>IF(E33="","",IF(ISERROR(E33+F33),"",E33+F33))</f>
      </c>
      <c r="H33" s="96">
        <f>IF(G33="","",580000)</f>
      </c>
      <c r="I33" s="96">
        <f>IF(G33="","",MIN(G33,H33))</f>
      </c>
      <c r="J33" s="80" t="s">
        <v>161</v>
      </c>
      <c r="K33" s="81">
        <v>381200</v>
      </c>
      <c r="L33" s="83"/>
      <c r="M33" s="75"/>
      <c r="O33" s="76"/>
    </row>
    <row r="34" spans="1:15" s="58" customFormat="1" ht="15" customHeight="1" thickBot="1">
      <c r="A34" s="557"/>
      <c r="B34" s="560"/>
      <c r="C34" s="562"/>
      <c r="D34" s="562"/>
      <c r="E34" s="95"/>
      <c r="F34" s="95"/>
      <c r="G34" s="96"/>
      <c r="H34" s="96"/>
      <c r="I34" s="96"/>
      <c r="J34" s="80" t="s">
        <v>297</v>
      </c>
      <c r="K34" s="81">
        <v>481200</v>
      </c>
      <c r="L34" s="83"/>
      <c r="M34" s="75"/>
      <c r="O34" s="76"/>
    </row>
    <row r="35" spans="1:15" s="58" customFormat="1" ht="15" customHeight="1" thickBot="1">
      <c r="A35" s="557"/>
      <c r="B35" s="560"/>
      <c r="C35" s="562"/>
      <c r="D35" s="562"/>
      <c r="E35" s="95"/>
      <c r="F35" s="95"/>
      <c r="G35" s="96"/>
      <c r="H35" s="96"/>
      <c r="I35" s="96"/>
      <c r="J35" s="80" t="s">
        <v>298</v>
      </c>
      <c r="K35" s="81">
        <v>181200</v>
      </c>
      <c r="L35" s="83"/>
      <c r="M35" s="75"/>
      <c r="O35" s="76"/>
    </row>
    <row r="36" spans="1:15" s="58" customFormat="1" ht="15" customHeight="1" thickBot="1">
      <c r="A36" s="557"/>
      <c r="B36" s="560"/>
      <c r="C36" s="562"/>
      <c r="D36" s="562"/>
      <c r="E36" s="95"/>
      <c r="F36" s="95"/>
      <c r="G36" s="96">
        <f t="shared" si="0"/>
      </c>
      <c r="H36" s="96">
        <f t="shared" si="1"/>
      </c>
      <c r="I36" s="96">
        <f t="shared" si="2"/>
      </c>
      <c r="J36" s="80" t="s">
        <v>299</v>
      </c>
      <c r="K36" s="81">
        <v>381200</v>
      </c>
      <c r="L36" s="83"/>
      <c r="M36" s="75"/>
      <c r="O36" s="76"/>
    </row>
    <row r="37" spans="1:15" s="58" customFormat="1" ht="15" customHeight="1" thickBot="1">
      <c r="A37" s="557"/>
      <c r="B37" s="560"/>
      <c r="C37" s="562"/>
      <c r="D37" s="562"/>
      <c r="E37" s="94"/>
      <c r="F37" s="95"/>
      <c r="G37" s="96">
        <f t="shared" si="0"/>
      </c>
      <c r="H37" s="96">
        <f t="shared" si="1"/>
      </c>
      <c r="I37" s="96">
        <f t="shared" si="2"/>
      </c>
      <c r="J37" s="112" t="s">
        <v>162</v>
      </c>
      <c r="K37" s="113" t="s">
        <v>150</v>
      </c>
      <c r="L37" s="83"/>
      <c r="M37" s="75"/>
      <c r="O37" s="76"/>
    </row>
    <row r="38" spans="1:15" s="58" customFormat="1" ht="15" customHeight="1" thickBot="1">
      <c r="A38" s="557"/>
      <c r="B38" s="560"/>
      <c r="C38" s="562"/>
      <c r="D38" s="562"/>
      <c r="E38" s="98"/>
      <c r="F38" s="98"/>
      <c r="G38" s="99">
        <f t="shared" si="0"/>
      </c>
      <c r="H38" s="99">
        <f t="shared" si="1"/>
      </c>
      <c r="I38" s="99">
        <f t="shared" si="2"/>
      </c>
      <c r="J38" s="563" t="s">
        <v>77</v>
      </c>
      <c r="K38" s="564"/>
      <c r="L38" s="85"/>
      <c r="M38" s="86"/>
      <c r="O38" s="87"/>
    </row>
    <row r="39" spans="1:13" s="58" customFormat="1" ht="15" customHeight="1" thickBot="1">
      <c r="A39" s="556" t="s">
        <v>15</v>
      </c>
      <c r="B39" s="559"/>
      <c r="C39" s="559"/>
      <c r="D39" s="559"/>
      <c r="E39" s="553"/>
      <c r="F39" s="553"/>
      <c r="G39" s="553"/>
      <c r="H39" s="553"/>
      <c r="I39" s="553"/>
      <c r="J39" s="72" t="s">
        <v>89</v>
      </c>
      <c r="K39" s="73">
        <v>303000</v>
      </c>
      <c r="L39" s="101"/>
      <c r="M39" s="75"/>
    </row>
    <row r="40" spans="1:13" s="58" customFormat="1" ht="15" customHeight="1" thickBot="1">
      <c r="A40" s="557"/>
      <c r="B40" s="559"/>
      <c r="C40" s="559"/>
      <c r="D40" s="559"/>
      <c r="E40" s="553"/>
      <c r="F40" s="553"/>
      <c r="G40" s="553"/>
      <c r="H40" s="553"/>
      <c r="I40" s="553"/>
      <c r="J40" s="77" t="s">
        <v>90</v>
      </c>
      <c r="K40" s="78">
        <v>362400</v>
      </c>
      <c r="L40" s="103"/>
      <c r="M40" s="104"/>
    </row>
    <row r="41" spans="1:13" s="58" customFormat="1" ht="15" customHeight="1" thickBot="1">
      <c r="A41" s="557"/>
      <c r="B41" s="559"/>
      <c r="C41" s="559"/>
      <c r="D41" s="559"/>
      <c r="E41" s="553"/>
      <c r="F41" s="553"/>
      <c r="G41" s="553"/>
      <c r="H41" s="553"/>
      <c r="I41" s="553"/>
      <c r="J41" s="77" t="s">
        <v>130</v>
      </c>
      <c r="K41" s="78">
        <v>421800</v>
      </c>
      <c r="L41" s="103"/>
      <c r="M41" s="104"/>
    </row>
    <row r="42" spans="1:13" s="58" customFormat="1" ht="15" customHeight="1" thickBot="1">
      <c r="A42" s="557"/>
      <c r="B42" s="559"/>
      <c r="C42" s="559"/>
      <c r="D42" s="559"/>
      <c r="E42" s="553"/>
      <c r="F42" s="553"/>
      <c r="G42" s="553"/>
      <c r="H42" s="553"/>
      <c r="I42" s="553"/>
      <c r="J42" s="80" t="s">
        <v>160</v>
      </c>
      <c r="K42" s="81">
        <v>281200</v>
      </c>
      <c r="L42" s="103"/>
      <c r="M42" s="104"/>
    </row>
    <row r="43" spans="1:13" s="58" customFormat="1" ht="15" customHeight="1" thickBot="1">
      <c r="A43" s="557"/>
      <c r="B43" s="559"/>
      <c r="C43" s="559"/>
      <c r="D43" s="559"/>
      <c r="E43" s="553"/>
      <c r="F43" s="553"/>
      <c r="G43" s="553"/>
      <c r="H43" s="553"/>
      <c r="I43" s="553"/>
      <c r="J43" s="80" t="s">
        <v>161</v>
      </c>
      <c r="K43" s="81">
        <v>381200</v>
      </c>
      <c r="L43" s="103"/>
      <c r="M43" s="104"/>
    </row>
    <row r="44" spans="1:13" s="58" customFormat="1" ht="15" customHeight="1" thickBot="1">
      <c r="A44" s="557"/>
      <c r="B44" s="559"/>
      <c r="C44" s="559"/>
      <c r="D44" s="559"/>
      <c r="E44" s="553"/>
      <c r="F44" s="553"/>
      <c r="G44" s="553"/>
      <c r="H44" s="553"/>
      <c r="I44" s="553"/>
      <c r="J44" s="80" t="s">
        <v>297</v>
      </c>
      <c r="K44" s="81">
        <v>481200</v>
      </c>
      <c r="L44" s="103"/>
      <c r="M44" s="104"/>
    </row>
    <row r="45" spans="1:13" s="58" customFormat="1" ht="15" customHeight="1" thickBot="1">
      <c r="A45" s="557"/>
      <c r="B45" s="559"/>
      <c r="C45" s="559"/>
      <c r="D45" s="559"/>
      <c r="E45" s="553"/>
      <c r="F45" s="553"/>
      <c r="G45" s="553"/>
      <c r="H45" s="553"/>
      <c r="I45" s="553"/>
      <c r="J45" s="80" t="s">
        <v>298</v>
      </c>
      <c r="K45" s="81">
        <v>181200</v>
      </c>
      <c r="L45" s="103"/>
      <c r="M45" s="104"/>
    </row>
    <row r="46" spans="1:13" s="58" customFormat="1" ht="15" customHeight="1" thickBot="1">
      <c r="A46" s="557"/>
      <c r="B46" s="559"/>
      <c r="C46" s="559"/>
      <c r="D46" s="559"/>
      <c r="E46" s="553"/>
      <c r="F46" s="553"/>
      <c r="G46" s="553"/>
      <c r="H46" s="553"/>
      <c r="I46" s="553"/>
      <c r="J46" s="80" t="s">
        <v>299</v>
      </c>
      <c r="K46" s="81">
        <v>381200</v>
      </c>
      <c r="L46" s="103"/>
      <c r="M46" s="104"/>
    </row>
    <row r="47" spans="1:17" s="58" customFormat="1" ht="15" customHeight="1" thickBot="1">
      <c r="A47" s="557"/>
      <c r="B47" s="559"/>
      <c r="C47" s="559"/>
      <c r="D47" s="559"/>
      <c r="E47" s="553"/>
      <c r="F47" s="553"/>
      <c r="G47" s="553"/>
      <c r="H47" s="553"/>
      <c r="I47" s="553"/>
      <c r="J47" s="112" t="s">
        <v>162</v>
      </c>
      <c r="K47" s="113" t="s">
        <v>150</v>
      </c>
      <c r="L47" s="106"/>
      <c r="M47" s="107"/>
      <c r="Q47" s="56"/>
    </row>
    <row r="48" spans="1:14" s="58" customFormat="1" ht="15" customHeight="1" thickBot="1">
      <c r="A48" s="558"/>
      <c r="B48" s="559"/>
      <c r="C48" s="559"/>
      <c r="D48" s="559"/>
      <c r="E48" s="553"/>
      <c r="F48" s="553"/>
      <c r="G48" s="553"/>
      <c r="H48" s="553"/>
      <c r="I48" s="553"/>
      <c r="J48" s="554" t="s">
        <v>78</v>
      </c>
      <c r="K48" s="555"/>
      <c r="L48" s="108"/>
      <c r="M48" s="86"/>
      <c r="N48" s="109"/>
    </row>
    <row r="49" spans="1:13" s="20" customFormat="1" ht="11.25" customHeight="1">
      <c r="A49" s="47" t="s">
        <v>27</v>
      </c>
      <c r="B49" s="48"/>
      <c r="C49" s="48"/>
      <c r="D49" s="48"/>
      <c r="E49" s="49"/>
      <c r="F49" s="49"/>
      <c r="G49" s="49"/>
      <c r="H49" s="49"/>
      <c r="I49" s="49"/>
      <c r="J49" s="50"/>
      <c r="K49" s="50"/>
      <c r="L49" s="48"/>
      <c r="M49" s="51"/>
    </row>
    <row r="50" s="20" customFormat="1" ht="11.25" customHeight="1">
      <c r="A50" s="47" t="s">
        <v>50</v>
      </c>
    </row>
    <row r="51" s="20" customFormat="1" ht="11.25" customHeight="1">
      <c r="A51" s="52" t="s">
        <v>142</v>
      </c>
    </row>
    <row r="52" s="20" customFormat="1" ht="11.25" customHeight="1">
      <c r="A52" s="110" t="s">
        <v>143</v>
      </c>
    </row>
    <row r="53" s="20" customFormat="1" ht="11.25" customHeight="1">
      <c r="A53" s="110" t="s">
        <v>281</v>
      </c>
    </row>
    <row r="54" s="20" customFormat="1" ht="11.25" customHeight="1">
      <c r="A54" s="110" t="s">
        <v>282</v>
      </c>
    </row>
    <row r="55" s="20" customFormat="1" ht="11.25" customHeight="1">
      <c r="A55" s="47" t="s">
        <v>1</v>
      </c>
    </row>
    <row r="56" ht="11.25" customHeight="1">
      <c r="A56" s="47" t="s">
        <v>144</v>
      </c>
    </row>
    <row r="57" ht="11.25" customHeight="1">
      <c r="A57" s="52" t="s">
        <v>145</v>
      </c>
    </row>
    <row r="58" ht="11.25" customHeight="1">
      <c r="A58" s="47" t="s">
        <v>3</v>
      </c>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sheetData>
  <sheetProtection/>
  <mergeCells count="34">
    <mergeCell ref="G39:G48"/>
    <mergeCell ref="H39:H48"/>
    <mergeCell ref="I39:I48"/>
    <mergeCell ref="J48:K48"/>
    <mergeCell ref="A39:A48"/>
    <mergeCell ref="B39:B48"/>
    <mergeCell ref="C39:C48"/>
    <mergeCell ref="D39:D48"/>
    <mergeCell ref="E39:E48"/>
    <mergeCell ref="F39:F48"/>
    <mergeCell ref="A19:A28"/>
    <mergeCell ref="B19:B28"/>
    <mergeCell ref="C19:C28"/>
    <mergeCell ref="D19:D28"/>
    <mergeCell ref="J28:K28"/>
    <mergeCell ref="A29:A38"/>
    <mergeCell ref="B29:B38"/>
    <mergeCell ref="C29:C38"/>
    <mergeCell ref="D29:D38"/>
    <mergeCell ref="J38:K38"/>
    <mergeCell ref="A6:A7"/>
    <mergeCell ref="A9:A18"/>
    <mergeCell ref="B9:B18"/>
    <mergeCell ref="C9:C18"/>
    <mergeCell ref="D9:D18"/>
    <mergeCell ref="J18:K18"/>
    <mergeCell ref="H2:K2"/>
    <mergeCell ref="H3:K3"/>
    <mergeCell ref="B5:B6"/>
    <mergeCell ref="C5:D5"/>
    <mergeCell ref="G5:G6"/>
    <mergeCell ref="H5:H6"/>
    <mergeCell ref="I5:I6"/>
    <mergeCell ref="J5:M5"/>
  </mergeCells>
  <printOptions horizontalCentered="1"/>
  <pageMargins left="0.3937007874015748" right="0.3937007874015748" top="0.3937007874015748" bottom="0.3937007874015748" header="0" footer="0"/>
  <pageSetup horizontalDpi="600" verticalDpi="600" orientation="landscape" paperSize="9" scale="69" r:id="rId2"/>
  <drawing r:id="rId1"/>
</worksheet>
</file>

<file path=xl/worksheets/sheet7.xml><?xml version="1.0" encoding="utf-8"?>
<worksheet xmlns="http://schemas.openxmlformats.org/spreadsheetml/2006/main" xmlns:r="http://schemas.openxmlformats.org/officeDocument/2006/relationships">
  <dimension ref="A1:R43"/>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246" customWidth="1"/>
    <col min="2" max="4" width="12.50390625" style="246" customWidth="1"/>
    <col min="5" max="9" width="13.75390625" style="246" customWidth="1"/>
    <col min="10" max="10" width="4.375" style="246" customWidth="1"/>
    <col min="11" max="12" width="10.00390625" style="246" customWidth="1"/>
    <col min="13" max="13" width="13.75390625" style="246" customWidth="1"/>
    <col min="14" max="14" width="3.125" style="246" customWidth="1"/>
    <col min="15" max="16" width="5.625" style="246" customWidth="1"/>
    <col min="17" max="18" width="8.125" style="246" customWidth="1"/>
    <col min="19" max="16384" width="9.625" style="246" customWidth="1"/>
  </cols>
  <sheetData>
    <row r="1" spans="1:17" ht="18.75" customHeight="1" thickBot="1">
      <c r="A1" s="250" t="s">
        <v>53</v>
      </c>
      <c r="P1" s="250" t="s">
        <v>120</v>
      </c>
      <c r="Q1" s="251"/>
    </row>
    <row r="2" spans="7:18" ht="18.75" customHeight="1" thickBot="1">
      <c r="G2" s="252" t="s">
        <v>20</v>
      </c>
      <c r="H2" s="568"/>
      <c r="I2" s="569"/>
      <c r="J2" s="569"/>
      <c r="K2" s="570"/>
      <c r="L2" s="252" t="s">
        <v>21</v>
      </c>
      <c r="M2" s="28"/>
      <c r="Q2" s="253" t="s">
        <v>51</v>
      </c>
      <c r="R2" s="253" t="s">
        <v>5</v>
      </c>
    </row>
    <row r="3" spans="1:18" ht="18.75" customHeight="1" thickBot="1" thickTop="1">
      <c r="A3" s="250"/>
      <c r="E3" s="232"/>
      <c r="F3" s="232"/>
      <c r="G3" s="252" t="s">
        <v>18</v>
      </c>
      <c r="H3" s="568"/>
      <c r="I3" s="569"/>
      <c r="J3" s="569"/>
      <c r="K3" s="570"/>
      <c r="L3" s="252" t="s">
        <v>19</v>
      </c>
      <c r="M3" s="28"/>
      <c r="P3" s="253" t="s">
        <v>119</v>
      </c>
      <c r="Q3" s="254" t="e">
        <f>IF(L32=SUM(#REF!),"OK","ERR")</f>
        <v>#REF!</v>
      </c>
      <c r="R3" s="254" t="e">
        <f>IF(M32=#REF!,"OK","ERR")</f>
        <v>#REF!</v>
      </c>
    </row>
    <row r="4" spans="1:8" ht="18.75" customHeight="1" thickBot="1">
      <c r="A4" s="250" t="s">
        <v>290</v>
      </c>
      <c r="E4" s="255"/>
      <c r="F4" s="255"/>
      <c r="G4" s="255"/>
      <c r="H4" s="256"/>
    </row>
    <row r="5" spans="1:13" s="260" customFormat="1" ht="18.75" customHeight="1" thickBot="1">
      <c r="A5" s="257" t="s">
        <v>9</v>
      </c>
      <c r="B5" s="571" t="s">
        <v>294</v>
      </c>
      <c r="C5" s="259"/>
      <c r="D5" s="488"/>
      <c r="E5" s="258"/>
      <c r="F5" s="259"/>
      <c r="G5" s="593" t="s">
        <v>121</v>
      </c>
      <c r="H5" s="583" t="s">
        <v>304</v>
      </c>
      <c r="I5" s="583" t="s">
        <v>122</v>
      </c>
      <c r="J5" s="588" t="s">
        <v>28</v>
      </c>
      <c r="K5" s="589"/>
      <c r="L5" s="589"/>
      <c r="M5" s="590"/>
    </row>
    <row r="6" spans="1:15" s="260" customFormat="1" ht="30" customHeight="1" thickBot="1">
      <c r="A6" s="586" t="s">
        <v>8</v>
      </c>
      <c r="B6" s="572"/>
      <c r="C6" s="487" t="s">
        <v>286</v>
      </c>
      <c r="D6" s="487" t="s">
        <v>287</v>
      </c>
      <c r="E6" s="59" t="s">
        <v>74</v>
      </c>
      <c r="F6" s="59" t="s">
        <v>80</v>
      </c>
      <c r="G6" s="594"/>
      <c r="H6" s="572"/>
      <c r="I6" s="591"/>
      <c r="J6" s="261" t="s">
        <v>13</v>
      </c>
      <c r="K6" s="262" t="s">
        <v>52</v>
      </c>
      <c r="L6" s="263" t="s">
        <v>51</v>
      </c>
      <c r="M6" s="53" t="s">
        <v>71</v>
      </c>
      <c r="O6" s="264" t="s">
        <v>79</v>
      </c>
    </row>
    <row r="7" spans="1:15" s="260" customFormat="1" ht="15" customHeight="1" thickBot="1">
      <c r="A7" s="587"/>
      <c r="B7" s="64" t="s">
        <v>83</v>
      </c>
      <c r="C7" s="64" t="s">
        <v>100</v>
      </c>
      <c r="D7" s="64" t="s">
        <v>101</v>
      </c>
      <c r="E7" s="64" t="s">
        <v>84</v>
      </c>
      <c r="F7" s="64" t="s">
        <v>85</v>
      </c>
      <c r="G7" s="64" t="s">
        <v>86</v>
      </c>
      <c r="H7" s="64" t="s">
        <v>87</v>
      </c>
      <c r="I7" s="265" t="s">
        <v>88</v>
      </c>
      <c r="J7" s="266"/>
      <c r="K7" s="267"/>
      <c r="L7" s="268"/>
      <c r="M7" s="54"/>
      <c r="O7" s="65"/>
    </row>
    <row r="8" spans="1:13" s="273" customFormat="1" ht="15" customHeight="1" thickBot="1">
      <c r="A8" s="269"/>
      <c r="B8" s="66" t="s">
        <v>11</v>
      </c>
      <c r="C8" s="66" t="s">
        <v>11</v>
      </c>
      <c r="D8" s="66" t="s">
        <v>11</v>
      </c>
      <c r="E8" s="66" t="s">
        <v>16</v>
      </c>
      <c r="F8" s="66" t="s">
        <v>16</v>
      </c>
      <c r="G8" s="66" t="s">
        <v>16</v>
      </c>
      <c r="H8" s="66" t="s">
        <v>16</v>
      </c>
      <c r="I8" s="66" t="s">
        <v>16</v>
      </c>
      <c r="J8" s="270"/>
      <c r="K8" s="271" t="s">
        <v>12</v>
      </c>
      <c r="L8" s="272" t="s">
        <v>11</v>
      </c>
      <c r="M8" s="55" t="s">
        <v>12</v>
      </c>
    </row>
    <row r="9" spans="1:15" s="260" customFormat="1" ht="15" customHeight="1" thickBot="1">
      <c r="A9" s="592">
        <v>1</v>
      </c>
      <c r="B9" s="584"/>
      <c r="C9" s="584"/>
      <c r="D9" s="584"/>
      <c r="E9" s="275"/>
      <c r="F9" s="275"/>
      <c r="G9" s="276">
        <f aca="true" t="shared" si="0" ref="G9:G26">IF(E9="","",IF(ISERROR(E9+F9),"",E9+F9))</f>
      </c>
      <c r="H9" s="277">
        <f aca="true" t="shared" si="1" ref="H9:H26">IF(G9="","",550000)</f>
      </c>
      <c r="I9" s="276">
        <f aca="true" t="shared" si="2" ref="I9:I26">IF(G9="","",MIN(G9,H9))</f>
      </c>
      <c r="J9" s="278" t="s">
        <v>89</v>
      </c>
      <c r="K9" s="279">
        <v>350000</v>
      </c>
      <c r="L9" s="280"/>
      <c r="M9" s="281"/>
      <c r="O9" s="282" t="str">
        <f>ASC($A$9&amp;$J9)</f>
        <v>1A</v>
      </c>
    </row>
    <row r="10" spans="1:15" s="260" customFormat="1" ht="15" customHeight="1" thickBot="1">
      <c r="A10" s="592"/>
      <c r="B10" s="585"/>
      <c r="C10" s="585"/>
      <c r="D10" s="585"/>
      <c r="E10" s="275"/>
      <c r="F10" s="275"/>
      <c r="G10" s="276">
        <f t="shared" si="0"/>
      </c>
      <c r="H10" s="277">
        <f t="shared" si="1"/>
      </c>
      <c r="I10" s="276">
        <f t="shared" si="2"/>
      </c>
      <c r="J10" s="283" t="s">
        <v>90</v>
      </c>
      <c r="K10" s="284">
        <v>250000</v>
      </c>
      <c r="L10" s="285"/>
      <c r="M10" s="286"/>
      <c r="O10" s="287" t="str">
        <f>ASC($A$9&amp;$J10)</f>
        <v>1B</v>
      </c>
    </row>
    <row r="11" spans="1:15" s="260" customFormat="1" ht="15" customHeight="1" thickBot="1">
      <c r="A11" s="592"/>
      <c r="B11" s="585"/>
      <c r="C11" s="585"/>
      <c r="D11" s="585"/>
      <c r="E11" s="275"/>
      <c r="F11" s="275"/>
      <c r="G11" s="276">
        <f t="shared" si="0"/>
      </c>
      <c r="H11" s="277">
        <f t="shared" si="1"/>
      </c>
      <c r="I11" s="276">
        <f t="shared" si="2"/>
      </c>
      <c r="J11" s="283" t="s">
        <v>17</v>
      </c>
      <c r="K11" s="284">
        <v>150000</v>
      </c>
      <c r="L11" s="285"/>
      <c r="M11" s="286"/>
      <c r="O11" s="287" t="str">
        <f>ASC($A$9&amp;$J11)</f>
        <v>1C</v>
      </c>
    </row>
    <row r="12" spans="1:15" s="260" customFormat="1" ht="15" customHeight="1" thickBot="1">
      <c r="A12" s="592"/>
      <c r="B12" s="585"/>
      <c r="C12" s="585"/>
      <c r="D12" s="585"/>
      <c r="E12" s="275"/>
      <c r="F12" s="275"/>
      <c r="G12" s="276">
        <f t="shared" si="0"/>
      </c>
      <c r="H12" s="277">
        <f t="shared" si="1"/>
      </c>
      <c r="I12" s="276">
        <f t="shared" si="2"/>
      </c>
      <c r="J12" s="288" t="s">
        <v>14</v>
      </c>
      <c r="K12" s="289">
        <v>100000</v>
      </c>
      <c r="L12" s="290"/>
      <c r="M12" s="291"/>
      <c r="O12" s="292" t="str">
        <f>ASC($A$9&amp;$J12)</f>
        <v>1D</v>
      </c>
    </row>
    <row r="13" spans="1:17" s="260" customFormat="1" ht="15" customHeight="1" thickBot="1">
      <c r="A13" s="592"/>
      <c r="B13" s="585"/>
      <c r="C13" s="585"/>
      <c r="D13" s="585"/>
      <c r="E13" s="275"/>
      <c r="F13" s="275"/>
      <c r="G13" s="276">
        <f t="shared" si="0"/>
      </c>
      <c r="H13" s="277">
        <f t="shared" si="1"/>
      </c>
      <c r="I13" s="276">
        <f t="shared" si="2"/>
      </c>
      <c r="J13" s="293" t="s">
        <v>91</v>
      </c>
      <c r="K13" s="294">
        <v>60000</v>
      </c>
      <c r="L13" s="290"/>
      <c r="M13" s="291"/>
      <c r="O13" s="295" t="str">
        <f>ASC($A$9&amp;$J13)</f>
        <v>1E</v>
      </c>
      <c r="Q13" s="251"/>
    </row>
    <row r="14" spans="1:17" s="260" customFormat="1" ht="15" customHeight="1" thickBot="1">
      <c r="A14" s="592"/>
      <c r="B14" s="585"/>
      <c r="C14" s="585"/>
      <c r="D14" s="585"/>
      <c r="E14" s="274"/>
      <c r="F14" s="274"/>
      <c r="G14" s="296">
        <f t="shared" si="0"/>
      </c>
      <c r="H14" s="297">
        <f t="shared" si="1"/>
      </c>
      <c r="I14" s="296">
        <f t="shared" si="2"/>
      </c>
      <c r="J14" s="597" t="s">
        <v>75</v>
      </c>
      <c r="K14" s="598"/>
      <c r="L14" s="298"/>
      <c r="M14" s="299"/>
      <c r="Q14" s="251"/>
    </row>
    <row r="15" spans="1:15" s="260" customFormat="1" ht="15" customHeight="1" thickBot="1">
      <c r="A15" s="595">
        <v>2</v>
      </c>
      <c r="B15" s="585"/>
      <c r="C15" s="585"/>
      <c r="D15" s="585"/>
      <c r="E15" s="275"/>
      <c r="F15" s="275"/>
      <c r="G15" s="276">
        <f t="shared" si="0"/>
      </c>
      <c r="H15" s="277">
        <f t="shared" si="1"/>
      </c>
      <c r="I15" s="276">
        <f t="shared" si="2"/>
      </c>
      <c r="J15" s="300" t="s">
        <v>89</v>
      </c>
      <c r="K15" s="301">
        <v>350000</v>
      </c>
      <c r="L15" s="280"/>
      <c r="M15" s="281"/>
      <c r="O15" s="282" t="str">
        <f>ASC($A$15&amp;$J15)</f>
        <v>2A</v>
      </c>
    </row>
    <row r="16" spans="1:15" s="260" customFormat="1" ht="15" customHeight="1" thickBot="1">
      <c r="A16" s="592"/>
      <c r="B16" s="585"/>
      <c r="C16" s="585"/>
      <c r="D16" s="585"/>
      <c r="E16" s="275"/>
      <c r="F16" s="275"/>
      <c r="G16" s="276">
        <f t="shared" si="0"/>
      </c>
      <c r="H16" s="277">
        <f t="shared" si="1"/>
      </c>
      <c r="I16" s="276">
        <f t="shared" si="2"/>
      </c>
      <c r="J16" s="283" t="s">
        <v>90</v>
      </c>
      <c r="K16" s="302">
        <v>250000</v>
      </c>
      <c r="L16" s="285"/>
      <c r="M16" s="286"/>
      <c r="O16" s="287" t="str">
        <f>ASC($A$15&amp;$J16)</f>
        <v>2B</v>
      </c>
    </row>
    <row r="17" spans="1:17" s="260" customFormat="1" ht="15" customHeight="1" thickBot="1">
      <c r="A17" s="592"/>
      <c r="B17" s="585"/>
      <c r="C17" s="585"/>
      <c r="D17" s="585"/>
      <c r="E17" s="275"/>
      <c r="F17" s="275"/>
      <c r="G17" s="276">
        <f t="shared" si="0"/>
      </c>
      <c r="H17" s="277">
        <f t="shared" si="1"/>
      </c>
      <c r="I17" s="276">
        <f t="shared" si="2"/>
      </c>
      <c r="J17" s="283" t="s">
        <v>92</v>
      </c>
      <c r="K17" s="302">
        <v>150000</v>
      </c>
      <c r="L17" s="285"/>
      <c r="M17" s="286"/>
      <c r="O17" s="287" t="str">
        <f>ASC($A$15&amp;$J17)</f>
        <v>2C</v>
      </c>
      <c r="Q17" s="251"/>
    </row>
    <row r="18" spans="1:15" s="260" customFormat="1" ht="15" customHeight="1" thickBot="1">
      <c r="A18" s="592"/>
      <c r="B18" s="585"/>
      <c r="C18" s="585"/>
      <c r="D18" s="585"/>
      <c r="E18" s="275"/>
      <c r="F18" s="275"/>
      <c r="G18" s="276">
        <f t="shared" si="0"/>
      </c>
      <c r="H18" s="277">
        <f t="shared" si="1"/>
      </c>
      <c r="I18" s="276">
        <f t="shared" si="2"/>
      </c>
      <c r="J18" s="288" t="s">
        <v>93</v>
      </c>
      <c r="K18" s="303">
        <v>100000</v>
      </c>
      <c r="L18" s="285"/>
      <c r="M18" s="286"/>
      <c r="O18" s="287" t="str">
        <f>ASC($A$15&amp;$J18)</f>
        <v>2D</v>
      </c>
    </row>
    <row r="19" spans="1:17" s="260" customFormat="1" ht="15" customHeight="1" thickBot="1">
      <c r="A19" s="592"/>
      <c r="B19" s="585"/>
      <c r="C19" s="585"/>
      <c r="D19" s="585"/>
      <c r="E19" s="275"/>
      <c r="F19" s="275"/>
      <c r="G19" s="276">
        <f t="shared" si="0"/>
      </c>
      <c r="H19" s="277">
        <f t="shared" si="1"/>
      </c>
      <c r="I19" s="276">
        <f t="shared" si="2"/>
      </c>
      <c r="J19" s="293" t="s">
        <v>91</v>
      </c>
      <c r="K19" s="304">
        <v>60000</v>
      </c>
      <c r="L19" s="290"/>
      <c r="M19" s="291"/>
      <c r="O19" s="295" t="str">
        <f>ASC($A$15&amp;$J19)</f>
        <v>2E</v>
      </c>
      <c r="Q19" s="251"/>
    </row>
    <row r="20" spans="1:13" s="260" customFormat="1" ht="15" customHeight="1" thickBot="1">
      <c r="A20" s="596"/>
      <c r="B20" s="585"/>
      <c r="C20" s="585"/>
      <c r="D20" s="585"/>
      <c r="E20" s="274"/>
      <c r="F20" s="274"/>
      <c r="G20" s="296">
        <f t="shared" si="0"/>
      </c>
      <c r="H20" s="297">
        <f t="shared" si="1"/>
      </c>
      <c r="I20" s="296">
        <f t="shared" si="2"/>
      </c>
      <c r="J20" s="597" t="s">
        <v>76</v>
      </c>
      <c r="K20" s="598"/>
      <c r="L20" s="298"/>
      <c r="M20" s="299"/>
    </row>
    <row r="21" spans="1:15" s="260" customFormat="1" ht="15" customHeight="1" thickBot="1">
      <c r="A21" s="592">
        <v>3</v>
      </c>
      <c r="B21" s="585"/>
      <c r="C21" s="585"/>
      <c r="D21" s="585"/>
      <c r="E21" s="275"/>
      <c r="F21" s="275"/>
      <c r="G21" s="276">
        <f t="shared" si="0"/>
      </c>
      <c r="H21" s="277">
        <f t="shared" si="1"/>
      </c>
      <c r="I21" s="276">
        <f t="shared" si="2"/>
      </c>
      <c r="J21" s="300" t="s">
        <v>94</v>
      </c>
      <c r="K21" s="301">
        <v>350000</v>
      </c>
      <c r="L21" s="305"/>
      <c r="M21" s="306"/>
      <c r="O21" s="282" t="str">
        <f>ASC($A$21&amp;$J21)</f>
        <v>3A</v>
      </c>
    </row>
    <row r="22" spans="1:15" s="260" customFormat="1" ht="15" customHeight="1" thickBot="1">
      <c r="A22" s="592"/>
      <c r="B22" s="585"/>
      <c r="C22" s="585"/>
      <c r="D22" s="585"/>
      <c r="E22" s="275"/>
      <c r="F22" s="275"/>
      <c r="G22" s="276">
        <f t="shared" si="0"/>
      </c>
      <c r="H22" s="277">
        <f t="shared" si="1"/>
      </c>
      <c r="I22" s="276">
        <f t="shared" si="2"/>
      </c>
      <c r="J22" s="283" t="s">
        <v>95</v>
      </c>
      <c r="K22" s="302">
        <v>250000</v>
      </c>
      <c r="L22" s="285"/>
      <c r="M22" s="286"/>
      <c r="O22" s="287" t="str">
        <f>ASC($A$21&amp;$J22)</f>
        <v>3B</v>
      </c>
    </row>
    <row r="23" spans="1:15" s="260" customFormat="1" ht="15" customHeight="1" thickBot="1">
      <c r="A23" s="592"/>
      <c r="B23" s="585"/>
      <c r="C23" s="585"/>
      <c r="D23" s="585"/>
      <c r="E23" s="275"/>
      <c r="F23" s="275"/>
      <c r="G23" s="276">
        <f t="shared" si="0"/>
      </c>
      <c r="H23" s="277">
        <f t="shared" si="1"/>
      </c>
      <c r="I23" s="276">
        <f t="shared" si="2"/>
      </c>
      <c r="J23" s="283" t="s">
        <v>96</v>
      </c>
      <c r="K23" s="302">
        <v>150000</v>
      </c>
      <c r="L23" s="285"/>
      <c r="M23" s="286"/>
      <c r="O23" s="287" t="str">
        <f>ASC($A$21&amp;$J23)</f>
        <v>3C</v>
      </c>
    </row>
    <row r="24" spans="1:15" s="260" customFormat="1" ht="15" customHeight="1" thickBot="1">
      <c r="A24" s="592"/>
      <c r="B24" s="585"/>
      <c r="C24" s="585"/>
      <c r="D24" s="585"/>
      <c r="E24" s="275"/>
      <c r="F24" s="275"/>
      <c r="G24" s="276">
        <f t="shared" si="0"/>
      </c>
      <c r="H24" s="277">
        <f t="shared" si="1"/>
      </c>
      <c r="I24" s="276">
        <f t="shared" si="2"/>
      </c>
      <c r="J24" s="288" t="s">
        <v>97</v>
      </c>
      <c r="K24" s="303">
        <v>100000</v>
      </c>
      <c r="L24" s="290"/>
      <c r="M24" s="291"/>
      <c r="O24" s="292" t="str">
        <f>ASC($A$21&amp;$J24)</f>
        <v>3D</v>
      </c>
    </row>
    <row r="25" spans="1:15" s="260" customFormat="1" ht="15" customHeight="1" thickBot="1">
      <c r="A25" s="592"/>
      <c r="B25" s="585"/>
      <c r="C25" s="585"/>
      <c r="D25" s="585"/>
      <c r="E25" s="275"/>
      <c r="F25" s="275"/>
      <c r="G25" s="276">
        <f t="shared" si="0"/>
      </c>
      <c r="H25" s="277">
        <f t="shared" si="1"/>
      </c>
      <c r="I25" s="276">
        <f t="shared" si="2"/>
      </c>
      <c r="J25" s="293" t="s">
        <v>91</v>
      </c>
      <c r="K25" s="304">
        <v>60000</v>
      </c>
      <c r="L25" s="290"/>
      <c r="M25" s="291"/>
      <c r="O25" s="295" t="str">
        <f>ASC($A$21&amp;$J25)</f>
        <v>3E</v>
      </c>
    </row>
    <row r="26" spans="1:13" s="260" customFormat="1" ht="15" customHeight="1" thickBot="1">
      <c r="A26" s="592"/>
      <c r="B26" s="585"/>
      <c r="C26" s="585"/>
      <c r="D26" s="585"/>
      <c r="E26" s="274"/>
      <c r="F26" s="274"/>
      <c r="G26" s="296">
        <f t="shared" si="0"/>
      </c>
      <c r="H26" s="297">
        <f t="shared" si="1"/>
      </c>
      <c r="I26" s="296">
        <f t="shared" si="2"/>
      </c>
      <c r="J26" s="597" t="s">
        <v>77</v>
      </c>
      <c r="K26" s="598"/>
      <c r="L26" s="298"/>
      <c r="M26" s="299"/>
    </row>
    <row r="27" spans="1:13" s="260" customFormat="1" ht="15" customHeight="1" thickBot="1">
      <c r="A27" s="595" t="s">
        <v>15</v>
      </c>
      <c r="B27" s="600"/>
      <c r="C27" s="600"/>
      <c r="D27" s="600"/>
      <c r="E27" s="599"/>
      <c r="F27" s="599"/>
      <c r="G27" s="599"/>
      <c r="H27" s="599"/>
      <c r="I27" s="599"/>
      <c r="J27" s="300" t="s">
        <v>98</v>
      </c>
      <c r="K27" s="301">
        <v>350000</v>
      </c>
      <c r="L27" s="280"/>
      <c r="M27" s="281"/>
    </row>
    <row r="28" spans="1:13" s="260" customFormat="1" ht="15" customHeight="1" thickBot="1">
      <c r="A28" s="592"/>
      <c r="B28" s="600"/>
      <c r="C28" s="600"/>
      <c r="D28" s="600"/>
      <c r="E28" s="599"/>
      <c r="F28" s="599"/>
      <c r="G28" s="599"/>
      <c r="H28" s="599"/>
      <c r="I28" s="599"/>
      <c r="J28" s="283" t="s">
        <v>95</v>
      </c>
      <c r="K28" s="302">
        <v>250000</v>
      </c>
      <c r="L28" s="285"/>
      <c r="M28" s="286"/>
    </row>
    <row r="29" spans="1:13" s="260" customFormat="1" ht="15" customHeight="1" thickBot="1">
      <c r="A29" s="592"/>
      <c r="B29" s="600"/>
      <c r="C29" s="600"/>
      <c r="D29" s="600"/>
      <c r="E29" s="599"/>
      <c r="F29" s="599"/>
      <c r="G29" s="599"/>
      <c r="H29" s="599"/>
      <c r="I29" s="599"/>
      <c r="J29" s="283" t="s">
        <v>96</v>
      </c>
      <c r="K29" s="302">
        <v>150000</v>
      </c>
      <c r="L29" s="285"/>
      <c r="M29" s="286"/>
    </row>
    <row r="30" spans="1:13" s="260" customFormat="1" ht="15" customHeight="1" thickBot="1">
      <c r="A30" s="592"/>
      <c r="B30" s="600"/>
      <c r="C30" s="600"/>
      <c r="D30" s="600"/>
      <c r="E30" s="599"/>
      <c r="F30" s="599"/>
      <c r="G30" s="599"/>
      <c r="H30" s="599"/>
      <c r="I30" s="599"/>
      <c r="J30" s="288" t="s">
        <v>97</v>
      </c>
      <c r="K30" s="303">
        <v>100000</v>
      </c>
      <c r="L30" s="290"/>
      <c r="M30" s="291"/>
    </row>
    <row r="31" spans="1:17" s="260" customFormat="1" ht="15" customHeight="1" thickBot="1">
      <c r="A31" s="592"/>
      <c r="B31" s="600"/>
      <c r="C31" s="600"/>
      <c r="D31" s="600"/>
      <c r="E31" s="599"/>
      <c r="F31" s="599"/>
      <c r="G31" s="599"/>
      <c r="H31" s="599"/>
      <c r="I31" s="599"/>
      <c r="J31" s="293" t="s">
        <v>99</v>
      </c>
      <c r="K31" s="304">
        <v>60000</v>
      </c>
      <c r="L31" s="290"/>
      <c r="M31" s="291"/>
      <c r="Q31" s="251"/>
    </row>
    <row r="32" spans="1:14" s="260" customFormat="1" ht="15" customHeight="1" thickBot="1">
      <c r="A32" s="596"/>
      <c r="B32" s="600"/>
      <c r="C32" s="600"/>
      <c r="D32" s="600"/>
      <c r="E32" s="599"/>
      <c r="F32" s="599"/>
      <c r="G32" s="599"/>
      <c r="H32" s="599"/>
      <c r="I32" s="599"/>
      <c r="J32" s="597" t="s">
        <v>78</v>
      </c>
      <c r="K32" s="598"/>
      <c r="L32" s="298"/>
      <c r="M32" s="299"/>
      <c r="N32" s="307"/>
    </row>
    <row r="33" spans="1:13" s="249" customFormat="1" ht="11.25" customHeight="1">
      <c r="A33" s="308" t="s">
        <v>27</v>
      </c>
      <c r="B33" s="309"/>
      <c r="C33" s="309"/>
      <c r="D33" s="309"/>
      <c r="E33" s="310"/>
      <c r="F33" s="310"/>
      <c r="G33" s="310"/>
      <c r="H33" s="310"/>
      <c r="I33" s="310"/>
      <c r="J33" s="311"/>
      <c r="K33" s="311"/>
      <c r="L33" s="309"/>
      <c r="M33" s="312"/>
    </row>
    <row r="34" s="249" customFormat="1" ht="11.25" customHeight="1">
      <c r="A34" s="308" t="s">
        <v>102</v>
      </c>
    </row>
    <row r="35" s="249" customFormat="1" ht="11.25" customHeight="1">
      <c r="A35" s="313" t="s">
        <v>293</v>
      </c>
    </row>
    <row r="36" s="249" customFormat="1" ht="11.25" customHeight="1">
      <c r="A36" s="313" t="s">
        <v>103</v>
      </c>
    </row>
    <row r="37" ht="11.25" customHeight="1">
      <c r="A37" s="313" t="s">
        <v>104</v>
      </c>
    </row>
    <row r="38" spans="1:18" s="249" customFormat="1" ht="11.25" customHeight="1">
      <c r="A38" s="313" t="s">
        <v>105</v>
      </c>
      <c r="P38" s="246"/>
      <c r="Q38" s="246"/>
      <c r="R38" s="246"/>
    </row>
    <row r="39" ht="11.25" customHeight="1">
      <c r="A39" s="313" t="s">
        <v>106</v>
      </c>
    </row>
    <row r="40" ht="11.25" customHeight="1">
      <c r="A40" s="308" t="s">
        <v>1</v>
      </c>
    </row>
    <row r="41" ht="11.25" customHeight="1">
      <c r="A41" s="308" t="s">
        <v>81</v>
      </c>
    </row>
    <row r="42" ht="11.25" customHeight="1">
      <c r="A42" s="313" t="s">
        <v>2</v>
      </c>
    </row>
    <row r="43" ht="11.25" customHeight="1">
      <c r="A43" s="308" t="s">
        <v>3</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sheetData>
  <sheetProtection/>
  <mergeCells count="33">
    <mergeCell ref="B27:B32"/>
    <mergeCell ref="C27:C32"/>
    <mergeCell ref="D27:D32"/>
    <mergeCell ref="I27:I32"/>
    <mergeCell ref="E27:E32"/>
    <mergeCell ref="F27:F32"/>
    <mergeCell ref="H27:H32"/>
    <mergeCell ref="A27:A32"/>
    <mergeCell ref="J32:K32"/>
    <mergeCell ref="J26:K26"/>
    <mergeCell ref="J14:K14"/>
    <mergeCell ref="J20:K20"/>
    <mergeCell ref="B15:B20"/>
    <mergeCell ref="C15:C20"/>
    <mergeCell ref="D15:D20"/>
    <mergeCell ref="B21:B26"/>
    <mergeCell ref="G27:G32"/>
    <mergeCell ref="A21:A26"/>
    <mergeCell ref="C21:C26"/>
    <mergeCell ref="D21:D26"/>
    <mergeCell ref="G5:G6"/>
    <mergeCell ref="B5:B6"/>
    <mergeCell ref="B9:B14"/>
    <mergeCell ref="A15:A20"/>
    <mergeCell ref="C9:C14"/>
    <mergeCell ref="A9:A14"/>
    <mergeCell ref="H5:H6"/>
    <mergeCell ref="H2:K2"/>
    <mergeCell ref="H3:K3"/>
    <mergeCell ref="D9:D14"/>
    <mergeCell ref="A6:A7"/>
    <mergeCell ref="J5:M5"/>
    <mergeCell ref="I5:I6"/>
  </mergeCells>
  <dataValidations count="1">
    <dataValidation type="whole" allowBlank="1" showInputMessage="1" showErrorMessage="1" sqref="B9:D26">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93" r:id="rId2"/>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S37"/>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315" customWidth="1"/>
    <col min="2" max="4" width="12.50390625" style="315" customWidth="1"/>
    <col min="5" max="5" width="10.25390625" style="315" bestFit="1" customWidth="1"/>
    <col min="6" max="6" width="13.625" style="315" customWidth="1"/>
    <col min="7" max="7" width="13.00390625" style="315" customWidth="1"/>
    <col min="8" max="8" width="11.25390625" style="315" bestFit="1" customWidth="1"/>
    <col min="9" max="10" width="12.25390625" style="315" bestFit="1" customWidth="1"/>
    <col min="11" max="11" width="5.125" style="315" customWidth="1"/>
    <col min="12" max="12" width="10.00390625" style="315" customWidth="1"/>
    <col min="13" max="13" width="8.25390625" style="315" customWidth="1"/>
    <col min="14" max="14" width="14.875" style="315" customWidth="1"/>
    <col min="15" max="15" width="3.125" style="315" customWidth="1"/>
    <col min="16" max="17" width="5.625" style="315" customWidth="1"/>
    <col min="18" max="18" width="8.25390625" style="315" customWidth="1"/>
    <col min="19" max="16384" width="9.625" style="315" customWidth="1"/>
  </cols>
  <sheetData>
    <row r="1" ht="18.75" customHeight="1" thickBot="1">
      <c r="A1" s="314" t="s">
        <v>53</v>
      </c>
    </row>
    <row r="2" spans="8:14" ht="24.75" customHeight="1" thickBot="1">
      <c r="H2" s="316" t="s">
        <v>20</v>
      </c>
      <c r="I2" s="637"/>
      <c r="J2" s="638"/>
      <c r="K2" s="639"/>
      <c r="L2" s="640" t="s">
        <v>21</v>
      </c>
      <c r="M2" s="641"/>
      <c r="N2" s="114"/>
    </row>
    <row r="3" spans="1:14" ht="24.75" customHeight="1" thickBot="1">
      <c r="A3" s="314"/>
      <c r="F3" s="317"/>
      <c r="G3" s="317"/>
      <c r="H3" s="316" t="s">
        <v>18</v>
      </c>
      <c r="I3" s="637"/>
      <c r="J3" s="638"/>
      <c r="K3" s="639"/>
      <c r="L3" s="640" t="s">
        <v>19</v>
      </c>
      <c r="M3" s="641"/>
      <c r="N3" s="114"/>
    </row>
    <row r="4" spans="1:9" ht="18.75" customHeight="1" thickBot="1">
      <c r="A4" s="318" t="s">
        <v>268</v>
      </c>
      <c r="F4" s="319"/>
      <c r="G4" s="319"/>
      <c r="H4" s="319"/>
      <c r="I4" s="320"/>
    </row>
    <row r="5" spans="1:14" s="324" customFormat="1" ht="19.5" customHeight="1" thickBot="1">
      <c r="A5" s="321" t="s">
        <v>9</v>
      </c>
      <c r="B5" s="571" t="s">
        <v>291</v>
      </c>
      <c r="C5" s="581"/>
      <c r="D5" s="582"/>
      <c r="E5" s="627" t="s">
        <v>163</v>
      </c>
      <c r="F5" s="322"/>
      <c r="G5" s="323"/>
      <c r="H5" s="635" t="s">
        <v>164</v>
      </c>
      <c r="I5" s="626" t="s">
        <v>305</v>
      </c>
      <c r="J5" s="626" t="s">
        <v>165</v>
      </c>
      <c r="K5" s="631" t="s">
        <v>28</v>
      </c>
      <c r="L5" s="632"/>
      <c r="M5" s="632"/>
      <c r="N5" s="633"/>
    </row>
    <row r="6" spans="1:16" s="324" customFormat="1" ht="38.25" customHeight="1" thickBot="1">
      <c r="A6" s="629" t="s">
        <v>166</v>
      </c>
      <c r="B6" s="572"/>
      <c r="C6" s="487" t="s">
        <v>284</v>
      </c>
      <c r="D6" s="487" t="s">
        <v>285</v>
      </c>
      <c r="E6" s="634"/>
      <c r="F6" s="325" t="s">
        <v>167</v>
      </c>
      <c r="G6" s="326" t="s">
        <v>168</v>
      </c>
      <c r="H6" s="636"/>
      <c r="I6" s="627"/>
      <c r="J6" s="628"/>
      <c r="K6" s="325" t="s">
        <v>13</v>
      </c>
      <c r="L6" s="327" t="s">
        <v>52</v>
      </c>
      <c r="M6" s="326" t="s">
        <v>51</v>
      </c>
      <c r="N6" s="328" t="s">
        <v>71</v>
      </c>
      <c r="P6" s="329" t="s">
        <v>79</v>
      </c>
    </row>
    <row r="7" spans="1:16" s="324" customFormat="1" ht="20.25" customHeight="1" thickBot="1">
      <c r="A7" s="630"/>
      <c r="B7" s="64" t="s">
        <v>83</v>
      </c>
      <c r="C7" s="64" t="s">
        <v>125</v>
      </c>
      <c r="D7" s="64" t="s">
        <v>126</v>
      </c>
      <c r="E7" s="330" t="s">
        <v>169</v>
      </c>
      <c r="F7" s="331" t="s">
        <v>170</v>
      </c>
      <c r="G7" s="332" t="s">
        <v>171</v>
      </c>
      <c r="H7" s="333" t="s">
        <v>172</v>
      </c>
      <c r="I7" s="330" t="s">
        <v>173</v>
      </c>
      <c r="J7" s="334" t="s">
        <v>174</v>
      </c>
      <c r="K7" s="331"/>
      <c r="L7" s="335"/>
      <c r="M7" s="332"/>
      <c r="N7" s="333"/>
      <c r="P7" s="336"/>
    </row>
    <row r="8" spans="1:14" s="343" customFormat="1" ht="20.25" customHeight="1" thickBot="1">
      <c r="A8" s="337"/>
      <c r="B8" s="338" t="s">
        <v>11</v>
      </c>
      <c r="C8" s="338" t="s">
        <v>11</v>
      </c>
      <c r="D8" s="338" t="s">
        <v>11</v>
      </c>
      <c r="E8" s="338" t="s">
        <v>175</v>
      </c>
      <c r="F8" s="339" t="s">
        <v>176</v>
      </c>
      <c r="G8" s="340" t="s">
        <v>177</v>
      </c>
      <c r="H8" s="341" t="s">
        <v>16</v>
      </c>
      <c r="I8" s="338" t="s">
        <v>16</v>
      </c>
      <c r="J8" s="338" t="s">
        <v>16</v>
      </c>
      <c r="K8" s="339"/>
      <c r="L8" s="342" t="s">
        <v>12</v>
      </c>
      <c r="M8" s="340" t="s">
        <v>11</v>
      </c>
      <c r="N8" s="341" t="s">
        <v>12</v>
      </c>
    </row>
    <row r="9" spans="1:16" s="324" customFormat="1" ht="18" customHeight="1" thickBot="1">
      <c r="A9" s="618">
        <v>1</v>
      </c>
      <c r="B9" s="624"/>
      <c r="C9" s="624"/>
      <c r="D9" s="624"/>
      <c r="E9" s="625"/>
      <c r="F9" s="344"/>
      <c r="G9" s="345"/>
      <c r="H9" s="185">
        <f>IF(F9="","",IF(ISERROR(F9+ROUNDDOWN(G9*3/74,0)),"",F9+ROUNDDOWN(G9*3/74,0)))</f>
      </c>
      <c r="I9" s="186">
        <f>IF(H9="","",IF(H9&gt;10032,10032,H9))</f>
      </c>
      <c r="J9" s="187">
        <f>IF(H9="","",MIN(H9,I9))</f>
      </c>
      <c r="K9" s="346" t="s">
        <v>134</v>
      </c>
      <c r="L9" s="118">
        <v>1532</v>
      </c>
      <c r="M9" s="119"/>
      <c r="N9" s="347"/>
      <c r="P9" s="348" t="str">
        <f>ASC($A$9&amp;$K9)</f>
        <v>1A</v>
      </c>
    </row>
    <row r="10" spans="1:18" s="324" customFormat="1" ht="18" customHeight="1" thickBot="1">
      <c r="A10" s="618"/>
      <c r="B10" s="610"/>
      <c r="C10" s="610"/>
      <c r="D10" s="610"/>
      <c r="E10" s="615"/>
      <c r="F10" s="344"/>
      <c r="G10" s="345"/>
      <c r="H10" s="185">
        <f>IF(F10="","",IF(ISERROR(F10+ROUNDDOWN(G10*3/74,0)),"",F10+ROUNDDOWN(G10*3/74,0)))</f>
      </c>
      <c r="I10" s="186">
        <f aca="true" t="shared" si="0" ref="I10:I24">IF(H10="","",IF(H10&gt;10032,10032,H10))</f>
      </c>
      <c r="J10" s="187">
        <f>IF(H10="","",MIN(H10,I10))</f>
      </c>
      <c r="K10" s="349" t="s">
        <v>135</v>
      </c>
      <c r="L10" s="127">
        <v>2814</v>
      </c>
      <c r="M10" s="121"/>
      <c r="N10" s="350"/>
      <c r="P10" s="171" t="str">
        <f>ASC($A$9&amp;$K10)</f>
        <v>1B</v>
      </c>
      <c r="R10" s="351" t="s">
        <v>180</v>
      </c>
    </row>
    <row r="11" spans="1:16" s="324" customFormat="1" ht="18" customHeight="1" thickBot="1">
      <c r="A11" s="618"/>
      <c r="B11" s="610"/>
      <c r="C11" s="610"/>
      <c r="D11" s="610"/>
      <c r="E11" s="615"/>
      <c r="F11" s="344"/>
      <c r="G11" s="345"/>
      <c r="H11" s="185">
        <f aca="true" t="shared" si="1" ref="H11:H24">IF(F11="","",IF(ISERROR(F11+ROUNDDOWN(G11*3/74,0)),"",F11+ROUNDDOWN(G11*3/74,0)))</f>
      </c>
      <c r="I11" s="186">
        <f t="shared" si="0"/>
      </c>
      <c r="J11" s="187">
        <f>IF(H11="","",MIN(H11,I11))</f>
      </c>
      <c r="K11" s="349" t="s">
        <v>153</v>
      </c>
      <c r="L11" s="188" t="s">
        <v>155</v>
      </c>
      <c r="M11" s="121"/>
      <c r="N11" s="350"/>
      <c r="P11" s="171" t="str">
        <f>ASC($A$9&amp;$K11)</f>
        <v>1D</v>
      </c>
    </row>
    <row r="12" spans="1:19" s="324" customFormat="1" ht="18" customHeight="1" thickBot="1" thickTop="1">
      <c r="A12" s="618"/>
      <c r="B12" s="610"/>
      <c r="C12" s="610"/>
      <c r="D12" s="610"/>
      <c r="E12" s="616"/>
      <c r="F12" s="352"/>
      <c r="G12" s="353"/>
      <c r="H12" s="189">
        <f t="shared" si="1"/>
      </c>
      <c r="I12" s="190">
        <f t="shared" si="0"/>
      </c>
      <c r="J12" s="191">
        <f>IF(H12="","",MIN(H12,I12))</f>
      </c>
      <c r="K12" s="601" t="s">
        <v>183</v>
      </c>
      <c r="L12" s="602"/>
      <c r="M12" s="354"/>
      <c r="N12" s="355"/>
      <c r="R12" s="356" t="s">
        <v>184</v>
      </c>
      <c r="S12" s="357" t="str">
        <f>IF(D9&gt;=M12,"OK","ERR")</f>
        <v>OK</v>
      </c>
    </row>
    <row r="13" spans="1:19" s="324" customFormat="1" ht="18" customHeight="1" thickBot="1" thickTop="1">
      <c r="A13" s="617">
        <v>2</v>
      </c>
      <c r="B13" s="610"/>
      <c r="C13" s="610"/>
      <c r="D13" s="610"/>
      <c r="E13" s="614"/>
      <c r="F13" s="344"/>
      <c r="G13" s="345"/>
      <c r="H13" s="185">
        <f t="shared" si="1"/>
      </c>
      <c r="I13" s="186">
        <f t="shared" si="0"/>
      </c>
      <c r="J13" s="187">
        <f>IF(H13="","",MIN(H13,I13))</f>
      </c>
      <c r="K13" s="358" t="s">
        <v>134</v>
      </c>
      <c r="L13" s="192">
        <v>1532</v>
      </c>
      <c r="M13" s="119"/>
      <c r="N13" s="347"/>
      <c r="P13" s="348" t="str">
        <f>ASC($A$13&amp;$K13)</f>
        <v>2A</v>
      </c>
      <c r="R13" s="356" t="s">
        <v>185</v>
      </c>
      <c r="S13" s="357" t="str">
        <f>IF(D13&gt;=M16,"OK","ERR")</f>
        <v>OK</v>
      </c>
    </row>
    <row r="14" spans="1:19" s="324" customFormat="1" ht="18" customHeight="1" thickBot="1" thickTop="1">
      <c r="A14" s="618"/>
      <c r="B14" s="610"/>
      <c r="C14" s="610"/>
      <c r="D14" s="610"/>
      <c r="E14" s="615"/>
      <c r="F14" s="344"/>
      <c r="G14" s="345"/>
      <c r="H14" s="185">
        <f t="shared" si="1"/>
      </c>
      <c r="I14" s="186">
        <f t="shared" si="0"/>
      </c>
      <c r="J14" s="187">
        <f aca="true" t="shared" si="2" ref="J14:J20">IF(H14="","",MIN(H14,I14))</f>
      </c>
      <c r="K14" s="359" t="s">
        <v>135</v>
      </c>
      <c r="L14" s="193">
        <v>2814</v>
      </c>
      <c r="M14" s="121"/>
      <c r="N14" s="350"/>
      <c r="P14" s="171" t="str">
        <f>ASC($A$13&amp;$K14)</f>
        <v>2B</v>
      </c>
      <c r="R14" s="356" t="s">
        <v>186</v>
      </c>
      <c r="S14" s="357" t="str">
        <f>IF(D17&gt;=M20,"OK","ERR")</f>
        <v>OK</v>
      </c>
    </row>
    <row r="15" spans="1:19" s="324" customFormat="1" ht="18" customHeight="1" thickBot="1" thickTop="1">
      <c r="A15" s="618"/>
      <c r="B15" s="610"/>
      <c r="C15" s="610"/>
      <c r="D15" s="610"/>
      <c r="E15" s="615"/>
      <c r="F15" s="344"/>
      <c r="G15" s="345"/>
      <c r="H15" s="185">
        <f t="shared" si="1"/>
      </c>
      <c r="I15" s="186">
        <f t="shared" si="0"/>
      </c>
      <c r="J15" s="187">
        <f t="shared" si="2"/>
      </c>
      <c r="K15" s="359" t="s">
        <v>153</v>
      </c>
      <c r="L15" s="194" t="s">
        <v>155</v>
      </c>
      <c r="M15" s="121"/>
      <c r="N15" s="350"/>
      <c r="P15" s="171" t="str">
        <f>ASC($A$13&amp;$K15)</f>
        <v>2D</v>
      </c>
      <c r="R15" s="356" t="s">
        <v>261</v>
      </c>
      <c r="S15" s="357" t="str">
        <f>IF(D21&gt;=M24,"OK","ERR")</f>
        <v>OK</v>
      </c>
    </row>
    <row r="16" spans="1:18" s="324" customFormat="1" ht="18" customHeight="1" thickBot="1">
      <c r="A16" s="619"/>
      <c r="B16" s="610"/>
      <c r="C16" s="610"/>
      <c r="D16" s="610"/>
      <c r="E16" s="616"/>
      <c r="F16" s="352"/>
      <c r="G16" s="353"/>
      <c r="H16" s="189">
        <f t="shared" si="1"/>
      </c>
      <c r="I16" s="190">
        <f t="shared" si="0"/>
      </c>
      <c r="J16" s="191">
        <f t="shared" si="2"/>
      </c>
      <c r="K16" s="601" t="s">
        <v>187</v>
      </c>
      <c r="L16" s="602"/>
      <c r="M16" s="354"/>
      <c r="N16" s="355"/>
      <c r="R16" s="351" t="s">
        <v>188</v>
      </c>
    </row>
    <row r="17" spans="1:19" s="324" customFormat="1" ht="18" customHeight="1" thickBot="1" thickTop="1">
      <c r="A17" s="618">
        <v>3</v>
      </c>
      <c r="B17" s="610"/>
      <c r="C17" s="610"/>
      <c r="D17" s="610"/>
      <c r="E17" s="614"/>
      <c r="F17" s="344"/>
      <c r="G17" s="345"/>
      <c r="H17" s="185">
        <f t="shared" si="1"/>
      </c>
      <c r="I17" s="186">
        <f t="shared" si="0"/>
      </c>
      <c r="J17" s="187">
        <f t="shared" si="2"/>
      </c>
      <c r="K17" s="360" t="s">
        <v>134</v>
      </c>
      <c r="L17" s="195">
        <v>1532</v>
      </c>
      <c r="M17" s="196"/>
      <c r="N17" s="361"/>
      <c r="P17" s="348" t="str">
        <f>ASC($A$17&amp;$K17)</f>
        <v>3A</v>
      </c>
      <c r="R17" s="351" t="s">
        <v>51</v>
      </c>
      <c r="S17" s="357" t="str">
        <f>IF(M28=SUM('3-2_算定表'!AG:AG),"OK","ERR")</f>
        <v>OK</v>
      </c>
    </row>
    <row r="18" spans="1:19" s="324" customFormat="1" ht="18" customHeight="1" thickBot="1" thickTop="1">
      <c r="A18" s="618"/>
      <c r="B18" s="610"/>
      <c r="C18" s="610"/>
      <c r="D18" s="610"/>
      <c r="E18" s="615"/>
      <c r="F18" s="344"/>
      <c r="G18" s="345"/>
      <c r="H18" s="185">
        <f t="shared" si="1"/>
      </c>
      <c r="I18" s="186">
        <f t="shared" si="0"/>
      </c>
      <c r="J18" s="187">
        <f t="shared" si="2"/>
      </c>
      <c r="K18" s="359" t="s">
        <v>135</v>
      </c>
      <c r="L18" s="193">
        <v>2814</v>
      </c>
      <c r="M18" s="121"/>
      <c r="N18" s="350"/>
      <c r="P18" s="171" t="str">
        <f>ASC($A$17&amp;$K18)</f>
        <v>3B</v>
      </c>
      <c r="R18" s="351" t="s">
        <v>5</v>
      </c>
      <c r="S18" s="357" t="str">
        <f>IF(N28='3-2_算定表'!AA44,"OK","ERR")</f>
        <v>OK</v>
      </c>
    </row>
    <row r="19" spans="1:16" s="324" customFormat="1" ht="18" customHeight="1" thickBot="1">
      <c r="A19" s="618"/>
      <c r="B19" s="610"/>
      <c r="C19" s="610"/>
      <c r="D19" s="610"/>
      <c r="E19" s="615"/>
      <c r="F19" s="344"/>
      <c r="G19" s="345"/>
      <c r="H19" s="185">
        <f t="shared" si="1"/>
      </c>
      <c r="I19" s="186">
        <f t="shared" si="0"/>
      </c>
      <c r="J19" s="187">
        <f t="shared" si="2"/>
      </c>
      <c r="K19" s="359" t="s">
        <v>153</v>
      </c>
      <c r="L19" s="194" t="s">
        <v>155</v>
      </c>
      <c r="M19" s="121"/>
      <c r="N19" s="350"/>
      <c r="P19" s="171" t="str">
        <f>ASC($A$17&amp;$K19)</f>
        <v>3D</v>
      </c>
    </row>
    <row r="20" spans="1:14" s="324" customFormat="1" ht="18" customHeight="1" thickBot="1">
      <c r="A20" s="618"/>
      <c r="B20" s="610"/>
      <c r="C20" s="610"/>
      <c r="D20" s="610"/>
      <c r="E20" s="616"/>
      <c r="F20" s="352"/>
      <c r="G20" s="353"/>
      <c r="H20" s="189">
        <f t="shared" si="1"/>
      </c>
      <c r="I20" s="190">
        <f t="shared" si="0"/>
      </c>
      <c r="J20" s="191">
        <f t="shared" si="2"/>
      </c>
      <c r="K20" s="601" t="s">
        <v>189</v>
      </c>
      <c r="L20" s="602"/>
      <c r="M20" s="354"/>
      <c r="N20" s="355"/>
    </row>
    <row r="21" spans="1:19" s="324" customFormat="1" ht="18" customHeight="1" thickBot="1">
      <c r="A21" s="621">
        <v>4</v>
      </c>
      <c r="B21" s="610"/>
      <c r="C21" s="610"/>
      <c r="D21" s="610"/>
      <c r="E21" s="614"/>
      <c r="F21" s="344"/>
      <c r="G21" s="345"/>
      <c r="H21" s="185">
        <f t="shared" si="1"/>
      </c>
      <c r="I21" s="186">
        <f t="shared" si="0"/>
      </c>
      <c r="J21" s="187">
        <f>IF(H21="","",MIN(H21,I21))</f>
      </c>
      <c r="K21" s="360" t="s">
        <v>134</v>
      </c>
      <c r="L21" s="195">
        <v>1532</v>
      </c>
      <c r="M21" s="196"/>
      <c r="N21" s="361"/>
      <c r="P21" s="348" t="str">
        <f>ASC($A$21&amp;$K21)</f>
        <v>4A</v>
      </c>
      <c r="R21" s="351"/>
      <c r="S21" s="362"/>
    </row>
    <row r="22" spans="1:19" s="324" customFormat="1" ht="18" customHeight="1" thickBot="1">
      <c r="A22" s="622"/>
      <c r="B22" s="610"/>
      <c r="C22" s="610"/>
      <c r="D22" s="610"/>
      <c r="E22" s="615"/>
      <c r="F22" s="344"/>
      <c r="G22" s="345"/>
      <c r="H22" s="185">
        <f t="shared" si="1"/>
      </c>
      <c r="I22" s="186">
        <f t="shared" si="0"/>
      </c>
      <c r="J22" s="187">
        <f>IF(H22="","",MIN(H22,I22))</f>
      </c>
      <c r="K22" s="359" t="s">
        <v>135</v>
      </c>
      <c r="L22" s="193">
        <v>2814</v>
      </c>
      <c r="M22" s="121"/>
      <c r="N22" s="350"/>
      <c r="P22" s="171" t="str">
        <f>ASC($A$21&amp;$K22)</f>
        <v>4B</v>
      </c>
      <c r="R22" s="351"/>
      <c r="S22" s="362"/>
    </row>
    <row r="23" spans="1:16" s="324" customFormat="1" ht="18" customHeight="1" thickBot="1">
      <c r="A23" s="622"/>
      <c r="B23" s="610"/>
      <c r="C23" s="610"/>
      <c r="D23" s="610"/>
      <c r="E23" s="615"/>
      <c r="F23" s="344"/>
      <c r="G23" s="345"/>
      <c r="H23" s="185">
        <f t="shared" si="1"/>
      </c>
      <c r="I23" s="186">
        <f t="shared" si="0"/>
      </c>
      <c r="J23" s="187">
        <f>IF(H23="","",MIN(H23,I23))</f>
      </c>
      <c r="K23" s="359" t="s">
        <v>153</v>
      </c>
      <c r="L23" s="194" t="s">
        <v>155</v>
      </c>
      <c r="M23" s="121"/>
      <c r="N23" s="350"/>
      <c r="P23" s="171" t="str">
        <f>ASC($A$21&amp;$K23)</f>
        <v>4D</v>
      </c>
    </row>
    <row r="24" spans="1:14" s="324" customFormat="1" ht="18" customHeight="1" thickBot="1">
      <c r="A24" s="623"/>
      <c r="B24" s="610"/>
      <c r="C24" s="610"/>
      <c r="D24" s="610"/>
      <c r="E24" s="616"/>
      <c r="F24" s="352"/>
      <c r="G24" s="353"/>
      <c r="H24" s="189">
        <f t="shared" si="1"/>
      </c>
      <c r="I24" s="190">
        <f t="shared" si="0"/>
      </c>
      <c r="J24" s="191">
        <f>IF(H24="","",MIN(H24,I24))</f>
      </c>
      <c r="K24" s="601" t="s">
        <v>262</v>
      </c>
      <c r="L24" s="602"/>
      <c r="M24" s="354"/>
      <c r="N24" s="355"/>
    </row>
    <row r="25" spans="1:14" s="324" customFormat="1" ht="18" customHeight="1" thickBot="1">
      <c r="A25" s="603" t="s">
        <v>22</v>
      </c>
      <c r="B25" s="606"/>
      <c r="C25" s="606"/>
      <c r="D25" s="606"/>
      <c r="E25" s="607"/>
      <c r="F25" s="620"/>
      <c r="G25" s="611"/>
      <c r="H25" s="612"/>
      <c r="I25" s="613"/>
      <c r="J25" s="613"/>
      <c r="K25" s="358" t="s">
        <v>134</v>
      </c>
      <c r="L25" s="192">
        <v>1532</v>
      </c>
      <c r="M25" s="119"/>
      <c r="N25" s="347"/>
    </row>
    <row r="26" spans="1:18" s="324" customFormat="1" ht="18" customHeight="1" thickBot="1">
      <c r="A26" s="604"/>
      <c r="B26" s="606"/>
      <c r="C26" s="606"/>
      <c r="D26" s="606"/>
      <c r="E26" s="608"/>
      <c r="F26" s="620"/>
      <c r="G26" s="611"/>
      <c r="H26" s="612"/>
      <c r="I26" s="613"/>
      <c r="J26" s="613"/>
      <c r="K26" s="359" t="s">
        <v>135</v>
      </c>
      <c r="L26" s="193">
        <v>2814</v>
      </c>
      <c r="M26" s="121"/>
      <c r="N26" s="350"/>
      <c r="R26" s="351"/>
    </row>
    <row r="27" spans="1:14" s="324" customFormat="1" ht="18" customHeight="1" thickBot="1">
      <c r="A27" s="604"/>
      <c r="B27" s="606"/>
      <c r="C27" s="606"/>
      <c r="D27" s="606"/>
      <c r="E27" s="608"/>
      <c r="F27" s="620"/>
      <c r="G27" s="611"/>
      <c r="H27" s="612"/>
      <c r="I27" s="613"/>
      <c r="J27" s="613"/>
      <c r="K27" s="359" t="s">
        <v>153</v>
      </c>
      <c r="L27" s="194" t="s">
        <v>155</v>
      </c>
      <c r="M27" s="121"/>
      <c r="N27" s="350"/>
    </row>
    <row r="28" spans="1:15" s="324" customFormat="1" ht="18" customHeight="1" thickBot="1">
      <c r="A28" s="605"/>
      <c r="B28" s="606"/>
      <c r="C28" s="606"/>
      <c r="D28" s="606"/>
      <c r="E28" s="609"/>
      <c r="F28" s="620"/>
      <c r="G28" s="611"/>
      <c r="H28" s="612"/>
      <c r="I28" s="613"/>
      <c r="J28" s="613"/>
      <c r="K28" s="601" t="s">
        <v>190</v>
      </c>
      <c r="L28" s="602"/>
      <c r="M28" s="354"/>
      <c r="N28" s="355"/>
      <c r="O28" s="363"/>
    </row>
    <row r="29" spans="1:14" s="369" customFormat="1" ht="11.25" customHeight="1">
      <c r="A29" s="364" t="s">
        <v>27</v>
      </c>
      <c r="B29" s="365"/>
      <c r="C29" s="365"/>
      <c r="D29" s="365"/>
      <c r="E29" s="365"/>
      <c r="F29" s="366"/>
      <c r="G29" s="366"/>
      <c r="H29" s="366"/>
      <c r="I29" s="366"/>
      <c r="J29" s="366"/>
      <c r="K29" s="367"/>
      <c r="L29" s="367"/>
      <c r="M29" s="365"/>
      <c r="N29" s="368"/>
    </row>
    <row r="30" s="369" customFormat="1" ht="11.25" customHeight="1">
      <c r="A30" s="370" t="s">
        <v>191</v>
      </c>
    </row>
    <row r="31" ht="11.25" customHeight="1">
      <c r="A31" s="370" t="s">
        <v>266</v>
      </c>
    </row>
    <row r="32" s="369" customFormat="1" ht="11.25" customHeight="1">
      <c r="A32" s="370" t="s">
        <v>267</v>
      </c>
    </row>
    <row r="33" ht="11.25" customHeight="1">
      <c r="A33" s="370" t="s">
        <v>0</v>
      </c>
    </row>
    <row r="34" ht="11.25" customHeight="1">
      <c r="A34" s="364" t="s">
        <v>192</v>
      </c>
    </row>
    <row r="35" ht="11.25" customHeight="1">
      <c r="A35" s="364" t="s">
        <v>193</v>
      </c>
    </row>
    <row r="36" ht="11.25" customHeight="1">
      <c r="A36" s="370" t="s">
        <v>2</v>
      </c>
    </row>
    <row r="37" ht="11.25" customHeight="1">
      <c r="A37" s="364" t="s">
        <v>194</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7">
    <mergeCell ref="K16:L16"/>
    <mergeCell ref="K12:L12"/>
    <mergeCell ref="I2:K2"/>
    <mergeCell ref="L2:M2"/>
    <mergeCell ref="I3:K3"/>
    <mergeCell ref="L3:M3"/>
    <mergeCell ref="B5:B6"/>
    <mergeCell ref="I5:I6"/>
    <mergeCell ref="J5:J6"/>
    <mergeCell ref="A6:A7"/>
    <mergeCell ref="K5:N5"/>
    <mergeCell ref="E5:E6"/>
    <mergeCell ref="C5:D5"/>
    <mergeCell ref="H5:H6"/>
    <mergeCell ref="A9:A12"/>
    <mergeCell ref="B9:B12"/>
    <mergeCell ref="C9:C12"/>
    <mergeCell ref="D9:D12"/>
    <mergeCell ref="E9:E12"/>
    <mergeCell ref="K24:L24"/>
    <mergeCell ref="A17:A20"/>
    <mergeCell ref="B17:B20"/>
    <mergeCell ref="C17:C20"/>
    <mergeCell ref="D17:D20"/>
    <mergeCell ref="K20:L20"/>
    <mergeCell ref="A13:A16"/>
    <mergeCell ref="B13:B16"/>
    <mergeCell ref="F25:F28"/>
    <mergeCell ref="A21:A24"/>
    <mergeCell ref="B21:B24"/>
    <mergeCell ref="C21:C24"/>
    <mergeCell ref="D21:D24"/>
    <mergeCell ref="E21:E24"/>
    <mergeCell ref="E13:E16"/>
    <mergeCell ref="C13:C16"/>
    <mergeCell ref="D13:D16"/>
    <mergeCell ref="G25:G28"/>
    <mergeCell ref="H25:H28"/>
    <mergeCell ref="I25:I28"/>
    <mergeCell ref="J25:J28"/>
    <mergeCell ref="E17:E20"/>
    <mergeCell ref="K28:L28"/>
    <mergeCell ref="A25:A28"/>
    <mergeCell ref="B25:B28"/>
    <mergeCell ref="C25:C28"/>
    <mergeCell ref="D25:D28"/>
    <mergeCell ref="E25:E28"/>
  </mergeCells>
  <dataValidations count="1">
    <dataValidation type="whole" allowBlank="1" showInputMessage="1" showErrorMessage="1" sqref="B9:D24 E21 E17 E13 E9">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91" r:id="rId2"/>
  <drawing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S37"/>
  <sheetViews>
    <sheetView view="pageBreakPreview" zoomScale="70" zoomScaleNormal="75" zoomScaleSheetLayoutView="70" zoomScalePageLayoutView="0" workbookViewId="0" topLeftCell="A1">
      <pane xSplit="1" ySplit="8" topLeftCell="B9" activePane="bottomRight" state="frozen"/>
      <selection pane="topLeft" activeCell="C9" sqref="C9:C14"/>
      <selection pane="topRight" activeCell="C9" sqref="C9:C14"/>
      <selection pane="bottomLeft" activeCell="C9" sqref="C9:C14"/>
      <selection pane="bottomRight" activeCell="C9" sqref="C9:C14"/>
    </sheetView>
  </sheetViews>
  <sheetFormatPr defaultColWidth="9.625" defaultRowHeight="13.5"/>
  <cols>
    <col min="1" max="1" width="6.875" style="315" customWidth="1"/>
    <col min="2" max="4" width="12.50390625" style="315" customWidth="1"/>
    <col min="5" max="5" width="10.25390625" style="315" bestFit="1" customWidth="1"/>
    <col min="6" max="6" width="13.625" style="315" customWidth="1"/>
    <col min="7" max="7" width="13.00390625" style="315" customWidth="1"/>
    <col min="8" max="8" width="11.25390625" style="315" bestFit="1" customWidth="1"/>
    <col min="9" max="10" width="12.25390625" style="315" bestFit="1" customWidth="1"/>
    <col min="11" max="11" width="5.125" style="315" customWidth="1"/>
    <col min="12" max="12" width="10.00390625" style="315" customWidth="1"/>
    <col min="13" max="13" width="8.25390625" style="315" customWidth="1"/>
    <col min="14" max="14" width="14.875" style="315" customWidth="1"/>
    <col min="15" max="15" width="3.125" style="315" customWidth="1"/>
    <col min="16" max="17" width="5.625" style="315" customWidth="1"/>
    <col min="18" max="18" width="8.25390625" style="315" customWidth="1"/>
    <col min="19" max="16384" width="9.625" style="315" customWidth="1"/>
  </cols>
  <sheetData>
    <row r="1" ht="18.75" customHeight="1" thickBot="1">
      <c r="A1" s="314" t="s">
        <v>53</v>
      </c>
    </row>
    <row r="2" spans="8:14" ht="24.75" customHeight="1" thickBot="1">
      <c r="H2" s="316" t="s">
        <v>20</v>
      </c>
      <c r="I2" s="637"/>
      <c r="J2" s="638"/>
      <c r="K2" s="639"/>
      <c r="L2" s="640" t="s">
        <v>21</v>
      </c>
      <c r="M2" s="641"/>
      <c r="N2" s="114"/>
    </row>
    <row r="3" spans="1:14" ht="24.75" customHeight="1" thickBot="1">
      <c r="A3" s="314"/>
      <c r="F3" s="317"/>
      <c r="G3" s="317"/>
      <c r="H3" s="316" t="s">
        <v>18</v>
      </c>
      <c r="I3" s="637"/>
      <c r="J3" s="638"/>
      <c r="K3" s="639"/>
      <c r="L3" s="640" t="s">
        <v>19</v>
      </c>
      <c r="M3" s="641"/>
      <c r="N3" s="114"/>
    </row>
    <row r="4" spans="1:9" ht="18.75" customHeight="1" thickBot="1">
      <c r="A4" s="318" t="s">
        <v>275</v>
      </c>
      <c r="F4" s="319"/>
      <c r="G4" s="319"/>
      <c r="H4" s="319"/>
      <c r="I4" s="320"/>
    </row>
    <row r="5" spans="1:14" s="324" customFormat="1" ht="19.5" customHeight="1" thickBot="1">
      <c r="A5" s="321" t="s">
        <v>9</v>
      </c>
      <c r="B5" s="571" t="s">
        <v>291</v>
      </c>
      <c r="C5" s="581"/>
      <c r="D5" s="582"/>
      <c r="E5" s="627" t="s">
        <v>163</v>
      </c>
      <c r="F5" s="322"/>
      <c r="G5" s="323"/>
      <c r="H5" s="635" t="s">
        <v>164</v>
      </c>
      <c r="I5" s="626" t="s">
        <v>305</v>
      </c>
      <c r="J5" s="626" t="s">
        <v>165</v>
      </c>
      <c r="K5" s="631" t="s">
        <v>28</v>
      </c>
      <c r="L5" s="632"/>
      <c r="M5" s="632"/>
      <c r="N5" s="633"/>
    </row>
    <row r="6" spans="1:16" s="324" customFormat="1" ht="38.25" customHeight="1" thickBot="1">
      <c r="A6" s="629" t="s">
        <v>166</v>
      </c>
      <c r="B6" s="572"/>
      <c r="C6" s="487" t="s">
        <v>284</v>
      </c>
      <c r="D6" s="487" t="s">
        <v>285</v>
      </c>
      <c r="E6" s="634"/>
      <c r="F6" s="325" t="s">
        <v>167</v>
      </c>
      <c r="G6" s="326" t="s">
        <v>168</v>
      </c>
      <c r="H6" s="636"/>
      <c r="I6" s="627"/>
      <c r="J6" s="628"/>
      <c r="K6" s="325" t="s">
        <v>13</v>
      </c>
      <c r="L6" s="327" t="s">
        <v>52</v>
      </c>
      <c r="M6" s="326" t="s">
        <v>51</v>
      </c>
      <c r="N6" s="328" t="s">
        <v>71</v>
      </c>
      <c r="P6" s="329" t="s">
        <v>79</v>
      </c>
    </row>
    <row r="7" spans="1:16" s="324" customFormat="1" ht="20.25" customHeight="1" thickBot="1">
      <c r="A7" s="630"/>
      <c r="B7" s="64" t="s">
        <v>83</v>
      </c>
      <c r="C7" s="64" t="s">
        <v>125</v>
      </c>
      <c r="D7" s="64" t="s">
        <v>126</v>
      </c>
      <c r="E7" s="330" t="s">
        <v>169</v>
      </c>
      <c r="F7" s="331" t="s">
        <v>170</v>
      </c>
      <c r="G7" s="332" t="s">
        <v>171</v>
      </c>
      <c r="H7" s="333" t="s">
        <v>172</v>
      </c>
      <c r="I7" s="330" t="s">
        <v>173</v>
      </c>
      <c r="J7" s="334" t="s">
        <v>174</v>
      </c>
      <c r="K7" s="331"/>
      <c r="L7" s="335"/>
      <c r="M7" s="332"/>
      <c r="N7" s="333"/>
      <c r="P7" s="336"/>
    </row>
    <row r="8" spans="1:14" s="343" customFormat="1" ht="20.25" customHeight="1" thickBot="1">
      <c r="A8" s="337"/>
      <c r="B8" s="338" t="s">
        <v>11</v>
      </c>
      <c r="C8" s="338" t="s">
        <v>11</v>
      </c>
      <c r="D8" s="338" t="s">
        <v>11</v>
      </c>
      <c r="E8" s="338" t="s">
        <v>175</v>
      </c>
      <c r="F8" s="339" t="s">
        <v>176</v>
      </c>
      <c r="G8" s="340" t="s">
        <v>177</v>
      </c>
      <c r="H8" s="341" t="s">
        <v>16</v>
      </c>
      <c r="I8" s="338" t="s">
        <v>16</v>
      </c>
      <c r="J8" s="338" t="s">
        <v>16</v>
      </c>
      <c r="K8" s="339"/>
      <c r="L8" s="342" t="s">
        <v>12</v>
      </c>
      <c r="M8" s="340" t="s">
        <v>11</v>
      </c>
      <c r="N8" s="341" t="s">
        <v>12</v>
      </c>
    </row>
    <row r="9" spans="1:16" s="324" customFormat="1" ht="18" customHeight="1" thickBot="1">
      <c r="A9" s="618">
        <v>1</v>
      </c>
      <c r="B9" s="624"/>
      <c r="C9" s="624"/>
      <c r="D9" s="624"/>
      <c r="E9" s="625"/>
      <c r="F9" s="344"/>
      <c r="G9" s="345"/>
      <c r="H9" s="185">
        <f>IF(F9="","",IF(ISERROR(F9+ROUNDDOWN(G9*3/74,0)),"",F9+ROUNDDOWN(G9*3/74,0)))</f>
      </c>
      <c r="I9" s="186">
        <f>IF(H9="","",IF(H9&gt;10032,10032,H9))</f>
      </c>
      <c r="J9" s="187">
        <f>IF(H9="","",MIN(H9,I9))</f>
      </c>
      <c r="K9" s="346" t="s">
        <v>134</v>
      </c>
      <c r="L9" s="118">
        <v>1532</v>
      </c>
      <c r="M9" s="119"/>
      <c r="N9" s="347"/>
      <c r="P9" s="348" t="str">
        <f>ASC($A$9&amp;$K9)</f>
        <v>1A</v>
      </c>
    </row>
    <row r="10" spans="1:18" s="324" customFormat="1" ht="18" customHeight="1" thickBot="1">
      <c r="A10" s="618"/>
      <c r="B10" s="610"/>
      <c r="C10" s="610"/>
      <c r="D10" s="610"/>
      <c r="E10" s="615"/>
      <c r="F10" s="344"/>
      <c r="G10" s="345"/>
      <c r="H10" s="185">
        <f>IF(F10="","",IF(ISERROR(F10+ROUNDDOWN(G10*3/74,0)),"",F10+ROUNDDOWN(G10*3/74,0)))</f>
      </c>
      <c r="I10" s="186">
        <f aca="true" t="shared" si="0" ref="I10:I24">IF(H10="","",IF(H10&gt;10032,10032,H10))</f>
      </c>
      <c r="J10" s="187">
        <f>IF(H10="","",MIN(H10,I10))</f>
      </c>
      <c r="K10" s="349" t="s">
        <v>135</v>
      </c>
      <c r="L10" s="127">
        <v>2814</v>
      </c>
      <c r="M10" s="121"/>
      <c r="N10" s="350"/>
      <c r="P10" s="171" t="str">
        <f>ASC($A$9&amp;$K10)</f>
        <v>1B</v>
      </c>
      <c r="R10" s="351" t="s">
        <v>180</v>
      </c>
    </row>
    <row r="11" spans="1:16" s="324" customFormat="1" ht="18" customHeight="1" thickBot="1">
      <c r="A11" s="618"/>
      <c r="B11" s="610"/>
      <c r="C11" s="610"/>
      <c r="D11" s="610"/>
      <c r="E11" s="615"/>
      <c r="F11" s="344"/>
      <c r="G11" s="345"/>
      <c r="H11" s="185">
        <f aca="true" t="shared" si="1" ref="H11:H24">IF(F11="","",IF(ISERROR(F11+ROUNDDOWN(G11*3/74,0)),"",F11+ROUNDDOWN(G11*3/74,0)))</f>
      </c>
      <c r="I11" s="186">
        <f t="shared" si="0"/>
      </c>
      <c r="J11" s="187">
        <f>IF(H11="","",MIN(H11,I11))</f>
      </c>
      <c r="K11" s="349" t="s">
        <v>153</v>
      </c>
      <c r="L11" s="188" t="s">
        <v>155</v>
      </c>
      <c r="M11" s="121"/>
      <c r="N11" s="350"/>
      <c r="P11" s="171" t="str">
        <f>ASC($A$9&amp;$K11)</f>
        <v>1D</v>
      </c>
    </row>
    <row r="12" spans="1:19" s="324" customFormat="1" ht="18" customHeight="1" thickBot="1" thickTop="1">
      <c r="A12" s="618"/>
      <c r="B12" s="610"/>
      <c r="C12" s="610"/>
      <c r="D12" s="610"/>
      <c r="E12" s="616"/>
      <c r="F12" s="352"/>
      <c r="G12" s="353"/>
      <c r="H12" s="189">
        <f t="shared" si="1"/>
      </c>
      <c r="I12" s="190">
        <f t="shared" si="0"/>
      </c>
      <c r="J12" s="191">
        <f>IF(H12="","",MIN(H12,I12))</f>
      </c>
      <c r="K12" s="601" t="s">
        <v>183</v>
      </c>
      <c r="L12" s="602"/>
      <c r="M12" s="354"/>
      <c r="N12" s="355"/>
      <c r="R12" s="356" t="s">
        <v>184</v>
      </c>
      <c r="S12" s="357" t="str">
        <f>IF(D9&gt;=M12,"OK","ERR")</f>
        <v>OK</v>
      </c>
    </row>
    <row r="13" spans="1:19" s="324" customFormat="1" ht="18" customHeight="1" thickBot="1" thickTop="1">
      <c r="A13" s="617">
        <v>2</v>
      </c>
      <c r="B13" s="610"/>
      <c r="C13" s="610"/>
      <c r="D13" s="610"/>
      <c r="E13" s="614"/>
      <c r="F13" s="344"/>
      <c r="G13" s="345"/>
      <c r="H13" s="185">
        <f t="shared" si="1"/>
      </c>
      <c r="I13" s="186">
        <f t="shared" si="0"/>
      </c>
      <c r="J13" s="187">
        <f>IF(H13="","",MIN(H13,I13))</f>
      </c>
      <c r="K13" s="358" t="s">
        <v>134</v>
      </c>
      <c r="L13" s="192">
        <v>1532</v>
      </c>
      <c r="M13" s="119"/>
      <c r="N13" s="347"/>
      <c r="P13" s="348" t="str">
        <f>ASC($A$13&amp;$K13)</f>
        <v>2A</v>
      </c>
      <c r="R13" s="356" t="s">
        <v>185</v>
      </c>
      <c r="S13" s="357" t="str">
        <f>IF(D13&gt;=M16,"OK","ERR")</f>
        <v>OK</v>
      </c>
    </row>
    <row r="14" spans="1:19" s="324" customFormat="1" ht="18" customHeight="1" thickBot="1" thickTop="1">
      <c r="A14" s="618"/>
      <c r="B14" s="610"/>
      <c r="C14" s="610"/>
      <c r="D14" s="610"/>
      <c r="E14" s="615"/>
      <c r="F14" s="344"/>
      <c r="G14" s="345"/>
      <c r="H14" s="185">
        <f t="shared" si="1"/>
      </c>
      <c r="I14" s="186">
        <f t="shared" si="0"/>
      </c>
      <c r="J14" s="187">
        <f aca="true" t="shared" si="2" ref="J14:J20">IF(H14="","",MIN(H14,I14))</f>
      </c>
      <c r="K14" s="359" t="s">
        <v>135</v>
      </c>
      <c r="L14" s="193">
        <v>2814</v>
      </c>
      <c r="M14" s="121"/>
      <c r="N14" s="350"/>
      <c r="P14" s="171" t="str">
        <f>ASC($A$13&amp;$K14)</f>
        <v>2B</v>
      </c>
      <c r="R14" s="356" t="s">
        <v>186</v>
      </c>
      <c r="S14" s="357" t="str">
        <f>IF(D17&gt;=M20,"OK","ERR")</f>
        <v>OK</v>
      </c>
    </row>
    <row r="15" spans="1:19" s="324" customFormat="1" ht="18" customHeight="1" thickBot="1" thickTop="1">
      <c r="A15" s="618"/>
      <c r="B15" s="610"/>
      <c r="C15" s="610"/>
      <c r="D15" s="610"/>
      <c r="E15" s="615"/>
      <c r="F15" s="344"/>
      <c r="G15" s="345"/>
      <c r="H15" s="185">
        <f t="shared" si="1"/>
      </c>
      <c r="I15" s="186">
        <f t="shared" si="0"/>
      </c>
      <c r="J15" s="187">
        <f t="shared" si="2"/>
      </c>
      <c r="K15" s="359" t="s">
        <v>153</v>
      </c>
      <c r="L15" s="194" t="s">
        <v>155</v>
      </c>
      <c r="M15" s="121"/>
      <c r="N15" s="350"/>
      <c r="P15" s="171" t="str">
        <f>ASC($A$13&amp;$K15)</f>
        <v>2D</v>
      </c>
      <c r="R15" s="356" t="s">
        <v>261</v>
      </c>
      <c r="S15" s="357" t="str">
        <f>IF(D21&gt;=M24,"OK","ERR")</f>
        <v>OK</v>
      </c>
    </row>
    <row r="16" spans="1:18" s="324" customFormat="1" ht="18" customHeight="1" thickBot="1">
      <c r="A16" s="619"/>
      <c r="B16" s="610"/>
      <c r="C16" s="610"/>
      <c r="D16" s="610"/>
      <c r="E16" s="616"/>
      <c r="F16" s="352"/>
      <c r="G16" s="353"/>
      <c r="H16" s="189">
        <f t="shared" si="1"/>
      </c>
      <c r="I16" s="190">
        <f t="shared" si="0"/>
      </c>
      <c r="J16" s="191">
        <f t="shared" si="2"/>
      </c>
      <c r="K16" s="601" t="s">
        <v>187</v>
      </c>
      <c r="L16" s="602"/>
      <c r="M16" s="354"/>
      <c r="N16" s="355"/>
      <c r="R16" s="351" t="s">
        <v>188</v>
      </c>
    </row>
    <row r="17" spans="1:19" s="324" customFormat="1" ht="18" customHeight="1" thickBot="1" thickTop="1">
      <c r="A17" s="618">
        <v>3</v>
      </c>
      <c r="B17" s="610"/>
      <c r="C17" s="610"/>
      <c r="D17" s="610"/>
      <c r="E17" s="614"/>
      <c r="F17" s="344"/>
      <c r="G17" s="345"/>
      <c r="H17" s="185">
        <f t="shared" si="1"/>
      </c>
      <c r="I17" s="186">
        <f t="shared" si="0"/>
      </c>
      <c r="J17" s="187">
        <f t="shared" si="2"/>
      </c>
      <c r="K17" s="360" t="s">
        <v>134</v>
      </c>
      <c r="L17" s="195">
        <v>1532</v>
      </c>
      <c r="M17" s="196"/>
      <c r="N17" s="361"/>
      <c r="P17" s="348" t="str">
        <f>ASC($A$17&amp;$K17)</f>
        <v>3A</v>
      </c>
      <c r="R17" s="351" t="s">
        <v>51</v>
      </c>
      <c r="S17" s="357" t="str">
        <f>IF(M28=SUM('3-2_算定表'!AG:AG),"OK","ERR")</f>
        <v>OK</v>
      </c>
    </row>
    <row r="18" spans="1:19" s="324" customFormat="1" ht="18" customHeight="1" thickBot="1" thickTop="1">
      <c r="A18" s="618"/>
      <c r="B18" s="610"/>
      <c r="C18" s="610"/>
      <c r="D18" s="610"/>
      <c r="E18" s="615"/>
      <c r="F18" s="344"/>
      <c r="G18" s="345"/>
      <c r="H18" s="185">
        <f t="shared" si="1"/>
      </c>
      <c r="I18" s="186">
        <f t="shared" si="0"/>
      </c>
      <c r="J18" s="187">
        <f t="shared" si="2"/>
      </c>
      <c r="K18" s="359" t="s">
        <v>135</v>
      </c>
      <c r="L18" s="193">
        <v>2814</v>
      </c>
      <c r="M18" s="121"/>
      <c r="N18" s="350"/>
      <c r="P18" s="171" t="str">
        <f>ASC($A$17&amp;$K18)</f>
        <v>3B</v>
      </c>
      <c r="R18" s="351" t="s">
        <v>5</v>
      </c>
      <c r="S18" s="357" t="str">
        <f>IF(N28='3-2_算定表'!AA44,"OK","ERR")</f>
        <v>OK</v>
      </c>
    </row>
    <row r="19" spans="1:16" s="324" customFormat="1" ht="18" customHeight="1" thickBot="1">
      <c r="A19" s="618"/>
      <c r="B19" s="610"/>
      <c r="C19" s="610"/>
      <c r="D19" s="610"/>
      <c r="E19" s="615"/>
      <c r="F19" s="344"/>
      <c r="G19" s="345"/>
      <c r="H19" s="185">
        <f t="shared" si="1"/>
      </c>
      <c r="I19" s="186">
        <f t="shared" si="0"/>
      </c>
      <c r="J19" s="187">
        <f t="shared" si="2"/>
      </c>
      <c r="K19" s="359" t="s">
        <v>153</v>
      </c>
      <c r="L19" s="194" t="s">
        <v>155</v>
      </c>
      <c r="M19" s="121"/>
      <c r="N19" s="350"/>
      <c r="P19" s="171" t="str">
        <f>ASC($A$17&amp;$K19)</f>
        <v>3D</v>
      </c>
    </row>
    <row r="20" spans="1:14" s="324" customFormat="1" ht="18" customHeight="1" thickBot="1">
      <c r="A20" s="618"/>
      <c r="B20" s="610"/>
      <c r="C20" s="610"/>
      <c r="D20" s="610"/>
      <c r="E20" s="616"/>
      <c r="F20" s="352"/>
      <c r="G20" s="353"/>
      <c r="H20" s="189">
        <f t="shared" si="1"/>
      </c>
      <c r="I20" s="190">
        <f t="shared" si="0"/>
      </c>
      <c r="J20" s="191">
        <f t="shared" si="2"/>
      </c>
      <c r="K20" s="601" t="s">
        <v>189</v>
      </c>
      <c r="L20" s="602"/>
      <c r="M20" s="354"/>
      <c r="N20" s="355"/>
    </row>
    <row r="21" spans="1:19" s="324" customFormat="1" ht="18" customHeight="1" thickBot="1">
      <c r="A21" s="621">
        <v>4</v>
      </c>
      <c r="B21" s="610"/>
      <c r="C21" s="610"/>
      <c r="D21" s="610"/>
      <c r="E21" s="614"/>
      <c r="F21" s="344"/>
      <c r="G21" s="345"/>
      <c r="H21" s="185">
        <f t="shared" si="1"/>
      </c>
      <c r="I21" s="186">
        <f t="shared" si="0"/>
      </c>
      <c r="J21" s="187">
        <f>IF(H21="","",MIN(H21,I21))</f>
      </c>
      <c r="K21" s="360" t="s">
        <v>134</v>
      </c>
      <c r="L21" s="195">
        <v>1532</v>
      </c>
      <c r="M21" s="196"/>
      <c r="N21" s="361"/>
      <c r="P21" s="348" t="str">
        <f>ASC($A$21&amp;$K21)</f>
        <v>4A</v>
      </c>
      <c r="R21" s="351"/>
      <c r="S21" s="362"/>
    </row>
    <row r="22" spans="1:19" s="324" customFormat="1" ht="18" customHeight="1" thickBot="1">
      <c r="A22" s="622"/>
      <c r="B22" s="610"/>
      <c r="C22" s="610"/>
      <c r="D22" s="610"/>
      <c r="E22" s="615"/>
      <c r="F22" s="344"/>
      <c r="G22" s="345"/>
      <c r="H22" s="185">
        <f t="shared" si="1"/>
      </c>
      <c r="I22" s="186">
        <f t="shared" si="0"/>
      </c>
      <c r="J22" s="187">
        <f>IF(H22="","",MIN(H22,I22))</f>
      </c>
      <c r="K22" s="359" t="s">
        <v>135</v>
      </c>
      <c r="L22" s="193">
        <v>2814</v>
      </c>
      <c r="M22" s="121"/>
      <c r="N22" s="350"/>
      <c r="P22" s="171" t="str">
        <f>ASC($A$21&amp;$K22)</f>
        <v>4B</v>
      </c>
      <c r="R22" s="351"/>
      <c r="S22" s="362"/>
    </row>
    <row r="23" spans="1:16" s="324" customFormat="1" ht="18" customHeight="1" thickBot="1">
      <c r="A23" s="622"/>
      <c r="B23" s="610"/>
      <c r="C23" s="610"/>
      <c r="D23" s="610"/>
      <c r="E23" s="615"/>
      <c r="F23" s="344"/>
      <c r="G23" s="345"/>
      <c r="H23" s="185">
        <f t="shared" si="1"/>
      </c>
      <c r="I23" s="186">
        <f t="shared" si="0"/>
      </c>
      <c r="J23" s="187">
        <f>IF(H23="","",MIN(H23,I23))</f>
      </c>
      <c r="K23" s="359" t="s">
        <v>153</v>
      </c>
      <c r="L23" s="194" t="s">
        <v>155</v>
      </c>
      <c r="M23" s="121"/>
      <c r="N23" s="350"/>
      <c r="P23" s="171" t="str">
        <f>ASC($A$21&amp;$K23)</f>
        <v>4D</v>
      </c>
    </row>
    <row r="24" spans="1:14" s="324" customFormat="1" ht="18" customHeight="1" thickBot="1">
      <c r="A24" s="623"/>
      <c r="B24" s="610"/>
      <c r="C24" s="610"/>
      <c r="D24" s="610"/>
      <c r="E24" s="616"/>
      <c r="F24" s="352"/>
      <c r="G24" s="353"/>
      <c r="H24" s="189">
        <f t="shared" si="1"/>
      </c>
      <c r="I24" s="190">
        <f t="shared" si="0"/>
      </c>
      <c r="J24" s="191">
        <f>IF(H24="","",MIN(H24,I24))</f>
      </c>
      <c r="K24" s="601" t="s">
        <v>262</v>
      </c>
      <c r="L24" s="602"/>
      <c r="M24" s="354"/>
      <c r="N24" s="355"/>
    </row>
    <row r="25" spans="1:14" s="324" customFormat="1" ht="18" customHeight="1" thickBot="1">
      <c r="A25" s="603" t="s">
        <v>22</v>
      </c>
      <c r="B25" s="606"/>
      <c r="C25" s="606"/>
      <c r="D25" s="606"/>
      <c r="E25" s="607"/>
      <c r="F25" s="620"/>
      <c r="G25" s="611"/>
      <c r="H25" s="612"/>
      <c r="I25" s="613"/>
      <c r="J25" s="613"/>
      <c r="K25" s="358" t="s">
        <v>134</v>
      </c>
      <c r="L25" s="192">
        <v>1532</v>
      </c>
      <c r="M25" s="119"/>
      <c r="N25" s="347"/>
    </row>
    <row r="26" spans="1:18" s="324" customFormat="1" ht="18" customHeight="1" thickBot="1">
      <c r="A26" s="604"/>
      <c r="B26" s="606"/>
      <c r="C26" s="606"/>
      <c r="D26" s="606"/>
      <c r="E26" s="608"/>
      <c r="F26" s="620"/>
      <c r="G26" s="611"/>
      <c r="H26" s="612"/>
      <c r="I26" s="613"/>
      <c r="J26" s="613"/>
      <c r="K26" s="359" t="s">
        <v>135</v>
      </c>
      <c r="L26" s="193">
        <v>2814</v>
      </c>
      <c r="M26" s="121"/>
      <c r="N26" s="350"/>
      <c r="R26" s="351"/>
    </row>
    <row r="27" spans="1:14" s="324" customFormat="1" ht="18" customHeight="1" thickBot="1">
      <c r="A27" s="604"/>
      <c r="B27" s="606"/>
      <c r="C27" s="606"/>
      <c r="D27" s="606"/>
      <c r="E27" s="608"/>
      <c r="F27" s="620"/>
      <c r="G27" s="611"/>
      <c r="H27" s="612"/>
      <c r="I27" s="613"/>
      <c r="J27" s="613"/>
      <c r="K27" s="359" t="s">
        <v>153</v>
      </c>
      <c r="L27" s="194" t="s">
        <v>155</v>
      </c>
      <c r="M27" s="121"/>
      <c r="N27" s="350"/>
    </row>
    <row r="28" spans="1:15" s="324" customFormat="1" ht="18" customHeight="1" thickBot="1">
      <c r="A28" s="605"/>
      <c r="B28" s="606"/>
      <c r="C28" s="606"/>
      <c r="D28" s="606"/>
      <c r="E28" s="609"/>
      <c r="F28" s="620"/>
      <c r="G28" s="611"/>
      <c r="H28" s="612"/>
      <c r="I28" s="613"/>
      <c r="J28" s="613"/>
      <c r="K28" s="601" t="s">
        <v>190</v>
      </c>
      <c r="L28" s="602"/>
      <c r="M28" s="354"/>
      <c r="N28" s="355"/>
      <c r="O28" s="363"/>
    </row>
    <row r="29" spans="1:14" s="369" customFormat="1" ht="11.25" customHeight="1">
      <c r="A29" s="364" t="s">
        <v>27</v>
      </c>
      <c r="B29" s="365"/>
      <c r="C29" s="365"/>
      <c r="D29" s="365"/>
      <c r="E29" s="365"/>
      <c r="F29" s="366"/>
      <c r="G29" s="366"/>
      <c r="H29" s="366"/>
      <c r="I29" s="366"/>
      <c r="J29" s="366"/>
      <c r="K29" s="367"/>
      <c r="L29" s="367"/>
      <c r="M29" s="365"/>
      <c r="N29" s="368"/>
    </row>
    <row r="30" s="369" customFormat="1" ht="11.25" customHeight="1">
      <c r="A30" s="370" t="s">
        <v>191</v>
      </c>
    </row>
    <row r="31" s="369" customFormat="1" ht="11.25" customHeight="1">
      <c r="A31" s="370" t="s">
        <v>266</v>
      </c>
    </row>
    <row r="32" ht="11.25" customHeight="1">
      <c r="A32" s="370" t="s">
        <v>267</v>
      </c>
    </row>
    <row r="33" ht="11.25" customHeight="1">
      <c r="A33" s="370" t="s">
        <v>0</v>
      </c>
    </row>
    <row r="34" ht="11.25" customHeight="1">
      <c r="A34" s="364" t="s">
        <v>192</v>
      </c>
    </row>
    <row r="35" ht="11.25" customHeight="1">
      <c r="A35" s="364" t="s">
        <v>193</v>
      </c>
    </row>
    <row r="36" ht="11.25" customHeight="1">
      <c r="A36" s="370" t="s">
        <v>2</v>
      </c>
    </row>
    <row r="37" ht="11.25" customHeight="1">
      <c r="A37" s="364" t="s">
        <v>194</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7">
    <mergeCell ref="K16:L16"/>
    <mergeCell ref="K12:L12"/>
    <mergeCell ref="I2:K2"/>
    <mergeCell ref="L2:M2"/>
    <mergeCell ref="I3:K3"/>
    <mergeCell ref="L3:M3"/>
    <mergeCell ref="B5:B6"/>
    <mergeCell ref="I5:I6"/>
    <mergeCell ref="J5:J6"/>
    <mergeCell ref="A6:A7"/>
    <mergeCell ref="K5:N5"/>
    <mergeCell ref="E5:E6"/>
    <mergeCell ref="C5:D5"/>
    <mergeCell ref="H5:H6"/>
    <mergeCell ref="A9:A12"/>
    <mergeCell ref="B9:B12"/>
    <mergeCell ref="C9:C12"/>
    <mergeCell ref="D9:D12"/>
    <mergeCell ref="E9:E12"/>
    <mergeCell ref="K24:L24"/>
    <mergeCell ref="A17:A20"/>
    <mergeCell ref="B17:B20"/>
    <mergeCell ref="C17:C20"/>
    <mergeCell ref="D17:D20"/>
    <mergeCell ref="K20:L20"/>
    <mergeCell ref="A13:A16"/>
    <mergeCell ref="B13:B16"/>
    <mergeCell ref="F25:F28"/>
    <mergeCell ref="A21:A24"/>
    <mergeCell ref="B21:B24"/>
    <mergeCell ref="C21:C24"/>
    <mergeCell ref="D21:D24"/>
    <mergeCell ref="E21:E24"/>
    <mergeCell ref="E13:E16"/>
    <mergeCell ref="C13:C16"/>
    <mergeCell ref="D13:D16"/>
    <mergeCell ref="G25:G28"/>
    <mergeCell ref="H25:H28"/>
    <mergeCell ref="I25:I28"/>
    <mergeCell ref="J25:J28"/>
    <mergeCell ref="E17:E20"/>
    <mergeCell ref="K28:L28"/>
    <mergeCell ref="A25:A28"/>
    <mergeCell ref="B25:B28"/>
    <mergeCell ref="C25:C28"/>
    <mergeCell ref="D25:D28"/>
    <mergeCell ref="E25:E28"/>
  </mergeCells>
  <dataValidations count="1">
    <dataValidation type="whole" allowBlank="1" showInputMessage="1" showErrorMessage="1" sqref="B9:D24 E21 E17 E13 E9">
      <formula1>0</formula1>
      <formula2>999999</formula2>
    </dataValidation>
  </dataValidations>
  <printOptions horizontalCentered="1"/>
  <pageMargins left="0.3937007874015748" right="0.3937007874015748" top="0.3937007874015748" bottom="0.3937007874015748" header="0" footer="0"/>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2019-07-22T05:54:26Z</cp:lastPrinted>
  <dcterms:created xsi:type="dcterms:W3CDTF">2010-06-30T04:01:38Z</dcterms:created>
  <dcterms:modified xsi:type="dcterms:W3CDTF">2019-07-22T05:56:10Z</dcterms:modified>
  <cp:category/>
  <cp:version/>
  <cp:contentType/>
  <cp:contentStatus/>
</cp:coreProperties>
</file>