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'3-2'!$A$1:$Q$56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<sst xmlns="http://schemas.openxmlformats.org/spreadsheetml/2006/main" count="910" uniqueCount="324">
  <si>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</si>
  <si>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</si>
  <si>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</si>
  <si>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</si>
  <si>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</si>
  <si>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</si>
  <si>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</si>
  <si>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</si>
  <si>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</si>
  <si>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</si>
  <si>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</si>
  <si>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</si>
  <si>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</si>
  <si>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</si>
  <si>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</si>
  <si>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</si>
  <si>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</si>
  <si>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</si>
  <si>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</si>
  <si>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</si>
  <si>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</si>
  <si>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</si>
  <si>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</si>
  <si>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</si>
  <si>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</si>
  <si>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</si>
  <si>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</si>
  <si>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</si>
  <si>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</si>
  <si>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</si>
  <si>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</si>
  <si>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</si>
  <si>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</si>
  <si>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</si>
  <si>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</si>
  <si>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</si>
  <si>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</si>
  <si>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</si>
  <si>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</si>
  <si>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</si>
  <si>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</si>
  <si>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</si>
  <si>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</si>
  <si>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</si>
  <si>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</si>
  <si>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</si>
  <si>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</si>
  <si>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</si>
  <si>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</si>
  <si>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</si>
  <si>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</si>
  <si>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</si>
  <si>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</si>
  <si>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</si>
  <si>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</si>
  <si>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</si>
  <si>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</si>
  <si>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</si>
  <si>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</si>
  <si>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</si>
  <si>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</si>
  <si>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</si>
  <si>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</si>
  <si>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</si>
  <si>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</si>
  <si>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</si>
  <si>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</si>
  <si>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</si>
  <si>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</si>
  <si>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</si>
  <si>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</si>
  <si>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</si>
  <si>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</si>
  <si>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</si>
  <si>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</si>
  <si>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</si>
  <si>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</si>
  <si>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</si>
  <si>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</si>
  <si>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</si>
  <si>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</si>
  <si>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</si>
  <si>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</si>
  <si>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</si>
  <si>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</si>
  <si>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</si>
  <si>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</si>
  <si>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</si>
  <si>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</si>
  <si>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</si>
  <si>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</si>
  <si>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</si>
  <si>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</si>
  <si>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</si>
  <si>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</si>
  <si>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</si>
  <si>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</si>
  <si>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</si>
  <si>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</si>
  <si>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</si>
  <si>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</si>
  <si>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</si>
  <si>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</si>
  <si>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</si>
  <si>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</si>
  <si>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</si>
  <si>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</si>
  <si>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</si>
  <si>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</si>
  <si>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</si>
  <si>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</si>
  <si>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</si>
  <si>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</si>
  <si>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</si>
  <si>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</si>
  <si>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</si>
  <si>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</si>
  <si>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</si>
  <si>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</si>
  <si>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</si>
  <si>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</si>
  <si>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</si>
  <si>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</si>
  <si>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</si>
  <si>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</si>
  <si>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</si>
  <si>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</si>
  <si>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</si>
  <si>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</si>
  <si>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</si>
  <si>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</si>
  <si>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</si>
  <si>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</si>
  <si>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</si>
  <si>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</si>
  <si>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</si>
  <si>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</si>
  <si>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</si>
  <si>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</si>
  <si>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</si>
  <si>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</si>
  <si>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</si>
  <si>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</si>
  <si>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</si>
  <si>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</si>
  <si>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</si>
  <si>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</si>
  <si>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</si>
  <si>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</si>
  <si>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</si>
  <si>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</si>
  <si>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</si>
  <si>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</si>
  <si>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</si>
  <si>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</si>
  <si>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</si>
  <si>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</si>
  <si>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</si>
  <si>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</si>
  <si>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</si>
  <si>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</si>
  <si>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</si>
  <si>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</si>
  <si>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</si>
  <si>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</si>
  <si>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</si>
  <si>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</si>
  <si>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</si>
  <si>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</si>
  <si>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</si>
  <si>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</si>
  <si>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</si>
  <si>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</si>
  <si>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</si>
  <si>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</si>
  <si>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</si>
  <si>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</si>
  <si>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</si>
  <si>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</si>
  <si>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</si>
  <si>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</si>
  <si>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</si>
  <si>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</si>
  <si>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</si>
  <si>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</si>
  <si>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</si>
  <si>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</si>
  <si>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</si>
  <si>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</si>
  <si>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</si>
  <si>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</si>
  <si>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</si>
  <si>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</si>
  <si>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</si>
  <si>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</si>
  <si>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</si>
  <si>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</si>
  <si>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</si>
  <si>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</si>
  <si>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</si>
  <si>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</si>
  <si>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</si>
  <si>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</si>
  <si>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</si>
  <si>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</si>
  <si>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</si>
  <si>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</si>
  <si>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</si>
  <si>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</si>
  <si>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</si>
  <si>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</si>
  <si>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</si>
  <si>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</si>
  <si>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</si>
  <si>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</si>
  <si>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</si>
  <si>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</si>
  <si>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</si>
  <si>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</si>
  <si>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</si>
  <si>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</si>
  <si>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</si>
  <si>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</si>
  <si>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</si>
  <si>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</si>
  <si>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</si>
  <si>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</si>
  <si>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</si>
  <si>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</si>
  <si>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</si>
  <si>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</si>
  <si>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</si>
  <si>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</si>
  <si>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</si>
  <si>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</si>
  <si>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</si>
  <si>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</si>
  <si>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</si>
  <si>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</si>
  <si>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</si>
  <si>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</si>
  <si>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</si>
  <si>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</si>
  <si>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</si>
  <si>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</si>
  <si>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</si>
  <si>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</si>
  <si>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</si>
  <si>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</si>
  <si>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</si>
  <si>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</si>
  <si>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</si>
  <si>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</si>
  <si>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</si>
  <si>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</si>
  <si>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</si>
  <si>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</si>
  <si>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</si>
  <si>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</si>
  <si>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</si>
  <si>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</si>
  <si>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</si>
  <si>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</si>
  <si>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</si>
  <si>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</si>
  <si>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</si>
  <si>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</si>
  <si>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</si>
  <si>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</si>
  <si>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</si>
  <si>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</si>
  <si>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</si>
  <si>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泉北支援教育研究会</t>
  </si>
  <si>
    <t>◎</t>
  </si>
  <si>
    <t>進路懇談会（職場体験談）</t>
  </si>
  <si>
    <t>進路懇談会講演謝礼</t>
  </si>
  <si>
    <t>泉北ブロック進路指導関係機関連絡会講師謝礼</t>
  </si>
  <si>
    <t>全国特別支援学校長会研究大会（参加費）</t>
  </si>
  <si>
    <t>全国特別支援学校長会研究大会（資料代）</t>
  </si>
  <si>
    <t>全国特別支援学校　知的障害教育校長研究大会（参加費）</t>
  </si>
  <si>
    <t>全国特別支援学校　知的障害教育校長研究大会（資料代）</t>
  </si>
  <si>
    <t>特別支援学校　知的障害教育教頭研究大会（参加費）</t>
  </si>
  <si>
    <t>特別支援学校　知的障害教育教頭研究大会（資料代）</t>
  </si>
  <si>
    <t>公開研修会１　講師謝礼</t>
  </si>
  <si>
    <t>各学部研修講師謝礼</t>
  </si>
  <si>
    <t>事例検討会　講師謝礼</t>
  </si>
  <si>
    <t>Ｓ－Ｍ社会生活能力検査用紙（第３版２０部）</t>
  </si>
  <si>
    <t>提案型リーフレット作成「拠点校による継続型支援・研修プロジェクトの提案」</t>
  </si>
  <si>
    <t>提案型リーフレット作成「泉北ブロック地域支援整備事業の案内」</t>
  </si>
  <si>
    <t>講演「共生社会第一歩～スポーツを通じた障がい理解」</t>
  </si>
  <si>
    <t>居住地交流における協働事例研究会ｽｰﾊﾟｰﾊﾞｲｽﾞ</t>
  </si>
  <si>
    <t>テレビスタンド</t>
  </si>
  <si>
    <t>短焦点プロジェクタ</t>
  </si>
  <si>
    <t>マウスコンピュータ</t>
  </si>
  <si>
    <t>府立和泉支援学校　</t>
  </si>
  <si>
    <t>　校長　塩谷　謙二　</t>
  </si>
  <si>
    <t>（財務会計コード番号：１０５１２）</t>
  </si>
  <si>
    <t>（学校番号：Ｓ－１３）</t>
  </si>
  <si>
    <t>教員の専門性および授業力の向上</t>
  </si>
  <si>
    <t>地域や関係機関の連携強化</t>
  </si>
  <si>
    <t>2-4</t>
  </si>
  <si>
    <t>卒業後を見据え個々の児童に生徒に合わせた進路指導の充実</t>
  </si>
  <si>
    <t>1-4</t>
  </si>
  <si>
    <t>1-3</t>
  </si>
  <si>
    <t>1-1</t>
  </si>
  <si>
    <t>2-3</t>
  </si>
  <si>
    <t>　和泉支 第 45号</t>
  </si>
  <si>
    <t>50インチ型テレビ</t>
  </si>
  <si>
    <t>ＣＡＰ講習会</t>
  </si>
  <si>
    <t>清掃技能講習会</t>
  </si>
  <si>
    <t>第42回近畿特別支援学校知的障害教育研究大会（奈良大会）参加費</t>
  </si>
  <si>
    <t>第54回近畿特別支援教育連絡協議会　兵庫県大会参加費</t>
  </si>
  <si>
    <t>3-1</t>
  </si>
  <si>
    <t>　　平成２９年　８月２４日</t>
  </si>
  <si>
    <t>和泉支 第 190号</t>
  </si>
  <si>
    <t>２－３、２－４</t>
  </si>
  <si>
    <t>１－３、１・４</t>
  </si>
  <si>
    <t>１－１</t>
  </si>
  <si>
    <t>○</t>
  </si>
  <si>
    <t>近畿特別支援学校知的障害教育研究大会参加、プロジェクターほか</t>
  </si>
  <si>
    <t>地域支援整備事業リーフレット、居住地校交流スーパーバイズ謝礼ほか</t>
  </si>
  <si>
    <t>進路懇談会等講師謝礼ほか</t>
  </si>
  <si>
    <t>和泉支 第 436号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</si>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</sst>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rgb="FFFF0000"/>
      <name val="ＭＳ Ｐゴシック"/>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56" fontId="7" fillId="6" borderId="81" xfId="0" applyNumberFormat="1" applyFont="1" applyFill="1" applyBorder="1" applyAlignment="1" applyProtection="1" quotePrefix="1">
      <alignment horizontal="left" vertical="center" shrinkToFit="1"/>
      <protection locked="0"/>
    </xf>
    <xf numFmtId="0" fontId="7" fillId="6" borderId="81" xfId="0" applyFont="1" applyFill="1" applyBorder="1" applyAlignment="1" applyProtection="1" quotePrefix="1">
      <alignment horizontal="left" vertical="center" shrinkToFit="1"/>
      <protection locked="0"/>
    </xf>
    <xf numFmtId="6" fontId="63" fillId="6" borderId="80" xfId="57" applyFont="1" applyFill="1" applyBorder="1" applyAlignment="1" applyProtection="1">
      <alignment horizontal="right" vertical="center" shrinkToFit="1"/>
      <protection locked="0"/>
    </xf>
    <xf numFmtId="6" fontId="64" fillId="6" borderId="88" xfId="57" applyFont="1" applyFill="1" applyBorder="1" applyAlignment="1" applyProtection="1">
      <alignment horizontal="right" vertical="center" shrinkToFit="1"/>
      <protection locked="0"/>
    </xf>
    <xf numFmtId="6" fontId="64" fillId="6" borderId="90" xfId="57" applyFont="1" applyFill="1" applyBorder="1" applyAlignment="1" applyProtection="1">
      <alignment vertical="center" shrinkToFit="1"/>
      <protection locked="0"/>
    </xf>
    <xf numFmtId="0" fontId="7" fillId="6" borderId="88"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56" fontId="7" fillId="6" borderId="173" xfId="0" applyNumberFormat="1" applyFont="1" applyFill="1" applyBorder="1" applyAlignment="1" applyProtection="1" quotePrefix="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6" t="s">
        <v>297</v>
      </c>
      <c r="I1" s="506"/>
      <c r="J1" s="506"/>
      <c r="K1" s="506"/>
    </row>
    <row r="2" spans="2:11" s="1" customFormat="1" ht="18" customHeight="1">
      <c r="B2" s="147"/>
      <c r="H2" s="506" t="s">
        <v>296</v>
      </c>
      <c r="I2" s="506"/>
      <c r="J2" s="506"/>
      <c r="K2" s="506"/>
    </row>
    <row r="3" spans="2:11" s="1" customFormat="1" ht="18" customHeight="1">
      <c r="B3" s="147"/>
      <c r="K3" s="2"/>
    </row>
    <row r="4" spans="2:11" s="1" customFormat="1" ht="18" customHeight="1">
      <c r="B4" s="147"/>
      <c r="H4" s="507" t="s">
        <v>322</v>
      </c>
      <c r="I4" s="507"/>
      <c r="J4" s="507"/>
      <c r="K4" s="507"/>
    </row>
    <row r="5" spans="2:11" s="1" customFormat="1" ht="18" customHeight="1">
      <c r="B5" s="147"/>
      <c r="H5" s="508">
        <v>43187</v>
      </c>
      <c r="I5" s="507"/>
      <c r="J5" s="507"/>
      <c r="K5" s="507"/>
    </row>
    <row r="6" spans="1:11" s="1" customFormat="1" ht="18" customHeight="1">
      <c r="A6" s="3" t="s">
        <v>2</v>
      </c>
      <c r="B6" s="147"/>
      <c r="H6" s="4"/>
      <c r="K6" s="11"/>
    </row>
    <row r="7" spans="1:11" s="1" customFormat="1" ht="18" customHeight="1">
      <c r="A7" s="4"/>
      <c r="B7" s="147"/>
      <c r="H7" s="507" t="s">
        <v>294</v>
      </c>
      <c r="I7" s="507"/>
      <c r="J7" s="507"/>
      <c r="K7" s="507"/>
    </row>
    <row r="8" spans="1:11" s="1" customFormat="1" ht="18" customHeight="1">
      <c r="A8" s="4"/>
      <c r="B8" s="147"/>
      <c r="H8" s="507" t="s">
        <v>295</v>
      </c>
      <c r="I8" s="507"/>
      <c r="J8" s="507"/>
      <c r="K8" s="507"/>
    </row>
    <row r="9" spans="1:11" s="1" customFormat="1" ht="42" customHeight="1">
      <c r="A9" s="4"/>
      <c r="B9" s="147"/>
      <c r="H9" s="2"/>
      <c r="K9" s="46"/>
    </row>
    <row r="10" spans="1:11" s="5" customFormat="1" ht="24" customHeight="1">
      <c r="A10" s="495" t="s">
        <v>263</v>
      </c>
      <c r="B10" s="495"/>
      <c r="C10" s="495"/>
      <c r="D10" s="495"/>
      <c r="E10" s="495"/>
      <c r="F10" s="495"/>
      <c r="G10" s="495"/>
      <c r="H10" s="495"/>
      <c r="I10" s="495"/>
      <c r="J10" s="495"/>
      <c r="K10" s="495"/>
    </row>
    <row r="11" spans="1:11" s="5" customFormat="1" ht="24" customHeight="1">
      <c r="A11" s="496"/>
      <c r="B11" s="496"/>
      <c r="C11" s="496"/>
      <c r="D11" s="496"/>
      <c r="E11" s="496"/>
      <c r="F11" s="496"/>
      <c r="G11" s="496"/>
      <c r="H11" s="496"/>
      <c r="I11" s="496"/>
      <c r="J11" s="496"/>
      <c r="K11" s="496"/>
    </row>
    <row r="12" spans="1:11" s="5" customFormat="1" ht="24" customHeight="1">
      <c r="A12" s="14" t="s">
        <v>323</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7" t="s">
        <v>223</v>
      </c>
      <c r="B14" s="498"/>
      <c r="C14" s="499"/>
      <c r="D14" s="500">
        <f>'1-1'!D14:F14</f>
        <v>1190000</v>
      </c>
      <c r="E14" s="501"/>
      <c r="F14" s="502"/>
      <c r="G14" s="509" t="s">
        <v>1</v>
      </c>
      <c r="H14" s="510"/>
      <c r="I14" s="511">
        <v>43187</v>
      </c>
      <c r="J14" s="512"/>
      <c r="K14" s="513"/>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'3-2'!K47</f>
        <v>172000</v>
      </c>
      <c r="C16" s="221">
        <f>'3-2'!K48</f>
        <v>0</v>
      </c>
      <c r="D16" s="221">
        <f>'3-2'!K49</f>
        <v>738004.25</v>
      </c>
      <c r="E16" s="221">
        <f>'3-2'!K50</f>
        <v>0</v>
      </c>
      <c r="F16" s="221">
        <f>'3-2'!K51</f>
        <v>0</v>
      </c>
      <c r="G16" s="221">
        <f>'3-2'!K52</f>
        <v>94900</v>
      </c>
      <c r="H16" s="221">
        <f>'3-2'!K53</f>
        <v>0</v>
      </c>
      <c r="I16" s="221">
        <f>'3-2'!K54</f>
        <v>0</v>
      </c>
      <c r="J16" s="222">
        <f>'3-2'!K55</f>
        <v>114390</v>
      </c>
      <c r="K16" s="223">
        <f>SUM(B16:J16)</f>
        <v>1119294.25</v>
      </c>
    </row>
    <row r="17" spans="6:7" ht="24" customHeight="1" thickBot="1">
      <c r="F17" s="12"/>
      <c r="G17" s="12"/>
    </row>
    <row r="18" spans="1:11" ht="24" customHeight="1" thickBot="1">
      <c r="A18" s="145" t="s">
        <v>141</v>
      </c>
      <c r="B18" s="514" t="s">
        <v>142</v>
      </c>
      <c r="C18" s="515"/>
      <c r="D18" s="514" t="s">
        <v>224</v>
      </c>
      <c r="E18" s="516"/>
      <c r="F18" s="515" t="s">
        <v>219</v>
      </c>
      <c r="G18" s="515"/>
      <c r="H18" s="515"/>
      <c r="I18" s="515"/>
      <c r="J18" s="516"/>
      <c r="K18" s="146" t="s">
        <v>140</v>
      </c>
    </row>
    <row r="19" spans="1:11" ht="48" customHeight="1">
      <c r="A19" s="150">
        <v>1</v>
      </c>
      <c r="B19" s="517" t="s">
        <v>315</v>
      </c>
      <c r="C19" s="518"/>
      <c r="D19" s="520" t="s">
        <v>299</v>
      </c>
      <c r="E19" s="521"/>
      <c r="F19" s="522" t="s">
        <v>320</v>
      </c>
      <c r="G19" s="522"/>
      <c r="H19" s="522"/>
      <c r="I19" s="522"/>
      <c r="J19" s="521"/>
      <c r="K19" s="474" t="s">
        <v>273</v>
      </c>
    </row>
    <row r="20" spans="1:11" ht="48" customHeight="1">
      <c r="A20" s="151">
        <v>2</v>
      </c>
      <c r="B20" s="493" t="s">
        <v>316</v>
      </c>
      <c r="C20" s="519"/>
      <c r="D20" s="490" t="s">
        <v>298</v>
      </c>
      <c r="E20" s="491"/>
      <c r="F20" s="492" t="s">
        <v>319</v>
      </c>
      <c r="G20" s="492"/>
      <c r="H20" s="492"/>
      <c r="I20" s="492"/>
      <c r="J20" s="491"/>
      <c r="K20" s="474" t="s">
        <v>318</v>
      </c>
    </row>
    <row r="21" spans="1:11" ht="48" customHeight="1">
      <c r="A21" s="151">
        <v>3</v>
      </c>
      <c r="B21" s="525" t="s">
        <v>317</v>
      </c>
      <c r="C21" s="519"/>
      <c r="D21" s="490" t="s">
        <v>301</v>
      </c>
      <c r="E21" s="491"/>
      <c r="F21" s="492" t="s">
        <v>321</v>
      </c>
      <c r="G21" s="492"/>
      <c r="H21" s="492"/>
      <c r="I21" s="492"/>
      <c r="J21" s="491"/>
      <c r="K21" s="474" t="s">
        <v>273</v>
      </c>
    </row>
    <row r="22" spans="1:11" ht="48" customHeight="1">
      <c r="A22" s="151"/>
      <c r="B22" s="493"/>
      <c r="C22" s="519"/>
      <c r="D22" s="490"/>
      <c r="E22" s="491"/>
      <c r="F22" s="492"/>
      <c r="G22" s="492"/>
      <c r="H22" s="492"/>
      <c r="I22" s="492"/>
      <c r="J22" s="491"/>
      <c r="K22" s="474"/>
    </row>
    <row r="23" spans="1:11" ht="48" customHeight="1">
      <c r="A23" s="151"/>
      <c r="B23" s="493"/>
      <c r="C23" s="519"/>
      <c r="D23" s="490"/>
      <c r="E23" s="491"/>
      <c r="F23" s="492"/>
      <c r="G23" s="492"/>
      <c r="H23" s="492"/>
      <c r="I23" s="492"/>
      <c r="J23" s="491"/>
      <c r="K23" s="474"/>
    </row>
    <row r="24" spans="1:11" ht="48" customHeight="1">
      <c r="A24" s="151"/>
      <c r="B24" s="493"/>
      <c r="C24" s="519"/>
      <c r="D24" s="490"/>
      <c r="E24" s="491"/>
      <c r="F24" s="492"/>
      <c r="G24" s="492"/>
      <c r="H24" s="492"/>
      <c r="I24" s="492"/>
      <c r="J24" s="491"/>
      <c r="K24" s="474"/>
    </row>
    <row r="25" spans="1:11" ht="48" customHeight="1">
      <c r="A25" s="151"/>
      <c r="B25" s="493"/>
      <c r="C25" s="494"/>
      <c r="D25" s="490"/>
      <c r="E25" s="491"/>
      <c r="F25" s="492"/>
      <c r="G25" s="492"/>
      <c r="H25" s="492"/>
      <c r="I25" s="492"/>
      <c r="J25" s="491"/>
      <c r="K25" s="474"/>
    </row>
    <row r="26" spans="1:11" ht="48" customHeight="1">
      <c r="A26" s="151"/>
      <c r="B26" s="493"/>
      <c r="C26" s="494"/>
      <c r="D26" s="490"/>
      <c r="E26" s="491"/>
      <c r="F26" s="492"/>
      <c r="G26" s="492"/>
      <c r="H26" s="492"/>
      <c r="I26" s="492"/>
      <c r="J26" s="491"/>
      <c r="K26" s="474"/>
    </row>
    <row r="27" spans="1:11" ht="48" customHeight="1">
      <c r="A27" s="151"/>
      <c r="B27" s="493"/>
      <c r="C27" s="519"/>
      <c r="D27" s="490"/>
      <c r="E27" s="491"/>
      <c r="F27" s="492"/>
      <c r="G27" s="492"/>
      <c r="H27" s="492"/>
      <c r="I27" s="492"/>
      <c r="J27" s="491"/>
      <c r="K27" s="474"/>
    </row>
    <row r="28" spans="1:11" ht="48" customHeight="1">
      <c r="A28" s="151"/>
      <c r="B28" s="493"/>
      <c r="C28" s="519"/>
      <c r="D28" s="490"/>
      <c r="E28" s="491"/>
      <c r="F28" s="492"/>
      <c r="G28" s="492"/>
      <c r="H28" s="492"/>
      <c r="I28" s="492"/>
      <c r="J28" s="491"/>
      <c r="K28" s="474"/>
    </row>
    <row r="29" spans="1:11" ht="48" customHeight="1">
      <c r="A29" s="151"/>
      <c r="B29" s="493"/>
      <c r="C29" s="519"/>
      <c r="D29" s="490"/>
      <c r="E29" s="491"/>
      <c r="F29" s="492"/>
      <c r="G29" s="492"/>
      <c r="H29" s="492"/>
      <c r="I29" s="492"/>
      <c r="J29" s="491"/>
      <c r="K29" s="474"/>
    </row>
    <row r="30" spans="1:11" ht="48" customHeight="1">
      <c r="A30" s="158"/>
      <c r="B30" s="493"/>
      <c r="C30" s="494"/>
      <c r="D30" s="490"/>
      <c r="E30" s="491"/>
      <c r="F30" s="492"/>
      <c r="G30" s="492"/>
      <c r="H30" s="492"/>
      <c r="I30" s="492"/>
      <c r="J30" s="491"/>
      <c r="K30" s="474"/>
    </row>
    <row r="31" spans="1:11" ht="48" customHeight="1">
      <c r="A31" s="158"/>
      <c r="B31" s="493"/>
      <c r="C31" s="494"/>
      <c r="D31" s="490"/>
      <c r="E31" s="491"/>
      <c r="F31" s="492"/>
      <c r="G31" s="492"/>
      <c r="H31" s="492"/>
      <c r="I31" s="492"/>
      <c r="J31" s="491"/>
      <c r="K31" s="474"/>
    </row>
    <row r="32" spans="1:11" ht="48" customHeight="1">
      <c r="A32" s="158"/>
      <c r="B32" s="493"/>
      <c r="C32" s="494"/>
      <c r="D32" s="490"/>
      <c r="E32" s="491"/>
      <c r="F32" s="492"/>
      <c r="G32" s="492"/>
      <c r="H32" s="492"/>
      <c r="I32" s="492"/>
      <c r="J32" s="491"/>
      <c r="K32" s="474"/>
    </row>
    <row r="33" spans="1:11" ht="48" customHeight="1">
      <c r="A33" s="158"/>
      <c r="B33" s="493"/>
      <c r="C33" s="494"/>
      <c r="D33" s="490"/>
      <c r="E33" s="491"/>
      <c r="F33" s="492"/>
      <c r="G33" s="492"/>
      <c r="H33" s="492"/>
      <c r="I33" s="492"/>
      <c r="J33" s="491"/>
      <c r="K33" s="474"/>
    </row>
    <row r="34" spans="1:11" ht="48" customHeight="1">
      <c r="A34" s="158"/>
      <c r="B34" s="493"/>
      <c r="C34" s="494"/>
      <c r="D34" s="490"/>
      <c r="E34" s="491"/>
      <c r="F34" s="492"/>
      <c r="G34" s="492"/>
      <c r="H34" s="492"/>
      <c r="I34" s="492"/>
      <c r="J34" s="491"/>
      <c r="K34" s="474"/>
    </row>
    <row r="35" spans="1:11" ht="48" customHeight="1" thickBot="1">
      <c r="A35" s="152"/>
      <c r="B35" s="523"/>
      <c r="C35" s="524"/>
      <c r="D35" s="503"/>
      <c r="E35" s="504"/>
      <c r="F35" s="505"/>
      <c r="G35" s="505"/>
      <c r="H35" s="505"/>
      <c r="I35" s="505"/>
      <c r="J35" s="504"/>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6" sqref="E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488">
        <v>25200</v>
      </c>
      <c r="H4" s="248">
        <v>1</v>
      </c>
      <c r="I4" s="248">
        <v>1</v>
      </c>
      <c r="J4" s="249">
        <f>G4*H4*I4</f>
        <v>25200</v>
      </c>
      <c r="K4" s="250"/>
      <c r="L4" s="251" t="s">
        <v>227</v>
      </c>
      <c r="M4" s="29">
        <f aca="true" t="shared" si="0" ref="M4:M67">IF(K4="◎",J4,"")</f>
      </c>
    </row>
    <row r="5" spans="1:13" ht="14.25">
      <c r="A5" s="252">
        <v>3</v>
      </c>
      <c r="B5" s="485" t="s">
        <v>304</v>
      </c>
      <c r="C5" s="257" t="s">
        <v>301</v>
      </c>
      <c r="D5" s="255">
        <v>302</v>
      </c>
      <c r="E5" s="256" t="s">
        <v>85</v>
      </c>
      <c r="F5" s="265" t="s">
        <v>274</v>
      </c>
      <c r="G5" s="258">
        <v>2000</v>
      </c>
      <c r="H5" s="259">
        <v>3</v>
      </c>
      <c r="I5" s="259">
        <v>1</v>
      </c>
      <c r="J5" s="260">
        <f>G5*H5*I5</f>
        <v>6000</v>
      </c>
      <c r="K5" s="261"/>
      <c r="L5" s="262"/>
      <c r="M5" s="29">
        <f t="shared" si="0"/>
      </c>
    </row>
    <row r="6" spans="1:13" ht="14.25">
      <c r="A6" s="252">
        <v>3</v>
      </c>
      <c r="B6" s="485" t="s">
        <v>304</v>
      </c>
      <c r="C6" s="257" t="s">
        <v>301</v>
      </c>
      <c r="D6" s="255">
        <v>303</v>
      </c>
      <c r="E6" s="256" t="s">
        <v>85</v>
      </c>
      <c r="F6" s="256" t="s">
        <v>275</v>
      </c>
      <c r="G6" s="266">
        <v>10000</v>
      </c>
      <c r="H6" s="267">
        <v>1</v>
      </c>
      <c r="I6" s="267">
        <v>1</v>
      </c>
      <c r="J6" s="260">
        <f aca="true" t="shared" si="1" ref="J6:J69">G6*H6*I6</f>
        <v>10000</v>
      </c>
      <c r="K6" s="261"/>
      <c r="L6" s="262"/>
      <c r="M6" s="29">
        <f t="shared" si="0"/>
      </c>
    </row>
    <row r="7" spans="1:13" ht="14.25">
      <c r="A7" s="252">
        <v>3</v>
      </c>
      <c r="B7" s="485" t="s">
        <v>312</v>
      </c>
      <c r="C7" s="257" t="s">
        <v>301</v>
      </c>
      <c r="D7" s="255">
        <v>304</v>
      </c>
      <c r="E7" s="257" t="s">
        <v>85</v>
      </c>
      <c r="F7" s="256" t="s">
        <v>276</v>
      </c>
      <c r="G7" s="270">
        <v>10000</v>
      </c>
      <c r="H7" s="271">
        <v>1</v>
      </c>
      <c r="I7" s="271">
        <v>1</v>
      </c>
      <c r="J7" s="260">
        <f t="shared" si="1"/>
        <v>10000</v>
      </c>
      <c r="K7" s="261"/>
      <c r="L7" s="262"/>
      <c r="M7" s="29">
        <f t="shared" si="0"/>
      </c>
    </row>
    <row r="8" spans="1:13" ht="14.25">
      <c r="A8" s="252">
        <v>2</v>
      </c>
      <c r="B8" s="485" t="s">
        <v>302</v>
      </c>
      <c r="C8" s="257" t="s">
        <v>298</v>
      </c>
      <c r="D8" s="255">
        <v>305</v>
      </c>
      <c r="E8" s="276" t="s">
        <v>85</v>
      </c>
      <c r="F8" s="276" t="s">
        <v>283</v>
      </c>
      <c r="G8" s="258">
        <v>50000</v>
      </c>
      <c r="H8" s="259">
        <v>1</v>
      </c>
      <c r="I8" s="259">
        <v>1</v>
      </c>
      <c r="J8" s="260">
        <f t="shared" si="1"/>
        <v>50000</v>
      </c>
      <c r="K8" s="261"/>
      <c r="L8" s="262"/>
      <c r="M8" s="29">
        <f t="shared" si="0"/>
      </c>
    </row>
    <row r="9" spans="1:13" ht="14.25">
      <c r="A9" s="252">
        <v>2</v>
      </c>
      <c r="B9" s="485" t="s">
        <v>302</v>
      </c>
      <c r="C9" s="257" t="s">
        <v>298</v>
      </c>
      <c r="D9" s="255">
        <v>306</v>
      </c>
      <c r="E9" s="276" t="s">
        <v>85</v>
      </c>
      <c r="F9" s="257" t="s">
        <v>284</v>
      </c>
      <c r="G9" s="277">
        <v>30000</v>
      </c>
      <c r="H9" s="278">
        <v>1</v>
      </c>
      <c r="I9" s="278">
        <v>1</v>
      </c>
      <c r="J9" s="260">
        <f t="shared" si="1"/>
        <v>30000</v>
      </c>
      <c r="K9" s="261"/>
      <c r="L9" s="262"/>
      <c r="M9" s="29">
        <f t="shared" si="0"/>
      </c>
    </row>
    <row r="10" spans="1:13" ht="14.25">
      <c r="A10" s="252">
        <v>2</v>
      </c>
      <c r="B10" s="485" t="s">
        <v>302</v>
      </c>
      <c r="C10" s="257" t="s">
        <v>298</v>
      </c>
      <c r="D10" s="255">
        <v>307</v>
      </c>
      <c r="E10" s="276" t="s">
        <v>85</v>
      </c>
      <c r="F10" s="257" t="s">
        <v>285</v>
      </c>
      <c r="G10" s="258">
        <v>15000</v>
      </c>
      <c r="H10" s="259">
        <v>1</v>
      </c>
      <c r="I10" s="259">
        <v>3</v>
      </c>
      <c r="J10" s="260">
        <f t="shared" si="1"/>
        <v>45000</v>
      </c>
      <c r="K10" s="261"/>
      <c r="L10" s="262"/>
      <c r="M10" s="29">
        <f t="shared" si="0"/>
      </c>
    </row>
    <row r="11" spans="1:13" ht="13.5" customHeight="1">
      <c r="A11" s="252">
        <v>2</v>
      </c>
      <c r="B11" s="484" t="s">
        <v>303</v>
      </c>
      <c r="C11" s="257" t="s">
        <v>298</v>
      </c>
      <c r="D11" s="255">
        <v>308</v>
      </c>
      <c r="E11" s="257" t="s">
        <v>125</v>
      </c>
      <c r="F11" s="257" t="s">
        <v>286</v>
      </c>
      <c r="G11" s="258">
        <v>10260</v>
      </c>
      <c r="H11" s="259">
        <v>3</v>
      </c>
      <c r="I11" s="259">
        <v>1</v>
      </c>
      <c r="J11" s="260">
        <f t="shared" si="1"/>
        <v>30780</v>
      </c>
      <c r="K11" s="268"/>
      <c r="L11" s="269"/>
      <c r="M11" s="29">
        <f t="shared" si="0"/>
      </c>
    </row>
    <row r="12" spans="1:13" ht="14.25">
      <c r="A12" s="252">
        <v>1</v>
      </c>
      <c r="B12" s="484" t="s">
        <v>300</v>
      </c>
      <c r="C12" s="257" t="s">
        <v>299</v>
      </c>
      <c r="D12" s="255">
        <v>309</v>
      </c>
      <c r="E12" s="257" t="s">
        <v>125</v>
      </c>
      <c r="F12" s="257" t="s">
        <v>287</v>
      </c>
      <c r="G12" s="258">
        <v>11000</v>
      </c>
      <c r="H12" s="259">
        <v>1</v>
      </c>
      <c r="I12" s="259">
        <v>1</v>
      </c>
      <c r="J12" s="260">
        <f t="shared" si="1"/>
        <v>11000</v>
      </c>
      <c r="K12" s="272"/>
      <c r="L12" s="273"/>
      <c r="M12" s="29">
        <f t="shared" si="0"/>
      </c>
    </row>
    <row r="13" spans="1:13" ht="14.25">
      <c r="A13" s="252">
        <v>1</v>
      </c>
      <c r="B13" s="484" t="s">
        <v>305</v>
      </c>
      <c r="C13" s="257" t="s">
        <v>299</v>
      </c>
      <c r="D13" s="255">
        <v>310</v>
      </c>
      <c r="E13" s="257" t="s">
        <v>85</v>
      </c>
      <c r="F13" s="257" t="s">
        <v>290</v>
      </c>
      <c r="G13" s="258">
        <v>20000</v>
      </c>
      <c r="H13" s="259">
        <v>1</v>
      </c>
      <c r="I13" s="259">
        <v>1</v>
      </c>
      <c r="J13" s="260">
        <f t="shared" si="1"/>
        <v>20000</v>
      </c>
      <c r="K13" s="261"/>
      <c r="L13" s="262"/>
      <c r="M13" s="29">
        <f t="shared" si="0"/>
      </c>
    </row>
    <row r="14" spans="1:13" ht="13.5" customHeight="1">
      <c r="A14" s="252">
        <v>2</v>
      </c>
      <c r="B14" s="484" t="s">
        <v>302</v>
      </c>
      <c r="C14" s="257" t="s">
        <v>298</v>
      </c>
      <c r="D14" s="255">
        <v>311</v>
      </c>
      <c r="E14" s="256" t="s">
        <v>125</v>
      </c>
      <c r="F14" s="257" t="s">
        <v>307</v>
      </c>
      <c r="G14" s="258">
        <v>175930</v>
      </c>
      <c r="H14" s="259">
        <v>1</v>
      </c>
      <c r="I14" s="259">
        <v>1</v>
      </c>
      <c r="J14" s="260">
        <f t="shared" si="1"/>
        <v>175930</v>
      </c>
      <c r="K14" s="275"/>
      <c r="L14" s="262"/>
      <c r="M14" s="29">
        <f t="shared" si="0"/>
      </c>
    </row>
    <row r="15" spans="1:13" ht="13.5">
      <c r="A15" s="252">
        <v>2</v>
      </c>
      <c r="B15" s="484" t="s">
        <v>302</v>
      </c>
      <c r="C15" s="257" t="s">
        <v>298</v>
      </c>
      <c r="D15" s="255">
        <v>312</v>
      </c>
      <c r="E15" s="256" t="s">
        <v>125</v>
      </c>
      <c r="F15" s="257" t="s">
        <v>291</v>
      </c>
      <c r="G15" s="258">
        <v>58000</v>
      </c>
      <c r="H15" s="259">
        <v>3</v>
      </c>
      <c r="I15" s="259">
        <v>1</v>
      </c>
      <c r="J15" s="260">
        <f t="shared" si="1"/>
        <v>174000</v>
      </c>
      <c r="K15" s="279"/>
      <c r="L15" s="280"/>
      <c r="M15" s="29">
        <f t="shared" si="0"/>
      </c>
    </row>
    <row r="16" spans="1:13" ht="13.5">
      <c r="A16" s="252">
        <v>2</v>
      </c>
      <c r="B16" s="484" t="s">
        <v>302</v>
      </c>
      <c r="C16" s="257" t="s">
        <v>298</v>
      </c>
      <c r="D16" s="255">
        <v>313</v>
      </c>
      <c r="E16" s="256" t="s">
        <v>125</v>
      </c>
      <c r="F16" s="257" t="s">
        <v>292</v>
      </c>
      <c r="G16" s="258">
        <v>80000</v>
      </c>
      <c r="H16" s="259">
        <v>3</v>
      </c>
      <c r="I16" s="259">
        <v>1</v>
      </c>
      <c r="J16" s="260">
        <f t="shared" si="1"/>
        <v>240000</v>
      </c>
      <c r="K16" s="261"/>
      <c r="L16" s="262"/>
      <c r="M16" s="29">
        <f t="shared" si="0"/>
      </c>
    </row>
    <row r="17" spans="1:13" ht="13.5">
      <c r="A17" s="252">
        <v>2</v>
      </c>
      <c r="B17" s="484" t="s">
        <v>302</v>
      </c>
      <c r="C17" s="257" t="s">
        <v>298</v>
      </c>
      <c r="D17" s="255">
        <v>314</v>
      </c>
      <c r="E17" s="256" t="s">
        <v>125</v>
      </c>
      <c r="F17" s="257" t="s">
        <v>293</v>
      </c>
      <c r="G17" s="258">
        <v>40000</v>
      </c>
      <c r="H17" s="259">
        <v>3</v>
      </c>
      <c r="I17" s="259">
        <v>1</v>
      </c>
      <c r="J17" s="260">
        <f t="shared" si="1"/>
        <v>120000</v>
      </c>
      <c r="K17" s="261"/>
      <c r="L17" s="262"/>
      <c r="M17" s="29">
        <f t="shared" si="0"/>
      </c>
    </row>
    <row r="18" spans="1:13" ht="13.5">
      <c r="A18" s="252">
        <v>3</v>
      </c>
      <c r="B18" s="485" t="s">
        <v>304</v>
      </c>
      <c r="C18" s="257" t="s">
        <v>301</v>
      </c>
      <c r="D18" s="255">
        <v>315</v>
      </c>
      <c r="E18" s="257" t="s">
        <v>88</v>
      </c>
      <c r="F18" s="257" t="s">
        <v>308</v>
      </c>
      <c r="G18" s="258">
        <v>32400</v>
      </c>
      <c r="H18" s="259">
        <v>1</v>
      </c>
      <c r="I18" s="259">
        <v>1</v>
      </c>
      <c r="J18" s="260">
        <f t="shared" si="1"/>
        <v>32400</v>
      </c>
      <c r="K18" s="261"/>
      <c r="L18" s="262"/>
      <c r="M18" s="29">
        <f t="shared" si="0"/>
      </c>
    </row>
    <row r="19" spans="1:13" ht="13.5">
      <c r="A19" s="252">
        <v>3</v>
      </c>
      <c r="B19" s="485" t="s">
        <v>304</v>
      </c>
      <c r="C19" s="257" t="s">
        <v>301</v>
      </c>
      <c r="D19" s="255">
        <v>316</v>
      </c>
      <c r="E19" s="257" t="s">
        <v>88</v>
      </c>
      <c r="F19" s="257" t="s">
        <v>309</v>
      </c>
      <c r="G19" s="258">
        <v>12500</v>
      </c>
      <c r="H19" s="259">
        <v>1</v>
      </c>
      <c r="I19" s="259">
        <v>5</v>
      </c>
      <c r="J19" s="260">
        <f t="shared" si="1"/>
        <v>62500</v>
      </c>
      <c r="K19" s="261"/>
      <c r="L19" s="262"/>
      <c r="M19" s="29">
        <f t="shared" si="0"/>
      </c>
    </row>
    <row r="20" spans="1:13" ht="13.5">
      <c r="A20" s="252">
        <v>2</v>
      </c>
      <c r="B20" s="484" t="s">
        <v>302</v>
      </c>
      <c r="C20" s="257" t="s">
        <v>298</v>
      </c>
      <c r="D20" s="255">
        <v>317</v>
      </c>
      <c r="E20" s="257" t="s">
        <v>138</v>
      </c>
      <c r="F20" s="257" t="s">
        <v>310</v>
      </c>
      <c r="G20" s="258">
        <v>8000</v>
      </c>
      <c r="H20" s="259">
        <v>1</v>
      </c>
      <c r="I20" s="259">
        <v>1</v>
      </c>
      <c r="J20" s="260">
        <f t="shared" si="1"/>
        <v>8000</v>
      </c>
      <c r="K20" s="261"/>
      <c r="L20" s="262"/>
      <c r="M20" s="29">
        <f t="shared" si="0"/>
      </c>
    </row>
    <row r="21" spans="1:13" ht="13.5">
      <c r="A21" s="252">
        <v>2</v>
      </c>
      <c r="B21" s="484" t="s">
        <v>302</v>
      </c>
      <c r="C21" s="257" t="s">
        <v>298</v>
      </c>
      <c r="D21" s="255">
        <v>318</v>
      </c>
      <c r="E21" s="257" t="s">
        <v>138</v>
      </c>
      <c r="F21" s="257" t="s">
        <v>311</v>
      </c>
      <c r="G21" s="258">
        <v>3500</v>
      </c>
      <c r="H21" s="259">
        <v>1</v>
      </c>
      <c r="I21" s="259">
        <v>1</v>
      </c>
      <c r="J21" s="260">
        <f t="shared" si="1"/>
        <v>3500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0" t="s">
        <v>176</v>
      </c>
      <c r="I106" s="580"/>
      <c r="J106" s="580" t="s">
        <v>98</v>
      </c>
      <c r="K106" s="581"/>
    </row>
    <row r="107" spans="4:11" ht="14.25" thickTop="1">
      <c r="D107" s="231"/>
      <c r="F107" s="297" t="s">
        <v>85</v>
      </c>
      <c r="G107" s="359">
        <f>SUMIF($E$4:$E$103,F107,$J$4:$J$103)</f>
        <v>171000</v>
      </c>
      <c r="H107" s="554">
        <f>SUMIF($E$4:$E$103,F107,$M$4:$M$103)</f>
        <v>0</v>
      </c>
      <c r="I107" s="554"/>
      <c r="J107" s="554">
        <f aca="true" t="shared" si="4" ref="J107:J115">G107-H107</f>
        <v>171000</v>
      </c>
      <c r="K107" s="618"/>
    </row>
    <row r="108" spans="4:11" ht="13.5">
      <c r="D108" s="231"/>
      <c r="F108" s="298" t="s">
        <v>86</v>
      </c>
      <c r="G108" s="358">
        <f aca="true" t="shared" si="5" ref="G108:G115">SUMIF($E$4:$E$103,F108,$J$4:$J$103)</f>
        <v>0</v>
      </c>
      <c r="H108" s="532">
        <f aca="true" t="shared" si="6" ref="H108:H114">SUMIF($E$4:$E$103,F108,$M$4:$M$103)</f>
        <v>0</v>
      </c>
      <c r="I108" s="532"/>
      <c r="J108" s="532">
        <f t="shared" si="4"/>
        <v>0</v>
      </c>
      <c r="K108" s="535"/>
    </row>
    <row r="109" spans="4:11" ht="13.5">
      <c r="D109" s="231"/>
      <c r="F109" s="298" t="s">
        <v>125</v>
      </c>
      <c r="G109" s="358">
        <f t="shared" si="5"/>
        <v>751710</v>
      </c>
      <c r="H109" s="532">
        <f t="shared" si="6"/>
        <v>0</v>
      </c>
      <c r="I109" s="532"/>
      <c r="J109" s="532">
        <f t="shared" si="4"/>
        <v>751710</v>
      </c>
      <c r="K109" s="535"/>
    </row>
    <row r="110" spans="4:11" ht="13.5">
      <c r="D110" s="231"/>
      <c r="F110" s="298" t="s">
        <v>126</v>
      </c>
      <c r="G110" s="358">
        <f t="shared" si="5"/>
        <v>0</v>
      </c>
      <c r="H110" s="532">
        <f t="shared" si="6"/>
        <v>0</v>
      </c>
      <c r="I110" s="532"/>
      <c r="J110" s="532">
        <f t="shared" si="4"/>
        <v>0</v>
      </c>
      <c r="K110" s="535"/>
    </row>
    <row r="111" spans="4:11" ht="13.5">
      <c r="D111" s="231"/>
      <c r="F111" s="298" t="s">
        <v>87</v>
      </c>
      <c r="G111" s="358">
        <f t="shared" si="5"/>
        <v>0</v>
      </c>
      <c r="H111" s="532">
        <f t="shared" si="6"/>
        <v>0</v>
      </c>
      <c r="I111" s="532"/>
      <c r="J111" s="532">
        <f t="shared" si="4"/>
        <v>0</v>
      </c>
      <c r="K111" s="535"/>
    </row>
    <row r="112" spans="4:11" ht="13.5">
      <c r="D112" s="231"/>
      <c r="F112" s="298" t="s">
        <v>88</v>
      </c>
      <c r="G112" s="358">
        <f t="shared" si="5"/>
        <v>94900</v>
      </c>
      <c r="H112" s="532">
        <f t="shared" si="6"/>
        <v>0</v>
      </c>
      <c r="I112" s="532"/>
      <c r="J112" s="532">
        <f t="shared" si="4"/>
        <v>94900</v>
      </c>
      <c r="K112" s="535"/>
    </row>
    <row r="113" spans="4:11" ht="13.5">
      <c r="D113" s="231"/>
      <c r="F113" s="298" t="s">
        <v>89</v>
      </c>
      <c r="G113" s="358">
        <f t="shared" si="5"/>
        <v>0</v>
      </c>
      <c r="H113" s="532">
        <f t="shared" si="6"/>
        <v>0</v>
      </c>
      <c r="I113" s="532"/>
      <c r="J113" s="532">
        <f t="shared" si="4"/>
        <v>0</v>
      </c>
      <c r="K113" s="535"/>
    </row>
    <row r="114" spans="4:11" ht="13.5">
      <c r="D114" s="231"/>
      <c r="F114" s="298" t="s">
        <v>90</v>
      </c>
      <c r="G114" s="358">
        <f t="shared" si="5"/>
        <v>0</v>
      </c>
      <c r="H114" s="532">
        <f t="shared" si="6"/>
        <v>0</v>
      </c>
      <c r="I114" s="532"/>
      <c r="J114" s="532">
        <f t="shared" si="4"/>
        <v>0</v>
      </c>
      <c r="K114" s="535"/>
    </row>
    <row r="115" spans="4:11" ht="14.25" thickBot="1">
      <c r="D115" s="231"/>
      <c r="F115" s="297" t="s">
        <v>138</v>
      </c>
      <c r="G115" s="358">
        <f t="shared" si="5"/>
        <v>36700</v>
      </c>
      <c r="H115" s="607">
        <f>SUMIF($E$4:$E$103,F115,$M$4:$M$103)+'2-3'!I122</f>
        <v>0</v>
      </c>
      <c r="I115" s="607"/>
      <c r="J115" s="607">
        <f t="shared" si="4"/>
        <v>36700</v>
      </c>
      <c r="K115" s="608"/>
    </row>
    <row r="116" spans="4:11" ht="15" thickBot="1" thickTop="1">
      <c r="D116" s="388"/>
      <c r="F116" s="299" t="s">
        <v>15</v>
      </c>
      <c r="G116" s="360">
        <f>SUM(G107:G115)</f>
        <v>1054310</v>
      </c>
      <c r="H116" s="604">
        <f>SUM(H107:I115)</f>
        <v>0</v>
      </c>
      <c r="I116" s="604"/>
      <c r="J116" s="604">
        <f>SUM(J107:K115)</f>
        <v>1054310</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495" t="s">
        <v>266</v>
      </c>
      <c r="B10" s="495"/>
      <c r="C10" s="495"/>
      <c r="D10" s="495"/>
      <c r="E10" s="495"/>
      <c r="F10" s="495"/>
      <c r="G10" s="495"/>
      <c r="H10" s="495"/>
      <c r="I10" s="495"/>
      <c r="J10" s="495"/>
      <c r="K10" s="495"/>
    </row>
    <row r="11" spans="1:11" ht="24" customHeight="1">
      <c r="A11" s="496"/>
      <c r="B11" s="496"/>
      <c r="C11" s="496"/>
      <c r="D11" s="496"/>
      <c r="E11" s="496"/>
      <c r="F11" s="496"/>
      <c r="G11" s="496"/>
      <c r="H11" s="496"/>
      <c r="I11" s="496"/>
      <c r="J11" s="496"/>
      <c r="K11" s="496"/>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0" t="s">
        <v>136</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0" t="s">
        <v>176</v>
      </c>
      <c r="I26" s="580"/>
      <c r="J26" s="580" t="s">
        <v>173</v>
      </c>
      <c r="K26" s="581"/>
    </row>
    <row r="27" spans="2:11" ht="13.5" customHeight="1" thickTop="1">
      <c r="B27" s="53"/>
      <c r="C27" s="53"/>
      <c r="D27" s="67"/>
      <c r="F27" s="297" t="s">
        <v>85</v>
      </c>
      <c r="G27" s="348">
        <f>SUMIF($E$4:$E$23,F27,$J$4:$J$23)</f>
        <v>0</v>
      </c>
      <c r="H27" s="554">
        <f>SUMIF($E$4:$E$23,F27,$M$4:$M$23)</f>
        <v>0</v>
      </c>
      <c r="I27" s="554"/>
      <c r="J27" s="554">
        <f aca="true" t="shared" si="2" ref="J27:J35">G27-H27</f>
        <v>0</v>
      </c>
      <c r="K27" s="618"/>
    </row>
    <row r="28" spans="2:11" ht="13.5" customHeight="1">
      <c r="B28" s="53"/>
      <c r="C28" s="53"/>
      <c r="D28" s="67"/>
      <c r="F28" s="298" t="s">
        <v>86</v>
      </c>
      <c r="G28" s="348">
        <f aca="true" t="shared" si="3" ref="G28:G35">SUMIF($E$4:$E$23,F28,$J$4:$J$23)</f>
        <v>0</v>
      </c>
      <c r="H28" s="532">
        <f aca="true" t="shared" si="4" ref="H28:H35">SUMIF($E$4:$E$23,F28,$M$4:$M$23)</f>
        <v>0</v>
      </c>
      <c r="I28" s="532"/>
      <c r="J28" s="532">
        <f t="shared" si="2"/>
        <v>0</v>
      </c>
      <c r="K28" s="535"/>
    </row>
    <row r="29" spans="2:11" ht="13.5" customHeight="1">
      <c r="B29" s="53"/>
      <c r="C29" s="53"/>
      <c r="D29" s="67"/>
      <c r="F29" s="298" t="s">
        <v>125</v>
      </c>
      <c r="G29" s="348">
        <f t="shared" si="3"/>
        <v>0</v>
      </c>
      <c r="H29" s="532">
        <f t="shared" si="4"/>
        <v>0</v>
      </c>
      <c r="I29" s="532"/>
      <c r="J29" s="532">
        <f t="shared" si="2"/>
        <v>0</v>
      </c>
      <c r="K29" s="535"/>
    </row>
    <row r="30" spans="2:11" ht="13.5" customHeight="1">
      <c r="B30" s="53"/>
      <c r="C30" s="53"/>
      <c r="D30" s="67"/>
      <c r="F30" s="298" t="s">
        <v>126</v>
      </c>
      <c r="G30" s="348">
        <f t="shared" si="3"/>
        <v>0</v>
      </c>
      <c r="H30" s="532">
        <f t="shared" si="4"/>
        <v>0</v>
      </c>
      <c r="I30" s="532"/>
      <c r="J30" s="532">
        <f t="shared" si="2"/>
        <v>0</v>
      </c>
      <c r="K30" s="535"/>
    </row>
    <row r="31" spans="2:11" ht="13.5" customHeight="1">
      <c r="B31" s="53"/>
      <c r="C31" s="53"/>
      <c r="D31" s="67"/>
      <c r="F31" s="298" t="s">
        <v>87</v>
      </c>
      <c r="G31" s="348">
        <f t="shared" si="3"/>
        <v>0</v>
      </c>
      <c r="H31" s="532">
        <f t="shared" si="4"/>
        <v>0</v>
      </c>
      <c r="I31" s="532"/>
      <c r="J31" s="532">
        <f t="shared" si="2"/>
        <v>0</v>
      </c>
      <c r="K31" s="535"/>
    </row>
    <row r="32" spans="2:11" ht="13.5" customHeight="1">
      <c r="B32" s="53"/>
      <c r="C32" s="53"/>
      <c r="D32" s="67"/>
      <c r="F32" s="298" t="s">
        <v>88</v>
      </c>
      <c r="G32" s="348">
        <f t="shared" si="3"/>
        <v>0</v>
      </c>
      <c r="H32" s="532">
        <f t="shared" si="4"/>
        <v>0</v>
      </c>
      <c r="I32" s="532"/>
      <c r="J32" s="532">
        <f t="shared" si="2"/>
        <v>0</v>
      </c>
      <c r="K32" s="535"/>
    </row>
    <row r="33" spans="2:11" ht="13.5" customHeight="1">
      <c r="B33" s="53"/>
      <c r="C33" s="53"/>
      <c r="D33" s="67"/>
      <c r="F33" s="298" t="s">
        <v>89</v>
      </c>
      <c r="G33" s="348">
        <f t="shared" si="3"/>
        <v>0</v>
      </c>
      <c r="H33" s="532">
        <f t="shared" si="4"/>
        <v>0</v>
      </c>
      <c r="I33" s="532"/>
      <c r="J33" s="532">
        <f t="shared" si="2"/>
        <v>0</v>
      </c>
      <c r="K33" s="535"/>
    </row>
    <row r="34" spans="2:11" ht="13.5" customHeight="1">
      <c r="B34" s="53"/>
      <c r="C34" s="53"/>
      <c r="D34" s="67"/>
      <c r="F34" s="298" t="s">
        <v>90</v>
      </c>
      <c r="G34" s="348">
        <f t="shared" si="3"/>
        <v>0</v>
      </c>
      <c r="H34" s="532">
        <f t="shared" si="4"/>
        <v>0</v>
      </c>
      <c r="I34" s="532"/>
      <c r="J34" s="532">
        <f t="shared" si="2"/>
        <v>0</v>
      </c>
      <c r="K34" s="535"/>
    </row>
    <row r="35" spans="2:11" ht="13.5" customHeight="1" thickBot="1">
      <c r="B35" s="53"/>
      <c r="C35" s="53"/>
      <c r="D35" s="67"/>
      <c r="F35" s="429" t="s">
        <v>138</v>
      </c>
      <c r="G35" s="431">
        <f t="shared" si="3"/>
        <v>0</v>
      </c>
      <c r="H35" s="607">
        <f t="shared" si="4"/>
        <v>0</v>
      </c>
      <c r="I35" s="607"/>
      <c r="J35" s="607">
        <f t="shared" si="2"/>
        <v>0</v>
      </c>
      <c r="K35" s="608"/>
    </row>
    <row r="36" spans="2:11" ht="13.5" customHeight="1" thickBot="1" thickTop="1">
      <c r="B36" s="53"/>
      <c r="C36" s="53"/>
      <c r="D36" s="47"/>
      <c r="F36" s="427" t="s">
        <v>15</v>
      </c>
      <c r="G36" s="357">
        <f>SUM(G27:G35)</f>
        <v>0</v>
      </c>
      <c r="H36" s="604">
        <f>SUM(H27:H35)</f>
        <v>0</v>
      </c>
      <c r="I36" s="604"/>
      <c r="J36" s="604">
        <f>SUM(J27:J35)</f>
        <v>0</v>
      </c>
      <c r="K36" s="60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495" t="s">
        <v>268</v>
      </c>
      <c r="B10" s="495"/>
      <c r="C10" s="495"/>
      <c r="D10" s="495"/>
      <c r="E10" s="495"/>
      <c r="F10" s="495"/>
      <c r="G10" s="495"/>
      <c r="H10" s="495"/>
      <c r="I10" s="495"/>
      <c r="J10" s="495"/>
      <c r="K10" s="495"/>
    </row>
    <row r="11" spans="1:11" ht="24" customHeight="1">
      <c r="A11" s="496"/>
      <c r="B11" s="496"/>
      <c r="C11" s="496"/>
      <c r="D11" s="496"/>
      <c r="E11" s="496"/>
      <c r="F11" s="496"/>
      <c r="G11" s="496"/>
      <c r="H11" s="496"/>
      <c r="I11" s="496"/>
      <c r="J11" s="496"/>
      <c r="K11" s="49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7" t="s">
        <v>84</v>
      </c>
      <c r="B14" s="498"/>
      <c r="C14" s="499"/>
      <c r="D14" s="500">
        <f>'1-1'!D14:F14</f>
        <v>1190000</v>
      </c>
      <c r="E14" s="501"/>
      <c r="F14" s="502"/>
      <c r="G14" s="587"/>
      <c r="H14" s="588"/>
      <c r="I14" s="588"/>
      <c r="J14" s="588"/>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221000</v>
      </c>
      <c r="C16" s="322">
        <f>'1-1'!C21</f>
        <v>0</v>
      </c>
      <c r="D16" s="322">
        <f>'1-1'!D21</f>
        <v>594780</v>
      </c>
      <c r="E16" s="322">
        <f>'1-1'!E21</f>
        <v>0</v>
      </c>
      <c r="F16" s="322">
        <f>'1-1'!F21</f>
        <v>0</v>
      </c>
      <c r="G16" s="322">
        <f>'1-1'!G21</f>
        <v>0</v>
      </c>
      <c r="H16" s="322">
        <f>'1-1'!H21</f>
        <v>0</v>
      </c>
      <c r="I16" s="322">
        <f>'1-1'!I21</f>
        <v>0</v>
      </c>
      <c r="J16" s="436">
        <f>'1-1'!J21</f>
        <v>104390</v>
      </c>
      <c r="K16" s="437">
        <f aca="true" t="shared" si="0" ref="K16:K22">SUM(B16:J16)</f>
        <v>920170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221000</v>
      </c>
      <c r="C20" s="224">
        <f aca="true" t="shared" si="2" ref="C20:J20">SUM(C16:C17)</f>
        <v>0</v>
      </c>
      <c r="D20" s="224">
        <f t="shared" si="2"/>
        <v>594780</v>
      </c>
      <c r="E20" s="224">
        <f t="shared" si="2"/>
        <v>0</v>
      </c>
      <c r="F20" s="224">
        <f t="shared" si="2"/>
        <v>0</v>
      </c>
      <c r="G20" s="224">
        <f t="shared" si="2"/>
        <v>0</v>
      </c>
      <c r="H20" s="224">
        <f t="shared" si="2"/>
        <v>0</v>
      </c>
      <c r="I20" s="224">
        <f t="shared" si="2"/>
        <v>0</v>
      </c>
      <c r="J20" s="224">
        <f t="shared" si="2"/>
        <v>104390</v>
      </c>
      <c r="K20" s="434">
        <f t="shared" si="0"/>
        <v>920170</v>
      </c>
    </row>
    <row r="21" spans="1:11" ht="39" customHeight="1">
      <c r="A21" s="21" t="s">
        <v>166</v>
      </c>
      <c r="B21" s="454">
        <f>'1-1'!B22</f>
        <v>0</v>
      </c>
      <c r="C21" s="454">
        <f>'1-1'!C22</f>
        <v>0</v>
      </c>
      <c r="D21" s="454">
        <f>'1-1'!D22</f>
        <v>174930</v>
      </c>
      <c r="E21" s="454">
        <f>'1-1'!E22</f>
        <v>0</v>
      </c>
      <c r="F21" s="454">
        <f>'1-1'!F22</f>
        <v>0</v>
      </c>
      <c r="G21" s="454">
        <f>'1-1'!G22</f>
        <v>94900</v>
      </c>
      <c r="H21" s="454">
        <f>'1-1'!H22</f>
        <v>0</v>
      </c>
      <c r="I21" s="454">
        <f>'1-1'!I22</f>
        <v>0</v>
      </c>
      <c r="J21" s="454">
        <f>'1-1'!J22</f>
        <v>0</v>
      </c>
      <c r="K21" s="437">
        <f t="shared" si="0"/>
        <v>269830</v>
      </c>
    </row>
    <row r="22" spans="1:11" ht="39" customHeight="1" thickBot="1">
      <c r="A22" s="22" t="s">
        <v>164</v>
      </c>
      <c r="B22" s="220">
        <f>SUM(B20:B21)</f>
        <v>221000</v>
      </c>
      <c r="C22" s="220">
        <f aca="true" t="shared" si="3" ref="C22:J22">SUM(C20:C21)</f>
        <v>0</v>
      </c>
      <c r="D22" s="220">
        <f t="shared" si="3"/>
        <v>769710</v>
      </c>
      <c r="E22" s="220">
        <f t="shared" si="3"/>
        <v>0</v>
      </c>
      <c r="F22" s="220">
        <f t="shared" si="3"/>
        <v>0</v>
      </c>
      <c r="G22" s="220">
        <f t="shared" si="3"/>
        <v>94900</v>
      </c>
      <c r="H22" s="220">
        <f t="shared" si="3"/>
        <v>0</v>
      </c>
      <c r="I22" s="220">
        <f t="shared" si="3"/>
        <v>0</v>
      </c>
      <c r="J22" s="220">
        <f t="shared" si="3"/>
        <v>104390</v>
      </c>
      <c r="K22" s="223">
        <f t="shared" si="0"/>
        <v>1190000</v>
      </c>
    </row>
    <row r="23" spans="1:11" ht="39" customHeight="1" thickBot="1">
      <c r="A23" s="32" t="s">
        <v>104</v>
      </c>
      <c r="B23" s="620" t="s">
        <v>136</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6"/>
      <c r="G36" s="626"/>
    </row>
    <row r="37" spans="1:12" ht="24" customHeight="1" thickBot="1">
      <c r="A37" s="53"/>
      <c r="B37" s="53"/>
      <c r="C37" s="53"/>
      <c r="D37" s="53"/>
      <c r="E37" s="240" t="s">
        <v>96</v>
      </c>
      <c r="F37" s="230" t="s">
        <v>109</v>
      </c>
      <c r="G37" s="157" t="s">
        <v>16</v>
      </c>
      <c r="H37" s="627" t="s">
        <v>245</v>
      </c>
      <c r="I37" s="628"/>
      <c r="J37" s="230" t="s">
        <v>108</v>
      </c>
      <c r="K37" s="545" t="s">
        <v>193</v>
      </c>
      <c r="L37" s="593"/>
    </row>
    <row r="38" spans="1:12" ht="14.25" thickTop="1">
      <c r="A38" s="53"/>
      <c r="B38" s="53"/>
      <c r="C38" s="53"/>
      <c r="D38" s="53"/>
      <c r="E38" s="297" t="s">
        <v>85</v>
      </c>
      <c r="F38" s="348">
        <f>'1-1'!B21</f>
        <v>221000</v>
      </c>
      <c r="G38" s="350">
        <f aca="true" t="shared" si="3" ref="G38:G46">-SUMIF($E$4:$E$18,$E38,$J$4:$J$18)+SUMIF($E$21:$E$35,$E38,$J$21:$J$35)</f>
        <v>0</v>
      </c>
      <c r="H38" s="554">
        <f aca="true" t="shared" si="4" ref="H38:H46">-SUMIF($E$4:$E$18,$E38,$M$4:$M$18)+SUMIF($E$21:$E$35,$E38,$M$21:$M$35)</f>
        <v>0</v>
      </c>
      <c r="I38" s="554"/>
      <c r="J38" s="349">
        <f aca="true" t="shared" si="5" ref="J38:J46">G38-H38</f>
        <v>0</v>
      </c>
      <c r="K38" s="554">
        <f aca="true" t="shared" si="6" ref="K38:K46">F38+G38</f>
        <v>221000</v>
      </c>
      <c r="L38" s="618"/>
    </row>
    <row r="39" spans="1:12" ht="13.5">
      <c r="A39" s="53"/>
      <c r="B39" s="53"/>
      <c r="C39" s="53"/>
      <c r="D39" s="53"/>
      <c r="E39" s="298" t="s">
        <v>86</v>
      </c>
      <c r="F39" s="352">
        <f>'1-1'!C21</f>
        <v>0</v>
      </c>
      <c r="G39" s="350">
        <f t="shared" si="3"/>
        <v>0</v>
      </c>
      <c r="H39" s="532">
        <f t="shared" si="4"/>
        <v>0</v>
      </c>
      <c r="I39" s="532"/>
      <c r="J39" s="352">
        <f t="shared" si="5"/>
        <v>0</v>
      </c>
      <c r="K39" s="532">
        <f t="shared" si="6"/>
        <v>0</v>
      </c>
      <c r="L39" s="535"/>
    </row>
    <row r="40" spans="1:12" ht="13.5">
      <c r="A40" s="53"/>
      <c r="B40" s="53"/>
      <c r="C40" s="53"/>
      <c r="D40" s="53"/>
      <c r="E40" s="298" t="s">
        <v>125</v>
      </c>
      <c r="F40" s="352">
        <f>'1-1'!D21</f>
        <v>594780</v>
      </c>
      <c r="G40" s="350">
        <f t="shared" si="3"/>
        <v>0</v>
      </c>
      <c r="H40" s="532">
        <f t="shared" si="4"/>
        <v>0</v>
      </c>
      <c r="I40" s="532"/>
      <c r="J40" s="352">
        <f t="shared" si="5"/>
        <v>0</v>
      </c>
      <c r="K40" s="532">
        <f t="shared" si="6"/>
        <v>594780</v>
      </c>
      <c r="L40" s="535"/>
    </row>
    <row r="41" spans="1:12" ht="13.5">
      <c r="A41" s="53"/>
      <c r="B41" s="53"/>
      <c r="C41" s="53"/>
      <c r="D41" s="53"/>
      <c r="E41" s="298" t="s">
        <v>126</v>
      </c>
      <c r="F41" s="352">
        <f>'1-1'!E21</f>
        <v>0</v>
      </c>
      <c r="G41" s="350">
        <f t="shared" si="3"/>
        <v>0</v>
      </c>
      <c r="H41" s="532">
        <f t="shared" si="4"/>
        <v>0</v>
      </c>
      <c r="I41" s="532"/>
      <c r="J41" s="352">
        <f t="shared" si="5"/>
        <v>0</v>
      </c>
      <c r="K41" s="532">
        <f t="shared" si="6"/>
        <v>0</v>
      </c>
      <c r="L41" s="535"/>
    </row>
    <row r="42" spans="1:12" ht="13.5">
      <c r="A42" s="53"/>
      <c r="B42" s="53"/>
      <c r="C42" s="53"/>
      <c r="D42" s="53"/>
      <c r="E42" s="298" t="s">
        <v>87</v>
      </c>
      <c r="F42" s="352">
        <f>'1-1'!F21</f>
        <v>0</v>
      </c>
      <c r="G42" s="350">
        <f t="shared" si="3"/>
        <v>0</v>
      </c>
      <c r="H42" s="532">
        <f t="shared" si="4"/>
        <v>0</v>
      </c>
      <c r="I42" s="532"/>
      <c r="J42" s="352">
        <f t="shared" si="5"/>
        <v>0</v>
      </c>
      <c r="K42" s="532">
        <f t="shared" si="6"/>
        <v>0</v>
      </c>
      <c r="L42" s="535"/>
    </row>
    <row r="43" spans="1:12" ht="13.5">
      <c r="A43" s="53"/>
      <c r="B43" s="53"/>
      <c r="C43" s="53"/>
      <c r="D43" s="53"/>
      <c r="E43" s="298" t="s">
        <v>88</v>
      </c>
      <c r="F43" s="352">
        <f>'1-1'!G21</f>
        <v>0</v>
      </c>
      <c r="G43" s="350">
        <f t="shared" si="3"/>
        <v>0</v>
      </c>
      <c r="H43" s="532">
        <f t="shared" si="4"/>
        <v>0</v>
      </c>
      <c r="I43" s="532"/>
      <c r="J43" s="352">
        <f t="shared" si="5"/>
        <v>0</v>
      </c>
      <c r="K43" s="532">
        <f t="shared" si="6"/>
        <v>0</v>
      </c>
      <c r="L43" s="535"/>
    </row>
    <row r="44" spans="1:12" ht="13.5">
      <c r="A44" s="53"/>
      <c r="B44" s="53"/>
      <c r="C44" s="53"/>
      <c r="D44" s="53"/>
      <c r="E44" s="298" t="s">
        <v>89</v>
      </c>
      <c r="F44" s="352">
        <f>'1-1'!H21</f>
        <v>0</v>
      </c>
      <c r="G44" s="350">
        <f t="shared" si="3"/>
        <v>0</v>
      </c>
      <c r="H44" s="532">
        <f t="shared" si="4"/>
        <v>0</v>
      </c>
      <c r="I44" s="532"/>
      <c r="J44" s="352">
        <f t="shared" si="5"/>
        <v>0</v>
      </c>
      <c r="K44" s="532">
        <f t="shared" si="6"/>
        <v>0</v>
      </c>
      <c r="L44" s="535"/>
    </row>
    <row r="45" spans="1:12" ht="13.5">
      <c r="A45" s="53"/>
      <c r="B45" s="53"/>
      <c r="C45" s="53"/>
      <c r="D45" s="53"/>
      <c r="E45" s="298" t="s">
        <v>90</v>
      </c>
      <c r="F45" s="352">
        <f>'1-1'!I21</f>
        <v>0</v>
      </c>
      <c r="G45" s="350">
        <f t="shared" si="3"/>
        <v>0</v>
      </c>
      <c r="H45" s="532">
        <f t="shared" si="4"/>
        <v>0</v>
      </c>
      <c r="I45" s="532"/>
      <c r="J45" s="352">
        <f t="shared" si="5"/>
        <v>0</v>
      </c>
      <c r="K45" s="532">
        <f t="shared" si="6"/>
        <v>0</v>
      </c>
      <c r="L45" s="535"/>
    </row>
    <row r="46" spans="1:12" ht="14.25" thickBot="1">
      <c r="A46" s="53"/>
      <c r="B46" s="53"/>
      <c r="C46" s="53"/>
      <c r="D46" s="53"/>
      <c r="E46" s="298" t="s">
        <v>138</v>
      </c>
      <c r="F46" s="399">
        <f>'1-1'!J21</f>
        <v>104390</v>
      </c>
      <c r="G46" s="350">
        <f t="shared" si="3"/>
        <v>0</v>
      </c>
      <c r="H46" s="607">
        <f t="shared" si="4"/>
        <v>0</v>
      </c>
      <c r="I46" s="607"/>
      <c r="J46" s="353">
        <f t="shared" si="5"/>
        <v>0</v>
      </c>
      <c r="K46" s="607">
        <f t="shared" si="6"/>
        <v>104390</v>
      </c>
      <c r="L46" s="608"/>
    </row>
    <row r="47" spans="1:12" ht="15" thickBot="1" thickTop="1">
      <c r="A47" s="53"/>
      <c r="B47" s="53"/>
      <c r="C47" s="53"/>
      <c r="D47" s="53"/>
      <c r="E47" s="400" t="s">
        <v>15</v>
      </c>
      <c r="F47" s="355">
        <f>SUM(F38:F46)</f>
        <v>920170</v>
      </c>
      <c r="G47" s="356">
        <f>SUM(G38:G46)</f>
        <v>0</v>
      </c>
      <c r="H47" s="623">
        <f>SUM(H38:I46)</f>
        <v>0</v>
      </c>
      <c r="I47" s="625"/>
      <c r="J47" s="357">
        <f>SUM(J38:J46)</f>
        <v>0</v>
      </c>
      <c r="K47" s="623">
        <f>SUM(K38:L46)</f>
        <v>920170</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495" t="s">
        <v>270</v>
      </c>
      <c r="B10" s="495"/>
      <c r="C10" s="495"/>
      <c r="D10" s="495"/>
      <c r="E10" s="495"/>
      <c r="F10" s="495"/>
      <c r="G10" s="495"/>
      <c r="H10" s="495"/>
      <c r="I10" s="495"/>
      <c r="J10" s="495"/>
      <c r="K10" s="495"/>
    </row>
    <row r="11" spans="1:11" ht="24" customHeight="1">
      <c r="A11" s="496"/>
      <c r="B11" s="496"/>
      <c r="C11" s="496"/>
      <c r="D11" s="496"/>
      <c r="E11" s="496"/>
      <c r="F11" s="496"/>
      <c r="G11" s="496"/>
      <c r="H11" s="496"/>
      <c r="I11" s="496"/>
      <c r="J11" s="496"/>
      <c r="K11" s="49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7" t="s">
        <v>84</v>
      </c>
      <c r="B14" s="498"/>
      <c r="C14" s="499"/>
      <c r="D14" s="500">
        <f>'1-1'!D14:F14</f>
        <v>1190000</v>
      </c>
      <c r="E14" s="501"/>
      <c r="F14" s="502"/>
      <c r="G14" s="587"/>
      <c r="H14" s="588"/>
      <c r="I14" s="588"/>
      <c r="J14" s="588"/>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171000</v>
      </c>
      <c r="C16" s="435">
        <f>'2-1'!C23</f>
        <v>0</v>
      </c>
      <c r="D16" s="435">
        <f>'2-1'!D23</f>
        <v>751710</v>
      </c>
      <c r="E16" s="435">
        <f>'2-1'!E23</f>
        <v>0</v>
      </c>
      <c r="F16" s="435">
        <f>'2-1'!F23</f>
        <v>0</v>
      </c>
      <c r="G16" s="435">
        <f>'2-1'!G23</f>
        <v>94900</v>
      </c>
      <c r="H16" s="435">
        <f>'2-1'!H23</f>
        <v>0</v>
      </c>
      <c r="I16" s="435">
        <f>'2-1'!I23</f>
        <v>0</v>
      </c>
      <c r="J16" s="435">
        <f>'2-1'!J23</f>
        <v>36700</v>
      </c>
      <c r="K16" s="437">
        <f aca="true" t="shared" si="0" ref="K16:K23">SUM(B16:J16)</f>
        <v>1054310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171000</v>
      </c>
      <c r="C18" s="438">
        <f aca="true" t="shared" si="1" ref="C18:J18">C16-C17</f>
        <v>0</v>
      </c>
      <c r="D18" s="438">
        <f t="shared" si="1"/>
        <v>751710</v>
      </c>
      <c r="E18" s="438">
        <f t="shared" si="1"/>
        <v>0</v>
      </c>
      <c r="F18" s="438">
        <f t="shared" si="1"/>
        <v>0</v>
      </c>
      <c r="G18" s="438">
        <f t="shared" si="1"/>
        <v>94900</v>
      </c>
      <c r="H18" s="438">
        <f t="shared" si="1"/>
        <v>0</v>
      </c>
      <c r="I18" s="438">
        <f t="shared" si="1"/>
        <v>0</v>
      </c>
      <c r="J18" s="438">
        <f t="shared" si="1"/>
        <v>36700</v>
      </c>
      <c r="K18" s="441">
        <f t="shared" si="0"/>
        <v>1054310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171000</v>
      </c>
      <c r="C22" s="224">
        <f aca="true" t="shared" si="3" ref="C22:J22">C16+C19</f>
        <v>0</v>
      </c>
      <c r="D22" s="224">
        <f t="shared" si="3"/>
        <v>751710</v>
      </c>
      <c r="E22" s="224">
        <f t="shared" si="3"/>
        <v>0</v>
      </c>
      <c r="F22" s="224">
        <f t="shared" si="3"/>
        <v>0</v>
      </c>
      <c r="G22" s="224">
        <f t="shared" si="3"/>
        <v>94900</v>
      </c>
      <c r="H22" s="224">
        <f t="shared" si="3"/>
        <v>0</v>
      </c>
      <c r="I22" s="224">
        <f t="shared" si="3"/>
        <v>0</v>
      </c>
      <c r="J22" s="224">
        <f t="shared" si="3"/>
        <v>36700</v>
      </c>
      <c r="K22" s="434">
        <f t="shared" si="0"/>
        <v>1054310</v>
      </c>
    </row>
    <row r="23" spans="1:11" ht="39" customHeight="1" thickBot="1">
      <c r="A23" s="22" t="s">
        <v>170</v>
      </c>
      <c r="B23" s="220">
        <f>'2-1'!B19+'随時③-1'!B22</f>
        <v>221000</v>
      </c>
      <c r="C23" s="220">
        <f>'2-1'!C19+'随時③-1'!C22</f>
        <v>0</v>
      </c>
      <c r="D23" s="220">
        <f>'2-1'!D19+'随時③-1'!D22</f>
        <v>759710</v>
      </c>
      <c r="E23" s="220">
        <f>'2-1'!E19+'随時③-1'!E22</f>
        <v>0</v>
      </c>
      <c r="F23" s="220">
        <f>'2-1'!F19+'随時③-1'!F22</f>
        <v>0</v>
      </c>
      <c r="G23" s="220">
        <f>'2-1'!G19+'随時③-1'!G22</f>
        <v>94900</v>
      </c>
      <c r="H23" s="220">
        <f>'2-1'!H19+'随時③-1'!H22</f>
        <v>0</v>
      </c>
      <c r="I23" s="220">
        <f>'2-1'!I19+'随時③-1'!I22</f>
        <v>0</v>
      </c>
      <c r="J23" s="220">
        <f>'2-1'!J19+'随時③-1'!J22</f>
        <v>114390</v>
      </c>
      <c r="K23" s="223">
        <f t="shared" si="0"/>
        <v>1190000</v>
      </c>
    </row>
    <row r="24" spans="1:11" ht="39" customHeight="1" thickBot="1">
      <c r="A24" s="32" t="s">
        <v>104</v>
      </c>
      <c r="B24" s="629" t="s">
        <v>122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6"/>
      <c r="G36" s="626"/>
    </row>
    <row r="37" spans="1:12" ht="24" customHeight="1" thickBot="1">
      <c r="A37" s="53"/>
      <c r="B37" s="53"/>
      <c r="C37" s="53"/>
      <c r="E37" s="240" t="s">
        <v>96</v>
      </c>
      <c r="F37" s="230" t="s">
        <v>172</v>
      </c>
      <c r="G37" s="230" t="s">
        <v>16</v>
      </c>
      <c r="H37" s="627" t="s">
        <v>245</v>
      </c>
      <c r="I37" s="628"/>
      <c r="J37" s="157" t="s">
        <v>108</v>
      </c>
      <c r="K37" s="609" t="s">
        <v>194</v>
      </c>
      <c r="L37" s="610"/>
    </row>
    <row r="38" spans="1:12" ht="14.25" thickTop="1">
      <c r="A38" s="53"/>
      <c r="B38" s="53"/>
      <c r="C38" s="53"/>
      <c r="E38" s="298" t="s">
        <v>85</v>
      </c>
      <c r="F38" s="348">
        <f>'2-1'!B23</f>
        <v>171000</v>
      </c>
      <c r="G38" s="348">
        <f aca="true" t="shared" si="3" ref="G38:G46">-SUMIF($E$4:$E$18,$E38,$J$4:$J$18)+SUMIF($E$21:$E$35,$E38,$J$21:$J$35)</f>
        <v>0</v>
      </c>
      <c r="H38" s="555">
        <f aca="true" t="shared" si="4" ref="H38:H46">-SUMIF($E$4:$E$18,$E38,$M$4:$M$18)+SUMIF($E$21:$E$35,$E38,$M$21:$M$35)</f>
        <v>0</v>
      </c>
      <c r="I38" s="600"/>
      <c r="J38" s="350">
        <f aca="true" t="shared" si="5" ref="J38:J46">G38-H38</f>
        <v>0</v>
      </c>
      <c r="K38" s="536">
        <f aca="true" t="shared" si="6" ref="K38:K46">F38+G38</f>
        <v>171000</v>
      </c>
      <c r="L38" s="611"/>
    </row>
    <row r="39" spans="1:12" ht="13.5">
      <c r="A39" s="53"/>
      <c r="B39" s="53"/>
      <c r="C39" s="53"/>
      <c r="E39" s="298" t="s">
        <v>86</v>
      </c>
      <c r="F39" s="352">
        <f>'2-1'!C23</f>
        <v>0</v>
      </c>
      <c r="G39" s="348">
        <f t="shared" si="3"/>
        <v>0</v>
      </c>
      <c r="H39" s="533">
        <f t="shared" si="4"/>
        <v>0</v>
      </c>
      <c r="I39" s="589"/>
      <c r="J39" s="350">
        <f t="shared" si="5"/>
        <v>0</v>
      </c>
      <c r="K39" s="536">
        <f t="shared" si="6"/>
        <v>0</v>
      </c>
      <c r="L39" s="611"/>
    </row>
    <row r="40" spans="1:12" ht="13.5">
      <c r="A40" s="53"/>
      <c r="B40" s="53"/>
      <c r="C40" s="53"/>
      <c r="E40" s="298" t="s">
        <v>125</v>
      </c>
      <c r="F40" s="352">
        <f>'2-1'!D23</f>
        <v>751710</v>
      </c>
      <c r="G40" s="348">
        <f t="shared" si="3"/>
        <v>0</v>
      </c>
      <c r="H40" s="533">
        <f t="shared" si="4"/>
        <v>0</v>
      </c>
      <c r="I40" s="589"/>
      <c r="J40" s="350">
        <f t="shared" si="5"/>
        <v>0</v>
      </c>
      <c r="K40" s="536">
        <f t="shared" si="6"/>
        <v>751710</v>
      </c>
      <c r="L40" s="611"/>
    </row>
    <row r="41" spans="1:12" ht="13.5">
      <c r="A41" s="53"/>
      <c r="B41" s="53"/>
      <c r="C41" s="53"/>
      <c r="E41" s="298" t="s">
        <v>126</v>
      </c>
      <c r="F41" s="352">
        <f>'2-1'!E23</f>
        <v>0</v>
      </c>
      <c r="G41" s="348">
        <f t="shared" si="3"/>
        <v>0</v>
      </c>
      <c r="H41" s="533">
        <f t="shared" si="4"/>
        <v>0</v>
      </c>
      <c r="I41" s="589"/>
      <c r="J41" s="350">
        <f t="shared" si="5"/>
        <v>0</v>
      </c>
      <c r="K41" s="536">
        <f t="shared" si="6"/>
        <v>0</v>
      </c>
      <c r="L41" s="611"/>
    </row>
    <row r="42" spans="1:12" ht="13.5">
      <c r="A42" s="53"/>
      <c r="B42" s="53"/>
      <c r="C42" s="53"/>
      <c r="E42" s="298" t="s">
        <v>87</v>
      </c>
      <c r="F42" s="352">
        <f>'2-1'!F23</f>
        <v>0</v>
      </c>
      <c r="G42" s="348">
        <f t="shared" si="3"/>
        <v>0</v>
      </c>
      <c r="H42" s="533">
        <f t="shared" si="4"/>
        <v>0</v>
      </c>
      <c r="I42" s="589"/>
      <c r="J42" s="350">
        <f t="shared" si="5"/>
        <v>0</v>
      </c>
      <c r="K42" s="536">
        <f t="shared" si="6"/>
        <v>0</v>
      </c>
      <c r="L42" s="611"/>
    </row>
    <row r="43" spans="1:12" ht="13.5">
      <c r="A43" s="53"/>
      <c r="B43" s="53"/>
      <c r="C43" s="53"/>
      <c r="E43" s="298" t="s">
        <v>88</v>
      </c>
      <c r="F43" s="352">
        <f>'2-1'!G23</f>
        <v>94900</v>
      </c>
      <c r="G43" s="348">
        <f t="shared" si="3"/>
        <v>0</v>
      </c>
      <c r="H43" s="533">
        <f t="shared" si="4"/>
        <v>0</v>
      </c>
      <c r="I43" s="589"/>
      <c r="J43" s="350">
        <f t="shared" si="5"/>
        <v>0</v>
      </c>
      <c r="K43" s="536">
        <f t="shared" si="6"/>
        <v>94900</v>
      </c>
      <c r="L43" s="611"/>
    </row>
    <row r="44" spans="1:12" ht="13.5">
      <c r="A44" s="53"/>
      <c r="B44" s="53"/>
      <c r="C44" s="53"/>
      <c r="E44" s="298" t="s">
        <v>89</v>
      </c>
      <c r="F44" s="352">
        <f>'2-1'!H23</f>
        <v>0</v>
      </c>
      <c r="G44" s="348">
        <f t="shared" si="3"/>
        <v>0</v>
      </c>
      <c r="H44" s="533">
        <f t="shared" si="4"/>
        <v>0</v>
      </c>
      <c r="I44" s="589"/>
      <c r="J44" s="350">
        <f t="shared" si="5"/>
        <v>0</v>
      </c>
      <c r="K44" s="536">
        <f t="shared" si="6"/>
        <v>0</v>
      </c>
      <c r="L44" s="611"/>
    </row>
    <row r="45" spans="1:12" ht="13.5">
      <c r="A45" s="53"/>
      <c r="B45" s="53"/>
      <c r="C45" s="53"/>
      <c r="E45" s="298" t="s">
        <v>90</v>
      </c>
      <c r="F45" s="352">
        <f>'2-1'!I23</f>
        <v>0</v>
      </c>
      <c r="G45" s="348">
        <f t="shared" si="3"/>
        <v>0</v>
      </c>
      <c r="H45" s="533">
        <f t="shared" si="4"/>
        <v>0</v>
      </c>
      <c r="I45" s="589"/>
      <c r="J45" s="350">
        <f t="shared" si="5"/>
        <v>0</v>
      </c>
      <c r="K45" s="536">
        <f t="shared" si="6"/>
        <v>0</v>
      </c>
      <c r="L45" s="611"/>
    </row>
    <row r="46" spans="1:12" ht="14.25" thickBot="1">
      <c r="A46" s="53"/>
      <c r="B46" s="53"/>
      <c r="C46" s="53"/>
      <c r="E46" s="298" t="s">
        <v>138</v>
      </c>
      <c r="F46" s="399">
        <f>'2-1'!J23</f>
        <v>36700</v>
      </c>
      <c r="G46" s="348">
        <f t="shared" si="3"/>
        <v>0</v>
      </c>
      <c r="H46" s="631">
        <f t="shared" si="4"/>
        <v>0</v>
      </c>
      <c r="I46" s="632"/>
      <c r="J46" s="350">
        <f t="shared" si="5"/>
        <v>0</v>
      </c>
      <c r="K46" s="607">
        <f t="shared" si="6"/>
        <v>36700</v>
      </c>
      <c r="L46" s="608"/>
    </row>
    <row r="47" spans="1:12" ht="15" thickBot="1" thickTop="1">
      <c r="A47" s="53"/>
      <c r="B47" s="53"/>
      <c r="C47" s="53"/>
      <c r="E47" s="400" t="s">
        <v>15</v>
      </c>
      <c r="F47" s="355">
        <f>SUM(F38:F46)</f>
        <v>1054310</v>
      </c>
      <c r="G47" s="355">
        <f>SUM(G38:G46)</f>
        <v>0</v>
      </c>
      <c r="H47" s="630">
        <f>SUM(H38:I46)</f>
        <v>0</v>
      </c>
      <c r="I47" s="625"/>
      <c r="J47" s="356">
        <f>SUM(J38:J46)</f>
        <v>0</v>
      </c>
      <c r="K47" s="604">
        <f>SUM(K38:L46)</f>
        <v>1054310</v>
      </c>
      <c r="L47" s="60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6"/>
  <sheetViews>
    <sheetView showZeros="0" view="pageBreakPreview" zoomScaleSheetLayoutView="100" workbookViewId="0" topLeftCell="A1">
      <pane xSplit="4" ySplit="3" topLeftCell="E22" activePane="bottomRight" state="frozen"/>
      <selection pane="topLeft" activeCell="H4" sqref="H4:K4"/>
      <selection pane="topRight" activeCell="H4" sqref="H4:K4"/>
      <selection pane="bottomLeft" activeCell="H4" sqref="H4:K4"/>
      <selection pane="bottomRight" activeCell="C14" sqref="C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2" t="s">
        <v>143</v>
      </c>
      <c r="G2" s="550"/>
      <c r="H2" s="550"/>
      <c r="I2" s="550"/>
      <c r="J2" s="553"/>
      <c r="K2" s="549" t="s">
        <v>115</v>
      </c>
      <c r="L2" s="550"/>
      <c r="M2" s="550"/>
      <c r="N2" s="550"/>
      <c r="O2" s="551"/>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9.75" customHeight="1">
      <c r="A4" s="363">
        <f>'1-2'!A4</f>
        <v>0</v>
      </c>
      <c r="B4" s="364">
        <f>'1-2'!B4</f>
        <v>0</v>
      </c>
      <c r="C4" s="365">
        <f>'1-2'!C4</f>
        <v>0</v>
      </c>
      <c r="D4" s="244">
        <v>1</v>
      </c>
      <c r="E4" s="303" t="str">
        <f>'2-2'!E4</f>
        <v>負担金、補助及び交付金</v>
      </c>
      <c r="F4" s="303" t="str">
        <f>'2-2'!F4</f>
        <v>各種団体負担金（会費）</v>
      </c>
      <c r="G4" s="304">
        <f>'2-2'!G4</f>
        <v>92390</v>
      </c>
      <c r="H4" s="305">
        <f>'2-2'!H4</f>
        <v>1</v>
      </c>
      <c r="I4" s="305">
        <f>'2-2'!I4</f>
        <v>1</v>
      </c>
      <c r="J4" s="366">
        <f>'2-2'!J4</f>
        <v>92390</v>
      </c>
      <c r="K4" s="367" t="str">
        <f>'2-2'!K4</f>
        <v>各種団体負担金（会費）</v>
      </c>
      <c r="L4" s="304">
        <f>'2-2'!L4</f>
        <v>65690</v>
      </c>
      <c r="M4" s="305">
        <f>'2-2'!M4</f>
        <v>1</v>
      </c>
      <c r="N4" s="305">
        <f>'2-2'!N4</f>
        <v>1</v>
      </c>
      <c r="O4" s="368">
        <f>L4*M4*N4</f>
        <v>65690</v>
      </c>
      <c r="P4" s="369">
        <f>'2-2'!P4</f>
        <v>0</v>
      </c>
      <c r="Q4" s="370" t="str">
        <f>'2-2'!Q4</f>
        <v>詳細は様式２－３のとおり</v>
      </c>
      <c r="R4" s="25">
        <f>IF(AND(ISNA(MATCH($D4,'随時②-2'!$D$4:$D$18,0)),ISNA(MATCH($D4,'随時③-2'!$D$4:$D$18,0))),0,1)</f>
        <v>0</v>
      </c>
      <c r="S4" s="63">
        <f aca="true" t="shared" si="0" ref="S4:S25">IF(P4="◎",J4,"")</f>
      </c>
      <c r="T4" s="63">
        <f aca="true" t="shared" si="1" ref="T4:T25">IF(P4="◎",O4,"")</f>
      </c>
      <c r="U4" s="5">
        <f>IF($E4=0,"",VLOOKUP($E4,$V$5:$X$13,2))</f>
        <v>9</v>
      </c>
    </row>
    <row r="5" spans="1:23" ht="39.75" customHeight="1">
      <c r="A5" s="371">
        <f>'1-2'!A5</f>
        <v>2</v>
      </c>
      <c r="B5" s="372" t="str">
        <f>'1-2'!B5</f>
        <v>1-4</v>
      </c>
      <c r="C5" s="373" t="str">
        <f>'1-2'!C5</f>
        <v>教員の専門性および授業力の向上</v>
      </c>
      <c r="D5" s="255">
        <v>2</v>
      </c>
      <c r="E5" s="315" t="str">
        <f>'2-2'!E5</f>
        <v>負担金、補助及び交付金</v>
      </c>
      <c r="F5" s="316" t="str">
        <f>'2-2'!F5</f>
        <v>全国特別支援学校長会研究大会（参加費）</v>
      </c>
      <c r="G5" s="225">
        <f>'2-2'!G5</f>
        <v>3000</v>
      </c>
      <c r="H5" s="317">
        <f>'2-2'!H5</f>
        <v>1</v>
      </c>
      <c r="I5" s="317">
        <f>'2-2'!I5</f>
        <v>1</v>
      </c>
      <c r="J5" s="374">
        <f>'2-2'!J5</f>
        <v>3000</v>
      </c>
      <c r="K5" s="375" t="str">
        <f>'2-2'!K5</f>
        <v>全国特別支援学校長会研究大会（参加費）</v>
      </c>
      <c r="L5" s="225">
        <f>'2-2'!L5</f>
        <v>3000</v>
      </c>
      <c r="M5" s="317">
        <f>'2-2'!M5</f>
        <v>1</v>
      </c>
      <c r="N5" s="317">
        <f>'2-2'!N5</f>
        <v>1</v>
      </c>
      <c r="O5" s="343">
        <f>L5*M5*N5</f>
        <v>3000</v>
      </c>
      <c r="P5" s="376">
        <f>'2-2'!P5</f>
        <v>0</v>
      </c>
      <c r="Q5" s="377">
        <f>'2-2'!Q5</f>
        <v>0</v>
      </c>
      <c r="R5" s="25">
        <f>IF(AND(ISNA(MATCH($D5,'随時②-2'!$D$4:$D$18,0)),ISNA(MATCH($D5,'随時③-2'!$D$4:$D$18,0))),0,1)</f>
        <v>0</v>
      </c>
      <c r="S5" s="63">
        <f t="shared" si="0"/>
      </c>
      <c r="T5" s="63">
        <f t="shared" si="1"/>
      </c>
      <c r="U5" s="5">
        <f aca="true" t="shared" si="2" ref="U5:U25">IF($E5=0,"",VLOOKUP($E5,$V$5:$X$13,2))</f>
        <v>9</v>
      </c>
      <c r="V5" s="5" t="s">
        <v>152</v>
      </c>
      <c r="W5" s="5">
        <v>6</v>
      </c>
    </row>
    <row r="6" spans="1:23" ht="39.75" customHeight="1">
      <c r="A6" s="371">
        <f>'1-2'!A6</f>
        <v>2</v>
      </c>
      <c r="B6" s="372" t="str">
        <f>'1-2'!B6</f>
        <v>1-4</v>
      </c>
      <c r="C6" s="373" t="str">
        <f>'1-2'!C6</f>
        <v>教員の専門性および授業力の向上</v>
      </c>
      <c r="D6" s="255">
        <v>3</v>
      </c>
      <c r="E6" s="315" t="str">
        <f>'2-2'!E6</f>
        <v>負担金、補助及び交付金</v>
      </c>
      <c r="F6" s="316" t="str">
        <f>'2-2'!F6</f>
        <v>全国特別支援学校　知的障害教育校長研究大会（参加費）</v>
      </c>
      <c r="G6" s="225">
        <f>'2-2'!G6</f>
        <v>3000</v>
      </c>
      <c r="H6" s="317">
        <f>'2-2'!H6</f>
        <v>1</v>
      </c>
      <c r="I6" s="317">
        <f>'2-2'!I6</f>
        <v>1</v>
      </c>
      <c r="J6" s="374">
        <f>'2-2'!J6</f>
        <v>3000</v>
      </c>
      <c r="K6" s="375" t="str">
        <f>'2-2'!K6</f>
        <v>全国特別支援学校　知的障害教育校長研究大会（参加費）</v>
      </c>
      <c r="L6" s="225">
        <f>'2-2'!L6</f>
        <v>3000</v>
      </c>
      <c r="M6" s="317">
        <f>'2-2'!M6</f>
        <v>1</v>
      </c>
      <c r="N6" s="317">
        <f>'2-2'!N6</f>
        <v>1</v>
      </c>
      <c r="O6" s="343">
        <f aca="true" t="shared" si="3" ref="O6:O25">L6*M6*N6</f>
        <v>3000</v>
      </c>
      <c r="P6" s="376">
        <f>'2-2'!P6</f>
        <v>0</v>
      </c>
      <c r="Q6" s="377">
        <f>'2-2'!Q6</f>
        <v>0</v>
      </c>
      <c r="R6" s="25">
        <f>IF(AND(ISNA(MATCH($D6,'随時②-2'!$D$4:$D$18,0)),ISNA(MATCH($D6,'随時③-2'!$D$4:$D$18,0))),0,1)</f>
        <v>0</v>
      </c>
      <c r="S6" s="63">
        <f t="shared" si="0"/>
      </c>
      <c r="T6" s="63">
        <f t="shared" si="1"/>
      </c>
      <c r="U6" s="5">
        <f t="shared" si="2"/>
        <v>9</v>
      </c>
      <c r="V6" s="5" t="s">
        <v>153</v>
      </c>
      <c r="W6" s="5">
        <v>4</v>
      </c>
    </row>
    <row r="7" spans="1:23" ht="39.75" customHeight="1">
      <c r="A7" s="371">
        <f>'1-2'!A7</f>
        <v>2</v>
      </c>
      <c r="B7" s="372" t="str">
        <f>'1-2'!B7</f>
        <v>1-4</v>
      </c>
      <c r="C7" s="373" t="str">
        <f>'1-2'!C7</f>
        <v>教員の専門性および授業力の向上</v>
      </c>
      <c r="D7" s="255">
        <v>4</v>
      </c>
      <c r="E7" s="315" t="str">
        <f>'2-2'!E7</f>
        <v>負担金、補助及び交付金</v>
      </c>
      <c r="F7" s="316" t="str">
        <f>'2-2'!F7</f>
        <v>特別支援学校　知的障害教育教頭研究大会（参加費）</v>
      </c>
      <c r="G7" s="225">
        <f>'2-2'!G7</f>
        <v>6000</v>
      </c>
      <c r="H7" s="317">
        <f>'2-2'!H7</f>
        <v>1</v>
      </c>
      <c r="I7" s="317">
        <f>'2-2'!I7</f>
        <v>1</v>
      </c>
      <c r="J7" s="374">
        <f>'2-2'!J7</f>
        <v>6000</v>
      </c>
      <c r="K7" s="375" t="str">
        <f>'2-2'!K7</f>
        <v>特別支援学校　知的障害教育教頭研究大会（参加費）</v>
      </c>
      <c r="L7" s="225">
        <f>'2-2'!L7</f>
        <v>6000</v>
      </c>
      <c r="M7" s="317">
        <f>'2-2'!M7</f>
        <v>1</v>
      </c>
      <c r="N7" s="317">
        <f>'2-2'!N7</f>
        <v>1</v>
      </c>
      <c r="O7" s="343">
        <f t="shared" si="3"/>
        <v>6000</v>
      </c>
      <c r="P7" s="376">
        <f>'2-2'!P7</f>
        <v>0</v>
      </c>
      <c r="Q7" s="377">
        <f>'2-2'!Q7</f>
        <v>0</v>
      </c>
      <c r="R7" s="25">
        <f>IF(AND(ISNA(MATCH($D7,'随時②-2'!$D$4:$D$18,0)),ISNA(MATCH($D7,'随時③-2'!$D$4:$D$18,0))),0,1)</f>
        <v>0</v>
      </c>
      <c r="S7" s="63">
        <f t="shared" si="0"/>
      </c>
      <c r="T7" s="63">
        <f t="shared" si="1"/>
      </c>
      <c r="U7" s="5">
        <f t="shared" si="2"/>
        <v>9</v>
      </c>
      <c r="V7" s="5" t="s">
        <v>154</v>
      </c>
      <c r="W7" s="5">
        <v>7</v>
      </c>
    </row>
    <row r="8" spans="1:23" ht="39.75" customHeight="1">
      <c r="A8" s="371">
        <f>'1-2'!A8</f>
        <v>2</v>
      </c>
      <c r="B8" s="372" t="str">
        <f>'1-2'!B8</f>
        <v>1-4</v>
      </c>
      <c r="C8" s="373" t="str">
        <f>'1-2'!C8</f>
        <v>教員の専門性および授業力の向上</v>
      </c>
      <c r="D8" s="264">
        <v>5</v>
      </c>
      <c r="E8" s="315" t="str">
        <f>'2-2'!E8</f>
        <v>消耗需用費</v>
      </c>
      <c r="F8" s="316" t="str">
        <f>'2-2'!F8</f>
        <v>全国特別支援学校長会研究大会（資料代）</v>
      </c>
      <c r="G8" s="225">
        <f>'2-2'!G8</f>
        <v>3000</v>
      </c>
      <c r="H8" s="317">
        <f>'2-2'!H8</f>
        <v>1</v>
      </c>
      <c r="I8" s="317">
        <f>'2-2'!I8</f>
        <v>1</v>
      </c>
      <c r="J8" s="374">
        <f>'2-2'!J8</f>
        <v>3000</v>
      </c>
      <c r="K8" s="375" t="str">
        <f>'2-2'!K8</f>
        <v>全国特別支援学校長会研究大会（資料代）</v>
      </c>
      <c r="L8" s="225">
        <f>'2-2'!L8</f>
        <v>3000</v>
      </c>
      <c r="M8" s="317">
        <f>'2-2'!M8</f>
        <v>1</v>
      </c>
      <c r="N8" s="317">
        <f>'2-2'!N8</f>
        <v>1</v>
      </c>
      <c r="O8" s="343">
        <f t="shared" si="3"/>
        <v>3000</v>
      </c>
      <c r="P8" s="376">
        <f>'2-2'!P8</f>
        <v>0</v>
      </c>
      <c r="Q8" s="377">
        <f>'2-2'!Q8</f>
        <v>0</v>
      </c>
      <c r="R8" s="25">
        <f>IF(AND(ISNA(MATCH($D8,'随時②-2'!$D$4:$D$18,0)),ISNA(MATCH($D8,'随時③-2'!$D$4:$D$18,0))),0,1)</f>
        <v>0</v>
      </c>
      <c r="S8" s="63">
        <f t="shared" si="0"/>
      </c>
      <c r="T8" s="63">
        <f t="shared" si="1"/>
      </c>
      <c r="U8" s="5">
        <f t="shared" si="2"/>
        <v>7</v>
      </c>
      <c r="V8" s="5" t="s">
        <v>155</v>
      </c>
      <c r="W8" s="5">
        <v>3</v>
      </c>
    </row>
    <row r="9" spans="1:23" ht="39.75" customHeight="1">
      <c r="A9" s="371">
        <f>'1-2'!A9</f>
        <v>2</v>
      </c>
      <c r="B9" s="372" t="str">
        <f>'1-2'!B9</f>
        <v>1-4</v>
      </c>
      <c r="C9" s="373" t="str">
        <f>'1-2'!C9</f>
        <v>教員の専門性および授業力の向上</v>
      </c>
      <c r="D9" s="255">
        <v>6</v>
      </c>
      <c r="E9" s="315" t="str">
        <f>'2-2'!E9</f>
        <v>消耗需用費</v>
      </c>
      <c r="F9" s="316" t="str">
        <f>'2-2'!F9</f>
        <v>全国特別支援学校　知的障害教育校長研究大会（資料代）</v>
      </c>
      <c r="G9" s="225">
        <f>'2-2'!G9</f>
        <v>3000</v>
      </c>
      <c r="H9" s="317">
        <f>'2-2'!H9</f>
        <v>1</v>
      </c>
      <c r="I9" s="317">
        <f>'2-2'!I9</f>
        <v>1</v>
      </c>
      <c r="J9" s="374">
        <f>'2-2'!J9</f>
        <v>3000</v>
      </c>
      <c r="K9" s="375" t="str">
        <f>'2-2'!K9</f>
        <v>全国特別支援学校　知的障害教育校長研究大会（資料代）</v>
      </c>
      <c r="L9" s="225">
        <f>'2-2'!L9</f>
        <v>3000</v>
      </c>
      <c r="M9" s="317">
        <f>'2-2'!M9</f>
        <v>1</v>
      </c>
      <c r="N9" s="317">
        <f>'2-2'!N9</f>
        <v>1</v>
      </c>
      <c r="O9" s="343">
        <f t="shared" si="3"/>
        <v>3000</v>
      </c>
      <c r="P9" s="376">
        <f>'2-2'!P9</f>
        <v>0</v>
      </c>
      <c r="Q9" s="377">
        <f>'2-2'!Q9</f>
        <v>0</v>
      </c>
      <c r="R9" s="25">
        <f>IF(AND(ISNA(MATCH($D9,'随時②-2'!$D$4:$D$18,0)),ISNA(MATCH($D9,'随時③-2'!$D$4:$D$18,0))),0,1)</f>
        <v>0</v>
      </c>
      <c r="S9" s="63">
        <f t="shared" si="0"/>
      </c>
      <c r="T9" s="63">
        <f t="shared" si="1"/>
      </c>
      <c r="U9" s="5">
        <f t="shared" si="2"/>
        <v>7</v>
      </c>
      <c r="V9" s="5" t="s">
        <v>156</v>
      </c>
      <c r="W9" s="5">
        <v>8</v>
      </c>
    </row>
    <row r="10" spans="1:23" ht="39.75" customHeight="1">
      <c r="A10" s="371">
        <f>'1-2'!A10</f>
        <v>2</v>
      </c>
      <c r="B10" s="372" t="str">
        <f>'1-2'!B10</f>
        <v>1-4</v>
      </c>
      <c r="C10" s="373" t="str">
        <f>'1-2'!C10</f>
        <v>教員の専門性および授業力の向上</v>
      </c>
      <c r="D10" s="255">
        <v>7</v>
      </c>
      <c r="E10" s="315" t="str">
        <f>'2-2'!E10</f>
        <v>消耗需用費</v>
      </c>
      <c r="F10" s="316" t="str">
        <f>'2-2'!F10</f>
        <v>特別支援学校　知的障害教育教頭研究大会（資料代）</v>
      </c>
      <c r="G10" s="225">
        <f>'2-2'!G10</f>
        <v>2000</v>
      </c>
      <c r="H10" s="317">
        <f>'2-2'!H10</f>
        <v>1</v>
      </c>
      <c r="I10" s="317">
        <f>'2-2'!I10</f>
        <v>1</v>
      </c>
      <c r="J10" s="374">
        <f>'2-2'!J10</f>
        <v>2000</v>
      </c>
      <c r="K10" s="375" t="str">
        <f>'2-2'!K10</f>
        <v>特別支援学校　知的障害教育教頭研究大会（資料代）</v>
      </c>
      <c r="L10" s="225">
        <f>'2-2'!L10</f>
        <v>2000</v>
      </c>
      <c r="M10" s="317">
        <f>'2-2'!M10</f>
        <v>1</v>
      </c>
      <c r="N10" s="317">
        <f>'2-2'!N10</f>
        <v>1</v>
      </c>
      <c r="O10" s="343">
        <f t="shared" si="3"/>
        <v>2000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9.75" customHeight="1">
      <c r="A11" s="371">
        <f>'1-2'!A11</f>
        <v>3</v>
      </c>
      <c r="B11" s="372" t="str">
        <f>'1-2'!B11</f>
        <v>1-1</v>
      </c>
      <c r="C11" s="373" t="str">
        <f>'1-2'!C11</f>
        <v>卒業後を見据え個々の児童に生徒に合わせた進路指導の充実</v>
      </c>
      <c r="D11" s="264">
        <v>8</v>
      </c>
      <c r="E11" s="315" t="str">
        <f>'2-2'!E11</f>
        <v>報償費</v>
      </c>
      <c r="F11" s="316" t="str">
        <f>'2-2'!F11</f>
        <v>進路懇談会（職場体験談）</v>
      </c>
      <c r="G11" s="225">
        <f>'2-2'!G11</f>
        <v>2000</v>
      </c>
      <c r="H11" s="317">
        <f>'2-2'!H11</f>
        <v>3</v>
      </c>
      <c r="I11" s="317">
        <f>'2-2'!I11</f>
        <v>1</v>
      </c>
      <c r="J11" s="374">
        <f>'2-2'!J11</f>
        <v>6000</v>
      </c>
      <c r="K11" s="375" t="str">
        <f>'2-2'!K11</f>
        <v>進路懇談会（職場体験談）</v>
      </c>
      <c r="L11" s="225">
        <f>'2-2'!L11</f>
        <v>0</v>
      </c>
      <c r="M11" s="317">
        <f>'2-2'!M11</f>
        <v>3</v>
      </c>
      <c r="N11" s="317">
        <f>'2-2'!N11</f>
        <v>1</v>
      </c>
      <c r="O11" s="343">
        <f t="shared" si="3"/>
        <v>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9.75" customHeight="1">
      <c r="A12" s="371">
        <f>'1-2'!A12</f>
        <v>3</v>
      </c>
      <c r="B12" s="372" t="str">
        <f>'1-2'!B12</f>
        <v>1-1</v>
      </c>
      <c r="C12" s="373" t="str">
        <f>'1-2'!C12</f>
        <v>卒業後を見据え個々の児童に生徒に合わせた進路指導の充実</v>
      </c>
      <c r="D12" s="264">
        <v>9</v>
      </c>
      <c r="E12" s="315" t="str">
        <f>'2-2'!E12</f>
        <v>報償費</v>
      </c>
      <c r="F12" s="316" t="str">
        <f>'2-2'!F12</f>
        <v>進路懇談会講演謝礼</v>
      </c>
      <c r="G12" s="225">
        <f>'2-2'!G12</f>
        <v>10000</v>
      </c>
      <c r="H12" s="317">
        <f>'2-2'!H12</f>
        <v>1</v>
      </c>
      <c r="I12" s="317">
        <f>'2-2'!I12</f>
        <v>1</v>
      </c>
      <c r="J12" s="374">
        <f>'2-2'!J12</f>
        <v>10000</v>
      </c>
      <c r="K12" s="375" t="str">
        <f>'2-2'!K12</f>
        <v>進路懇談会講演謝礼</v>
      </c>
      <c r="L12" s="225">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1</v>
      </c>
      <c r="V12" s="5" t="s">
        <v>158</v>
      </c>
      <c r="W12" s="5">
        <v>5</v>
      </c>
    </row>
    <row r="13" spans="1:23" ht="39.75" customHeight="1">
      <c r="A13" s="371">
        <f>'1-2'!A13</f>
        <v>3</v>
      </c>
      <c r="B13" s="372" t="str">
        <f>'1-2'!B13</f>
        <v>1-1</v>
      </c>
      <c r="C13" s="373" t="str">
        <f>'1-2'!C13</f>
        <v>卒業後を見据え個々の児童に生徒に合わせた進路指導の充実</v>
      </c>
      <c r="D13" s="274">
        <v>10</v>
      </c>
      <c r="E13" s="315" t="str">
        <f>'2-2'!E13</f>
        <v>報償費</v>
      </c>
      <c r="F13" s="316" t="str">
        <f>'2-2'!F13</f>
        <v>泉北ブロック進路指導関係機関連絡会講師謝礼</v>
      </c>
      <c r="G13" s="225">
        <f>'2-2'!G13</f>
        <v>10000</v>
      </c>
      <c r="H13" s="317">
        <f>'2-2'!H13</f>
        <v>1</v>
      </c>
      <c r="I13" s="317">
        <f>'2-2'!I13</f>
        <v>2</v>
      </c>
      <c r="J13" s="374">
        <f>'2-2'!J13</f>
        <v>20000</v>
      </c>
      <c r="K13" s="375" t="str">
        <f>'2-2'!K13</f>
        <v>泉北ブロック進路指導関係機関連絡会講師謝礼</v>
      </c>
      <c r="L13" s="225">
        <f>'2-2'!L13</f>
        <v>10000</v>
      </c>
      <c r="M13" s="317">
        <f>'2-2'!M13</f>
        <v>1</v>
      </c>
      <c r="N13" s="317">
        <f>'2-2'!N13</f>
        <v>1</v>
      </c>
      <c r="O13" s="343">
        <f t="shared" si="3"/>
        <v>10000</v>
      </c>
      <c r="P13" s="376">
        <f>'2-2'!P13</f>
        <v>0</v>
      </c>
      <c r="Q13" s="377">
        <f>'2-2'!Q13</f>
        <v>0</v>
      </c>
      <c r="R13" s="25">
        <f>IF(AND(ISNA(MATCH($D13,'随時②-2'!$D$4:$D$18,0)),ISNA(MATCH($D13,'随時③-2'!$D$4:$D$18,0))),0,1)</f>
        <v>0</v>
      </c>
      <c r="S13" s="63">
        <f t="shared" si="0"/>
      </c>
      <c r="T13" s="63">
        <f t="shared" si="1"/>
      </c>
      <c r="U13" s="5">
        <f t="shared" si="2"/>
        <v>1</v>
      </c>
      <c r="V13" s="5" t="s">
        <v>159</v>
      </c>
      <c r="W13" s="5">
        <v>2</v>
      </c>
    </row>
    <row r="14" spans="1:21" ht="39.75" customHeight="1">
      <c r="A14" s="252">
        <v>2</v>
      </c>
      <c r="B14" s="485" t="s">
        <v>302</v>
      </c>
      <c r="C14" s="489" t="s">
        <v>298</v>
      </c>
      <c r="D14" s="255">
        <v>11</v>
      </c>
      <c r="E14" s="315" t="str">
        <f>'2-2'!E14</f>
        <v>報償費</v>
      </c>
      <c r="F14" s="316" t="str">
        <f>'2-2'!F14</f>
        <v>公開研修会１　講師謝礼</v>
      </c>
      <c r="G14" s="225">
        <f>'2-2'!G14</f>
        <v>50000</v>
      </c>
      <c r="H14" s="317">
        <f>'2-2'!H14</f>
        <v>1</v>
      </c>
      <c r="I14" s="317">
        <f>'2-2'!I14</f>
        <v>1</v>
      </c>
      <c r="J14" s="374">
        <f>'2-2'!J14</f>
        <v>50000</v>
      </c>
      <c r="K14" s="375" t="str">
        <f>'2-2'!K14</f>
        <v>公開研修会１　講師謝礼</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1</v>
      </c>
    </row>
    <row r="15" spans="1:21" ht="39.75" customHeight="1">
      <c r="A15" s="371">
        <f>'1-2'!A14</f>
        <v>2</v>
      </c>
      <c r="B15" s="372" t="str">
        <f>'1-2'!B14</f>
        <v>1-4</v>
      </c>
      <c r="C15" s="373" t="str">
        <f>'1-2'!C14</f>
        <v>教員の専門性および授業力の向上</v>
      </c>
      <c r="D15" s="255">
        <v>12</v>
      </c>
      <c r="E15" s="315" t="str">
        <f>'2-2'!E15</f>
        <v>報償費</v>
      </c>
      <c r="F15" s="316" t="str">
        <f>'2-2'!F15</f>
        <v>各学部研修講師謝礼</v>
      </c>
      <c r="G15" s="225">
        <f>'2-2'!G15</f>
        <v>30000</v>
      </c>
      <c r="H15" s="317">
        <f>'2-2'!H15</f>
        <v>1</v>
      </c>
      <c r="I15" s="317">
        <f>'2-2'!I15</f>
        <v>1</v>
      </c>
      <c r="J15" s="374">
        <f>'2-2'!J15</f>
        <v>30000</v>
      </c>
      <c r="K15" s="375" t="str">
        <f>'2-2'!K15</f>
        <v>各学部研修講師謝礼</v>
      </c>
      <c r="L15" s="225">
        <f>'2-2'!L15</f>
        <v>0</v>
      </c>
      <c r="M15" s="317">
        <f>'2-2'!M15</f>
        <v>1</v>
      </c>
      <c r="N15" s="317">
        <f>'2-2'!N15</f>
        <v>1</v>
      </c>
      <c r="O15" s="343">
        <f t="shared" si="3"/>
        <v>0</v>
      </c>
      <c r="P15" s="376">
        <f>'2-2'!P15</f>
        <v>0</v>
      </c>
      <c r="Q15" s="377">
        <f>'2-2'!Q15</f>
        <v>0</v>
      </c>
      <c r="R15" s="25">
        <f>IF(AND(ISNA(MATCH($D15,'随時②-2'!$D$4:$D$18,0)),ISNA(MATCH($D15,'随時③-2'!$D$4:$D$18,0))),0,1)</f>
        <v>0</v>
      </c>
      <c r="S15" s="63">
        <f t="shared" si="0"/>
      </c>
      <c r="T15" s="63">
        <f t="shared" si="1"/>
      </c>
      <c r="U15" s="5">
        <f t="shared" si="2"/>
        <v>1</v>
      </c>
    </row>
    <row r="16" spans="1:21" ht="39.75" customHeight="1">
      <c r="A16" s="371">
        <f>'1-2'!A15</f>
        <v>2</v>
      </c>
      <c r="B16" s="372" t="str">
        <f>'1-2'!B15</f>
        <v>1-4</v>
      </c>
      <c r="C16" s="373" t="str">
        <f>'1-2'!C15</f>
        <v>教員の専門性および授業力の向上</v>
      </c>
      <c r="D16" s="255">
        <v>13</v>
      </c>
      <c r="E16" s="315" t="str">
        <f>'2-2'!E16</f>
        <v>報償費</v>
      </c>
      <c r="F16" s="316" t="str">
        <f>'2-2'!F16</f>
        <v>事例検討会　講師謝礼</v>
      </c>
      <c r="G16" s="225">
        <f>'2-2'!G16</f>
        <v>15000</v>
      </c>
      <c r="H16" s="317">
        <f>'2-2'!H16</f>
        <v>1</v>
      </c>
      <c r="I16" s="317">
        <f>'2-2'!I16</f>
        <v>3</v>
      </c>
      <c r="J16" s="374">
        <f>'2-2'!J16</f>
        <v>45000</v>
      </c>
      <c r="K16" s="375" t="str">
        <f>'2-2'!K16</f>
        <v>事例検討会　講師謝礼</v>
      </c>
      <c r="L16" s="225">
        <f>'2-2'!L16</f>
        <v>0</v>
      </c>
      <c r="M16" s="317">
        <f>'2-2'!M16</f>
        <v>1</v>
      </c>
      <c r="N16" s="317">
        <f>'2-2'!N16</f>
        <v>3</v>
      </c>
      <c r="O16" s="343">
        <f t="shared" si="3"/>
        <v>0</v>
      </c>
      <c r="P16" s="376">
        <f>'2-2'!P16</f>
        <v>0</v>
      </c>
      <c r="Q16" s="377">
        <f>'2-2'!Q16</f>
        <v>0</v>
      </c>
      <c r="R16" s="25">
        <f>IF(AND(ISNA(MATCH($D16,'随時②-2'!$D$4:$D$18,0)),ISNA(MATCH($D16,'随時③-2'!$D$4:$D$18,0))),0,1)</f>
        <v>0</v>
      </c>
      <c r="S16" s="63">
        <f t="shared" si="0"/>
      </c>
      <c r="T16" s="63">
        <f t="shared" si="1"/>
      </c>
      <c r="U16" s="5">
        <f t="shared" si="2"/>
        <v>1</v>
      </c>
    </row>
    <row r="17" spans="1:21" ht="39.75" customHeight="1">
      <c r="A17" s="371">
        <f>'1-2'!A16</f>
        <v>2</v>
      </c>
      <c r="B17" s="372" t="str">
        <f>'1-2'!B16</f>
        <v>1-4</v>
      </c>
      <c r="C17" s="373" t="str">
        <f>'1-2'!C16</f>
        <v>教員の専門性および授業力の向上</v>
      </c>
      <c r="D17" s="255">
        <v>14</v>
      </c>
      <c r="E17" s="315" t="str">
        <f>'2-2'!E17</f>
        <v>消耗需用費</v>
      </c>
      <c r="F17" s="316" t="str">
        <f>'2-2'!F17</f>
        <v>Ｓ－Ｍ社会生活能力検査用紙（第３版２０部）</v>
      </c>
      <c r="G17" s="225">
        <f>'2-2'!G17</f>
        <v>10260</v>
      </c>
      <c r="H17" s="317">
        <f>'2-2'!H17</f>
        <v>3</v>
      </c>
      <c r="I17" s="317">
        <f>'2-2'!I17</f>
        <v>1</v>
      </c>
      <c r="J17" s="374">
        <f>'2-2'!J17</f>
        <v>30780</v>
      </c>
      <c r="K17" s="375" t="str">
        <f>'2-2'!K17</f>
        <v>Ｓ－Ｍ社会生活能力検査用紙（第３版２０部）</v>
      </c>
      <c r="L17" s="225">
        <f>'2-2'!L17</f>
        <v>0</v>
      </c>
      <c r="M17" s="317">
        <f>'2-2'!M17</f>
        <v>3</v>
      </c>
      <c r="N17" s="317">
        <f>'2-2'!N17</f>
        <v>1</v>
      </c>
      <c r="O17" s="343">
        <f t="shared" si="3"/>
        <v>0</v>
      </c>
      <c r="P17" s="376">
        <f>'2-2'!P17</f>
        <v>0</v>
      </c>
      <c r="Q17" s="377">
        <f>'2-2'!Q17</f>
        <v>0</v>
      </c>
      <c r="R17" s="25">
        <f>IF(AND(ISNA(MATCH($D17,'随時②-2'!$D$4:$D$18,0)),ISNA(MATCH($D17,'随時③-2'!$D$4:$D$18,0))),0,1)</f>
        <v>0</v>
      </c>
      <c r="S17" s="63">
        <f t="shared" si="0"/>
      </c>
      <c r="T17" s="63">
        <f t="shared" si="1"/>
      </c>
      <c r="U17" s="5">
        <f t="shared" si="2"/>
        <v>7</v>
      </c>
    </row>
    <row r="18" spans="1:21" ht="39.75" customHeight="1">
      <c r="A18" s="371">
        <f>'1-2'!A17</f>
        <v>2</v>
      </c>
      <c r="B18" s="372" t="str">
        <f>'1-2'!B17</f>
        <v>1-3</v>
      </c>
      <c r="C18" s="373" t="str">
        <f>'1-2'!C17</f>
        <v>教員の専門性および授業力の向上</v>
      </c>
      <c r="D18" s="255">
        <v>15</v>
      </c>
      <c r="E18" s="315" t="str">
        <f>'2-2'!E18</f>
        <v>消耗需用費</v>
      </c>
      <c r="F18" s="316" t="str">
        <f>'2-2'!F18</f>
        <v>提案型リーフレット作成「拠点校による継続型支援・研修プロジェクトの提案」</v>
      </c>
      <c r="G18" s="225">
        <f>'2-2'!G18</f>
        <v>11000</v>
      </c>
      <c r="H18" s="317">
        <f>'2-2'!H18</f>
        <v>1</v>
      </c>
      <c r="I18" s="317">
        <f>'2-2'!I18</f>
        <v>1</v>
      </c>
      <c r="J18" s="374">
        <f>'2-2'!J18</f>
        <v>11000</v>
      </c>
      <c r="K18" s="375" t="str">
        <f>'2-2'!K18</f>
        <v>提案型リーフレット作成「拠点校による継続型支援・研修プロジェクトの提案」</v>
      </c>
      <c r="L18" s="225">
        <f>'2-2'!L18</f>
        <v>0</v>
      </c>
      <c r="M18" s="317">
        <f>'2-2'!M18</f>
        <v>1</v>
      </c>
      <c r="N18" s="317">
        <f>'2-2'!N18</f>
        <v>1</v>
      </c>
      <c r="O18" s="343">
        <f t="shared" si="3"/>
        <v>0</v>
      </c>
      <c r="P18" s="376">
        <f>'2-2'!P18</f>
        <v>0</v>
      </c>
      <c r="Q18" s="377">
        <f>'2-2'!Q18</f>
        <v>0</v>
      </c>
      <c r="R18" s="25">
        <f>IF(AND(ISNA(MATCH($D18,'随時②-2'!$D$4:$D$18,0)),ISNA(MATCH($D18,'随時③-2'!$D$4:$D$18,0))),0,1)</f>
        <v>0</v>
      </c>
      <c r="S18" s="63">
        <f t="shared" si="0"/>
      </c>
      <c r="T18" s="63">
        <f t="shared" si="1"/>
      </c>
      <c r="U18" s="5">
        <f t="shared" si="2"/>
        <v>7</v>
      </c>
    </row>
    <row r="19" spans="1:21" ht="39.75" customHeight="1">
      <c r="A19" s="371">
        <f>'1-2'!A18</f>
        <v>1</v>
      </c>
      <c r="B19" s="372" t="str">
        <f>'1-2'!B18</f>
        <v>2-4</v>
      </c>
      <c r="C19" s="373" t="str">
        <f>'1-2'!C18</f>
        <v>地域や関係機関の連携強化</v>
      </c>
      <c r="D19" s="255">
        <v>16</v>
      </c>
      <c r="E19" s="315" t="str">
        <f>'2-2'!E19</f>
        <v>消耗需用費</v>
      </c>
      <c r="F19" s="316" t="str">
        <f>'2-2'!F19</f>
        <v>提案型リーフレット作成「泉北ブロック地域支援整備事業の案内」</v>
      </c>
      <c r="G19" s="225">
        <f>'2-2'!G19</f>
        <v>11000</v>
      </c>
      <c r="H19" s="317">
        <f>'2-2'!H19</f>
        <v>1</v>
      </c>
      <c r="I19" s="317">
        <f>'2-2'!I19</f>
        <v>1</v>
      </c>
      <c r="J19" s="374">
        <f>'2-2'!J19</f>
        <v>11000</v>
      </c>
      <c r="K19" s="375" t="str">
        <f>'2-2'!K19</f>
        <v>提案型リーフレット作成「泉北ブロック地域支援整備事業の案内」</v>
      </c>
      <c r="L19" s="225">
        <f>'2-2'!L19</f>
        <v>0</v>
      </c>
      <c r="M19" s="317">
        <f>'2-2'!M19</f>
        <v>1</v>
      </c>
      <c r="N19" s="317">
        <f>'2-2'!N19</f>
        <v>1</v>
      </c>
      <c r="O19" s="343">
        <f t="shared" si="3"/>
        <v>0</v>
      </c>
      <c r="P19" s="376">
        <f>'2-2'!P19</f>
        <v>0</v>
      </c>
      <c r="Q19" s="377">
        <f>'2-2'!Q19</f>
        <v>0</v>
      </c>
      <c r="R19" s="25">
        <f>IF(AND(ISNA(MATCH($D19,'随時②-2'!$D$4:$D$18,0)),ISNA(MATCH($D19,'随時③-2'!$D$4:$D$18,0))),0,1)</f>
        <v>0</v>
      </c>
      <c r="S19" s="63">
        <f t="shared" si="0"/>
      </c>
      <c r="T19" s="63">
        <f t="shared" si="1"/>
      </c>
      <c r="U19" s="5">
        <f t="shared" si="2"/>
        <v>7</v>
      </c>
    </row>
    <row r="20" spans="1:21" ht="39.75" customHeight="1">
      <c r="A20" s="371">
        <f>'1-2'!A19</f>
        <v>1</v>
      </c>
      <c r="B20" s="372" t="str">
        <f>'1-2'!B19</f>
        <v>2-4</v>
      </c>
      <c r="C20" s="373" t="str">
        <f>'1-2'!C19</f>
        <v>地域や関係機関の連携強化</v>
      </c>
      <c r="D20" s="255">
        <v>17</v>
      </c>
      <c r="E20" s="315" t="str">
        <f>'2-2'!E20</f>
        <v>報償費</v>
      </c>
      <c r="F20" s="316" t="str">
        <f>'2-2'!F20</f>
        <v>講演「共生社会第一歩～スポーツを通じた障がい理解」</v>
      </c>
      <c r="G20" s="225">
        <f>'2-2'!G20</f>
        <v>40000</v>
      </c>
      <c r="H20" s="317">
        <f>'2-2'!H20</f>
        <v>1</v>
      </c>
      <c r="I20" s="317">
        <f>'2-2'!I20</f>
        <v>1</v>
      </c>
      <c r="J20" s="374">
        <f>'2-2'!J20</f>
        <v>40000</v>
      </c>
      <c r="K20" s="375" t="str">
        <f>'2-2'!K20</f>
        <v>講演「共生社会第一歩～スポーツを通じた障がい理解」</v>
      </c>
      <c r="L20" s="225">
        <f>'2-2'!L20</f>
        <v>40000</v>
      </c>
      <c r="M20" s="317">
        <f>'2-2'!M20</f>
        <v>1</v>
      </c>
      <c r="N20" s="317">
        <f>'2-2'!N20</f>
        <v>1</v>
      </c>
      <c r="O20" s="343">
        <f t="shared" si="3"/>
        <v>40000</v>
      </c>
      <c r="P20" s="376">
        <f>'2-2'!P20</f>
        <v>0</v>
      </c>
      <c r="Q20" s="377">
        <f>'2-2'!Q20</f>
        <v>0</v>
      </c>
      <c r="R20" s="25">
        <f>IF(AND(ISNA(MATCH($D20,'随時②-2'!$D$4:$D$18,0)),ISNA(MATCH($D20,'随時③-2'!$D$4:$D$18,0))),0,1)</f>
        <v>0</v>
      </c>
      <c r="S20" s="63">
        <f t="shared" si="0"/>
      </c>
      <c r="T20" s="63">
        <f t="shared" si="1"/>
      </c>
      <c r="U20" s="5">
        <f t="shared" si="2"/>
        <v>1</v>
      </c>
    </row>
    <row r="21" spans="1:21" ht="39.75" customHeight="1">
      <c r="A21" s="371">
        <f>'1-2'!A20</f>
        <v>1</v>
      </c>
      <c r="B21" s="372" t="str">
        <f>'1-2'!B20</f>
        <v>2-3</v>
      </c>
      <c r="C21" s="373" t="str">
        <f>'1-2'!C20</f>
        <v>地域や関係機関の連携強化</v>
      </c>
      <c r="D21" s="255">
        <v>18</v>
      </c>
      <c r="E21" s="315" t="str">
        <f>'2-2'!E21</f>
        <v>報償費</v>
      </c>
      <c r="F21" s="316" t="str">
        <f>'2-2'!F21</f>
        <v>居住地交流における協働事例研究会ｽｰﾊﾟｰﾊﾞｲｽﾞ</v>
      </c>
      <c r="G21" s="225">
        <f>'2-2'!G21</f>
        <v>20000</v>
      </c>
      <c r="H21" s="317">
        <f>'2-2'!H21</f>
        <v>1</v>
      </c>
      <c r="I21" s="317">
        <f>'2-2'!I21</f>
        <v>1</v>
      </c>
      <c r="J21" s="374">
        <f>'2-2'!J21</f>
        <v>20000</v>
      </c>
      <c r="K21" s="375" t="str">
        <f>'2-2'!K21</f>
        <v>居住地交流における協働事例研究会ｽｰﾊﾟｰﾊﾞｲｽﾞ</v>
      </c>
      <c r="L21" s="225">
        <f>'2-2'!L21</f>
        <v>0</v>
      </c>
      <c r="M21" s="317">
        <f>'2-2'!M21</f>
        <v>1</v>
      </c>
      <c r="N21" s="317">
        <f>'2-2'!N21</f>
        <v>1</v>
      </c>
      <c r="O21" s="343">
        <f t="shared" si="3"/>
        <v>0</v>
      </c>
      <c r="P21" s="376">
        <f>'2-2'!P21</f>
        <v>0</v>
      </c>
      <c r="Q21" s="377">
        <f>'2-2'!Q21</f>
        <v>0</v>
      </c>
      <c r="R21" s="25">
        <f>IF(AND(ISNA(MATCH($D21,'随時②-2'!$D$4:$D$18,0)),ISNA(MATCH($D21,'随時③-2'!$D$4:$D$18,0))),0,1)</f>
        <v>0</v>
      </c>
      <c r="S21" s="63">
        <f t="shared" si="0"/>
      </c>
      <c r="T21" s="63">
        <f t="shared" si="1"/>
      </c>
      <c r="U21" s="5">
        <f t="shared" si="2"/>
        <v>1</v>
      </c>
    </row>
    <row r="22" spans="1:21" ht="39.75" customHeight="1">
      <c r="A22" s="371">
        <f>'1-2'!A21</f>
        <v>1</v>
      </c>
      <c r="B22" s="372" t="str">
        <f>'1-2'!B21</f>
        <v>2-3</v>
      </c>
      <c r="C22" s="373" t="str">
        <f>'1-2'!C21</f>
        <v>地域や関係機関の連携強化</v>
      </c>
      <c r="D22" s="255">
        <v>19</v>
      </c>
      <c r="E22" s="315" t="str">
        <f>'2-2'!E22</f>
        <v>消耗需用費</v>
      </c>
      <c r="F22" s="316" t="str">
        <f>'2-2'!F22</f>
        <v>テレビスタンド</v>
      </c>
      <c r="G22" s="225">
        <f>'2-2'!G22</f>
        <v>58000</v>
      </c>
      <c r="H22" s="317">
        <f>'2-2'!H22</f>
        <v>3</v>
      </c>
      <c r="I22" s="317">
        <f>'2-2'!I22</f>
        <v>1</v>
      </c>
      <c r="J22" s="374">
        <f>'2-2'!J22</f>
        <v>174000</v>
      </c>
      <c r="K22" s="375" t="str">
        <f>'2-2'!K22</f>
        <v>テレビスタンド</v>
      </c>
      <c r="L22" s="225">
        <f>'2-2'!L22</f>
        <v>0</v>
      </c>
      <c r="M22" s="317">
        <f>'2-2'!M22</f>
        <v>3</v>
      </c>
      <c r="N22" s="317">
        <f>'2-2'!N22</f>
        <v>1</v>
      </c>
      <c r="O22" s="343">
        <f t="shared" si="3"/>
        <v>0</v>
      </c>
      <c r="P22" s="376">
        <f>'2-2'!P22</f>
        <v>0</v>
      </c>
      <c r="Q22" s="377">
        <f>'2-2'!Q22</f>
        <v>0</v>
      </c>
      <c r="R22" s="25">
        <f>IF(AND(ISNA(MATCH($D22,'随時②-2'!$D$4:$D$18,0)),ISNA(MATCH($D22,'随時③-2'!$D$4:$D$18,0))),0,1)</f>
        <v>0</v>
      </c>
      <c r="S22" s="63">
        <f t="shared" si="0"/>
      </c>
      <c r="T22" s="63">
        <f t="shared" si="1"/>
      </c>
      <c r="U22" s="5">
        <f t="shared" si="2"/>
        <v>7</v>
      </c>
    </row>
    <row r="23" spans="1:21" ht="39.75" customHeight="1">
      <c r="A23" s="371">
        <f>'1-2'!A22</f>
        <v>2</v>
      </c>
      <c r="B23" s="372" t="str">
        <f>'1-2'!B22</f>
        <v>1-4</v>
      </c>
      <c r="C23" s="373" t="str">
        <f>'1-2'!C22</f>
        <v>教員の専門性および授業力の向上</v>
      </c>
      <c r="D23" s="255">
        <v>20</v>
      </c>
      <c r="E23" s="315" t="str">
        <f>'2-2'!E23</f>
        <v>消耗需用費</v>
      </c>
      <c r="F23" s="316" t="str">
        <f>'2-2'!F23</f>
        <v>短焦点プロジェクタ</v>
      </c>
      <c r="G23" s="225">
        <f>'2-2'!G23</f>
        <v>80000</v>
      </c>
      <c r="H23" s="317">
        <f>'2-2'!H23</f>
        <v>3</v>
      </c>
      <c r="I23" s="317">
        <f>'2-2'!I23</f>
        <v>1</v>
      </c>
      <c r="J23" s="374">
        <f>'2-2'!J23</f>
        <v>240000</v>
      </c>
      <c r="K23" s="375" t="str">
        <f>'2-2'!K23</f>
        <v>短焦点プロジェクタ</v>
      </c>
      <c r="L23" s="225">
        <f>'2-2'!L23</f>
        <v>0</v>
      </c>
      <c r="M23" s="317">
        <f>'2-2'!M23</f>
        <v>3</v>
      </c>
      <c r="N23" s="317">
        <f>'2-2'!N23</f>
        <v>1</v>
      </c>
      <c r="O23" s="343">
        <f t="shared" si="3"/>
        <v>0</v>
      </c>
      <c r="P23" s="376">
        <f>'2-2'!P23</f>
        <v>0</v>
      </c>
      <c r="Q23" s="377">
        <f>'2-2'!Q23</f>
        <v>0</v>
      </c>
      <c r="R23" s="25">
        <f>IF(AND(ISNA(MATCH($D23,'随時②-2'!$D$4:$D$18,0)),ISNA(MATCH($D23,'随時③-2'!$D$4:$D$18,0))),0,1)</f>
        <v>0</v>
      </c>
      <c r="S23" s="63">
        <f t="shared" si="0"/>
      </c>
      <c r="T23" s="63">
        <f t="shared" si="1"/>
      </c>
      <c r="U23" s="5">
        <f t="shared" si="2"/>
        <v>7</v>
      </c>
    </row>
    <row r="24" spans="1:21" ht="39.75" customHeight="1">
      <c r="A24" s="371">
        <f>'1-2'!A23</f>
        <v>2</v>
      </c>
      <c r="B24" s="372" t="str">
        <f>'1-2'!B23</f>
        <v>1-4</v>
      </c>
      <c r="C24" s="373" t="str">
        <f>'1-2'!C23</f>
        <v>教員の専門性および授業力の向上</v>
      </c>
      <c r="D24" s="255">
        <v>21</v>
      </c>
      <c r="E24" s="315" t="str">
        <f>'2-2'!E24</f>
        <v>消耗需用費</v>
      </c>
      <c r="F24" s="316" t="str">
        <f>'2-2'!F24</f>
        <v>マウスコンピュータ</v>
      </c>
      <c r="G24" s="225">
        <f>'2-2'!G24</f>
        <v>40000</v>
      </c>
      <c r="H24" s="317">
        <f>'2-2'!H24</f>
        <v>3</v>
      </c>
      <c r="I24" s="317">
        <f>'2-2'!I24</f>
        <v>1</v>
      </c>
      <c r="J24" s="374">
        <f>'2-2'!J24</f>
        <v>120000</v>
      </c>
      <c r="K24" s="375" t="str">
        <f>'2-2'!K24</f>
        <v>マウスコンピュータ</v>
      </c>
      <c r="L24" s="225">
        <f>'2-2'!L24</f>
        <v>0</v>
      </c>
      <c r="M24" s="317">
        <f>'2-2'!M24</f>
        <v>3</v>
      </c>
      <c r="N24" s="317">
        <f>'2-2'!N24</f>
        <v>1</v>
      </c>
      <c r="O24" s="343">
        <f t="shared" si="3"/>
        <v>0</v>
      </c>
      <c r="P24" s="376">
        <f>'2-2'!P24</f>
        <v>0</v>
      </c>
      <c r="Q24" s="377">
        <f>'2-2'!Q24</f>
        <v>0</v>
      </c>
      <c r="R24" s="25">
        <f>IF(AND(ISNA(MATCH($D24,'随時②-2'!$D$4:$D$18,0)),ISNA(MATCH($D24,'随時③-2'!$D$4:$D$18,0))),0,1)</f>
        <v>0</v>
      </c>
      <c r="S24" s="63">
        <f t="shared" si="0"/>
      </c>
      <c r="T24" s="63">
        <f t="shared" si="1"/>
      </c>
      <c r="U24" s="5">
        <f t="shared" si="2"/>
        <v>7</v>
      </c>
    </row>
    <row r="25" spans="1:21" ht="39.75" customHeight="1">
      <c r="A25" s="371">
        <f>'1-2'!A24</f>
        <v>2</v>
      </c>
      <c r="B25" s="372" t="str">
        <f>'1-2'!B24</f>
        <v>1-4</v>
      </c>
      <c r="C25" s="373" t="str">
        <f>'1-2'!C24</f>
        <v>教員の専門性および授業力の向上</v>
      </c>
      <c r="D25" s="255">
        <v>22</v>
      </c>
      <c r="E25" s="315">
        <f>'2-2'!E25</f>
        <v>0</v>
      </c>
      <c r="F25" s="316">
        <f>'2-2'!F25</f>
        <v>0</v>
      </c>
      <c r="G25" s="225">
        <f>'2-2'!G25</f>
        <v>0</v>
      </c>
      <c r="H25" s="317">
        <f>'2-2'!H25</f>
        <v>0</v>
      </c>
      <c r="I25" s="317">
        <f>'2-2'!I25</f>
        <v>0</v>
      </c>
      <c r="J25" s="374">
        <f>'2-2'!J25</f>
        <v>0</v>
      </c>
      <c r="K25" s="375">
        <f>'2-2'!K25</f>
        <v>0</v>
      </c>
      <c r="L25" s="225">
        <f>'2-2'!L25</f>
        <v>0</v>
      </c>
      <c r="M25" s="317">
        <f>'2-2'!M25</f>
        <v>0</v>
      </c>
      <c r="N25" s="317">
        <f>'2-2'!N25</f>
        <v>0</v>
      </c>
      <c r="O25" s="343">
        <f t="shared" si="3"/>
        <v>0</v>
      </c>
      <c r="P25" s="376">
        <f>'2-2'!P25</f>
        <v>0</v>
      </c>
      <c r="Q25" s="377">
        <f>'2-2'!Q25</f>
        <v>0</v>
      </c>
      <c r="R25" s="25">
        <f>IF(AND(ISNA(MATCH($D25,'随時②-2'!$D$4:$D$18,0)),ISNA(MATCH($D25,'随時③-2'!$D$4:$D$18,0))),0,1)</f>
        <v>0</v>
      </c>
      <c r="S25" s="63">
        <f t="shared" si="0"/>
      </c>
      <c r="T25" s="63">
        <f t="shared" si="1"/>
      </c>
      <c r="U25" s="5">
        <f t="shared" si="2"/>
      </c>
    </row>
    <row r="26" spans="1:20" ht="39.75" customHeight="1">
      <c r="A26" s="371">
        <f>'2-4'!A4</f>
        <v>0</v>
      </c>
      <c r="B26" s="372">
        <f>'2-4'!B4</f>
        <v>0</v>
      </c>
      <c r="C26" s="373">
        <f>'2-4'!C4</f>
        <v>0</v>
      </c>
      <c r="D26" s="264">
        <v>301</v>
      </c>
      <c r="E26" s="316" t="str">
        <f>IF($R26=1,"",VLOOKUP($D26,'2-4'!$D$4:$L$103,2))</f>
        <v>負担金、補助及び交付金</v>
      </c>
      <c r="F26" s="316" t="str">
        <f>IF($R26=1,"取消し",VLOOKUP($D26,'2-4'!$D$4:$L$103,3))</f>
        <v>各種団体負担金（会費）</v>
      </c>
      <c r="G26" s="225">
        <f>IF($R26=1,,VLOOKUP($D26,'2-4'!$D$4:$L$103,4))</f>
        <v>25200</v>
      </c>
      <c r="H26" s="317">
        <f>IF($R26=1,,VLOOKUP($D26,'2-4'!$D$4:$L$103,5))</f>
        <v>1</v>
      </c>
      <c r="I26" s="317">
        <f>IF($R26=1,,VLOOKUP($D26,'2-4'!$D$4:$L$103,6))</f>
        <v>1</v>
      </c>
      <c r="J26" s="225">
        <f>IF($R26=1,,VLOOKUP($D26,'2-4'!$D$4:$L$103,7))</f>
        <v>25200</v>
      </c>
      <c r="K26" s="340" t="str">
        <f aca="true" t="shared" si="4" ref="K26:K43">F26</f>
        <v>各種団体負担金（会費）</v>
      </c>
      <c r="L26" s="341">
        <f aca="true" t="shared" si="5" ref="L26:L43">G26</f>
        <v>25200</v>
      </c>
      <c r="M26" s="342">
        <f aca="true" t="shared" si="6" ref="M26:M43">H26</f>
        <v>1</v>
      </c>
      <c r="N26" s="342">
        <f aca="true" t="shared" si="7" ref="N26:N43">I26</f>
        <v>1</v>
      </c>
      <c r="O26" s="343">
        <f>L26*M26*N26</f>
        <v>25200</v>
      </c>
      <c r="P26" s="381">
        <f>IF($R26=1,"",VLOOKUP($D26,'2-4'!$D$4:$L$103,8))</f>
        <v>0</v>
      </c>
      <c r="Q26" s="280" t="s">
        <v>254</v>
      </c>
      <c r="R26" s="25">
        <f>IF(AND(ISNA(MATCH($D26,'随時②-2'!$D$4:$D$18,0)),ISNA(MATCH($D26,'随時③-2'!$D$4:$D$18,0))),0,1)</f>
        <v>0</v>
      </c>
      <c r="S26" s="63">
        <f aca="true" t="shared" si="8" ref="S26:S43">IF(P26="◎",J26,"")</f>
      </c>
      <c r="T26" s="63">
        <f aca="true" t="shared" si="9" ref="T26:T43">IF(P26="◎",O26,"")</f>
      </c>
    </row>
    <row r="27" spans="1:20" ht="39.75" customHeight="1">
      <c r="A27" s="378">
        <f>'2-4'!A5</f>
        <v>3</v>
      </c>
      <c r="B27" s="379" t="str">
        <f>'2-4'!B5</f>
        <v>1-1</v>
      </c>
      <c r="C27" s="380" t="str">
        <f>'2-4'!C5</f>
        <v>卒業後を見据え個々の児童に生徒に合わせた進路指導の充実</v>
      </c>
      <c r="D27" s="255">
        <v>302</v>
      </c>
      <c r="E27" s="316" t="str">
        <f>IF($R27=1,"",VLOOKUP($D27,'2-4'!$D$4:$L$103,2))</f>
        <v>報償費</v>
      </c>
      <c r="F27" s="316" t="str">
        <f>IF($R27=1,"取消し",VLOOKUP($D27,'2-4'!$D$4:$L$103,3))</f>
        <v>進路懇談会（職場体験談）</v>
      </c>
      <c r="G27" s="225">
        <f>IF($R27=1,,VLOOKUP($D27,'2-4'!$D$4:$L$103,4))</f>
        <v>2000</v>
      </c>
      <c r="H27" s="317">
        <f>IF($R27=1,,VLOOKUP($D27,'2-4'!$D$4:$L$103,5))</f>
        <v>3</v>
      </c>
      <c r="I27" s="317">
        <f>IF($R27=1,,VLOOKUP($D27,'2-4'!$D$4:$L$103,6))</f>
        <v>1</v>
      </c>
      <c r="J27" s="225">
        <f>IF($R27=1,,VLOOKUP($D27,'2-4'!$D$4:$L$103,7))</f>
        <v>6000</v>
      </c>
      <c r="K27" s="319" t="str">
        <f t="shared" si="4"/>
        <v>進路懇談会（職場体験談）</v>
      </c>
      <c r="L27" s="320">
        <f t="shared" si="5"/>
        <v>2000</v>
      </c>
      <c r="M27" s="321">
        <v>0</v>
      </c>
      <c r="N27" s="321">
        <v>0</v>
      </c>
      <c r="O27" s="310">
        <f aca="true" t="shared" si="10" ref="O27:O43">L27*M27*N27</f>
        <v>0</v>
      </c>
      <c r="P27" s="381">
        <f>IF($R27=1,"",VLOOKUP($D27,'2-4'!$D$4:$L$103,8))</f>
        <v>0</v>
      </c>
      <c r="Q27" s="280">
        <f>IF($R27=1,"",VLOOKUP($D27,'2-4'!$D$4:$L$103,9))</f>
        <v>0</v>
      </c>
      <c r="R27" s="25">
        <f>IF(AND(ISNA(MATCH($D27,'随時②-2'!$D$4:$D$18,0)),ISNA(MATCH($D27,'随時③-2'!$D$4:$D$18,0))),0,1)</f>
        <v>0</v>
      </c>
      <c r="S27" s="63">
        <f t="shared" si="8"/>
      </c>
      <c r="T27" s="63">
        <f t="shared" si="9"/>
      </c>
    </row>
    <row r="28" spans="1:20" ht="39.75" customHeight="1">
      <c r="A28" s="378">
        <f>'2-4'!A6</f>
        <v>3</v>
      </c>
      <c r="B28" s="379" t="str">
        <f>'2-4'!B6</f>
        <v>1-1</v>
      </c>
      <c r="C28" s="380" t="str">
        <f>'2-4'!C6</f>
        <v>卒業後を見据え個々の児童に生徒に合わせた進路指導の充実</v>
      </c>
      <c r="D28" s="255">
        <v>303</v>
      </c>
      <c r="E28" s="316" t="str">
        <f>IF($R28=1,"",VLOOKUP($D28,'2-4'!$D$4:$L$103,2))</f>
        <v>報償費</v>
      </c>
      <c r="F28" s="316" t="str">
        <f>IF($R28=1,"取消し",VLOOKUP($D28,'2-4'!$D$4:$L$103,3))</f>
        <v>進路懇談会講演謝礼</v>
      </c>
      <c r="G28" s="225">
        <f>IF($R28=1,,VLOOKUP($D28,'2-4'!$D$4:$L$103,4))</f>
        <v>10000</v>
      </c>
      <c r="H28" s="317">
        <f>IF($R28=1,,VLOOKUP($D28,'2-4'!$D$4:$L$103,5))</f>
        <v>1</v>
      </c>
      <c r="I28" s="317">
        <f>IF($R28=1,,VLOOKUP($D28,'2-4'!$D$4:$L$103,6))</f>
        <v>1</v>
      </c>
      <c r="J28" s="225">
        <f>IF($R28=1,,VLOOKUP($D28,'2-4'!$D$4:$L$103,7))</f>
        <v>10000</v>
      </c>
      <c r="K28" s="319" t="str">
        <f t="shared" si="4"/>
        <v>進路懇談会講演謝礼</v>
      </c>
      <c r="L28" s="320">
        <v>7000</v>
      </c>
      <c r="M28" s="321">
        <f t="shared" si="6"/>
        <v>1</v>
      </c>
      <c r="N28" s="321">
        <f t="shared" si="7"/>
        <v>1</v>
      </c>
      <c r="O28" s="310">
        <f t="shared" si="10"/>
        <v>7000</v>
      </c>
      <c r="P28" s="381">
        <f>IF($R28=1,"",VLOOKUP($D28,'2-4'!$D$4:$L$103,8))</f>
        <v>0</v>
      </c>
      <c r="Q28" s="280">
        <f>IF($R28=1,"",VLOOKUP($D28,'2-4'!$D$4:$L$103,9))</f>
        <v>0</v>
      </c>
      <c r="R28" s="25">
        <f>IF(AND(ISNA(MATCH($D28,'随時②-2'!$D$4:$D$18,0)),ISNA(MATCH($D28,'随時③-2'!$D$4:$D$18,0))),0,1)</f>
        <v>0</v>
      </c>
      <c r="S28" s="63">
        <f t="shared" si="8"/>
      </c>
      <c r="T28" s="63">
        <f t="shared" si="9"/>
      </c>
    </row>
    <row r="29" spans="1:20" ht="39.75" customHeight="1">
      <c r="A29" s="378">
        <f>'2-4'!A7</f>
        <v>3</v>
      </c>
      <c r="B29" s="379" t="str">
        <f>'2-4'!B7</f>
        <v>3-1</v>
      </c>
      <c r="C29" s="380" t="str">
        <f>'2-4'!C7</f>
        <v>卒業後を見据え個々の児童に生徒に合わせた進路指導の充実</v>
      </c>
      <c r="D29" s="255">
        <v>304</v>
      </c>
      <c r="E29" s="316" t="str">
        <f>IF($R29=1,"",VLOOKUP($D29,'2-4'!$D$4:$L$103,2))</f>
        <v>報償費</v>
      </c>
      <c r="F29" s="316" t="str">
        <f>IF($R29=1,"取消し",VLOOKUP($D29,'2-4'!$D$4:$L$103,3))</f>
        <v>泉北ブロック進路指導関係機関連絡会講師謝礼</v>
      </c>
      <c r="G29" s="225">
        <f>IF($R29=1,,VLOOKUP($D29,'2-4'!$D$4:$L$103,4))</f>
        <v>10000</v>
      </c>
      <c r="H29" s="317">
        <f>IF($R29=1,,VLOOKUP($D29,'2-4'!$D$4:$L$103,5))</f>
        <v>1</v>
      </c>
      <c r="I29" s="317">
        <f>IF($R29=1,,VLOOKUP($D29,'2-4'!$D$4:$L$103,6))</f>
        <v>1</v>
      </c>
      <c r="J29" s="225">
        <f>IF($R29=1,,VLOOKUP($D29,'2-4'!$D$4:$L$103,7))</f>
        <v>10000</v>
      </c>
      <c r="K29" s="319" t="str">
        <f t="shared" si="4"/>
        <v>泉北ブロック進路指導関係機関連絡会講師謝礼</v>
      </c>
      <c r="L29" s="320">
        <f t="shared" si="5"/>
        <v>10000</v>
      </c>
      <c r="M29" s="321">
        <v>2</v>
      </c>
      <c r="N29" s="321">
        <f t="shared" si="7"/>
        <v>1</v>
      </c>
      <c r="O29" s="310">
        <f t="shared" si="10"/>
        <v>20000</v>
      </c>
      <c r="P29" s="381">
        <f>IF($R29=1,"",VLOOKUP($D29,'2-4'!$D$4:$L$103,8))</f>
        <v>0</v>
      </c>
      <c r="Q29" s="280">
        <f>IF($R29=1,"",VLOOKUP($D29,'2-4'!$D$4:$L$103,9))</f>
        <v>0</v>
      </c>
      <c r="R29" s="25">
        <f>IF(AND(ISNA(MATCH($D29,'随時②-2'!$D$4:$D$18,0)),ISNA(MATCH($D29,'随時③-2'!$D$4:$D$18,0))),0,1)</f>
        <v>0</v>
      </c>
      <c r="S29" s="63">
        <f t="shared" si="8"/>
      </c>
      <c r="T29" s="63">
        <f t="shared" si="9"/>
      </c>
    </row>
    <row r="30" spans="1:20" ht="39.75" customHeight="1">
      <c r="A30" s="378">
        <f>'2-4'!A8</f>
        <v>2</v>
      </c>
      <c r="B30" s="379" t="str">
        <f>'2-4'!B8</f>
        <v>1-4</v>
      </c>
      <c r="C30" s="380" t="str">
        <f>'2-4'!C8</f>
        <v>教員の専門性および授業力の向上</v>
      </c>
      <c r="D30" s="255">
        <v>305</v>
      </c>
      <c r="E30" s="316" t="str">
        <f>IF($R30=1,"",VLOOKUP($D30,'2-4'!$D$4:$L$103,2))</f>
        <v>報償費</v>
      </c>
      <c r="F30" s="316" t="str">
        <f>IF($R30=1,"取消し",VLOOKUP($D30,'2-4'!$D$4:$L$103,3))</f>
        <v>公開研修会１　講師謝礼</v>
      </c>
      <c r="G30" s="225">
        <f>IF($R30=1,,VLOOKUP($D30,'2-4'!$D$4:$L$103,4))</f>
        <v>50000</v>
      </c>
      <c r="H30" s="317">
        <f>IF($R30=1,,VLOOKUP($D30,'2-4'!$D$4:$L$103,5))</f>
        <v>1</v>
      </c>
      <c r="I30" s="317">
        <f>IF($R30=1,,VLOOKUP($D30,'2-4'!$D$4:$L$103,6))</f>
        <v>1</v>
      </c>
      <c r="J30" s="225">
        <f>IF($R30=1,,VLOOKUP($D30,'2-4'!$D$4:$L$103,7))</f>
        <v>50000</v>
      </c>
      <c r="K30" s="319" t="str">
        <f t="shared" si="4"/>
        <v>公開研修会１　講師謝礼</v>
      </c>
      <c r="L30" s="320">
        <f t="shared" si="5"/>
        <v>50000</v>
      </c>
      <c r="M30" s="321">
        <f t="shared" si="6"/>
        <v>1</v>
      </c>
      <c r="N30" s="321">
        <f t="shared" si="7"/>
        <v>1</v>
      </c>
      <c r="O30" s="310">
        <f t="shared" si="10"/>
        <v>50000</v>
      </c>
      <c r="P30" s="381">
        <f>IF($R30=1,"",VLOOKUP($D30,'2-4'!$D$4:$L$103,8))</f>
        <v>0</v>
      </c>
      <c r="Q30" s="280">
        <f>IF($R30=1,"",VLOOKUP($D30,'2-4'!$D$4:$L$103,9))</f>
        <v>0</v>
      </c>
      <c r="R30" s="25">
        <f>IF(AND(ISNA(MATCH($D30,'随時②-2'!$D$4:$D$18,0)),ISNA(MATCH($D30,'随時③-2'!$D$4:$D$18,0))),0,1)</f>
        <v>0</v>
      </c>
      <c r="S30" s="63">
        <f t="shared" si="8"/>
      </c>
      <c r="T30" s="63">
        <f t="shared" si="9"/>
      </c>
    </row>
    <row r="31" spans="1:20" ht="39.75" customHeight="1">
      <c r="A31" s="378">
        <f>'2-4'!A9</f>
        <v>2</v>
      </c>
      <c r="B31" s="379" t="str">
        <f>'2-4'!B9</f>
        <v>1-4</v>
      </c>
      <c r="C31" s="380" t="str">
        <f>'2-4'!C9</f>
        <v>教員の専門性および授業力の向上</v>
      </c>
      <c r="D31" s="255">
        <v>306</v>
      </c>
      <c r="E31" s="316" t="str">
        <f>IF($R31=1,"",VLOOKUP($D31,'2-4'!$D$4:$L$103,2))</f>
        <v>報償費</v>
      </c>
      <c r="F31" s="316" t="str">
        <f>IF($R31=1,"取消し",VLOOKUP($D31,'2-4'!$D$4:$L$103,3))</f>
        <v>各学部研修講師謝礼</v>
      </c>
      <c r="G31" s="225">
        <f>IF($R31=1,,VLOOKUP($D31,'2-4'!$D$4:$L$103,4))</f>
        <v>30000</v>
      </c>
      <c r="H31" s="317">
        <f>IF($R31=1,,VLOOKUP($D31,'2-4'!$D$4:$L$103,5))</f>
        <v>1</v>
      </c>
      <c r="I31" s="317">
        <f>IF($R31=1,,VLOOKUP($D31,'2-4'!$D$4:$L$103,6))</f>
        <v>1</v>
      </c>
      <c r="J31" s="225">
        <f>IF($R31=1,,VLOOKUP($D31,'2-4'!$D$4:$L$103,7))</f>
        <v>30000</v>
      </c>
      <c r="K31" s="319" t="str">
        <f t="shared" si="4"/>
        <v>各学部研修講師謝礼</v>
      </c>
      <c r="L31" s="320">
        <f t="shared" si="5"/>
        <v>30000</v>
      </c>
      <c r="M31" s="321">
        <v>0</v>
      </c>
      <c r="N31" s="321">
        <v>0</v>
      </c>
      <c r="O31" s="310">
        <f t="shared" si="10"/>
        <v>0</v>
      </c>
      <c r="P31" s="381">
        <f>IF($R31=1,"",VLOOKUP($D31,'2-4'!$D$4:$L$103,8))</f>
        <v>0</v>
      </c>
      <c r="Q31" s="280">
        <f>IF($R31=1,"",VLOOKUP($D31,'2-4'!$D$4:$L$103,9))</f>
        <v>0</v>
      </c>
      <c r="R31" s="25">
        <f>IF(AND(ISNA(MATCH($D31,'随時②-2'!$D$4:$D$18,0)),ISNA(MATCH($D31,'随時③-2'!$D$4:$D$18,0))),0,1)</f>
        <v>0</v>
      </c>
      <c r="S31" s="63">
        <f t="shared" si="8"/>
      </c>
      <c r="T31" s="63">
        <f t="shared" si="9"/>
      </c>
    </row>
    <row r="32" spans="1:20" ht="39.75" customHeight="1">
      <c r="A32" s="378">
        <f>'2-4'!A10</f>
        <v>2</v>
      </c>
      <c r="B32" s="379" t="str">
        <f>'2-4'!B10</f>
        <v>1-4</v>
      </c>
      <c r="C32" s="380" t="str">
        <f>'2-4'!C10</f>
        <v>教員の専門性および授業力の向上</v>
      </c>
      <c r="D32" s="255">
        <v>307</v>
      </c>
      <c r="E32" s="316" t="str">
        <f>IF($R32=1,"",VLOOKUP($D32,'2-4'!$D$4:$L$103,2))</f>
        <v>報償費</v>
      </c>
      <c r="F32" s="316" t="str">
        <f>IF($R32=1,"取消し",VLOOKUP($D32,'2-4'!$D$4:$L$103,3))</f>
        <v>事例検討会　講師謝礼</v>
      </c>
      <c r="G32" s="225">
        <f>IF($R32=1,,VLOOKUP($D32,'2-4'!$D$4:$L$103,4))</f>
        <v>15000</v>
      </c>
      <c r="H32" s="317">
        <f>IF($R32=1,,VLOOKUP($D32,'2-4'!$D$4:$L$103,5))</f>
        <v>1</v>
      </c>
      <c r="I32" s="317">
        <f>IF($R32=1,,VLOOKUP($D32,'2-4'!$D$4:$L$103,6))</f>
        <v>3</v>
      </c>
      <c r="J32" s="225">
        <f>IF($R32=1,,VLOOKUP($D32,'2-4'!$D$4:$L$103,7))</f>
        <v>45000</v>
      </c>
      <c r="K32" s="319" t="str">
        <f t="shared" si="4"/>
        <v>事例検討会　講師謝礼</v>
      </c>
      <c r="L32" s="320">
        <f t="shared" si="5"/>
        <v>15000</v>
      </c>
      <c r="M32" s="321">
        <f t="shared" si="6"/>
        <v>1</v>
      </c>
      <c r="N32" s="321">
        <f t="shared" si="7"/>
        <v>3</v>
      </c>
      <c r="O32" s="310">
        <f t="shared" si="10"/>
        <v>45000</v>
      </c>
      <c r="P32" s="381">
        <f>IF($R32=1,"",VLOOKUP($D32,'2-4'!$D$4:$L$103,8))</f>
        <v>0</v>
      </c>
      <c r="Q32" s="280">
        <f>IF($R32=1,"",VLOOKUP($D32,'2-4'!$D$4:$L$103,9))</f>
        <v>0</v>
      </c>
      <c r="R32" s="25">
        <f>IF(AND(ISNA(MATCH($D32,'随時②-2'!$D$4:$D$18,0)),ISNA(MATCH($D32,'随時③-2'!$D$4:$D$18,0))),0,1)</f>
        <v>0</v>
      </c>
      <c r="S32" s="63">
        <f t="shared" si="8"/>
      </c>
      <c r="T32" s="63">
        <f t="shared" si="9"/>
      </c>
    </row>
    <row r="33" spans="1:20" ht="39.75" customHeight="1">
      <c r="A33" s="378">
        <f>'2-4'!A11</f>
        <v>2</v>
      </c>
      <c r="B33" s="379" t="str">
        <f>'2-4'!B11</f>
        <v>1-3</v>
      </c>
      <c r="C33" s="380" t="str">
        <f>'2-4'!C11</f>
        <v>教員の専門性および授業力の向上</v>
      </c>
      <c r="D33" s="255">
        <v>308</v>
      </c>
      <c r="E33" s="316" t="str">
        <f>IF($R33=1,"",VLOOKUP($D33,'2-4'!$D$4:$L$103,2))</f>
        <v>消耗需用費</v>
      </c>
      <c r="F33" s="316" t="str">
        <f>IF($R33=1,"取消し",VLOOKUP($D33,'2-4'!$D$4:$L$103,3))</f>
        <v>Ｓ－Ｍ社会生活能力検査用紙（第３版２０部）</v>
      </c>
      <c r="G33" s="225">
        <f>IF($R33=1,,VLOOKUP($D33,'2-4'!$D$4:$L$103,4))</f>
        <v>10260</v>
      </c>
      <c r="H33" s="317">
        <f>IF($R33=1,,VLOOKUP($D33,'2-4'!$D$4:$L$103,5))</f>
        <v>3</v>
      </c>
      <c r="I33" s="317">
        <f>IF($R33=1,,VLOOKUP($D33,'2-4'!$D$4:$L$103,6))</f>
        <v>1</v>
      </c>
      <c r="J33" s="225">
        <f>IF($R33=1,,VLOOKUP($D33,'2-4'!$D$4:$L$103,7))</f>
        <v>30780</v>
      </c>
      <c r="K33" s="319" t="str">
        <f t="shared" si="4"/>
        <v>Ｓ－Ｍ社会生活能力検査用紙（第３版２０部）</v>
      </c>
      <c r="L33" s="320">
        <f t="shared" si="5"/>
        <v>10260</v>
      </c>
      <c r="M33" s="321">
        <f t="shared" si="6"/>
        <v>3</v>
      </c>
      <c r="N33" s="321">
        <f t="shared" si="7"/>
        <v>1</v>
      </c>
      <c r="O33" s="310">
        <f t="shared" si="10"/>
        <v>30780</v>
      </c>
      <c r="P33" s="381">
        <f>IF($R33=1,"",VLOOKUP($D33,'2-4'!$D$4:$L$103,8))</f>
        <v>0</v>
      </c>
      <c r="Q33" s="280">
        <f>IF($R33=1,"",VLOOKUP($D33,'2-4'!$D$4:$L$103,9))</f>
        <v>0</v>
      </c>
      <c r="R33" s="25">
        <f>IF(AND(ISNA(MATCH($D33,'随時②-2'!$D$4:$D$18,0)),ISNA(MATCH($D33,'随時③-2'!$D$4:$D$18,0))),0,1)</f>
        <v>0</v>
      </c>
      <c r="S33" s="63">
        <f t="shared" si="8"/>
      </c>
      <c r="T33" s="63">
        <f t="shared" si="9"/>
      </c>
    </row>
    <row r="34" spans="1:20" ht="39.75" customHeight="1">
      <c r="A34" s="378">
        <f>'2-4'!A12</f>
        <v>1</v>
      </c>
      <c r="B34" s="379" t="str">
        <f>'2-4'!B12</f>
        <v>2-4</v>
      </c>
      <c r="C34" s="380" t="str">
        <f>'2-4'!C12</f>
        <v>地域や関係機関の連携強化</v>
      </c>
      <c r="D34" s="255">
        <v>309</v>
      </c>
      <c r="E34" s="316" t="str">
        <f>IF($R34=1,"",VLOOKUP($D34,'2-4'!$D$4:$L$103,2))</f>
        <v>消耗需用費</v>
      </c>
      <c r="F34" s="316" t="str">
        <f>IF($R34=1,"取消し",VLOOKUP($D34,'2-4'!$D$4:$L$103,3))</f>
        <v>提案型リーフレット作成「拠点校による継続型支援・研修プロジェクトの提案」</v>
      </c>
      <c r="G34" s="225">
        <f>IF($R34=1,,VLOOKUP($D34,'2-4'!$D$4:$L$103,4))</f>
        <v>11000</v>
      </c>
      <c r="H34" s="317">
        <f>IF($R34=1,,VLOOKUP($D34,'2-4'!$D$4:$L$103,5))</f>
        <v>1</v>
      </c>
      <c r="I34" s="317">
        <f>IF($R34=1,,VLOOKUP($D34,'2-4'!$D$4:$L$103,6))</f>
        <v>1</v>
      </c>
      <c r="J34" s="225">
        <f>IF($R34=1,,VLOOKUP($D34,'2-4'!$D$4:$L$103,7))</f>
        <v>11000</v>
      </c>
      <c r="K34" s="319" t="str">
        <f t="shared" si="4"/>
        <v>提案型リーフレット作成「拠点校による継続型支援・研修プロジェクトの提案」</v>
      </c>
      <c r="L34" s="320">
        <f t="shared" si="5"/>
        <v>11000</v>
      </c>
      <c r="M34" s="321"/>
      <c r="N34" s="321"/>
      <c r="O34" s="310">
        <f t="shared" si="10"/>
        <v>0</v>
      </c>
      <c r="P34" s="381">
        <f>IF($R34=1,"",VLOOKUP($D34,'2-4'!$D$4:$L$103,8))</f>
        <v>0</v>
      </c>
      <c r="Q34" s="280">
        <f>IF($R34=1,"",VLOOKUP($D34,'2-4'!$D$4:$L$103,9))</f>
        <v>0</v>
      </c>
      <c r="R34" s="25">
        <f>IF(AND(ISNA(MATCH($D34,'随時②-2'!$D$4:$D$18,0)),ISNA(MATCH($D34,'随時③-2'!$D$4:$D$18,0))),0,1)</f>
        <v>0</v>
      </c>
      <c r="S34" s="63">
        <f t="shared" si="8"/>
      </c>
      <c r="T34" s="63">
        <f t="shared" si="9"/>
      </c>
    </row>
    <row r="35" spans="1:20" ht="39.75" customHeight="1">
      <c r="A35" s="378">
        <f>'2-4'!A13</f>
        <v>1</v>
      </c>
      <c r="B35" s="379" t="str">
        <f>'2-4'!B13</f>
        <v>2-3</v>
      </c>
      <c r="C35" s="380" t="str">
        <f>'2-4'!C13</f>
        <v>地域や関係機関の連携強化</v>
      </c>
      <c r="D35" s="255">
        <v>310</v>
      </c>
      <c r="E35" s="316" t="str">
        <f>IF($R35=1,"",VLOOKUP($D35,'2-4'!$D$4:$L$103,2))</f>
        <v>報償費</v>
      </c>
      <c r="F35" s="316" t="str">
        <f>IF($R35=1,"取消し",VLOOKUP($D35,'2-4'!$D$4:$L$103,3))</f>
        <v>居住地交流における協働事例研究会ｽｰﾊﾟｰﾊﾞｲｽﾞ</v>
      </c>
      <c r="G35" s="225">
        <f>IF($R35=1,,VLOOKUP($D35,'2-4'!$D$4:$L$103,4))</f>
        <v>20000</v>
      </c>
      <c r="H35" s="317">
        <f>IF($R35=1,,VLOOKUP($D35,'2-4'!$D$4:$L$103,5))</f>
        <v>1</v>
      </c>
      <c r="I35" s="317">
        <f>IF($R35=1,,VLOOKUP($D35,'2-4'!$D$4:$L$103,6))</f>
        <v>1</v>
      </c>
      <c r="J35" s="225">
        <f>IF($R35=1,,VLOOKUP($D35,'2-4'!$D$4:$L$103,7))</f>
        <v>20000</v>
      </c>
      <c r="K35" s="319" t="str">
        <f t="shared" si="4"/>
        <v>居住地交流における協働事例研究会ｽｰﾊﾟｰﾊﾞｲｽﾞ</v>
      </c>
      <c r="L35" s="320">
        <f t="shared" si="5"/>
        <v>20000</v>
      </c>
      <c r="M35" s="321"/>
      <c r="N35" s="321"/>
      <c r="O35" s="310">
        <f t="shared" si="10"/>
        <v>0</v>
      </c>
      <c r="P35" s="381">
        <f>IF($R35=1,"",VLOOKUP($D35,'2-4'!$D$4:$L$103,8))</f>
        <v>0</v>
      </c>
      <c r="Q35" s="280">
        <f>IF($R35=1,"",VLOOKUP($D35,'2-4'!$D$4:$L$103,9))</f>
        <v>0</v>
      </c>
      <c r="R35" s="25">
        <f>IF(AND(ISNA(MATCH($D35,'随時②-2'!$D$4:$D$18,0)),ISNA(MATCH($D35,'随時③-2'!$D$4:$D$18,0))),0,1)</f>
        <v>0</v>
      </c>
      <c r="S35" s="63">
        <f t="shared" si="8"/>
      </c>
      <c r="T35" s="63">
        <f t="shared" si="9"/>
      </c>
    </row>
    <row r="36" spans="1:20" ht="39.75" customHeight="1">
      <c r="A36" s="378">
        <f>'2-4'!A14</f>
        <v>2</v>
      </c>
      <c r="B36" s="379" t="str">
        <f>'2-4'!B14</f>
        <v>1-4</v>
      </c>
      <c r="C36" s="380" t="str">
        <f>'2-4'!C14</f>
        <v>教員の専門性および授業力の向上</v>
      </c>
      <c r="D36" s="255">
        <v>311</v>
      </c>
      <c r="E36" s="316" t="str">
        <f>IF($R36=1,"",VLOOKUP($D36,'2-4'!$D$4:$L$103,2))</f>
        <v>消耗需用費</v>
      </c>
      <c r="F36" s="316" t="str">
        <f>IF($R36=1,"取消し",VLOOKUP($D36,'2-4'!$D$4:$L$103,3))</f>
        <v>50インチ型テレビ</v>
      </c>
      <c r="G36" s="225">
        <f>IF($R36=1,,VLOOKUP($D36,'2-4'!$D$4:$L$103,4))</f>
        <v>175930</v>
      </c>
      <c r="H36" s="317">
        <f>IF($R36=1,,VLOOKUP($D36,'2-4'!$D$4:$L$103,5))</f>
        <v>1</v>
      </c>
      <c r="I36" s="317">
        <f>IF($R36=1,,VLOOKUP($D36,'2-4'!$D$4:$L$103,6))</f>
        <v>1</v>
      </c>
      <c r="J36" s="225">
        <f>IF($R36=1,,VLOOKUP($D36,'2-4'!$D$4:$L$103,7))</f>
        <v>175930</v>
      </c>
      <c r="K36" s="319" t="str">
        <f t="shared" si="4"/>
        <v>50インチ型テレビ</v>
      </c>
      <c r="L36" s="320">
        <v>79887.6</v>
      </c>
      <c r="M36" s="321">
        <v>3</v>
      </c>
      <c r="N36" s="321">
        <f t="shared" si="7"/>
        <v>1</v>
      </c>
      <c r="O36" s="310">
        <f t="shared" si="10"/>
        <v>239662.80000000002</v>
      </c>
      <c r="P36" s="381">
        <f>IF($R36=1,"",VLOOKUP($D36,'2-4'!$D$4:$L$103,8))</f>
        <v>0</v>
      </c>
      <c r="Q36" s="280">
        <f>IF($R36=1,"",VLOOKUP($D36,'2-4'!$D$4:$L$103,9))</f>
        <v>0</v>
      </c>
      <c r="R36" s="25">
        <f>IF(AND(ISNA(MATCH($D36,'随時②-2'!$D$4:$D$18,0)),ISNA(MATCH($D36,'随時③-2'!$D$4:$D$18,0))),0,1)</f>
        <v>0</v>
      </c>
      <c r="S36" s="63">
        <f t="shared" si="8"/>
      </c>
      <c r="T36" s="63">
        <f t="shared" si="9"/>
      </c>
    </row>
    <row r="37" spans="1:20" ht="39.75" customHeight="1">
      <c r="A37" s="378">
        <f>'2-4'!A15</f>
        <v>2</v>
      </c>
      <c r="B37" s="379" t="str">
        <f>'2-4'!B15</f>
        <v>1-4</v>
      </c>
      <c r="C37" s="380" t="str">
        <f>'2-4'!C15</f>
        <v>教員の専門性および授業力の向上</v>
      </c>
      <c r="D37" s="255">
        <v>312</v>
      </c>
      <c r="E37" s="316" t="str">
        <f>IF($R37=1,"",VLOOKUP($D37,'2-4'!$D$4:$L$103,2))</f>
        <v>消耗需用費</v>
      </c>
      <c r="F37" s="316" t="str">
        <f>IF($R37=1,"取消し",VLOOKUP($D37,'2-4'!$D$4:$L$103,3))</f>
        <v>テレビスタンド</v>
      </c>
      <c r="G37" s="225">
        <f>IF($R37=1,,VLOOKUP($D37,'2-4'!$D$4:$L$103,4))</f>
        <v>58000</v>
      </c>
      <c r="H37" s="317">
        <f>IF($R37=1,,VLOOKUP($D37,'2-4'!$D$4:$L$103,5))</f>
        <v>3</v>
      </c>
      <c r="I37" s="317">
        <f>IF($R37=1,,VLOOKUP($D37,'2-4'!$D$4:$L$103,6))</f>
        <v>1</v>
      </c>
      <c r="J37" s="225">
        <f>IF($R37=1,,VLOOKUP($D37,'2-4'!$D$4:$L$103,7))</f>
        <v>174000</v>
      </c>
      <c r="K37" s="319" t="str">
        <f t="shared" si="4"/>
        <v>テレビスタンド</v>
      </c>
      <c r="L37" s="320">
        <v>38836.8</v>
      </c>
      <c r="M37" s="321">
        <f t="shared" si="6"/>
        <v>3</v>
      </c>
      <c r="N37" s="321">
        <f t="shared" si="7"/>
        <v>1</v>
      </c>
      <c r="O37" s="310">
        <f t="shared" si="10"/>
        <v>116510.40000000001</v>
      </c>
      <c r="P37" s="381">
        <f>IF($R37=1,"",VLOOKUP($D37,'2-4'!$D$4:$L$103,8))</f>
        <v>0</v>
      </c>
      <c r="Q37" s="280">
        <f>IF($R37=1,"",VLOOKUP($D37,'2-4'!$D$4:$L$103,9))</f>
        <v>0</v>
      </c>
      <c r="R37" s="25">
        <f>IF(AND(ISNA(MATCH($D37,'随時②-2'!$D$4:$D$18,0)),ISNA(MATCH($D37,'随時③-2'!$D$4:$D$18,0))),0,1)</f>
        <v>0</v>
      </c>
      <c r="S37" s="63">
        <f t="shared" si="8"/>
      </c>
      <c r="T37" s="63">
        <f t="shared" si="9"/>
      </c>
    </row>
    <row r="38" spans="1:20" ht="39.75" customHeight="1">
      <c r="A38" s="378">
        <f>'2-4'!A16</f>
        <v>2</v>
      </c>
      <c r="B38" s="379" t="str">
        <f>'2-4'!B16</f>
        <v>1-4</v>
      </c>
      <c r="C38" s="380" t="str">
        <f>'2-4'!C16</f>
        <v>教員の専門性および授業力の向上</v>
      </c>
      <c r="D38" s="255">
        <v>313</v>
      </c>
      <c r="E38" s="316" t="str">
        <f>IF($R38=1,"",VLOOKUP($D38,'2-4'!$D$4:$L$103,2))</f>
        <v>消耗需用費</v>
      </c>
      <c r="F38" s="316" t="str">
        <f>IF($R38=1,"取消し",VLOOKUP($D38,'2-4'!$D$4:$L$103,3))</f>
        <v>短焦点プロジェクタ</v>
      </c>
      <c r="G38" s="225">
        <f>IF($R38=1,,VLOOKUP($D38,'2-4'!$D$4:$L$103,4))</f>
        <v>80000</v>
      </c>
      <c r="H38" s="317">
        <f>IF($R38=1,,VLOOKUP($D38,'2-4'!$D$4:$L$103,5))</f>
        <v>3</v>
      </c>
      <c r="I38" s="317">
        <f>IF($R38=1,,VLOOKUP($D38,'2-4'!$D$4:$L$103,6))</f>
        <v>1</v>
      </c>
      <c r="J38" s="225">
        <f>IF($R38=1,,VLOOKUP($D38,'2-4'!$D$4:$L$103,7))</f>
        <v>240000</v>
      </c>
      <c r="K38" s="319" t="str">
        <f t="shared" si="4"/>
        <v>短焦点プロジェクタ</v>
      </c>
      <c r="L38" s="320">
        <v>68677.15</v>
      </c>
      <c r="M38" s="321">
        <f t="shared" si="6"/>
        <v>3</v>
      </c>
      <c r="N38" s="321">
        <f t="shared" si="7"/>
        <v>1</v>
      </c>
      <c r="O38" s="310">
        <f t="shared" si="10"/>
        <v>206031.44999999998</v>
      </c>
      <c r="P38" s="381">
        <f>IF($R38=1,"",VLOOKUP($D38,'2-4'!$D$4:$L$103,8))</f>
        <v>0</v>
      </c>
      <c r="Q38" s="280">
        <f>IF($R38=1,"",VLOOKUP($D38,'2-4'!$D$4:$L$103,9))</f>
        <v>0</v>
      </c>
      <c r="R38" s="25">
        <f>IF(AND(ISNA(MATCH($D38,'随時②-2'!$D$4:$D$18,0)),ISNA(MATCH($D38,'随時③-2'!$D$4:$D$18,0))),0,1)</f>
        <v>0</v>
      </c>
      <c r="S38" s="63">
        <f t="shared" si="8"/>
      </c>
      <c r="T38" s="63">
        <f t="shared" si="9"/>
      </c>
    </row>
    <row r="39" spans="1:20" ht="39.75" customHeight="1">
      <c r="A39" s="378">
        <f>'2-4'!A17</f>
        <v>2</v>
      </c>
      <c r="B39" s="379" t="str">
        <f>'2-4'!B17</f>
        <v>1-4</v>
      </c>
      <c r="C39" s="380" t="str">
        <f>'2-4'!C17</f>
        <v>教員の専門性および授業力の向上</v>
      </c>
      <c r="D39" s="255">
        <v>314</v>
      </c>
      <c r="E39" s="316" t="str">
        <f>IF($R39=1,"",VLOOKUP($D39,'2-4'!$D$4:$L$103,2))</f>
        <v>消耗需用費</v>
      </c>
      <c r="F39" s="316" t="str">
        <f>IF($R39=1,"取消し",VLOOKUP($D39,'2-4'!$D$4:$L$103,3))</f>
        <v>マウスコンピュータ</v>
      </c>
      <c r="G39" s="225">
        <f>IF($R39=1,,VLOOKUP($D39,'2-4'!$D$4:$L$103,4))</f>
        <v>40000</v>
      </c>
      <c r="H39" s="317">
        <f>IF($R39=1,,VLOOKUP($D39,'2-4'!$D$4:$L$103,5))</f>
        <v>3</v>
      </c>
      <c r="I39" s="317">
        <f>IF($R39=1,,VLOOKUP($D39,'2-4'!$D$4:$L$103,6))</f>
        <v>1</v>
      </c>
      <c r="J39" s="225">
        <f>IF($R39=1,,VLOOKUP($D39,'2-4'!$D$4:$L$103,7))</f>
        <v>120000</v>
      </c>
      <c r="K39" s="319" t="str">
        <f t="shared" si="4"/>
        <v>マウスコンピュータ</v>
      </c>
      <c r="L39" s="320">
        <v>45673.2</v>
      </c>
      <c r="M39" s="321">
        <f t="shared" si="6"/>
        <v>3</v>
      </c>
      <c r="N39" s="321">
        <f t="shared" si="7"/>
        <v>1</v>
      </c>
      <c r="O39" s="310">
        <f t="shared" si="10"/>
        <v>137019.59999999998</v>
      </c>
      <c r="P39" s="381">
        <f>IF($R39=1,"",VLOOKUP($D39,'2-4'!$D$4:$L$103,8))</f>
        <v>0</v>
      </c>
      <c r="Q39" s="280">
        <f>IF($R39=1,"",VLOOKUP($D39,'2-4'!$D$4:$L$103,9))</f>
        <v>0</v>
      </c>
      <c r="R39" s="25">
        <f>IF(AND(ISNA(MATCH($D39,'随時②-2'!$D$4:$D$18,0)),ISNA(MATCH($D39,'随時③-2'!$D$4:$D$18,0))),0,1)</f>
        <v>0</v>
      </c>
      <c r="S39" s="63">
        <f t="shared" si="8"/>
      </c>
      <c r="T39" s="63">
        <f t="shared" si="9"/>
      </c>
    </row>
    <row r="40" spans="1:20" ht="39.75" customHeight="1">
      <c r="A40" s="378">
        <f>'2-4'!A18</f>
        <v>3</v>
      </c>
      <c r="B40" s="379" t="str">
        <f>'2-4'!B18</f>
        <v>1-1</v>
      </c>
      <c r="C40" s="380" t="str">
        <f>'2-4'!C18</f>
        <v>卒業後を見据え個々の児童に生徒に合わせた進路指導の充実</v>
      </c>
      <c r="D40" s="255">
        <v>315</v>
      </c>
      <c r="E40" s="316" t="str">
        <f>IF($R40=1,"",VLOOKUP($D40,'2-4'!$D$4:$L$103,2))</f>
        <v>委託料</v>
      </c>
      <c r="F40" s="316" t="str">
        <f>IF($R40=1,"取消し",VLOOKUP($D40,'2-4'!$D$4:$L$103,3))</f>
        <v>ＣＡＰ講習会</v>
      </c>
      <c r="G40" s="225">
        <f>IF($R40=1,,VLOOKUP($D40,'2-4'!$D$4:$L$103,4))</f>
        <v>32400</v>
      </c>
      <c r="H40" s="317">
        <f>IF($R40=1,,VLOOKUP($D40,'2-4'!$D$4:$L$103,5))</f>
        <v>1</v>
      </c>
      <c r="I40" s="317">
        <f>IF($R40=1,,VLOOKUP($D40,'2-4'!$D$4:$L$103,6))</f>
        <v>1</v>
      </c>
      <c r="J40" s="225">
        <f>IF($R40=1,,VLOOKUP($D40,'2-4'!$D$4:$L$103,7))</f>
        <v>32400</v>
      </c>
      <c r="K40" s="319" t="str">
        <f t="shared" si="4"/>
        <v>ＣＡＰ講習会</v>
      </c>
      <c r="L40" s="320">
        <f t="shared" si="5"/>
        <v>32400</v>
      </c>
      <c r="M40" s="321">
        <f t="shared" si="6"/>
        <v>1</v>
      </c>
      <c r="N40" s="321">
        <f t="shared" si="7"/>
        <v>1</v>
      </c>
      <c r="O40" s="310">
        <f t="shared" si="10"/>
        <v>32400</v>
      </c>
      <c r="P40" s="381">
        <f>IF($R40=1,"",VLOOKUP($D40,'2-4'!$D$4:$L$103,8))</f>
        <v>0</v>
      </c>
      <c r="Q40" s="280">
        <f>IF($R40=1,"",VLOOKUP($D40,'2-4'!$D$4:$L$103,9))</f>
        <v>0</v>
      </c>
      <c r="R40" s="25">
        <f>IF(AND(ISNA(MATCH($D40,'随時②-2'!$D$4:$D$18,0)),ISNA(MATCH($D40,'随時③-2'!$D$4:$D$18,0))),0,1)</f>
        <v>0</v>
      </c>
      <c r="S40" s="63">
        <f t="shared" si="8"/>
      </c>
      <c r="T40" s="63">
        <f t="shared" si="9"/>
      </c>
    </row>
    <row r="41" spans="1:20" ht="39.75" customHeight="1">
      <c r="A41" s="378">
        <f>'2-4'!A19</f>
        <v>3</v>
      </c>
      <c r="B41" s="379" t="str">
        <f>'2-4'!B19</f>
        <v>1-1</v>
      </c>
      <c r="C41" s="380" t="str">
        <f>'2-4'!C19</f>
        <v>卒業後を見据え個々の児童に生徒に合わせた進路指導の充実</v>
      </c>
      <c r="D41" s="255">
        <v>316</v>
      </c>
      <c r="E41" s="316" t="str">
        <f>IF($R41=1,"",VLOOKUP($D41,'2-4'!$D$4:$L$103,2))</f>
        <v>委託料</v>
      </c>
      <c r="F41" s="316" t="str">
        <f>IF($R41=1,"取消し",VLOOKUP($D41,'2-4'!$D$4:$L$103,3))</f>
        <v>清掃技能講習会</v>
      </c>
      <c r="G41" s="225">
        <f>IF($R41=1,,VLOOKUP($D41,'2-4'!$D$4:$L$103,4))</f>
        <v>12500</v>
      </c>
      <c r="H41" s="317">
        <f>IF($R41=1,,VLOOKUP($D41,'2-4'!$D$4:$L$103,5))</f>
        <v>1</v>
      </c>
      <c r="I41" s="317">
        <f>IF($R41=1,,VLOOKUP($D41,'2-4'!$D$4:$L$103,6))</f>
        <v>5</v>
      </c>
      <c r="J41" s="225">
        <f>IF($R41=1,,VLOOKUP($D41,'2-4'!$D$4:$L$103,7))</f>
        <v>62500</v>
      </c>
      <c r="K41" s="319" t="str">
        <f t="shared" si="4"/>
        <v>清掃技能講習会</v>
      </c>
      <c r="L41" s="320">
        <f t="shared" si="5"/>
        <v>12500</v>
      </c>
      <c r="M41" s="321">
        <f t="shared" si="6"/>
        <v>1</v>
      </c>
      <c r="N41" s="321">
        <f t="shared" si="7"/>
        <v>5</v>
      </c>
      <c r="O41" s="310">
        <f t="shared" si="10"/>
        <v>62500</v>
      </c>
      <c r="P41" s="381">
        <f>IF($R41=1,"",VLOOKUP($D41,'2-4'!$D$4:$L$103,8))</f>
        <v>0</v>
      </c>
      <c r="Q41" s="280">
        <f>IF($R41=1,"",VLOOKUP($D41,'2-4'!$D$4:$L$103,9))</f>
        <v>0</v>
      </c>
      <c r="R41" s="25">
        <f>IF(AND(ISNA(MATCH($D41,'随時②-2'!$D$4:$D$18,0)),ISNA(MATCH($D41,'随時③-2'!$D$4:$D$18,0))),0,1)</f>
        <v>0</v>
      </c>
      <c r="S41" s="63">
        <f t="shared" si="8"/>
      </c>
      <c r="T41" s="63">
        <f t="shared" si="9"/>
      </c>
    </row>
    <row r="42" spans="1:20" ht="39.75" customHeight="1">
      <c r="A42" s="378">
        <f>'2-4'!A20</f>
        <v>2</v>
      </c>
      <c r="B42" s="379" t="str">
        <f>'2-4'!B20</f>
        <v>1-4</v>
      </c>
      <c r="C42" s="380" t="str">
        <f>'2-4'!C20</f>
        <v>教員の専門性および授業力の向上</v>
      </c>
      <c r="D42" s="255">
        <v>317</v>
      </c>
      <c r="E42" s="316" t="str">
        <f>IF($R42=1,"",VLOOKUP($D42,'2-4'!$D$4:$L$103,2))</f>
        <v>負担金、補助及び交付金</v>
      </c>
      <c r="F42" s="316" t="str">
        <f>IF($R42=1,"取消し",VLOOKUP($D42,'2-4'!$D$4:$L$103,3))</f>
        <v>第42回近畿特別支援学校知的障害教育研究大会（奈良大会）参加費</v>
      </c>
      <c r="G42" s="225">
        <f>IF($R42=1,,VLOOKUP($D42,'2-4'!$D$4:$L$103,4))</f>
        <v>8000</v>
      </c>
      <c r="H42" s="317">
        <f>IF($R42=1,,VLOOKUP($D42,'2-4'!$D$4:$L$103,5))</f>
        <v>1</v>
      </c>
      <c r="I42" s="317">
        <f>IF($R42=1,,VLOOKUP($D42,'2-4'!$D$4:$L$103,6))</f>
        <v>1</v>
      </c>
      <c r="J42" s="225">
        <f>IF($R42=1,,VLOOKUP($D42,'2-4'!$D$4:$L$103,7))</f>
        <v>8000</v>
      </c>
      <c r="K42" s="319" t="str">
        <f t="shared" si="4"/>
        <v>第42回近畿特別支援学校知的障害教育研究大会（奈良大会）参加費</v>
      </c>
      <c r="L42" s="320">
        <f t="shared" si="5"/>
        <v>8000</v>
      </c>
      <c r="M42" s="321">
        <f t="shared" si="6"/>
        <v>1</v>
      </c>
      <c r="N42" s="321">
        <f t="shared" si="7"/>
        <v>1</v>
      </c>
      <c r="O42" s="310">
        <f t="shared" si="10"/>
        <v>8000</v>
      </c>
      <c r="P42" s="381">
        <f>IF($R42=1,"",VLOOKUP($D42,'2-4'!$D$4:$L$103,8))</f>
        <v>0</v>
      </c>
      <c r="Q42" s="280">
        <f>IF($R42=1,"",VLOOKUP($D42,'2-4'!$D$4:$L$103,9))</f>
        <v>0</v>
      </c>
      <c r="R42" s="25">
        <f>IF(AND(ISNA(MATCH($D42,'随時②-2'!$D$4:$D$18,0)),ISNA(MATCH($D42,'随時③-2'!$D$4:$D$18,0))),0,1)</f>
        <v>0</v>
      </c>
      <c r="S42" s="63">
        <f t="shared" si="8"/>
      </c>
      <c r="T42" s="63">
        <f t="shared" si="9"/>
      </c>
    </row>
    <row r="43" spans="1:20" ht="39.75" customHeight="1" thickBot="1">
      <c r="A43" s="378">
        <f>'2-4'!A21</f>
        <v>2</v>
      </c>
      <c r="B43" s="379" t="str">
        <f>'2-4'!B21</f>
        <v>1-4</v>
      </c>
      <c r="C43" s="380" t="str">
        <f>'2-4'!C21</f>
        <v>教員の専門性および授業力の向上</v>
      </c>
      <c r="D43" s="255">
        <v>318</v>
      </c>
      <c r="E43" s="316" t="str">
        <f>IF($R43=1,"",VLOOKUP($D43,'2-4'!$D$4:$L$103,2))</f>
        <v>負担金、補助及び交付金</v>
      </c>
      <c r="F43" s="316" t="str">
        <f>IF($R43=1,"取消し",VLOOKUP($D43,'2-4'!$D$4:$L$103,3))</f>
        <v>第54回近畿特別支援教育連絡協議会　兵庫県大会参加費</v>
      </c>
      <c r="G43" s="225">
        <f>IF($R43=1,,VLOOKUP($D43,'2-4'!$D$4:$L$103,4))</f>
        <v>3500</v>
      </c>
      <c r="H43" s="317">
        <f>IF($R43=1,,VLOOKUP($D43,'2-4'!$D$4:$L$103,5))</f>
        <v>1</v>
      </c>
      <c r="I43" s="317">
        <f>IF($R43=1,,VLOOKUP($D43,'2-4'!$D$4:$L$103,6))</f>
        <v>1</v>
      </c>
      <c r="J43" s="225">
        <f>IF($R43=1,,VLOOKUP($D43,'2-4'!$D$4:$L$103,7))</f>
        <v>3500</v>
      </c>
      <c r="K43" s="319" t="str">
        <f t="shared" si="4"/>
        <v>第54回近畿特別支援教育連絡協議会　兵庫県大会参加費</v>
      </c>
      <c r="L43" s="320">
        <f t="shared" si="5"/>
        <v>3500</v>
      </c>
      <c r="M43" s="321">
        <f t="shared" si="6"/>
        <v>1</v>
      </c>
      <c r="N43" s="321">
        <f t="shared" si="7"/>
        <v>1</v>
      </c>
      <c r="O43" s="310">
        <f t="shared" si="10"/>
        <v>3500</v>
      </c>
      <c r="P43" s="381">
        <f>IF($R43=1,"",VLOOKUP($D43,'2-4'!$D$4:$L$103,8))</f>
        <v>0</v>
      </c>
      <c r="Q43" s="280">
        <f>IF($R43=1,"",VLOOKUP($D43,'2-4'!$D$4:$L$103,9))</f>
        <v>0</v>
      </c>
      <c r="R43" s="25">
        <f>IF(AND(ISNA(MATCH($D43,'随時②-2'!$D$4:$D$18,0)),ISNA(MATCH($D43,'随時③-2'!$D$4:$D$18,0))),0,1)</f>
        <v>0</v>
      </c>
      <c r="S43" s="63">
        <f t="shared" si="8"/>
      </c>
      <c r="T43" s="63">
        <f t="shared" si="9"/>
      </c>
    </row>
    <row r="44" spans="1:17" ht="13.5">
      <c r="A44" s="51"/>
      <c r="B44" s="51"/>
      <c r="C44" s="51"/>
      <c r="D44" s="73"/>
      <c r="E44" s="64"/>
      <c r="F44" s="64"/>
      <c r="G44" s="49"/>
      <c r="H44" s="65"/>
      <c r="I44" s="65"/>
      <c r="J44" s="52">
        <f>G44*H44*I44</f>
        <v>0</v>
      </c>
      <c r="K44" s="64"/>
      <c r="L44" s="36"/>
      <c r="M44" s="68"/>
      <c r="N44" s="68"/>
      <c r="O44" s="36"/>
      <c r="P44" s="37"/>
      <c r="Q44" s="69"/>
    </row>
    <row r="45" spans="6:10" ht="24" customHeight="1" thickBot="1">
      <c r="F45" s="28"/>
      <c r="G45" s="28"/>
      <c r="I45" s="544" t="s">
        <v>15</v>
      </c>
      <c r="J45" s="544"/>
    </row>
    <row r="46" spans="4:15" ht="24" customHeight="1" thickBot="1">
      <c r="D46" s="5"/>
      <c r="F46" s="24"/>
      <c r="G46" s="24"/>
      <c r="I46" s="558" t="s">
        <v>96</v>
      </c>
      <c r="J46" s="559"/>
      <c r="K46" s="38" t="s">
        <v>191</v>
      </c>
      <c r="L46" s="545" t="s">
        <v>176</v>
      </c>
      <c r="M46" s="546"/>
      <c r="N46" s="547" t="s">
        <v>192</v>
      </c>
      <c r="O46" s="548"/>
    </row>
    <row r="47" spans="4:15" ht="14.25" thickTop="1">
      <c r="D47" s="5"/>
      <c r="I47" s="560" t="s">
        <v>85</v>
      </c>
      <c r="J47" s="561"/>
      <c r="K47" s="349">
        <f aca="true" t="shared" si="11" ref="K47:K55">SUMIF($E$4:$E$43,$I47,$O$4:$O$43)</f>
        <v>172000</v>
      </c>
      <c r="L47" s="554">
        <f aca="true" t="shared" si="12" ref="L47:L54">SUMIF($E$4:$E$43,$I47,$T$4:$T$43)</f>
        <v>0</v>
      </c>
      <c r="M47" s="555">
        <f aca="true" t="shared" si="13" ref="M47:M55">SUMIF($E$4:$E$43,$I47,$O$4:$O$43)</f>
        <v>172000</v>
      </c>
      <c r="N47" s="556">
        <f>K47-L47</f>
        <v>172000</v>
      </c>
      <c r="O47" s="557"/>
    </row>
    <row r="48" spans="4:15" ht="13.5">
      <c r="D48" s="5"/>
      <c r="I48" s="526" t="s">
        <v>86</v>
      </c>
      <c r="J48" s="527"/>
      <c r="K48" s="352">
        <f t="shared" si="11"/>
        <v>0</v>
      </c>
      <c r="L48" s="532">
        <f t="shared" si="12"/>
        <v>0</v>
      </c>
      <c r="M48" s="533">
        <f t="shared" si="13"/>
        <v>0</v>
      </c>
      <c r="N48" s="534">
        <f aca="true" t="shared" si="14" ref="N48:N55">K48-L48</f>
        <v>0</v>
      </c>
      <c r="O48" s="535"/>
    </row>
    <row r="49" spans="4:15" ht="13.5">
      <c r="D49" s="5"/>
      <c r="I49" s="526" t="s">
        <v>125</v>
      </c>
      <c r="J49" s="527"/>
      <c r="K49" s="348">
        <f t="shared" si="11"/>
        <v>738004.25</v>
      </c>
      <c r="L49" s="532">
        <f t="shared" si="12"/>
        <v>0</v>
      </c>
      <c r="M49" s="533">
        <f t="shared" si="13"/>
        <v>738004.25</v>
      </c>
      <c r="N49" s="534">
        <f t="shared" si="14"/>
        <v>738004.25</v>
      </c>
      <c r="O49" s="535"/>
    </row>
    <row r="50" spans="4:15" ht="13.5">
      <c r="D50" s="5"/>
      <c r="I50" s="526" t="s">
        <v>126</v>
      </c>
      <c r="J50" s="527"/>
      <c r="K50" s="348">
        <f t="shared" si="11"/>
        <v>0</v>
      </c>
      <c r="L50" s="532">
        <f t="shared" si="12"/>
        <v>0</v>
      </c>
      <c r="M50" s="533">
        <f t="shared" si="13"/>
        <v>0</v>
      </c>
      <c r="N50" s="534">
        <f t="shared" si="14"/>
        <v>0</v>
      </c>
      <c r="O50" s="535"/>
    </row>
    <row r="51" spans="4:15" ht="13.5">
      <c r="D51" s="5"/>
      <c r="I51" s="526" t="s">
        <v>87</v>
      </c>
      <c r="J51" s="527"/>
      <c r="K51" s="348">
        <f t="shared" si="11"/>
        <v>0</v>
      </c>
      <c r="L51" s="532">
        <f t="shared" si="12"/>
        <v>0</v>
      </c>
      <c r="M51" s="533">
        <f t="shared" si="13"/>
        <v>0</v>
      </c>
      <c r="N51" s="534">
        <f t="shared" si="14"/>
        <v>0</v>
      </c>
      <c r="O51" s="535"/>
    </row>
    <row r="52" spans="4:15" ht="13.5">
      <c r="D52" s="5"/>
      <c r="I52" s="526" t="s">
        <v>88</v>
      </c>
      <c r="J52" s="527"/>
      <c r="K52" s="348">
        <f t="shared" si="11"/>
        <v>94900</v>
      </c>
      <c r="L52" s="532">
        <f t="shared" si="12"/>
        <v>0</v>
      </c>
      <c r="M52" s="533">
        <f t="shared" si="13"/>
        <v>94900</v>
      </c>
      <c r="N52" s="534">
        <f t="shared" si="14"/>
        <v>94900</v>
      </c>
      <c r="O52" s="535"/>
    </row>
    <row r="53" spans="4:15" ht="13.5">
      <c r="D53" s="5"/>
      <c r="I53" s="526" t="s">
        <v>89</v>
      </c>
      <c r="J53" s="527"/>
      <c r="K53" s="348">
        <f t="shared" si="11"/>
        <v>0</v>
      </c>
      <c r="L53" s="532">
        <f t="shared" si="12"/>
        <v>0</v>
      </c>
      <c r="M53" s="533">
        <f t="shared" si="13"/>
        <v>0</v>
      </c>
      <c r="N53" s="534">
        <f t="shared" si="14"/>
        <v>0</v>
      </c>
      <c r="O53" s="535"/>
    </row>
    <row r="54" spans="4:15" ht="13.5">
      <c r="D54" s="5"/>
      <c r="I54" s="526" t="s">
        <v>90</v>
      </c>
      <c r="J54" s="527"/>
      <c r="K54" s="348">
        <f t="shared" si="11"/>
        <v>0</v>
      </c>
      <c r="L54" s="532">
        <f t="shared" si="12"/>
        <v>0</v>
      </c>
      <c r="M54" s="533">
        <f t="shared" si="13"/>
        <v>0</v>
      </c>
      <c r="N54" s="534">
        <f t="shared" si="14"/>
        <v>0</v>
      </c>
      <c r="O54" s="535"/>
    </row>
    <row r="55" spans="4:15" ht="14.25" thickBot="1">
      <c r="D55" s="5"/>
      <c r="I55" s="540" t="s">
        <v>138</v>
      </c>
      <c r="J55" s="541"/>
      <c r="K55" s="348">
        <f t="shared" si="11"/>
        <v>114390</v>
      </c>
      <c r="L55" s="536">
        <f>SUMIF($E$4:$E$43,$I55,$T$4:$T$43)+'3-3'!F28</f>
        <v>11000</v>
      </c>
      <c r="M55" s="537">
        <f t="shared" si="13"/>
        <v>114390</v>
      </c>
      <c r="N55" s="538">
        <f t="shared" si="14"/>
        <v>103390</v>
      </c>
      <c r="O55" s="539"/>
    </row>
    <row r="56" spans="4:15" ht="15" thickBot="1" thickTop="1">
      <c r="D56" s="5"/>
      <c r="I56" s="542" t="s">
        <v>15</v>
      </c>
      <c r="J56" s="543"/>
      <c r="K56" s="355">
        <f>SUM(K47:K55)</f>
        <v>1119294.25</v>
      </c>
      <c r="L56" s="528">
        <f>SUM(L47:L55)</f>
        <v>11000</v>
      </c>
      <c r="M56" s="529"/>
      <c r="N56" s="530">
        <f>SUM(N47:N55)</f>
        <v>1108294.25</v>
      </c>
      <c r="O56" s="531"/>
    </row>
  </sheetData>
  <sheetProtection formatCells="0" selectLockedCells="1"/>
  <mergeCells count="36">
    <mergeCell ref="I45:J45"/>
    <mergeCell ref="L46:M46"/>
    <mergeCell ref="N46:O46"/>
    <mergeCell ref="K2:O2"/>
    <mergeCell ref="F2:J2"/>
    <mergeCell ref="L47:M47"/>
    <mergeCell ref="N47:O47"/>
    <mergeCell ref="I46:J46"/>
    <mergeCell ref="I47:J47"/>
    <mergeCell ref="L48:M48"/>
    <mergeCell ref="N48:O48"/>
    <mergeCell ref="L49:M49"/>
    <mergeCell ref="N49:O49"/>
    <mergeCell ref="I48:J48"/>
    <mergeCell ref="I49:J49"/>
    <mergeCell ref="L50:M50"/>
    <mergeCell ref="N50:O50"/>
    <mergeCell ref="L51:M51"/>
    <mergeCell ref="N51:O51"/>
    <mergeCell ref="I50:J50"/>
    <mergeCell ref="I51:J51"/>
    <mergeCell ref="L52:M52"/>
    <mergeCell ref="N52:O52"/>
    <mergeCell ref="L53:M53"/>
    <mergeCell ref="N53:O53"/>
    <mergeCell ref="I52:J52"/>
    <mergeCell ref="I53:J53"/>
    <mergeCell ref="I54:J54"/>
    <mergeCell ref="L56:M56"/>
    <mergeCell ref="N56:O56"/>
    <mergeCell ref="L54:M54"/>
    <mergeCell ref="N54:O54"/>
    <mergeCell ref="L55:M55"/>
    <mergeCell ref="N55:O55"/>
    <mergeCell ref="I55:J55"/>
    <mergeCell ref="I56:J56"/>
  </mergeCells>
  <conditionalFormatting sqref="B2:E2 J44 J4:J25">
    <cfRule type="cellIs" priority="32" dxfId="28" operator="equal" stopIfTrue="1">
      <formula>0</formula>
    </cfRule>
  </conditionalFormatting>
  <conditionalFormatting sqref="O4:O25 K26:O44">
    <cfRule type="cellIs" priority="30" dxfId="16" operator="notEqual" stopIfTrue="1">
      <formula>F4</formula>
    </cfRule>
  </conditionalFormatting>
  <dataValidations count="2">
    <dataValidation type="list" allowBlank="1" showInputMessage="1" showErrorMessage="1" sqref="E44 I47:I55">
      <formula1>"報償費,旅費,消耗需用費,維持需用費,役務費,委託料,使用料及び賃借料,備品購入費,負担金、補助及び交付金"</formula1>
    </dataValidation>
    <dataValidation type="list" allowBlank="1" showInputMessage="1" showErrorMessage="1" sqref="P4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9"/>
  <sheetViews>
    <sheetView showZeros="0" view="pageBreakPreview" zoomScaleSheetLayoutView="100" workbookViewId="0" topLeftCell="A1">
      <pane xSplit="1" ySplit="3" topLeftCell="B4" activePane="bottomRight" state="frozen"/>
      <selection pane="topLeft" activeCell="H4" sqref="H4:K4"/>
      <selection pane="topRight" activeCell="H4" sqref="H4:K4"/>
      <selection pane="bottomLeft" activeCell="H4" sqref="H4:K4"/>
      <selection pane="bottomRight" activeCell="A26" sqref="A26:IV3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265</v>
      </c>
      <c r="B1" s="562"/>
      <c r="C1" s="562"/>
      <c r="D1" s="562"/>
      <c r="E1" s="562"/>
      <c r="F1" s="562"/>
    </row>
    <row r="2" spans="1:6" ht="15" customHeight="1" thickBot="1">
      <c r="A2" s="8"/>
      <c r="B2" s="7" t="s">
        <v>244</v>
      </c>
      <c r="C2" s="87"/>
      <c r="E2" s="72" t="s">
        <v>220</v>
      </c>
      <c r="F2" s="185">
        <f>SUM(E4:E25)</f>
        <v>90890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v>0</v>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9000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0">
        <f>IF('2-3'!H94="",'2-3'!E94,'2-3'!H94)</f>
        <v>1270</v>
      </c>
      <c r="F18" s="83">
        <f>IF('2-3'!I94="",'2-3'!G94,'2-3'!I94)</f>
      </c>
    </row>
    <row r="19" spans="1:6" ht="15" customHeight="1">
      <c r="A19" s="104">
        <v>91</v>
      </c>
      <c r="B19" s="127" t="str">
        <f>IF('1-3'!B94="","",'1-3'!B94)</f>
        <v>大阪</v>
      </c>
      <c r="C19" s="127">
        <f>IF('1-3'!C94="","",'1-3'!C94)</f>
      </c>
      <c r="D19" s="144" t="str">
        <f>IF('1-3'!D94="","",'1-3'!D94)</f>
        <v>大阪府立学校人権教育研究会</v>
      </c>
      <c r="E19" s="210">
        <f>IF('2-3'!H95="",'2-3'!E95,'2-3'!H95)</f>
        <v>2120</v>
      </c>
      <c r="F19" s="83">
        <f>IF('2-3'!I95="",'2-3'!G95,'2-3'!I95)</f>
      </c>
    </row>
    <row r="20" spans="1:6" ht="15" customHeight="1">
      <c r="A20" s="104">
        <v>93</v>
      </c>
      <c r="B20" s="127" t="str">
        <f>IF('1-3'!B96="","",'1-3'!B96)</f>
        <v>大阪</v>
      </c>
      <c r="C20" s="127">
        <f>IF('1-3'!C96="","",'1-3'!C96)</f>
      </c>
      <c r="D20" s="144" t="str">
        <f>IF('1-3'!D96="","",'1-3'!D96)</f>
        <v>大阪府立高等学校保健研究会</v>
      </c>
      <c r="E20" s="210">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0">
        <f>IF('2-3'!H98="",'2-3'!E98,'2-3'!H98)</f>
        <v>5000</v>
      </c>
      <c r="F21" s="83">
        <f>IF('2-3'!I98="",'2-3'!G98,'2-3'!I98)</f>
      </c>
    </row>
    <row r="22" spans="1:6" ht="15" customHeight="1">
      <c r="A22" s="104">
        <v>97</v>
      </c>
      <c r="B22" s="127" t="str">
        <f>IF('1-3'!B100="","",'1-3'!B100)</f>
        <v>大阪</v>
      </c>
      <c r="C22" s="127">
        <f>IF('1-3'!C100="","",'1-3'!C100)</f>
      </c>
      <c r="D22" s="144" t="str">
        <f>IF('1-3'!D100="","",'1-3'!D100)</f>
        <v>大阪府高等学校生活指導研究会</v>
      </c>
      <c r="E22" s="210">
        <f>IF('2-3'!H101="",'2-3'!E101,'2-3'!H101)</f>
        <v>4000</v>
      </c>
      <c r="F22" s="83">
        <f>IF('2-3'!I101="",'2-3'!G101,'2-3'!I101)</f>
      </c>
    </row>
    <row r="23" spans="1:6" ht="15" customHeight="1" thickBot="1">
      <c r="A23" s="104">
        <v>98</v>
      </c>
      <c r="B23" s="127" t="str">
        <f>IF('1-3'!B101="","",'1-3'!B101)</f>
        <v>大阪</v>
      </c>
      <c r="C23" s="127">
        <f>IF('1-3'!C101="","",'1-3'!C101)</f>
      </c>
      <c r="D23" s="144" t="str">
        <f>IF('1-3'!D101="","",'1-3'!D101)</f>
        <v>大阪府立支援学校栄養教諭研究会</v>
      </c>
      <c r="E23" s="210">
        <f>IF('2-3'!H102="",'2-3'!E102,'2-3'!H102)</f>
        <v>2000</v>
      </c>
      <c r="F23" s="83">
        <f>IF('2-3'!I102="",'2-3'!G102,'2-3'!I102)</f>
      </c>
    </row>
    <row r="24" spans="1:6" ht="15" customHeight="1">
      <c r="A24" s="109">
        <v>101</v>
      </c>
      <c r="B24" s="153">
        <f>IF('2-3'!B105="","",'2-3'!B105)</f>
      </c>
      <c r="C24" s="153">
        <f>IF('2-3'!C105="","",'2-3'!C105)</f>
      </c>
      <c r="D24" s="131" t="str">
        <f>IF('2-3'!D105="","",'2-3'!D105)</f>
        <v>泉北支援教育研究会</v>
      </c>
      <c r="E24" s="216">
        <f>IF('2-3'!H105="",'2-3'!E105,'2-3'!H105)</f>
        <v>2000</v>
      </c>
      <c r="F24" s="128">
        <f>IF('2-3'!I105="",'2-3'!G105,'2-3'!I105)</f>
      </c>
    </row>
    <row r="25" spans="1:6" ht="15" customHeight="1">
      <c r="A25" s="102">
        <v>102</v>
      </c>
      <c r="B25" s="154">
        <f>IF('2-3'!B106="","",'2-3'!B106)</f>
      </c>
      <c r="C25" s="154">
        <f>IF('2-3'!C106="","",'2-3'!C106)</f>
      </c>
      <c r="D25" s="132" t="str">
        <f>IF('2-3'!D106="","",'2-3'!D106)</f>
        <v>日本教育会</v>
      </c>
      <c r="E25" s="210">
        <f>IF('2-3'!H106="",'2-3'!E106,'2-3'!H106)</f>
        <v>3600</v>
      </c>
      <c r="F25" s="83">
        <f>IF('2-3'!I106="",'2-3'!G106,'2-3'!I106)</f>
      </c>
    </row>
    <row r="26" spans="4:6" ht="15" customHeight="1" thickBot="1">
      <c r="D26" s="80"/>
      <c r="E26" s="80"/>
      <c r="F26" s="81"/>
    </row>
    <row r="27" spans="4:6" ht="15" customHeight="1">
      <c r="D27" s="80"/>
      <c r="E27" s="10" t="s">
        <v>220</v>
      </c>
      <c r="F27" s="182">
        <f>SUM(E4:E25)</f>
        <v>90890</v>
      </c>
    </row>
    <row r="28" spans="4:6" ht="15" customHeight="1">
      <c r="D28" s="80"/>
      <c r="E28" s="39" t="s">
        <v>176</v>
      </c>
      <c r="F28" s="183">
        <f>SUMIF($F$4:$F$25,"◎",$E$4:$E$25)</f>
        <v>11000</v>
      </c>
    </row>
    <row r="29" spans="4:6" ht="15" customHeight="1" thickBot="1">
      <c r="D29" s="80"/>
      <c r="E29" s="82" t="s">
        <v>13</v>
      </c>
      <c r="F29" s="184">
        <f>F27-F28</f>
        <v>79890</v>
      </c>
    </row>
  </sheetData>
  <sheetProtection formatCells="0" selectLockedCells="1"/>
  <mergeCells count="1">
    <mergeCell ref="A1:F1"/>
  </mergeCells>
  <conditionalFormatting sqref="E4:F25">
    <cfRule type="cellIs" priority="35" dxfId="14" operator="notEqual" stopIfTrue="1">
      <formula>'3-3'!#REF!</formula>
    </cfRule>
  </conditionalFormatting>
  <dataValidations count="1">
    <dataValidation type="list" allowBlank="1" showInputMessage="1" showErrorMessage="1" sqref="F4:F2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D14" sqref="D14:F1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297</v>
      </c>
      <c r="I1" s="506"/>
      <c r="J1" s="506"/>
      <c r="K1" s="506"/>
    </row>
    <row r="2" spans="8:11" s="1" customFormat="1" ht="18" customHeight="1">
      <c r="H2" s="506" t="s">
        <v>296</v>
      </c>
      <c r="I2" s="506"/>
      <c r="J2" s="506"/>
      <c r="K2" s="506"/>
    </row>
    <row r="3" s="1" customFormat="1" ht="18" customHeight="1">
      <c r="K3" s="2"/>
    </row>
    <row r="4" spans="8:11" s="1" customFormat="1" ht="18" customHeight="1">
      <c r="H4" s="507" t="s">
        <v>306</v>
      </c>
      <c r="I4" s="507"/>
      <c r="J4" s="507"/>
      <c r="K4" s="507"/>
    </row>
    <row r="5" spans="8:11" s="1" customFormat="1" ht="18" customHeight="1">
      <c r="H5" s="508">
        <v>42856</v>
      </c>
      <c r="I5" s="507"/>
      <c r="J5" s="507"/>
      <c r="K5" s="507"/>
    </row>
    <row r="6" spans="1:11" s="1" customFormat="1" ht="18" customHeight="1">
      <c r="A6" s="3" t="s">
        <v>2</v>
      </c>
      <c r="H6" s="4"/>
      <c r="K6" s="11"/>
    </row>
    <row r="7" spans="1:11" s="1" customFormat="1" ht="18" customHeight="1">
      <c r="A7" s="4"/>
      <c r="H7" s="507" t="s">
        <v>294</v>
      </c>
      <c r="I7" s="507"/>
      <c r="J7" s="507"/>
      <c r="K7" s="507"/>
    </row>
    <row r="8" spans="1:11" s="1" customFormat="1" ht="18" customHeight="1">
      <c r="A8" s="4"/>
      <c r="H8" s="507" t="s">
        <v>295</v>
      </c>
      <c r="I8" s="507"/>
      <c r="J8" s="507"/>
      <c r="K8" s="507"/>
    </row>
    <row r="9" spans="1:11" s="1" customFormat="1" ht="42" customHeight="1">
      <c r="A9" s="4"/>
      <c r="H9" s="2"/>
      <c r="K9" s="46"/>
    </row>
    <row r="10" spans="1:11" ht="24" customHeight="1">
      <c r="A10" s="495" t="s">
        <v>256</v>
      </c>
      <c r="B10" s="495"/>
      <c r="C10" s="495"/>
      <c r="D10" s="495"/>
      <c r="E10" s="495"/>
      <c r="F10" s="495"/>
      <c r="G10" s="495"/>
      <c r="H10" s="495"/>
      <c r="I10" s="495"/>
      <c r="J10" s="495"/>
      <c r="K10" s="495"/>
    </row>
    <row r="11" spans="1:11" ht="24" customHeight="1">
      <c r="A11" s="496"/>
      <c r="B11" s="496"/>
      <c r="C11" s="496"/>
      <c r="D11" s="496"/>
      <c r="E11" s="496"/>
      <c r="F11" s="496"/>
      <c r="G11" s="496"/>
      <c r="H11" s="496"/>
      <c r="I11" s="496"/>
      <c r="J11" s="496"/>
      <c r="K11" s="49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221000</v>
      </c>
      <c r="C18" s="322">
        <f>'1-2'!G108</f>
        <v>0</v>
      </c>
      <c r="D18" s="322">
        <f>'1-2'!G109</f>
        <v>594780</v>
      </c>
      <c r="E18" s="322">
        <f>'1-2'!G110</f>
        <v>0</v>
      </c>
      <c r="F18" s="322">
        <f>'1-2'!G111</f>
        <v>0</v>
      </c>
      <c r="G18" s="322">
        <f>'1-2'!G112</f>
        <v>0</v>
      </c>
      <c r="H18" s="322">
        <f>'1-2'!G113</f>
        <v>0</v>
      </c>
      <c r="I18" s="322">
        <f>'1-2'!G114</f>
        <v>0</v>
      </c>
      <c r="J18" s="436">
        <f>'1-2'!G115</f>
        <v>104390</v>
      </c>
      <c r="K18" s="437">
        <f t="shared" si="0"/>
        <v>920170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221000</v>
      </c>
      <c r="C20" s="443">
        <f>C18-C19</f>
        <v>0</v>
      </c>
      <c r="D20" s="443">
        <f aca="true" t="shared" si="1" ref="D20:J20">D18-D19</f>
        <v>594780</v>
      </c>
      <c r="E20" s="443">
        <f t="shared" si="1"/>
        <v>0</v>
      </c>
      <c r="F20" s="443">
        <f t="shared" si="1"/>
        <v>0</v>
      </c>
      <c r="G20" s="443">
        <f t="shared" si="1"/>
        <v>0</v>
      </c>
      <c r="H20" s="443">
        <f t="shared" si="1"/>
        <v>0</v>
      </c>
      <c r="I20" s="443">
        <f t="shared" si="1"/>
        <v>0</v>
      </c>
      <c r="J20" s="443">
        <f t="shared" si="1"/>
        <v>93390</v>
      </c>
      <c r="K20" s="444">
        <f t="shared" si="0"/>
        <v>909170</v>
      </c>
    </row>
    <row r="21" spans="1:11" ht="58.5" customHeight="1" thickBot="1">
      <c r="A21" s="32" t="s">
        <v>102</v>
      </c>
      <c r="B21" s="442">
        <f>B16+B18</f>
        <v>221000</v>
      </c>
      <c r="C21" s="442">
        <f aca="true" t="shared" si="2" ref="C21:J21">C16+C18</f>
        <v>0</v>
      </c>
      <c r="D21" s="442">
        <f t="shared" si="2"/>
        <v>594780</v>
      </c>
      <c r="E21" s="442">
        <f t="shared" si="2"/>
        <v>0</v>
      </c>
      <c r="F21" s="442">
        <f t="shared" si="2"/>
        <v>0</v>
      </c>
      <c r="G21" s="442">
        <f t="shared" si="2"/>
        <v>0</v>
      </c>
      <c r="H21" s="442">
        <f t="shared" si="2"/>
        <v>0</v>
      </c>
      <c r="I21" s="442">
        <f t="shared" si="2"/>
        <v>0</v>
      </c>
      <c r="J21" s="442">
        <f t="shared" si="2"/>
        <v>104390</v>
      </c>
      <c r="K21" s="444">
        <f t="shared" si="0"/>
        <v>920170</v>
      </c>
    </row>
    <row r="22" spans="1:11" ht="58.5" customHeight="1">
      <c r="A22" s="30" t="s">
        <v>163</v>
      </c>
      <c r="B22" s="445"/>
      <c r="C22" s="341"/>
      <c r="D22" s="341">
        <v>174930</v>
      </c>
      <c r="E22" s="341"/>
      <c r="F22" s="341"/>
      <c r="G22" s="341">
        <v>94900</v>
      </c>
      <c r="H22" s="341"/>
      <c r="I22" s="341"/>
      <c r="J22" s="446"/>
      <c r="K22" s="434">
        <f t="shared" si="0"/>
        <v>269830</v>
      </c>
    </row>
    <row r="23" spans="1:11" ht="58.5" customHeight="1" thickBot="1">
      <c r="A23" s="22" t="s">
        <v>164</v>
      </c>
      <c r="B23" s="220">
        <f>B21+B22</f>
        <v>221000</v>
      </c>
      <c r="C23" s="221">
        <f>C21+C22</f>
        <v>0</v>
      </c>
      <c r="D23" s="221">
        <f aca="true" t="shared" si="3" ref="D23:J23">D21+D22</f>
        <v>769710</v>
      </c>
      <c r="E23" s="221">
        <f t="shared" si="3"/>
        <v>0</v>
      </c>
      <c r="F23" s="221">
        <f t="shared" si="3"/>
        <v>0</v>
      </c>
      <c r="G23" s="221">
        <f t="shared" si="3"/>
        <v>94900</v>
      </c>
      <c r="H23" s="221">
        <f t="shared" si="3"/>
        <v>0</v>
      </c>
      <c r="I23" s="221">
        <f t="shared" si="3"/>
        <v>0</v>
      </c>
      <c r="J23" s="221">
        <f t="shared" si="3"/>
        <v>104390</v>
      </c>
      <c r="K23" s="223">
        <f t="shared" si="0"/>
        <v>1190000</v>
      </c>
    </row>
    <row r="24" spans="1:11" ht="39" customHeight="1" thickBot="1">
      <c r="A24" s="32" t="s">
        <v>104</v>
      </c>
      <c r="B24" s="563">
        <v>42853</v>
      </c>
      <c r="C24" s="564"/>
      <c r="D24" s="564"/>
      <c r="E24" s="564"/>
      <c r="F24" s="564"/>
      <c r="G24" s="564"/>
      <c r="H24" s="564"/>
      <c r="I24" s="564"/>
      <c r="J24" s="564"/>
      <c r="K24" s="56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85" activePane="bottomLeft" state="frozen"/>
      <selection pane="topLeft" activeCell="C18" sqref="C18"/>
      <selection pane="bottomLeft" activeCell="A14" sqref="A14:C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92390</v>
      </c>
      <c r="H4" s="248">
        <v>1</v>
      </c>
      <c r="I4" s="248">
        <v>1</v>
      </c>
      <c r="J4" s="249">
        <f>G4*H4*I4</f>
        <v>92390</v>
      </c>
      <c r="K4" s="250"/>
      <c r="L4" s="251" t="s">
        <v>226</v>
      </c>
      <c r="M4" s="29">
        <f aca="true" t="shared" si="0" ref="M4:M67">IF(K4="◎",J4,"")</f>
      </c>
    </row>
    <row r="5" spans="1:13" ht="13.5" customHeight="1">
      <c r="A5" s="252">
        <v>2</v>
      </c>
      <c r="B5" s="485" t="s">
        <v>302</v>
      </c>
      <c r="C5" s="257" t="s">
        <v>298</v>
      </c>
      <c r="D5" s="255">
        <v>2</v>
      </c>
      <c r="E5" s="256" t="s">
        <v>138</v>
      </c>
      <c r="F5" s="257" t="s">
        <v>277</v>
      </c>
      <c r="G5" s="258">
        <v>3000</v>
      </c>
      <c r="H5" s="259">
        <v>1</v>
      </c>
      <c r="I5" s="259">
        <v>1</v>
      </c>
      <c r="J5" s="260">
        <f>G5*H5*I5</f>
        <v>3000</v>
      </c>
      <c r="K5" s="261"/>
      <c r="L5" s="262"/>
      <c r="M5" s="29">
        <f t="shared" si="0"/>
      </c>
    </row>
    <row r="6" spans="1:13" ht="13.5" customHeight="1">
      <c r="A6" s="252">
        <v>2</v>
      </c>
      <c r="B6" s="485" t="s">
        <v>302</v>
      </c>
      <c r="C6" s="257" t="s">
        <v>298</v>
      </c>
      <c r="D6" s="255">
        <v>3</v>
      </c>
      <c r="E6" s="256" t="s">
        <v>138</v>
      </c>
      <c r="F6" s="257" t="s">
        <v>279</v>
      </c>
      <c r="G6" s="258">
        <v>3000</v>
      </c>
      <c r="H6" s="259">
        <v>1</v>
      </c>
      <c r="I6" s="259">
        <v>1</v>
      </c>
      <c r="J6" s="260">
        <f aca="true" t="shared" si="1" ref="J6:J69">G6*H6*I6</f>
        <v>3000</v>
      </c>
      <c r="K6" s="261"/>
      <c r="L6" s="262"/>
      <c r="M6" s="29">
        <f t="shared" si="0"/>
      </c>
    </row>
    <row r="7" spans="1:13" ht="13.5" customHeight="1">
      <c r="A7" s="252">
        <v>2</v>
      </c>
      <c r="B7" s="485" t="s">
        <v>302</v>
      </c>
      <c r="C7" s="257" t="s">
        <v>298</v>
      </c>
      <c r="D7" s="255">
        <v>4</v>
      </c>
      <c r="E7" s="257" t="s">
        <v>138</v>
      </c>
      <c r="F7" s="257" t="s">
        <v>281</v>
      </c>
      <c r="G7" s="258">
        <v>6000</v>
      </c>
      <c r="H7" s="259">
        <v>1</v>
      </c>
      <c r="I7" s="259">
        <v>1</v>
      </c>
      <c r="J7" s="260">
        <f t="shared" si="1"/>
        <v>6000</v>
      </c>
      <c r="K7" s="261"/>
      <c r="L7" s="262"/>
      <c r="M7" s="29">
        <f t="shared" si="0"/>
      </c>
    </row>
    <row r="8" spans="1:13" ht="13.5" customHeight="1">
      <c r="A8" s="252">
        <v>2</v>
      </c>
      <c r="B8" s="485" t="s">
        <v>302</v>
      </c>
      <c r="C8" s="257" t="s">
        <v>298</v>
      </c>
      <c r="D8" s="264">
        <v>5</v>
      </c>
      <c r="E8" s="256" t="s">
        <v>125</v>
      </c>
      <c r="F8" s="257" t="s">
        <v>278</v>
      </c>
      <c r="G8" s="258">
        <v>3000</v>
      </c>
      <c r="H8" s="259">
        <v>1</v>
      </c>
      <c r="I8" s="259">
        <v>1</v>
      </c>
      <c r="J8" s="260">
        <f t="shared" si="1"/>
        <v>3000</v>
      </c>
      <c r="K8" s="261"/>
      <c r="L8" s="262"/>
      <c r="M8" s="29">
        <f t="shared" si="0"/>
      </c>
    </row>
    <row r="9" spans="1:13" ht="13.5" customHeight="1">
      <c r="A9" s="252">
        <v>2</v>
      </c>
      <c r="B9" s="485" t="s">
        <v>302</v>
      </c>
      <c r="C9" s="257" t="s">
        <v>298</v>
      </c>
      <c r="D9" s="255">
        <v>6</v>
      </c>
      <c r="E9" s="257" t="s">
        <v>125</v>
      </c>
      <c r="F9" s="257" t="s">
        <v>280</v>
      </c>
      <c r="G9" s="258">
        <v>3000</v>
      </c>
      <c r="H9" s="259">
        <v>1</v>
      </c>
      <c r="I9" s="259">
        <v>1</v>
      </c>
      <c r="J9" s="260">
        <f t="shared" si="1"/>
        <v>3000</v>
      </c>
      <c r="K9" s="261"/>
      <c r="L9" s="262"/>
      <c r="M9" s="29">
        <f t="shared" si="0"/>
      </c>
    </row>
    <row r="10" spans="1:13" ht="13.5" customHeight="1">
      <c r="A10" s="252">
        <v>2</v>
      </c>
      <c r="B10" s="485" t="s">
        <v>302</v>
      </c>
      <c r="C10" s="257" t="s">
        <v>298</v>
      </c>
      <c r="D10" s="255">
        <v>7</v>
      </c>
      <c r="E10" s="256" t="s">
        <v>125</v>
      </c>
      <c r="F10" s="257" t="s">
        <v>282</v>
      </c>
      <c r="G10" s="258">
        <v>2000</v>
      </c>
      <c r="H10" s="259">
        <v>1</v>
      </c>
      <c r="I10" s="259">
        <v>1</v>
      </c>
      <c r="J10" s="260">
        <f t="shared" si="1"/>
        <v>2000</v>
      </c>
      <c r="K10" s="261"/>
      <c r="L10" s="262"/>
      <c r="M10" s="29">
        <f t="shared" si="0"/>
      </c>
    </row>
    <row r="11" spans="1:13" ht="13.5" customHeight="1">
      <c r="A11" s="252">
        <v>3</v>
      </c>
      <c r="B11" s="485" t="s">
        <v>304</v>
      </c>
      <c r="C11" s="257" t="s">
        <v>301</v>
      </c>
      <c r="D11" s="264">
        <v>8</v>
      </c>
      <c r="E11" s="256" t="s">
        <v>85</v>
      </c>
      <c r="F11" s="265" t="s">
        <v>274</v>
      </c>
      <c r="G11" s="258">
        <v>2000</v>
      </c>
      <c r="H11" s="259">
        <v>3</v>
      </c>
      <c r="I11" s="259">
        <v>1</v>
      </c>
      <c r="J11" s="260">
        <f t="shared" si="1"/>
        <v>6000</v>
      </c>
      <c r="K11" s="268"/>
      <c r="L11" s="269"/>
      <c r="M11" s="29">
        <f t="shared" si="0"/>
      </c>
    </row>
    <row r="12" spans="1:13" ht="13.5" customHeight="1">
      <c r="A12" s="252">
        <v>3</v>
      </c>
      <c r="B12" s="485" t="s">
        <v>304</v>
      </c>
      <c r="C12" s="257" t="s">
        <v>301</v>
      </c>
      <c r="D12" s="264">
        <v>9</v>
      </c>
      <c r="E12" s="256" t="s">
        <v>85</v>
      </c>
      <c r="F12" s="256" t="s">
        <v>275</v>
      </c>
      <c r="G12" s="266">
        <v>10000</v>
      </c>
      <c r="H12" s="267">
        <v>1</v>
      </c>
      <c r="I12" s="267">
        <v>1</v>
      </c>
      <c r="J12" s="260">
        <f t="shared" si="1"/>
        <v>10000</v>
      </c>
      <c r="K12" s="272"/>
      <c r="L12" s="273"/>
      <c r="M12" s="29">
        <f t="shared" si="0"/>
      </c>
    </row>
    <row r="13" spans="1:13" ht="13.5" customHeight="1">
      <c r="A13" s="252">
        <v>3</v>
      </c>
      <c r="B13" s="485" t="s">
        <v>304</v>
      </c>
      <c r="C13" s="257" t="s">
        <v>301</v>
      </c>
      <c r="D13" s="274">
        <v>10</v>
      </c>
      <c r="E13" s="257" t="s">
        <v>85</v>
      </c>
      <c r="F13" s="256" t="s">
        <v>276</v>
      </c>
      <c r="G13" s="270">
        <v>10000</v>
      </c>
      <c r="H13" s="271">
        <v>1</v>
      </c>
      <c r="I13" s="271">
        <v>2</v>
      </c>
      <c r="J13" s="260">
        <f t="shared" si="1"/>
        <v>20000</v>
      </c>
      <c r="K13" s="261"/>
      <c r="L13" s="262"/>
      <c r="M13" s="29">
        <f t="shared" si="0"/>
      </c>
    </row>
    <row r="14" spans="1:13" ht="13.5" customHeight="1">
      <c r="A14" s="252">
        <v>2</v>
      </c>
      <c r="B14" s="485" t="s">
        <v>302</v>
      </c>
      <c r="C14" s="257" t="s">
        <v>298</v>
      </c>
      <c r="D14" s="255">
        <v>11</v>
      </c>
      <c r="E14" s="276" t="s">
        <v>85</v>
      </c>
      <c r="F14" s="276" t="s">
        <v>283</v>
      </c>
      <c r="G14" s="258">
        <v>50000</v>
      </c>
      <c r="H14" s="259">
        <v>1</v>
      </c>
      <c r="I14" s="259">
        <v>1</v>
      </c>
      <c r="J14" s="260">
        <f aca="true" t="shared" si="2" ref="J14:J25">G14*H14*I14</f>
        <v>50000</v>
      </c>
      <c r="K14" s="275"/>
      <c r="L14" s="262"/>
      <c r="M14" s="29">
        <f t="shared" si="0"/>
      </c>
    </row>
    <row r="15" spans="1:13" ht="13.5" customHeight="1">
      <c r="A15" s="252">
        <v>2</v>
      </c>
      <c r="B15" s="485" t="s">
        <v>302</v>
      </c>
      <c r="C15" s="257" t="s">
        <v>298</v>
      </c>
      <c r="D15" s="255">
        <v>12</v>
      </c>
      <c r="E15" s="276" t="s">
        <v>85</v>
      </c>
      <c r="F15" s="257" t="s">
        <v>284</v>
      </c>
      <c r="G15" s="277">
        <v>30000</v>
      </c>
      <c r="H15" s="278">
        <v>1</v>
      </c>
      <c r="I15" s="278">
        <v>1</v>
      </c>
      <c r="J15" s="260">
        <f t="shared" si="2"/>
        <v>30000</v>
      </c>
      <c r="K15" s="279"/>
      <c r="L15" s="280"/>
      <c r="M15" s="29">
        <f t="shared" si="0"/>
      </c>
    </row>
    <row r="16" spans="1:13" ht="13.5" customHeight="1">
      <c r="A16" s="252">
        <v>2</v>
      </c>
      <c r="B16" s="485" t="s">
        <v>302</v>
      </c>
      <c r="C16" s="257" t="s">
        <v>298</v>
      </c>
      <c r="D16" s="255">
        <v>13</v>
      </c>
      <c r="E16" s="276" t="s">
        <v>85</v>
      </c>
      <c r="F16" s="257" t="s">
        <v>285</v>
      </c>
      <c r="G16" s="258">
        <v>15000</v>
      </c>
      <c r="H16" s="259">
        <v>1</v>
      </c>
      <c r="I16" s="259">
        <v>3</v>
      </c>
      <c r="J16" s="260">
        <f t="shared" si="2"/>
        <v>45000</v>
      </c>
      <c r="K16" s="261"/>
      <c r="L16" s="262"/>
      <c r="M16" s="29">
        <f t="shared" si="0"/>
      </c>
    </row>
    <row r="17" spans="1:13" ht="13.5" customHeight="1">
      <c r="A17" s="252">
        <v>2</v>
      </c>
      <c r="B17" s="484" t="s">
        <v>303</v>
      </c>
      <c r="C17" s="257" t="s">
        <v>298</v>
      </c>
      <c r="D17" s="255">
        <v>14</v>
      </c>
      <c r="E17" s="257" t="s">
        <v>125</v>
      </c>
      <c r="F17" s="257" t="s">
        <v>286</v>
      </c>
      <c r="G17" s="258">
        <v>10260</v>
      </c>
      <c r="H17" s="259">
        <v>3</v>
      </c>
      <c r="I17" s="259">
        <v>1</v>
      </c>
      <c r="J17" s="260">
        <f t="shared" si="2"/>
        <v>30780</v>
      </c>
      <c r="K17" s="261"/>
      <c r="L17" s="262"/>
      <c r="M17" s="29">
        <f t="shared" si="0"/>
      </c>
    </row>
    <row r="18" spans="1:13" ht="13.5" customHeight="1">
      <c r="A18" s="252">
        <v>1</v>
      </c>
      <c r="B18" s="484" t="s">
        <v>300</v>
      </c>
      <c r="C18" s="257" t="s">
        <v>299</v>
      </c>
      <c r="D18" s="255">
        <v>15</v>
      </c>
      <c r="E18" s="257" t="s">
        <v>125</v>
      </c>
      <c r="F18" s="257" t="s">
        <v>287</v>
      </c>
      <c r="G18" s="258">
        <v>11000</v>
      </c>
      <c r="H18" s="259">
        <v>1</v>
      </c>
      <c r="I18" s="259">
        <v>1</v>
      </c>
      <c r="J18" s="260">
        <f t="shared" si="2"/>
        <v>11000</v>
      </c>
      <c r="K18" s="261"/>
      <c r="L18" s="262"/>
      <c r="M18" s="29">
        <f t="shared" si="0"/>
      </c>
    </row>
    <row r="19" spans="1:13" ht="13.5" customHeight="1">
      <c r="A19" s="252">
        <v>1</v>
      </c>
      <c r="B19" s="484" t="s">
        <v>300</v>
      </c>
      <c r="C19" s="257" t="s">
        <v>299</v>
      </c>
      <c r="D19" s="255">
        <v>16</v>
      </c>
      <c r="E19" s="257" t="s">
        <v>125</v>
      </c>
      <c r="F19" s="257" t="s">
        <v>288</v>
      </c>
      <c r="G19" s="258">
        <v>11000</v>
      </c>
      <c r="H19" s="259">
        <v>1</v>
      </c>
      <c r="I19" s="259">
        <v>1</v>
      </c>
      <c r="J19" s="260">
        <f t="shared" si="2"/>
        <v>11000</v>
      </c>
      <c r="K19" s="261"/>
      <c r="L19" s="262"/>
      <c r="M19" s="29">
        <f t="shared" si="0"/>
      </c>
    </row>
    <row r="20" spans="1:13" ht="13.5" customHeight="1">
      <c r="A20" s="252">
        <v>1</v>
      </c>
      <c r="B20" s="484" t="s">
        <v>305</v>
      </c>
      <c r="C20" s="257" t="s">
        <v>299</v>
      </c>
      <c r="D20" s="255">
        <v>17</v>
      </c>
      <c r="E20" s="257" t="s">
        <v>85</v>
      </c>
      <c r="F20" s="257" t="s">
        <v>289</v>
      </c>
      <c r="G20" s="258">
        <v>40000</v>
      </c>
      <c r="H20" s="259">
        <v>1</v>
      </c>
      <c r="I20" s="259">
        <v>1</v>
      </c>
      <c r="J20" s="260">
        <f t="shared" si="2"/>
        <v>40000</v>
      </c>
      <c r="K20" s="261"/>
      <c r="L20" s="262"/>
      <c r="M20" s="29">
        <f t="shared" si="0"/>
      </c>
    </row>
    <row r="21" spans="1:13" ht="13.5" customHeight="1">
      <c r="A21" s="252">
        <v>1</v>
      </c>
      <c r="B21" s="484" t="s">
        <v>305</v>
      </c>
      <c r="C21" s="257" t="s">
        <v>299</v>
      </c>
      <c r="D21" s="255">
        <v>18</v>
      </c>
      <c r="E21" s="257" t="s">
        <v>85</v>
      </c>
      <c r="F21" s="257" t="s">
        <v>290</v>
      </c>
      <c r="G21" s="258">
        <v>20000</v>
      </c>
      <c r="H21" s="259">
        <v>1</v>
      </c>
      <c r="I21" s="259">
        <v>1</v>
      </c>
      <c r="J21" s="260">
        <f t="shared" si="2"/>
        <v>20000</v>
      </c>
      <c r="K21" s="261"/>
      <c r="L21" s="262"/>
      <c r="M21" s="29">
        <f t="shared" si="0"/>
      </c>
    </row>
    <row r="22" spans="1:13" ht="13.5" customHeight="1">
      <c r="A22" s="252">
        <v>2</v>
      </c>
      <c r="B22" s="484" t="s">
        <v>302</v>
      </c>
      <c r="C22" s="257" t="s">
        <v>298</v>
      </c>
      <c r="D22" s="255">
        <v>19</v>
      </c>
      <c r="E22" s="256" t="s">
        <v>125</v>
      </c>
      <c r="F22" s="257" t="s">
        <v>291</v>
      </c>
      <c r="G22" s="258">
        <v>58000</v>
      </c>
      <c r="H22" s="259">
        <v>3</v>
      </c>
      <c r="I22" s="259">
        <v>1</v>
      </c>
      <c r="J22" s="260">
        <f t="shared" si="2"/>
        <v>174000</v>
      </c>
      <c r="K22" s="261"/>
      <c r="L22" s="262"/>
      <c r="M22" s="29">
        <f t="shared" si="0"/>
      </c>
    </row>
    <row r="23" spans="1:13" ht="13.5" customHeight="1">
      <c r="A23" s="252">
        <v>2</v>
      </c>
      <c r="B23" s="484" t="s">
        <v>302</v>
      </c>
      <c r="C23" s="257" t="s">
        <v>298</v>
      </c>
      <c r="D23" s="255">
        <v>20</v>
      </c>
      <c r="E23" s="256" t="s">
        <v>125</v>
      </c>
      <c r="F23" s="257" t="s">
        <v>292</v>
      </c>
      <c r="G23" s="258">
        <v>80000</v>
      </c>
      <c r="H23" s="259">
        <v>3</v>
      </c>
      <c r="I23" s="259">
        <v>1</v>
      </c>
      <c r="J23" s="260">
        <f t="shared" si="2"/>
        <v>240000</v>
      </c>
      <c r="K23" s="261"/>
      <c r="L23" s="262"/>
      <c r="M23" s="29">
        <f t="shared" si="0"/>
      </c>
    </row>
    <row r="24" spans="1:13" ht="13.5" customHeight="1">
      <c r="A24" s="252">
        <v>2</v>
      </c>
      <c r="B24" s="484" t="s">
        <v>302</v>
      </c>
      <c r="C24" s="257" t="s">
        <v>298</v>
      </c>
      <c r="D24" s="255">
        <v>21</v>
      </c>
      <c r="E24" s="256" t="s">
        <v>125</v>
      </c>
      <c r="F24" s="257" t="s">
        <v>293</v>
      </c>
      <c r="G24" s="258">
        <v>40000</v>
      </c>
      <c r="H24" s="259">
        <v>3</v>
      </c>
      <c r="I24" s="259">
        <v>1</v>
      </c>
      <c r="J24" s="260">
        <f t="shared" si="2"/>
        <v>120000</v>
      </c>
      <c r="K24" s="261"/>
      <c r="L24" s="262"/>
      <c r="M24" s="29">
        <f t="shared" si="0"/>
      </c>
    </row>
    <row r="25" spans="1:13" ht="13.5" customHeight="1">
      <c r="A25" s="252"/>
      <c r="B25" s="281"/>
      <c r="C25" s="254"/>
      <c r="D25" s="255">
        <v>22</v>
      </c>
      <c r="E25" s="256"/>
      <c r="F25" s="257"/>
      <c r="G25" s="258"/>
      <c r="H25" s="259"/>
      <c r="I25" s="259"/>
      <c r="J25" s="260">
        <f t="shared" si="2"/>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3" ref="M68:M102">IF(K68="◎",J68,"")</f>
      </c>
    </row>
    <row r="69" spans="1:13" ht="13.5" customHeight="1">
      <c r="A69" s="252"/>
      <c r="B69" s="253"/>
      <c r="C69" s="254"/>
      <c r="D69" s="255">
        <v>66</v>
      </c>
      <c r="E69" s="256"/>
      <c r="F69" s="257"/>
      <c r="G69" s="258"/>
      <c r="H69" s="259"/>
      <c r="I69" s="259"/>
      <c r="J69" s="260">
        <f t="shared" si="1"/>
        <v>0</v>
      </c>
      <c r="K69" s="261"/>
      <c r="L69" s="262"/>
      <c r="M69" s="29">
        <f t="shared" si="3"/>
      </c>
    </row>
    <row r="70" spans="1:13" ht="13.5" customHeight="1">
      <c r="A70" s="252"/>
      <c r="B70" s="253"/>
      <c r="C70" s="254"/>
      <c r="D70" s="255">
        <v>67</v>
      </c>
      <c r="E70" s="256"/>
      <c r="F70" s="257"/>
      <c r="G70" s="258"/>
      <c r="H70" s="259"/>
      <c r="I70" s="259"/>
      <c r="J70" s="260">
        <f aca="true" t="shared" si="4" ref="J70:J89">G70*H70*I70</f>
        <v>0</v>
      </c>
      <c r="K70" s="261"/>
      <c r="L70" s="262"/>
      <c r="M70" s="29">
        <f t="shared" si="3"/>
      </c>
    </row>
    <row r="71" spans="1:13" ht="13.5" customHeight="1">
      <c r="A71" s="252"/>
      <c r="B71" s="253"/>
      <c r="C71" s="254"/>
      <c r="D71" s="255">
        <v>68</v>
      </c>
      <c r="E71" s="256"/>
      <c r="F71" s="257"/>
      <c r="G71" s="258"/>
      <c r="H71" s="259"/>
      <c r="I71" s="259"/>
      <c r="J71" s="260">
        <f t="shared" si="4"/>
        <v>0</v>
      </c>
      <c r="K71" s="261"/>
      <c r="L71" s="262"/>
      <c r="M71" s="29">
        <f t="shared" si="3"/>
      </c>
    </row>
    <row r="72" spans="1:13" ht="13.5" customHeight="1">
      <c r="A72" s="252"/>
      <c r="B72" s="253"/>
      <c r="C72" s="254"/>
      <c r="D72" s="264">
        <v>69</v>
      </c>
      <c r="E72" s="256"/>
      <c r="F72" s="257"/>
      <c r="G72" s="258"/>
      <c r="H72" s="259"/>
      <c r="I72" s="259"/>
      <c r="J72" s="260">
        <f t="shared" si="4"/>
        <v>0</v>
      </c>
      <c r="K72" s="261"/>
      <c r="L72" s="262"/>
      <c r="M72" s="29">
        <f t="shared" si="3"/>
      </c>
    </row>
    <row r="73" spans="1:13" ht="13.5" customHeight="1">
      <c r="A73" s="252"/>
      <c r="B73" s="253"/>
      <c r="C73" s="254"/>
      <c r="D73" s="274">
        <v>70</v>
      </c>
      <c r="E73" s="256"/>
      <c r="F73" s="256"/>
      <c r="G73" s="270"/>
      <c r="H73" s="271"/>
      <c r="I73" s="271"/>
      <c r="J73" s="260">
        <f t="shared" si="4"/>
        <v>0</v>
      </c>
      <c r="K73" s="272"/>
      <c r="L73" s="273"/>
      <c r="M73" s="29">
        <f t="shared" si="3"/>
      </c>
    </row>
    <row r="74" spans="1:13" ht="13.5" customHeight="1">
      <c r="A74" s="252"/>
      <c r="B74" s="253"/>
      <c r="C74" s="254"/>
      <c r="D74" s="284">
        <v>71</v>
      </c>
      <c r="E74" s="256"/>
      <c r="F74" s="257"/>
      <c r="G74" s="258"/>
      <c r="H74" s="259"/>
      <c r="I74" s="259"/>
      <c r="J74" s="260">
        <f t="shared" si="4"/>
        <v>0</v>
      </c>
      <c r="K74" s="261"/>
      <c r="L74" s="262"/>
      <c r="M74" s="29">
        <f t="shared" si="3"/>
      </c>
    </row>
    <row r="75" spans="1:13" ht="13.5" customHeight="1">
      <c r="A75" s="252"/>
      <c r="B75" s="253"/>
      <c r="C75" s="254"/>
      <c r="D75" s="284">
        <v>72</v>
      </c>
      <c r="E75" s="256"/>
      <c r="F75" s="257"/>
      <c r="G75" s="258"/>
      <c r="H75" s="259"/>
      <c r="I75" s="259"/>
      <c r="J75" s="260">
        <f t="shared" si="4"/>
        <v>0</v>
      </c>
      <c r="K75" s="261"/>
      <c r="L75" s="262"/>
      <c r="M75" s="29">
        <f t="shared" si="3"/>
      </c>
    </row>
    <row r="76" spans="1:13" ht="13.5" customHeight="1">
      <c r="A76" s="252"/>
      <c r="B76" s="253"/>
      <c r="C76" s="254"/>
      <c r="D76" s="285">
        <v>73</v>
      </c>
      <c r="E76" s="256"/>
      <c r="F76" s="257"/>
      <c r="G76" s="258"/>
      <c r="H76" s="259"/>
      <c r="I76" s="259"/>
      <c r="J76" s="260">
        <f t="shared" si="4"/>
        <v>0</v>
      </c>
      <c r="K76" s="261"/>
      <c r="L76" s="262"/>
      <c r="M76" s="29">
        <f t="shared" si="3"/>
      </c>
    </row>
    <row r="77" spans="1:13" ht="13.5" customHeight="1">
      <c r="A77" s="252"/>
      <c r="B77" s="253"/>
      <c r="C77" s="254"/>
      <c r="D77" s="284">
        <v>74</v>
      </c>
      <c r="E77" s="256"/>
      <c r="F77" s="257"/>
      <c r="G77" s="258"/>
      <c r="H77" s="259"/>
      <c r="I77" s="259"/>
      <c r="J77" s="260">
        <f t="shared" si="4"/>
        <v>0</v>
      </c>
      <c r="K77" s="261"/>
      <c r="L77" s="262"/>
      <c r="M77" s="29">
        <f t="shared" si="3"/>
      </c>
    </row>
    <row r="78" spans="1:13" ht="13.5" customHeight="1">
      <c r="A78" s="252"/>
      <c r="B78" s="253"/>
      <c r="C78" s="254"/>
      <c r="D78" s="284">
        <v>75</v>
      </c>
      <c r="E78" s="256"/>
      <c r="F78" s="257"/>
      <c r="G78" s="258"/>
      <c r="H78" s="259"/>
      <c r="I78" s="259"/>
      <c r="J78" s="260">
        <f t="shared" si="4"/>
        <v>0</v>
      </c>
      <c r="K78" s="261"/>
      <c r="L78" s="262"/>
      <c r="M78" s="29">
        <f t="shared" si="3"/>
      </c>
    </row>
    <row r="79" spans="1:13" ht="13.5" customHeight="1">
      <c r="A79" s="252"/>
      <c r="B79" s="253"/>
      <c r="C79" s="254"/>
      <c r="D79" s="284">
        <v>76</v>
      </c>
      <c r="E79" s="256"/>
      <c r="F79" s="257"/>
      <c r="G79" s="258"/>
      <c r="H79" s="259"/>
      <c r="I79" s="259"/>
      <c r="J79" s="260">
        <f t="shared" si="4"/>
        <v>0</v>
      </c>
      <c r="K79" s="261"/>
      <c r="L79" s="262"/>
      <c r="M79" s="29">
        <f t="shared" si="3"/>
      </c>
    </row>
    <row r="80" spans="1:13" ht="13.5" customHeight="1">
      <c r="A80" s="252"/>
      <c r="B80" s="253"/>
      <c r="C80" s="254"/>
      <c r="D80" s="285">
        <v>77</v>
      </c>
      <c r="E80" s="256"/>
      <c r="F80" s="257"/>
      <c r="G80" s="258"/>
      <c r="H80" s="259"/>
      <c r="I80" s="259"/>
      <c r="J80" s="260">
        <f t="shared" si="4"/>
        <v>0</v>
      </c>
      <c r="K80" s="261"/>
      <c r="L80" s="262"/>
      <c r="M80" s="29">
        <f t="shared" si="3"/>
      </c>
    </row>
    <row r="81" spans="1:13" ht="13.5" customHeight="1">
      <c r="A81" s="252"/>
      <c r="B81" s="253"/>
      <c r="C81" s="254"/>
      <c r="D81" s="284">
        <v>78</v>
      </c>
      <c r="E81" s="256"/>
      <c r="F81" s="257"/>
      <c r="G81" s="258"/>
      <c r="H81" s="259"/>
      <c r="I81" s="259"/>
      <c r="J81" s="260">
        <f t="shared" si="4"/>
        <v>0</v>
      </c>
      <c r="K81" s="261"/>
      <c r="L81" s="262"/>
      <c r="M81" s="29">
        <f t="shared" si="3"/>
      </c>
    </row>
    <row r="82" spans="1:13" ht="13.5" customHeight="1">
      <c r="A82" s="252"/>
      <c r="B82" s="253"/>
      <c r="C82" s="254"/>
      <c r="D82" s="284">
        <v>79</v>
      </c>
      <c r="E82" s="256"/>
      <c r="F82" s="257"/>
      <c r="G82" s="258"/>
      <c r="H82" s="259"/>
      <c r="I82" s="259"/>
      <c r="J82" s="260">
        <f t="shared" si="4"/>
        <v>0</v>
      </c>
      <c r="K82" s="261"/>
      <c r="L82" s="262"/>
      <c r="M82" s="29">
        <f t="shared" si="3"/>
      </c>
    </row>
    <row r="83" spans="1:13" ht="13.5" customHeight="1">
      <c r="A83" s="252"/>
      <c r="B83" s="253"/>
      <c r="C83" s="254"/>
      <c r="D83" s="284">
        <v>80</v>
      </c>
      <c r="E83" s="257"/>
      <c r="F83" s="257"/>
      <c r="G83" s="258"/>
      <c r="H83" s="259"/>
      <c r="I83" s="259"/>
      <c r="J83" s="260">
        <f t="shared" si="4"/>
        <v>0</v>
      </c>
      <c r="K83" s="261"/>
      <c r="L83" s="262"/>
      <c r="M83" s="29">
        <f t="shared" si="3"/>
      </c>
    </row>
    <row r="84" spans="1:13" ht="13.5" customHeight="1">
      <c r="A84" s="252"/>
      <c r="B84" s="253"/>
      <c r="C84" s="254"/>
      <c r="D84" s="264">
        <v>81</v>
      </c>
      <c r="E84" s="265"/>
      <c r="F84" s="276"/>
      <c r="G84" s="277"/>
      <c r="H84" s="278"/>
      <c r="I84" s="278"/>
      <c r="J84" s="260">
        <f t="shared" si="4"/>
        <v>0</v>
      </c>
      <c r="K84" s="279"/>
      <c r="L84" s="280"/>
      <c r="M84" s="29">
        <f t="shared" si="3"/>
      </c>
    </row>
    <row r="85" spans="1:13" ht="13.5" customHeight="1">
      <c r="A85" s="252"/>
      <c r="B85" s="253"/>
      <c r="C85" s="254"/>
      <c r="D85" s="255">
        <v>82</v>
      </c>
      <c r="E85" s="256"/>
      <c r="F85" s="257"/>
      <c r="G85" s="258"/>
      <c r="H85" s="259"/>
      <c r="I85" s="259"/>
      <c r="J85" s="260">
        <f t="shared" si="4"/>
        <v>0</v>
      </c>
      <c r="K85" s="261"/>
      <c r="L85" s="262"/>
      <c r="M85" s="29">
        <f t="shared" si="3"/>
      </c>
    </row>
    <row r="86" spans="1:13" ht="13.5" customHeight="1">
      <c r="A86" s="252"/>
      <c r="B86" s="253"/>
      <c r="C86" s="254"/>
      <c r="D86" s="255">
        <v>83</v>
      </c>
      <c r="E86" s="256"/>
      <c r="F86" s="257"/>
      <c r="G86" s="258"/>
      <c r="H86" s="259"/>
      <c r="I86" s="259"/>
      <c r="J86" s="260">
        <f t="shared" si="4"/>
        <v>0</v>
      </c>
      <c r="K86" s="261"/>
      <c r="L86" s="262"/>
      <c r="M86" s="29">
        <f t="shared" si="3"/>
      </c>
    </row>
    <row r="87" spans="1:13" ht="13.5" customHeight="1">
      <c r="A87" s="252"/>
      <c r="B87" s="253"/>
      <c r="C87" s="254"/>
      <c r="D87" s="255">
        <v>84</v>
      </c>
      <c r="E87" s="256"/>
      <c r="F87" s="257"/>
      <c r="G87" s="258"/>
      <c r="H87" s="259"/>
      <c r="I87" s="259"/>
      <c r="J87" s="260">
        <f t="shared" si="4"/>
        <v>0</v>
      </c>
      <c r="K87" s="261"/>
      <c r="L87" s="262"/>
      <c r="M87" s="29">
        <f t="shared" si="3"/>
      </c>
    </row>
    <row r="88" spans="1:13" ht="13.5" customHeight="1">
      <c r="A88" s="252"/>
      <c r="B88" s="253"/>
      <c r="C88" s="254"/>
      <c r="D88" s="264">
        <v>85</v>
      </c>
      <c r="E88" s="256"/>
      <c r="F88" s="257"/>
      <c r="G88" s="258"/>
      <c r="H88" s="259"/>
      <c r="I88" s="259"/>
      <c r="J88" s="260">
        <f t="shared" si="4"/>
        <v>0</v>
      </c>
      <c r="K88" s="261"/>
      <c r="L88" s="262"/>
      <c r="M88" s="29">
        <f t="shared" si="3"/>
      </c>
    </row>
    <row r="89" spans="1:13" ht="13.5" customHeight="1">
      <c r="A89" s="252"/>
      <c r="B89" s="253"/>
      <c r="C89" s="254"/>
      <c r="D89" s="255">
        <v>86</v>
      </c>
      <c r="E89" s="256"/>
      <c r="F89" s="257"/>
      <c r="G89" s="258"/>
      <c r="H89" s="259"/>
      <c r="I89" s="259"/>
      <c r="J89" s="260">
        <f t="shared" si="4"/>
        <v>0</v>
      </c>
      <c r="K89" s="261"/>
      <c r="L89" s="262"/>
      <c r="M89" s="29">
        <f t="shared" si="3"/>
      </c>
    </row>
    <row r="90" spans="1:13" ht="13.5" customHeight="1">
      <c r="A90" s="252"/>
      <c r="B90" s="253"/>
      <c r="C90" s="254"/>
      <c r="D90" s="255">
        <v>87</v>
      </c>
      <c r="E90" s="256"/>
      <c r="F90" s="257"/>
      <c r="G90" s="258"/>
      <c r="H90" s="259"/>
      <c r="I90" s="259"/>
      <c r="J90" s="260">
        <f aca="true" t="shared" si="5" ref="J90:J103">G90*H90*I90</f>
        <v>0</v>
      </c>
      <c r="K90" s="261"/>
      <c r="L90" s="262"/>
      <c r="M90" s="29">
        <f t="shared" si="3"/>
      </c>
    </row>
    <row r="91" spans="1:13" ht="13.5" customHeight="1">
      <c r="A91" s="252"/>
      <c r="B91" s="253"/>
      <c r="C91" s="254"/>
      <c r="D91" s="255">
        <v>88</v>
      </c>
      <c r="E91" s="256"/>
      <c r="F91" s="257"/>
      <c r="G91" s="258"/>
      <c r="H91" s="259"/>
      <c r="I91" s="259"/>
      <c r="J91" s="260">
        <f t="shared" si="5"/>
        <v>0</v>
      </c>
      <c r="K91" s="261"/>
      <c r="L91" s="262"/>
      <c r="M91" s="29">
        <f t="shared" si="3"/>
      </c>
    </row>
    <row r="92" spans="1:13" ht="13.5" customHeight="1">
      <c r="A92" s="252"/>
      <c r="B92" s="253"/>
      <c r="C92" s="254"/>
      <c r="D92" s="264">
        <v>89</v>
      </c>
      <c r="E92" s="256"/>
      <c r="F92" s="257"/>
      <c r="G92" s="258"/>
      <c r="H92" s="259"/>
      <c r="I92" s="259"/>
      <c r="J92" s="260">
        <f t="shared" si="5"/>
        <v>0</v>
      </c>
      <c r="K92" s="261"/>
      <c r="L92" s="262"/>
      <c r="M92" s="29">
        <f t="shared" si="3"/>
      </c>
    </row>
    <row r="93" spans="1:13" ht="13.5" customHeight="1">
      <c r="A93" s="252"/>
      <c r="B93" s="253"/>
      <c r="C93" s="254"/>
      <c r="D93" s="274">
        <v>90</v>
      </c>
      <c r="E93" s="256"/>
      <c r="F93" s="256"/>
      <c r="G93" s="270"/>
      <c r="H93" s="271"/>
      <c r="I93" s="271"/>
      <c r="J93" s="260">
        <f t="shared" si="5"/>
        <v>0</v>
      </c>
      <c r="K93" s="272"/>
      <c r="L93" s="273"/>
      <c r="M93" s="29">
        <f t="shared" si="3"/>
      </c>
    </row>
    <row r="94" spans="1:13" ht="13.5" customHeight="1">
      <c r="A94" s="252"/>
      <c r="B94" s="253"/>
      <c r="C94" s="254"/>
      <c r="D94" s="255">
        <v>91</v>
      </c>
      <c r="E94" s="257"/>
      <c r="F94" s="257"/>
      <c r="G94" s="258"/>
      <c r="H94" s="259"/>
      <c r="I94" s="259"/>
      <c r="J94" s="260">
        <f t="shared" si="5"/>
        <v>0</v>
      </c>
      <c r="K94" s="261"/>
      <c r="L94" s="262"/>
      <c r="M94" s="29">
        <f t="shared" si="3"/>
      </c>
    </row>
    <row r="95" spans="1:13" ht="13.5" customHeight="1">
      <c r="A95" s="252"/>
      <c r="B95" s="253"/>
      <c r="C95" s="254"/>
      <c r="D95" s="255">
        <v>92</v>
      </c>
      <c r="E95" s="257"/>
      <c r="F95" s="257"/>
      <c r="G95" s="258"/>
      <c r="H95" s="259"/>
      <c r="I95" s="259"/>
      <c r="J95" s="260">
        <f t="shared" si="5"/>
        <v>0</v>
      </c>
      <c r="K95" s="261"/>
      <c r="L95" s="262"/>
      <c r="M95" s="29">
        <f t="shared" si="3"/>
      </c>
    </row>
    <row r="96" spans="1:13" ht="13.5" customHeight="1">
      <c r="A96" s="252"/>
      <c r="B96" s="253"/>
      <c r="C96" s="254"/>
      <c r="D96" s="255">
        <v>93</v>
      </c>
      <c r="E96" s="257"/>
      <c r="F96" s="257"/>
      <c r="G96" s="258"/>
      <c r="H96" s="259"/>
      <c r="I96" s="259"/>
      <c r="J96" s="260">
        <f t="shared" si="5"/>
        <v>0</v>
      </c>
      <c r="K96" s="261"/>
      <c r="L96" s="262"/>
      <c r="M96" s="29">
        <f t="shared" si="3"/>
      </c>
    </row>
    <row r="97" spans="1:13" ht="13.5" customHeight="1">
      <c r="A97" s="252"/>
      <c r="B97" s="253"/>
      <c r="C97" s="254"/>
      <c r="D97" s="255">
        <v>94</v>
      </c>
      <c r="E97" s="257"/>
      <c r="F97" s="257"/>
      <c r="G97" s="258"/>
      <c r="H97" s="259"/>
      <c r="I97" s="259"/>
      <c r="J97" s="260">
        <f t="shared" si="5"/>
        <v>0</v>
      </c>
      <c r="K97" s="261"/>
      <c r="L97" s="262"/>
      <c r="M97" s="29">
        <f t="shared" si="3"/>
      </c>
    </row>
    <row r="98" spans="1:13" ht="13.5" customHeight="1">
      <c r="A98" s="252"/>
      <c r="B98" s="253"/>
      <c r="C98" s="254"/>
      <c r="D98" s="255">
        <v>95</v>
      </c>
      <c r="E98" s="257"/>
      <c r="F98" s="257"/>
      <c r="G98" s="258"/>
      <c r="H98" s="259"/>
      <c r="I98" s="259"/>
      <c r="J98" s="260">
        <f t="shared" si="5"/>
        <v>0</v>
      </c>
      <c r="K98" s="261"/>
      <c r="L98" s="262"/>
      <c r="M98" s="29">
        <f t="shared" si="3"/>
      </c>
    </row>
    <row r="99" spans="1:13" ht="13.5" customHeight="1">
      <c r="A99" s="252"/>
      <c r="B99" s="253"/>
      <c r="C99" s="254"/>
      <c r="D99" s="255">
        <v>96</v>
      </c>
      <c r="E99" s="257"/>
      <c r="F99" s="257"/>
      <c r="G99" s="258"/>
      <c r="H99" s="259"/>
      <c r="I99" s="259"/>
      <c r="J99" s="260">
        <f t="shared" si="5"/>
        <v>0</v>
      </c>
      <c r="K99" s="261"/>
      <c r="L99" s="262"/>
      <c r="M99" s="29">
        <f t="shared" si="3"/>
      </c>
    </row>
    <row r="100" spans="1:13" ht="13.5" customHeight="1">
      <c r="A100" s="252"/>
      <c r="B100" s="253"/>
      <c r="C100" s="254"/>
      <c r="D100" s="255">
        <v>97</v>
      </c>
      <c r="E100" s="257"/>
      <c r="F100" s="257"/>
      <c r="G100" s="258"/>
      <c r="H100" s="259"/>
      <c r="I100" s="259"/>
      <c r="J100" s="260">
        <f t="shared" si="5"/>
        <v>0</v>
      </c>
      <c r="K100" s="261"/>
      <c r="L100" s="262"/>
      <c r="M100" s="29">
        <f t="shared" si="3"/>
      </c>
    </row>
    <row r="101" spans="1:13" ht="13.5" customHeight="1">
      <c r="A101" s="252"/>
      <c r="B101" s="253"/>
      <c r="C101" s="254"/>
      <c r="D101" s="255">
        <v>98</v>
      </c>
      <c r="E101" s="257"/>
      <c r="F101" s="257"/>
      <c r="G101" s="258"/>
      <c r="H101" s="259"/>
      <c r="I101" s="259"/>
      <c r="J101" s="260">
        <f t="shared" si="5"/>
        <v>0</v>
      </c>
      <c r="K101" s="261"/>
      <c r="L101" s="262"/>
      <c r="M101" s="29">
        <f t="shared" si="3"/>
      </c>
    </row>
    <row r="102" spans="1:13" ht="13.5" customHeight="1">
      <c r="A102" s="252"/>
      <c r="B102" s="253"/>
      <c r="C102" s="254"/>
      <c r="D102" s="255">
        <v>99</v>
      </c>
      <c r="E102" s="257"/>
      <c r="F102" s="257"/>
      <c r="G102" s="258"/>
      <c r="H102" s="259"/>
      <c r="I102" s="259"/>
      <c r="J102" s="260">
        <f t="shared" si="5"/>
        <v>0</v>
      </c>
      <c r="K102" s="261"/>
      <c r="L102" s="262"/>
      <c r="M102" s="29">
        <f t="shared" si="3"/>
      </c>
    </row>
    <row r="103" spans="1:13" ht="13.5" customHeight="1" thickBot="1">
      <c r="A103" s="286"/>
      <c r="B103" s="287"/>
      <c r="C103" s="478"/>
      <c r="D103" s="288">
        <v>100</v>
      </c>
      <c r="E103" s="289"/>
      <c r="F103" s="289"/>
      <c r="G103" s="290"/>
      <c r="H103" s="291"/>
      <c r="I103" s="291"/>
      <c r="J103" s="292">
        <f t="shared" si="5"/>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0" t="s">
        <v>176</v>
      </c>
      <c r="I106" s="580"/>
      <c r="J106" s="580" t="s">
        <v>173</v>
      </c>
      <c r="K106" s="581"/>
    </row>
    <row r="107" spans="4:11" ht="14.25" thickTop="1">
      <c r="D107" s="67"/>
      <c r="F107" s="297" t="s">
        <v>85</v>
      </c>
      <c r="G107" s="227">
        <f>SUMIF($E$4:$E$103,F107,$J$4:$J$103)</f>
        <v>221000</v>
      </c>
      <c r="H107" s="582">
        <f>SUMIF($E$4:$E$103,F107,$M$4:$M$103)</f>
        <v>0</v>
      </c>
      <c r="I107" s="582"/>
      <c r="J107" s="582">
        <f aca="true" t="shared" si="6" ref="J107:J115">G107-H107</f>
        <v>221000</v>
      </c>
      <c r="K107" s="583"/>
    </row>
    <row r="108" spans="4:11" ht="13.5">
      <c r="D108" s="67"/>
      <c r="F108" s="298" t="s">
        <v>86</v>
      </c>
      <c r="G108" s="227">
        <f aca="true" t="shared" si="7" ref="G108:G115">SUMIF($E$4:$E$103,F108,$J$4:$J$103)</f>
        <v>0</v>
      </c>
      <c r="H108" s="574">
        <f aca="true" t="shared" si="8" ref="H108:H114">SUMIF($E$4:$E$103,F108,$M$4:$M$103)</f>
        <v>0</v>
      </c>
      <c r="I108" s="574"/>
      <c r="J108" s="574">
        <f t="shared" si="6"/>
        <v>0</v>
      </c>
      <c r="K108" s="575"/>
    </row>
    <row r="109" spans="4:11" ht="13.5">
      <c r="D109" s="67"/>
      <c r="F109" s="298" t="s">
        <v>125</v>
      </c>
      <c r="G109" s="227">
        <f t="shared" si="7"/>
        <v>594780</v>
      </c>
      <c r="H109" s="574">
        <f t="shared" si="8"/>
        <v>0</v>
      </c>
      <c r="I109" s="574"/>
      <c r="J109" s="574">
        <f t="shared" si="6"/>
        <v>594780</v>
      </c>
      <c r="K109" s="575"/>
    </row>
    <row r="110" spans="4:11" ht="13.5">
      <c r="D110" s="67"/>
      <c r="F110" s="298" t="s">
        <v>126</v>
      </c>
      <c r="G110" s="227">
        <f t="shared" si="7"/>
        <v>0</v>
      </c>
      <c r="H110" s="574">
        <f t="shared" si="8"/>
        <v>0</v>
      </c>
      <c r="I110" s="574"/>
      <c r="J110" s="574">
        <f t="shared" si="6"/>
        <v>0</v>
      </c>
      <c r="K110" s="575"/>
    </row>
    <row r="111" spans="4:11" ht="13.5">
      <c r="D111" s="67"/>
      <c r="F111" s="298" t="s">
        <v>87</v>
      </c>
      <c r="G111" s="227">
        <f t="shared" si="7"/>
        <v>0</v>
      </c>
      <c r="H111" s="574">
        <f t="shared" si="8"/>
        <v>0</v>
      </c>
      <c r="I111" s="574"/>
      <c r="J111" s="574">
        <f t="shared" si="6"/>
        <v>0</v>
      </c>
      <c r="K111" s="575"/>
    </row>
    <row r="112" spans="4:11" ht="13.5">
      <c r="D112" s="67"/>
      <c r="F112" s="298" t="s">
        <v>88</v>
      </c>
      <c r="G112" s="227">
        <f t="shared" si="7"/>
        <v>0</v>
      </c>
      <c r="H112" s="574">
        <f t="shared" si="8"/>
        <v>0</v>
      </c>
      <c r="I112" s="574"/>
      <c r="J112" s="574">
        <f t="shared" si="6"/>
        <v>0</v>
      </c>
      <c r="K112" s="575"/>
    </row>
    <row r="113" spans="4:11" ht="13.5">
      <c r="D113" s="67"/>
      <c r="F113" s="298" t="s">
        <v>89</v>
      </c>
      <c r="G113" s="227">
        <f t="shared" si="7"/>
        <v>0</v>
      </c>
      <c r="H113" s="574">
        <f t="shared" si="8"/>
        <v>0</v>
      </c>
      <c r="I113" s="574"/>
      <c r="J113" s="574">
        <f t="shared" si="6"/>
        <v>0</v>
      </c>
      <c r="K113" s="575"/>
    </row>
    <row r="114" spans="4:11" ht="13.5">
      <c r="D114" s="67"/>
      <c r="F114" s="298" t="s">
        <v>90</v>
      </c>
      <c r="G114" s="227">
        <f t="shared" si="7"/>
        <v>0</v>
      </c>
      <c r="H114" s="574">
        <f t="shared" si="8"/>
        <v>0</v>
      </c>
      <c r="I114" s="574"/>
      <c r="J114" s="574">
        <f t="shared" si="6"/>
        <v>0</v>
      </c>
      <c r="K114" s="575"/>
    </row>
    <row r="115" spans="4:11" ht="14.25" thickBot="1">
      <c r="D115" s="67"/>
      <c r="F115" s="429" t="s">
        <v>138</v>
      </c>
      <c r="G115" s="430">
        <f t="shared" si="7"/>
        <v>104390</v>
      </c>
      <c r="H115" s="576">
        <f>SUMIF($E$4:$E$103,F115,$M$4:$M$103)+'1-3'!F121</f>
        <v>11000</v>
      </c>
      <c r="I115" s="576"/>
      <c r="J115" s="576">
        <f t="shared" si="6"/>
        <v>93390</v>
      </c>
      <c r="K115" s="577"/>
    </row>
    <row r="116" spans="4:11" ht="15" thickBot="1" thickTop="1">
      <c r="D116" s="47"/>
      <c r="F116" s="427" t="s">
        <v>15</v>
      </c>
      <c r="G116" s="428">
        <f>SUM(G107:G115)</f>
        <v>920170</v>
      </c>
      <c r="H116" s="578">
        <f>SUM(H107:I115)</f>
        <v>11000</v>
      </c>
      <c r="I116" s="578"/>
      <c r="J116" s="578">
        <f>SUM(J107:K115)</f>
        <v>909170</v>
      </c>
      <c r="K116" s="57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3" activePane="bottomLeft" state="frozen"/>
      <selection pane="topLeft" activeCell="B16" sqref="B16:K23"/>
      <selection pane="bottomLeft" activeCell="F28" sqref="F2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244</v>
      </c>
      <c r="C2" s="87"/>
      <c r="E2" s="72" t="s">
        <v>185</v>
      </c>
      <c r="F2" s="465">
        <f>SUM(E4:E118)</f>
        <v>92390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273</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10000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273</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9000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5000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272</v>
      </c>
      <c r="E104" s="192">
        <v>2000</v>
      </c>
      <c r="F104" s="110"/>
    </row>
    <row r="105" spans="1:6" ht="15" customHeight="1">
      <c r="A105" s="102">
        <v>102</v>
      </c>
      <c r="B105" s="154"/>
      <c r="C105" s="154"/>
      <c r="D105" s="112" t="s">
        <v>232</v>
      </c>
      <c r="E105" s="186">
        <v>3600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92390</v>
      </c>
    </row>
    <row r="121" spans="4:6" ht="15" customHeight="1">
      <c r="D121" s="80"/>
      <c r="E121" s="39" t="s">
        <v>176</v>
      </c>
      <c r="F121" s="183">
        <f>SUMIF(F4:F118,"◎",E4:E118)</f>
        <v>11000</v>
      </c>
    </row>
    <row r="122" spans="4:6" ht="15" customHeight="1" thickBot="1">
      <c r="D122" s="80"/>
      <c r="E122" s="82" t="s">
        <v>13</v>
      </c>
      <c r="F122" s="184">
        <f>F120-F121</f>
        <v>81390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297</v>
      </c>
      <c r="I1" s="506"/>
      <c r="J1" s="506"/>
      <c r="K1" s="506"/>
    </row>
    <row r="2" spans="8:11" s="1" customFormat="1" ht="18" customHeight="1">
      <c r="H2" s="506" t="s">
        <v>296</v>
      </c>
      <c r="I2" s="506"/>
      <c r="J2" s="506"/>
      <c r="K2" s="506"/>
    </row>
    <row r="3" s="1" customFormat="1" ht="18" customHeight="1">
      <c r="K3" s="2"/>
    </row>
    <row r="4" spans="8:11" s="1" customFormat="1" ht="18" customHeight="1">
      <c r="H4" s="507" t="s">
        <v>314</v>
      </c>
      <c r="I4" s="507"/>
      <c r="J4" s="507"/>
      <c r="K4" s="507"/>
    </row>
    <row r="5" spans="8:11" s="1" customFormat="1" ht="18" customHeight="1">
      <c r="H5" s="508">
        <v>42971</v>
      </c>
      <c r="I5" s="507"/>
      <c r="J5" s="507"/>
      <c r="K5" s="507"/>
    </row>
    <row r="6" spans="1:11" s="1" customFormat="1" ht="18" customHeight="1">
      <c r="A6" s="3" t="s">
        <v>2</v>
      </c>
      <c r="H6" s="4"/>
      <c r="K6" s="11"/>
    </row>
    <row r="7" spans="1:11" s="1" customFormat="1" ht="18" customHeight="1">
      <c r="A7" s="4"/>
      <c r="H7" s="507" t="s">
        <v>294</v>
      </c>
      <c r="I7" s="507"/>
      <c r="J7" s="507"/>
      <c r="K7" s="507"/>
    </row>
    <row r="8" spans="1:11" s="1" customFormat="1" ht="18" customHeight="1">
      <c r="A8" s="4"/>
      <c r="H8" s="507" t="s">
        <v>295</v>
      </c>
      <c r="I8" s="507"/>
      <c r="J8" s="507"/>
      <c r="K8" s="507"/>
    </row>
    <row r="9" spans="1:11" s="1" customFormat="1" ht="42" customHeight="1">
      <c r="A9" s="4"/>
      <c r="H9" s="2"/>
      <c r="K9" s="46"/>
    </row>
    <row r="10" spans="1:11" ht="24" customHeight="1">
      <c r="A10" s="495" t="s">
        <v>259</v>
      </c>
      <c r="B10" s="495"/>
      <c r="C10" s="495"/>
      <c r="D10" s="495"/>
      <c r="E10" s="495"/>
      <c r="F10" s="495"/>
      <c r="G10" s="495"/>
      <c r="H10" s="495"/>
      <c r="I10" s="495"/>
      <c r="J10" s="495"/>
      <c r="K10" s="495"/>
    </row>
    <row r="11" spans="1:11" ht="24" customHeight="1">
      <c r="A11" s="496"/>
      <c r="B11" s="496"/>
      <c r="C11" s="496"/>
      <c r="D11" s="496"/>
      <c r="E11" s="496"/>
      <c r="F11" s="496"/>
      <c r="G11" s="496"/>
      <c r="H11" s="496"/>
      <c r="I11" s="496"/>
      <c r="J11" s="496"/>
      <c r="K11" s="49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4">
        <f>'1-1'!D14:F14</f>
        <v>1190000</v>
      </c>
      <c r="E14" s="585"/>
      <c r="F14" s="586"/>
      <c r="G14" s="587"/>
      <c r="H14" s="588"/>
      <c r="I14" s="588"/>
      <c r="J14" s="588"/>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221000</v>
      </c>
      <c r="C16" s="225">
        <f>'随時②-1'!C20</f>
        <v>0</v>
      </c>
      <c r="D16" s="225">
        <f>'随時②-1'!D20</f>
        <v>594780</v>
      </c>
      <c r="E16" s="225">
        <f>'随時②-1'!E20</f>
        <v>0</v>
      </c>
      <c r="F16" s="225">
        <f>'随時②-1'!F20</f>
        <v>0</v>
      </c>
      <c r="G16" s="225">
        <f>'随時②-1'!G20</f>
        <v>0</v>
      </c>
      <c r="H16" s="225">
        <f>'随時②-1'!H20</f>
        <v>0</v>
      </c>
      <c r="I16" s="225">
        <f>'随時②-1'!I20</f>
        <v>0</v>
      </c>
      <c r="J16" s="226">
        <f>'随時②-1'!J20</f>
        <v>104390</v>
      </c>
      <c r="K16" s="434">
        <f aca="true" t="shared" si="0" ref="K16:K26">SUM(B16:J16)</f>
        <v>920170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221000</v>
      </c>
      <c r="C18" s="225">
        <f>C16-C17</f>
        <v>0</v>
      </c>
      <c r="D18" s="225">
        <f aca="true" t="shared" si="1" ref="D18:J18">D16-D17</f>
        <v>594780</v>
      </c>
      <c r="E18" s="225">
        <f t="shared" si="1"/>
        <v>0</v>
      </c>
      <c r="F18" s="225">
        <f t="shared" si="1"/>
        <v>0</v>
      </c>
      <c r="G18" s="225">
        <f t="shared" si="1"/>
        <v>0</v>
      </c>
      <c r="H18" s="225">
        <f t="shared" si="1"/>
        <v>0</v>
      </c>
      <c r="I18" s="225">
        <f t="shared" si="1"/>
        <v>0</v>
      </c>
      <c r="J18" s="225">
        <f t="shared" si="1"/>
        <v>93390</v>
      </c>
      <c r="K18" s="434">
        <f t="shared" si="0"/>
        <v>909170</v>
      </c>
    </row>
    <row r="19" spans="1:11" ht="39" customHeight="1" thickBot="1">
      <c r="A19" s="32" t="s">
        <v>174</v>
      </c>
      <c r="B19" s="442">
        <f>'2-2'!K142</f>
        <v>50000</v>
      </c>
      <c r="C19" s="443">
        <f>'2-2'!K143</f>
        <v>0</v>
      </c>
      <c r="D19" s="443">
        <f>'2-2'!K144</f>
        <v>8000</v>
      </c>
      <c r="E19" s="443">
        <f>'2-2'!K145</f>
        <v>0</v>
      </c>
      <c r="F19" s="443">
        <f>'2-2'!K146</f>
        <v>0</v>
      </c>
      <c r="G19" s="443">
        <f>'2-2'!K147</f>
        <v>0</v>
      </c>
      <c r="H19" s="443">
        <f>'2-2'!K148</f>
        <v>0</v>
      </c>
      <c r="I19" s="443">
        <f>'2-2'!K149</f>
        <v>0</v>
      </c>
      <c r="J19" s="447">
        <f>'2-2'!K150</f>
        <v>77690</v>
      </c>
      <c r="K19" s="444">
        <f t="shared" si="0"/>
        <v>135690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50000</v>
      </c>
      <c r="C21" s="322">
        <f>C19-C20</f>
        <v>0</v>
      </c>
      <c r="D21" s="322">
        <f aca="true" t="shared" si="2" ref="D21:J21">D19-D20</f>
        <v>8000</v>
      </c>
      <c r="E21" s="322">
        <f t="shared" si="2"/>
        <v>0</v>
      </c>
      <c r="F21" s="322">
        <f t="shared" si="2"/>
        <v>0</v>
      </c>
      <c r="G21" s="322">
        <f t="shared" si="2"/>
        <v>0</v>
      </c>
      <c r="H21" s="322">
        <f t="shared" si="2"/>
        <v>0</v>
      </c>
      <c r="I21" s="322">
        <f t="shared" si="2"/>
        <v>0</v>
      </c>
      <c r="J21" s="322">
        <f t="shared" si="2"/>
        <v>66690</v>
      </c>
      <c r="K21" s="437">
        <f t="shared" si="0"/>
        <v>124690</v>
      </c>
    </row>
    <row r="22" spans="1:11" ht="39" customHeight="1" thickBot="1">
      <c r="A22" s="32" t="s">
        <v>117</v>
      </c>
      <c r="B22" s="442">
        <f>B18-B21</f>
        <v>171000</v>
      </c>
      <c r="C22" s="442">
        <f aca="true" t="shared" si="3" ref="C22:J22">C18-C21</f>
        <v>0</v>
      </c>
      <c r="D22" s="442">
        <f t="shared" si="3"/>
        <v>586780</v>
      </c>
      <c r="E22" s="442">
        <f t="shared" si="3"/>
        <v>0</v>
      </c>
      <c r="F22" s="442">
        <f t="shared" si="3"/>
        <v>0</v>
      </c>
      <c r="G22" s="442">
        <f t="shared" si="3"/>
        <v>0</v>
      </c>
      <c r="H22" s="442">
        <f t="shared" si="3"/>
        <v>0</v>
      </c>
      <c r="I22" s="442">
        <f t="shared" si="3"/>
        <v>0</v>
      </c>
      <c r="J22" s="442">
        <f t="shared" si="3"/>
        <v>26700</v>
      </c>
      <c r="K22" s="444">
        <f t="shared" si="0"/>
        <v>784480</v>
      </c>
    </row>
    <row r="23" spans="1:11" ht="39" customHeight="1">
      <c r="A23" s="30" t="s">
        <v>167</v>
      </c>
      <c r="B23" s="225">
        <f>'2-4'!G107</f>
        <v>171000</v>
      </c>
      <c r="C23" s="225">
        <f>'2-4'!G108</f>
        <v>0</v>
      </c>
      <c r="D23" s="225">
        <f>'2-4'!G109</f>
        <v>751710</v>
      </c>
      <c r="E23" s="225">
        <f>'2-4'!G110</f>
        <v>0</v>
      </c>
      <c r="F23" s="225">
        <f>'2-4'!G111</f>
        <v>0</v>
      </c>
      <c r="G23" s="225">
        <f>'2-4'!G112</f>
        <v>94900</v>
      </c>
      <c r="H23" s="225">
        <f>'2-4'!G113</f>
        <v>0</v>
      </c>
      <c r="I23" s="225">
        <f>'2-4'!G114</f>
        <v>0</v>
      </c>
      <c r="J23" s="225">
        <f>'2-4'!G115</f>
        <v>36700</v>
      </c>
      <c r="K23" s="434">
        <f t="shared" si="0"/>
        <v>1054310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0</v>
      </c>
      <c r="D25" s="435">
        <f t="shared" si="4"/>
        <v>164930</v>
      </c>
      <c r="E25" s="435">
        <f t="shared" si="4"/>
        <v>0</v>
      </c>
      <c r="F25" s="435">
        <f t="shared" si="4"/>
        <v>0</v>
      </c>
      <c r="G25" s="435">
        <f t="shared" si="4"/>
        <v>94900</v>
      </c>
      <c r="H25" s="435">
        <f t="shared" si="4"/>
        <v>0</v>
      </c>
      <c r="I25" s="435">
        <f t="shared" si="4"/>
        <v>0</v>
      </c>
      <c r="J25" s="435">
        <f t="shared" si="4"/>
        <v>10000</v>
      </c>
      <c r="K25" s="437">
        <f t="shared" si="0"/>
        <v>269830</v>
      </c>
    </row>
    <row r="26" spans="1:11" ht="39" customHeight="1" thickBot="1">
      <c r="A26" s="22" t="s">
        <v>118</v>
      </c>
      <c r="B26" s="220">
        <f>B19+B23</f>
        <v>221000</v>
      </c>
      <c r="C26" s="220">
        <f aca="true" t="shared" si="5" ref="C26:J26">C19+C23</f>
        <v>0</v>
      </c>
      <c r="D26" s="220">
        <f t="shared" si="5"/>
        <v>759710</v>
      </c>
      <c r="E26" s="220">
        <f t="shared" si="5"/>
        <v>0</v>
      </c>
      <c r="F26" s="220">
        <f t="shared" si="5"/>
        <v>0</v>
      </c>
      <c r="G26" s="220">
        <f t="shared" si="5"/>
        <v>94900</v>
      </c>
      <c r="H26" s="220">
        <f t="shared" si="5"/>
        <v>0</v>
      </c>
      <c r="I26" s="220">
        <f t="shared" si="5"/>
        <v>0</v>
      </c>
      <c r="J26" s="220">
        <f t="shared" si="5"/>
        <v>114390</v>
      </c>
      <c r="K26" s="223">
        <f t="shared" si="0"/>
        <v>1190000</v>
      </c>
    </row>
    <row r="27" spans="1:11" ht="39" customHeight="1" thickBot="1">
      <c r="A27" s="32" t="s">
        <v>104</v>
      </c>
      <c r="B27" s="564" t="s">
        <v>313</v>
      </c>
      <c r="C27" s="564"/>
      <c r="D27" s="564"/>
      <c r="E27" s="564"/>
      <c r="F27" s="564"/>
      <c r="G27" s="564"/>
      <c r="H27" s="564"/>
      <c r="I27" s="564"/>
      <c r="J27" s="564"/>
      <c r="K27" s="56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0"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1" t="s">
        <v>143</v>
      </c>
      <c r="G2" s="602"/>
      <c r="H2" s="602"/>
      <c r="I2" s="602"/>
      <c r="J2" s="602"/>
      <c r="K2" s="552" t="s">
        <v>115</v>
      </c>
      <c r="L2" s="550"/>
      <c r="M2" s="550"/>
      <c r="N2" s="550"/>
      <c r="O2" s="551"/>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92390</v>
      </c>
      <c r="H4" s="305">
        <f>IF($R4=1,,VLOOKUP($D4,'1-2'!$D$4:$L$103,5))</f>
        <v>1</v>
      </c>
      <c r="I4" s="305">
        <f>IF($R4=1,,VLOOKUP($D4,'1-2'!$D$4:$L$103,6))</f>
        <v>1</v>
      </c>
      <c r="J4" s="306">
        <f>IF($R4=1,,VLOOKUP($D4,'1-2'!$D$4:$L$103,7))</f>
        <v>92390</v>
      </c>
      <c r="K4" s="307" t="str">
        <f aca="true" t="shared" si="0" ref="K4:N5">F4</f>
        <v>各種団体負担金（会費）</v>
      </c>
      <c r="L4" s="308">
        <v>65690</v>
      </c>
      <c r="M4" s="309">
        <f t="shared" si="0"/>
        <v>1</v>
      </c>
      <c r="N4" s="309">
        <f t="shared" si="0"/>
        <v>1</v>
      </c>
      <c r="O4" s="310">
        <f>L4*M4*N4</f>
        <v>65690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2</v>
      </c>
      <c r="B5" s="314" t="str">
        <f>'1-2'!B5</f>
        <v>1-4</v>
      </c>
      <c r="C5" s="480" t="str">
        <f>'1-2'!C5</f>
        <v>教員の専門性および授業力の向上</v>
      </c>
      <c r="D5" s="255">
        <v>2</v>
      </c>
      <c r="E5" s="315" t="str">
        <f>IF($R5=1,"",VLOOKUP($D5,'1-2'!$D$4:$L$103,2))</f>
        <v>負担金、補助及び交付金</v>
      </c>
      <c r="F5" s="316" t="str">
        <f>IF($R5=1,"取消し",VLOOKUP($D5,'1-2'!$D$4:$L$103,3))</f>
        <v>全国特別支援学校長会研究大会（参加費）</v>
      </c>
      <c r="G5" s="225">
        <f>IF($R5=1,,VLOOKUP($D5,'1-2'!$D$4:$L$103,4))</f>
        <v>3000</v>
      </c>
      <c r="H5" s="317">
        <f>IF($R5=1,,VLOOKUP($D5,'1-2'!$D$4:$L$103,5))</f>
        <v>1</v>
      </c>
      <c r="I5" s="317">
        <f>IF($R5=1,,VLOOKUP($D5,'1-2'!$D$4:$L$103,6))</f>
        <v>1</v>
      </c>
      <c r="J5" s="318">
        <f>IF($R5=1,,VLOOKUP($D5,'1-2'!$D$4:$L$103,7))</f>
        <v>3000</v>
      </c>
      <c r="K5" s="319" t="str">
        <f t="shared" si="0"/>
        <v>全国特別支援学校長会研究大会（参加費）</v>
      </c>
      <c r="L5" s="487">
        <f t="shared" si="0"/>
        <v>3000</v>
      </c>
      <c r="M5" s="321">
        <f t="shared" si="0"/>
        <v>1</v>
      </c>
      <c r="N5" s="321">
        <f t="shared" si="0"/>
        <v>1</v>
      </c>
      <c r="O5" s="310">
        <f aca="true" t="shared" si="2" ref="O5:O68">L5*M5*N5</f>
        <v>3000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9</v>
      </c>
      <c r="V5" s="5" t="s">
        <v>152</v>
      </c>
      <c r="W5" s="5">
        <v>6</v>
      </c>
    </row>
    <row r="6" spans="1:23" ht="13.5" customHeight="1">
      <c r="A6" s="313">
        <f>'1-2'!A6</f>
        <v>2</v>
      </c>
      <c r="B6" s="314" t="str">
        <f>'1-2'!B6</f>
        <v>1-4</v>
      </c>
      <c r="C6" s="480" t="str">
        <f>'1-2'!C6</f>
        <v>教員の専門性および授業力の向上</v>
      </c>
      <c r="D6" s="255">
        <v>3</v>
      </c>
      <c r="E6" s="315" t="str">
        <f>IF($R6=1,"",VLOOKUP($D6,'1-2'!$D$4:$L$103,2))</f>
        <v>負担金、補助及び交付金</v>
      </c>
      <c r="F6" s="316" t="str">
        <f>IF($R6=1,"取消し",VLOOKUP($D6,'1-2'!$D$4:$L$103,3))</f>
        <v>全国特別支援学校　知的障害教育校長研究大会（参加費）</v>
      </c>
      <c r="G6" s="225">
        <f>IF($R6=1,,VLOOKUP($D6,'1-2'!$D$4:$L$103,4))</f>
        <v>3000</v>
      </c>
      <c r="H6" s="317">
        <f>IF($R6=1,,VLOOKUP($D6,'1-2'!$D$4:$L$103,5))</f>
        <v>1</v>
      </c>
      <c r="I6" s="317">
        <f>IF($R6=1,,VLOOKUP($D6,'1-2'!$D$4:$L$103,6))</f>
        <v>1</v>
      </c>
      <c r="J6" s="318">
        <f>IF($R6=1,,VLOOKUP($D6,'1-2'!$D$4:$L$103,7))</f>
        <v>3000</v>
      </c>
      <c r="K6" s="319" t="str">
        <f aca="true" t="shared" si="5" ref="K6:K69">F6</f>
        <v>全国特別支援学校　知的障害教育校長研究大会（参加費）</v>
      </c>
      <c r="L6" s="487">
        <f aca="true" t="shared" si="6" ref="L6:N10">G6</f>
        <v>3000</v>
      </c>
      <c r="M6" s="321">
        <f t="shared" si="6"/>
        <v>1</v>
      </c>
      <c r="N6" s="321">
        <f t="shared" si="6"/>
        <v>1</v>
      </c>
      <c r="O6" s="310">
        <f t="shared" si="2"/>
        <v>3000</v>
      </c>
      <c r="P6" s="311">
        <f>IF($R6=1,"",VLOOKUP($D6,'1-2'!$D$4:$L$103,8))</f>
        <v>0</v>
      </c>
      <c r="Q6" s="312">
        <f>IF($R6=1,"",VLOOKUP($D6,'1-2'!$D$4:$L$103,9))</f>
        <v>0</v>
      </c>
      <c r="R6" s="25">
        <f>IF(ISNA(MATCH($D6,'随時②-2'!$D$4:$D$18,0)),0,1)</f>
        <v>0</v>
      </c>
      <c r="S6" s="63">
        <f t="shared" si="1"/>
      </c>
      <c r="T6" s="63">
        <f t="shared" si="3"/>
      </c>
      <c r="U6" s="5">
        <f t="shared" si="4"/>
        <v>9</v>
      </c>
      <c r="V6" s="5" t="s">
        <v>153</v>
      </c>
      <c r="W6" s="5">
        <v>4</v>
      </c>
    </row>
    <row r="7" spans="1:23" ht="13.5" customHeight="1">
      <c r="A7" s="313">
        <f>'1-2'!A7</f>
        <v>2</v>
      </c>
      <c r="B7" s="314" t="str">
        <f>'1-2'!B7</f>
        <v>1-4</v>
      </c>
      <c r="C7" s="480" t="str">
        <f>'1-2'!C7</f>
        <v>教員の専門性および授業力の向上</v>
      </c>
      <c r="D7" s="255">
        <v>4</v>
      </c>
      <c r="E7" s="315" t="str">
        <f>IF($R7=1,"",VLOOKUP($D7,'1-2'!$D$4:$L$103,2))</f>
        <v>負担金、補助及び交付金</v>
      </c>
      <c r="F7" s="316" t="str">
        <f>IF($R7=1,"取消し",VLOOKUP($D7,'1-2'!$D$4:$L$103,3))</f>
        <v>特別支援学校　知的障害教育教頭研究大会（参加費）</v>
      </c>
      <c r="G7" s="225">
        <f>IF($R7=1,,VLOOKUP($D7,'1-2'!$D$4:$L$103,4))</f>
        <v>6000</v>
      </c>
      <c r="H7" s="317">
        <f>IF($R7=1,,VLOOKUP($D7,'1-2'!$D$4:$L$103,5))</f>
        <v>1</v>
      </c>
      <c r="I7" s="317">
        <f>IF($R7=1,,VLOOKUP($D7,'1-2'!$D$4:$L$103,6))</f>
        <v>1</v>
      </c>
      <c r="J7" s="318">
        <f>IF($R7=1,,VLOOKUP($D7,'1-2'!$D$4:$L$103,7))</f>
        <v>6000</v>
      </c>
      <c r="K7" s="319" t="str">
        <f t="shared" si="5"/>
        <v>特別支援学校　知的障害教育教頭研究大会（参加費）</v>
      </c>
      <c r="L7" s="487">
        <f t="shared" si="6"/>
        <v>6000</v>
      </c>
      <c r="M7" s="321">
        <f t="shared" si="6"/>
        <v>1</v>
      </c>
      <c r="N7" s="321">
        <f t="shared" si="6"/>
        <v>1</v>
      </c>
      <c r="O7" s="310">
        <f t="shared" si="2"/>
        <v>6000</v>
      </c>
      <c r="P7" s="311">
        <f>IF($R7=1,"",VLOOKUP($D7,'1-2'!$D$4:$L$103,8))</f>
        <v>0</v>
      </c>
      <c r="Q7" s="312">
        <f>IF($R7=1,"",VLOOKUP($D7,'1-2'!$D$4:$L$103,9))</f>
        <v>0</v>
      </c>
      <c r="R7" s="25">
        <f>IF(ISNA(MATCH($D7,'随時②-2'!$D$4:$D$18,0)),0,1)</f>
        <v>0</v>
      </c>
      <c r="S7" s="63">
        <f t="shared" si="1"/>
      </c>
      <c r="T7" s="63">
        <f t="shared" si="3"/>
      </c>
      <c r="U7" s="5">
        <f t="shared" si="4"/>
        <v>9</v>
      </c>
      <c r="V7" s="5" t="s">
        <v>154</v>
      </c>
      <c r="W7" s="5">
        <v>7</v>
      </c>
    </row>
    <row r="8" spans="1:23" ht="13.5" customHeight="1">
      <c r="A8" s="313">
        <f>'1-2'!A8</f>
        <v>2</v>
      </c>
      <c r="B8" s="314" t="str">
        <f>'1-2'!B8</f>
        <v>1-4</v>
      </c>
      <c r="C8" s="480" t="str">
        <f>'1-2'!C8</f>
        <v>教員の専門性および授業力の向上</v>
      </c>
      <c r="D8" s="264">
        <v>5</v>
      </c>
      <c r="E8" s="315" t="str">
        <f>IF($R8=1,"",VLOOKUP($D8,'1-2'!$D$4:$L$103,2))</f>
        <v>消耗需用費</v>
      </c>
      <c r="F8" s="316" t="str">
        <f>IF($R8=1,"取消し",VLOOKUP($D8,'1-2'!$D$4:$L$103,3))</f>
        <v>全国特別支援学校長会研究大会（資料代）</v>
      </c>
      <c r="G8" s="225">
        <f>IF($R8=1,,VLOOKUP($D8,'1-2'!$D$4:$L$103,4))</f>
        <v>3000</v>
      </c>
      <c r="H8" s="317">
        <f>IF($R8=1,,VLOOKUP($D8,'1-2'!$D$4:$L$103,5))</f>
        <v>1</v>
      </c>
      <c r="I8" s="317">
        <f>IF($R8=1,,VLOOKUP($D8,'1-2'!$D$4:$L$103,6))</f>
        <v>1</v>
      </c>
      <c r="J8" s="318">
        <f>IF($R8=1,,VLOOKUP($D8,'1-2'!$D$4:$L$103,7))</f>
        <v>3000</v>
      </c>
      <c r="K8" s="319" t="str">
        <f t="shared" si="5"/>
        <v>全国特別支援学校長会研究大会（資料代）</v>
      </c>
      <c r="L8" s="487">
        <f t="shared" si="6"/>
        <v>3000</v>
      </c>
      <c r="M8" s="321">
        <f t="shared" si="6"/>
        <v>1</v>
      </c>
      <c r="N8" s="321">
        <f t="shared" si="6"/>
        <v>1</v>
      </c>
      <c r="O8" s="310">
        <f t="shared" si="2"/>
        <v>3000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2</v>
      </c>
      <c r="B9" s="314" t="str">
        <f>'1-2'!B9</f>
        <v>1-4</v>
      </c>
      <c r="C9" s="480" t="str">
        <f>'1-2'!C9</f>
        <v>教員の専門性および授業力の向上</v>
      </c>
      <c r="D9" s="255">
        <v>6</v>
      </c>
      <c r="E9" s="315" t="str">
        <f>IF($R9=1,"",VLOOKUP($D9,'1-2'!$D$4:$L$103,2))</f>
        <v>消耗需用費</v>
      </c>
      <c r="F9" s="316" t="str">
        <f>IF($R9=1,"取消し",VLOOKUP($D9,'1-2'!$D$4:$L$103,3))</f>
        <v>全国特別支援学校　知的障害教育校長研究大会（資料代）</v>
      </c>
      <c r="G9" s="225">
        <f>IF($R9=1,,VLOOKUP($D9,'1-2'!$D$4:$L$103,4))</f>
        <v>3000</v>
      </c>
      <c r="H9" s="317">
        <f>IF($R9=1,,VLOOKUP($D9,'1-2'!$D$4:$L$103,5))</f>
        <v>1</v>
      </c>
      <c r="I9" s="317">
        <f>IF($R9=1,,VLOOKUP($D9,'1-2'!$D$4:$L$103,6))</f>
        <v>1</v>
      </c>
      <c r="J9" s="318">
        <f>IF($R9=1,,VLOOKUP($D9,'1-2'!$D$4:$L$103,7))</f>
        <v>3000</v>
      </c>
      <c r="K9" s="319" t="str">
        <f t="shared" si="5"/>
        <v>全国特別支援学校　知的障害教育校長研究大会（資料代）</v>
      </c>
      <c r="L9" s="487">
        <f t="shared" si="6"/>
        <v>3000</v>
      </c>
      <c r="M9" s="321">
        <f t="shared" si="6"/>
        <v>1</v>
      </c>
      <c r="N9" s="321">
        <f t="shared" si="6"/>
        <v>1</v>
      </c>
      <c r="O9" s="310">
        <f t="shared" si="2"/>
        <v>3000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2</v>
      </c>
      <c r="B10" s="314" t="str">
        <f>'1-2'!B10</f>
        <v>1-4</v>
      </c>
      <c r="C10" s="480" t="str">
        <f>'1-2'!C10</f>
        <v>教員の専門性および授業力の向上</v>
      </c>
      <c r="D10" s="255">
        <v>7</v>
      </c>
      <c r="E10" s="315" t="str">
        <f>IF($R10=1,"",VLOOKUP($D10,'1-2'!$D$4:$L$103,2))</f>
        <v>消耗需用費</v>
      </c>
      <c r="F10" s="316" t="str">
        <f>IF($R10=1,"取消し",VLOOKUP($D10,'1-2'!$D$4:$L$103,3))</f>
        <v>特別支援学校　知的障害教育教頭研究大会（資料代）</v>
      </c>
      <c r="G10" s="225">
        <f>IF($R10=1,,VLOOKUP($D10,'1-2'!$D$4:$L$103,4))</f>
        <v>2000</v>
      </c>
      <c r="H10" s="317">
        <f>IF($R10=1,,VLOOKUP($D10,'1-2'!$D$4:$L$103,5))</f>
        <v>1</v>
      </c>
      <c r="I10" s="317">
        <f>IF($R10=1,,VLOOKUP($D10,'1-2'!$D$4:$L$103,6))</f>
        <v>1</v>
      </c>
      <c r="J10" s="318">
        <f>IF($R10=1,,VLOOKUP($D10,'1-2'!$D$4:$L$103,7))</f>
        <v>2000</v>
      </c>
      <c r="K10" s="319" t="str">
        <f t="shared" si="5"/>
        <v>特別支援学校　知的障害教育教頭研究大会（資料代）</v>
      </c>
      <c r="L10" s="487">
        <f t="shared" si="6"/>
        <v>2000</v>
      </c>
      <c r="M10" s="321">
        <f t="shared" si="6"/>
        <v>1</v>
      </c>
      <c r="N10" s="321">
        <f t="shared" si="6"/>
        <v>1</v>
      </c>
      <c r="O10" s="310">
        <f t="shared" si="2"/>
        <v>2000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3</v>
      </c>
      <c r="B11" s="314" t="str">
        <f>'1-2'!B11</f>
        <v>1-1</v>
      </c>
      <c r="C11" s="480" t="str">
        <f>'1-2'!C11</f>
        <v>卒業後を見据え個々の児童に生徒に合わせた進路指導の充実</v>
      </c>
      <c r="D11" s="264">
        <v>8</v>
      </c>
      <c r="E11" s="315" t="str">
        <f>IF($R11=1,"",VLOOKUP($D11,'1-2'!$D$4:$L$103,2))</f>
        <v>報償費</v>
      </c>
      <c r="F11" s="316" t="str">
        <f>IF($R11=1,"取消し",VLOOKUP($D11,'1-2'!$D$4:$L$103,3))</f>
        <v>進路懇談会（職場体験談）</v>
      </c>
      <c r="G11" s="225">
        <f>IF($R11=1,,VLOOKUP($D11,'1-2'!$D$4:$L$103,4))</f>
        <v>2000</v>
      </c>
      <c r="H11" s="317">
        <f>IF($R11=1,,VLOOKUP($D11,'1-2'!$D$4:$L$103,5))</f>
        <v>3</v>
      </c>
      <c r="I11" s="317">
        <f>IF($R11=1,,VLOOKUP($D11,'1-2'!$D$4:$L$103,6))</f>
        <v>1</v>
      </c>
      <c r="J11" s="318">
        <f>IF($R11=1,,VLOOKUP($D11,'1-2'!$D$4:$L$103,7))</f>
        <v>6000</v>
      </c>
      <c r="K11" s="319" t="str">
        <f t="shared" si="5"/>
        <v>進路懇談会（職場体験談）</v>
      </c>
      <c r="L11" s="320"/>
      <c r="M11" s="321">
        <f aca="true" t="shared" si="7" ref="M11:M74">H11</f>
        <v>3</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3</v>
      </c>
      <c r="B12" s="314" t="str">
        <f>'1-2'!B12</f>
        <v>1-1</v>
      </c>
      <c r="C12" s="480" t="str">
        <f>'1-2'!C12</f>
        <v>卒業後を見据え個々の児童に生徒に合わせた進路指導の充実</v>
      </c>
      <c r="D12" s="264">
        <v>9</v>
      </c>
      <c r="E12" s="315" t="str">
        <f>IF($R12=1,"",VLOOKUP($D12,'1-2'!$D$4:$L$103,2))</f>
        <v>報償費</v>
      </c>
      <c r="F12" s="316" t="str">
        <f>IF($R12=1,"取消し",VLOOKUP($D12,'1-2'!$D$4:$L$103,3))</f>
        <v>進路懇談会講演謝礼</v>
      </c>
      <c r="G12" s="225">
        <f>IF($R12=1,,VLOOKUP($D12,'1-2'!$D$4:$L$103,4))</f>
        <v>10000</v>
      </c>
      <c r="H12" s="317">
        <f>IF($R12=1,,VLOOKUP($D12,'1-2'!$D$4:$L$103,5))</f>
        <v>1</v>
      </c>
      <c r="I12" s="317">
        <f>IF($R12=1,,VLOOKUP($D12,'1-2'!$D$4:$L$103,6))</f>
        <v>1</v>
      </c>
      <c r="J12" s="318">
        <f>IF($R12=1,,VLOOKUP($D12,'1-2'!$D$4:$L$103,7))</f>
        <v>10000</v>
      </c>
      <c r="K12" s="319" t="str">
        <f t="shared" si="5"/>
        <v>進路懇談会講演謝礼</v>
      </c>
      <c r="L12" s="320"/>
      <c r="M12" s="321">
        <f t="shared" si="7"/>
        <v>1</v>
      </c>
      <c r="N12" s="321">
        <f t="shared" si="8"/>
        <v>1</v>
      </c>
      <c r="O12" s="310">
        <f t="shared" si="2"/>
        <v>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f>'1-2'!A13</f>
        <v>3</v>
      </c>
      <c r="B13" s="314" t="str">
        <f>'1-2'!B13</f>
        <v>1-1</v>
      </c>
      <c r="C13" s="480" t="str">
        <f>'1-2'!C13</f>
        <v>卒業後を見据え個々の児童に生徒に合わせた進路指導の充実</v>
      </c>
      <c r="D13" s="274">
        <v>10</v>
      </c>
      <c r="E13" s="315" t="str">
        <f>IF($R13=1,"",VLOOKUP($D13,'1-2'!$D$4:$L$103,2))</f>
        <v>報償費</v>
      </c>
      <c r="F13" s="316" t="str">
        <f>IF($R13=1,"取消し",VLOOKUP($D13,'1-2'!$D$4:$L$103,3))</f>
        <v>泉北ブロック進路指導関係機関連絡会講師謝礼</v>
      </c>
      <c r="G13" s="225">
        <f>IF($R13=1,,VLOOKUP($D13,'1-2'!$D$4:$L$103,4))</f>
        <v>10000</v>
      </c>
      <c r="H13" s="317">
        <f>IF($R13=1,,VLOOKUP($D13,'1-2'!$D$4:$L$103,5))</f>
        <v>1</v>
      </c>
      <c r="I13" s="317">
        <f>IF($R13=1,,VLOOKUP($D13,'1-2'!$D$4:$L$103,6))</f>
        <v>2</v>
      </c>
      <c r="J13" s="318">
        <f>IF($R13=1,,VLOOKUP($D13,'1-2'!$D$4:$L$103,7))</f>
        <v>20000</v>
      </c>
      <c r="K13" s="319" t="str">
        <f t="shared" si="5"/>
        <v>泉北ブロック進路指導関係機関連絡会講師謝礼</v>
      </c>
      <c r="L13" s="320">
        <f aca="true" t="shared" si="9" ref="L13:L74">G13</f>
        <v>10000</v>
      </c>
      <c r="M13" s="321">
        <f t="shared" si="7"/>
        <v>1</v>
      </c>
      <c r="N13" s="321">
        <v>1</v>
      </c>
      <c r="O13" s="310">
        <f t="shared" si="2"/>
        <v>10000</v>
      </c>
      <c r="P13" s="311">
        <f>IF($R13=1,"",VLOOKUP($D13,'1-2'!$D$4:$L$103,8))</f>
        <v>0</v>
      </c>
      <c r="Q13" s="312">
        <f>IF($R13=1,"",VLOOKUP($D13,'1-2'!$D$4:$L$103,9))</f>
        <v>0</v>
      </c>
      <c r="R13" s="25">
        <f>IF(ISNA(MATCH($D13,'随時②-2'!$D$4:$D$18,0)),0,1)</f>
        <v>0</v>
      </c>
      <c r="S13" s="63">
        <f t="shared" si="1"/>
      </c>
      <c r="T13" s="63">
        <f t="shared" si="3"/>
      </c>
      <c r="U13" s="5">
        <f t="shared" si="4"/>
        <v>1</v>
      </c>
      <c r="V13" s="5" t="s">
        <v>159</v>
      </c>
      <c r="W13" s="5">
        <v>2</v>
      </c>
    </row>
    <row r="14" spans="1:21" ht="13.5" customHeight="1">
      <c r="A14" s="313" t="e">
        <f>'1-2'!#REF!</f>
        <v>#REF!</v>
      </c>
      <c r="B14" s="314" t="e">
        <f>'1-2'!#REF!</f>
        <v>#REF!</v>
      </c>
      <c r="C14" s="480" t="e">
        <f>'1-2'!#REF!</f>
        <v>#REF!</v>
      </c>
      <c r="D14" s="255">
        <v>11</v>
      </c>
      <c r="E14" s="315" t="str">
        <f>IF($R14=1,"",VLOOKUP($D14,'1-2'!$D$4:$L$103,2))</f>
        <v>報償費</v>
      </c>
      <c r="F14" s="316" t="str">
        <f>IF($R14=1,"取消し",VLOOKUP($D14,'1-2'!$D$4:$L$103,3))</f>
        <v>公開研修会１　講師謝礼</v>
      </c>
      <c r="G14" s="225">
        <f>IF($R14=1,,VLOOKUP($D14,'1-2'!$D$4:$L$103,4))</f>
        <v>50000</v>
      </c>
      <c r="H14" s="317">
        <f>IF($R14=1,,VLOOKUP($D14,'1-2'!$D$4:$L$103,5))</f>
        <v>1</v>
      </c>
      <c r="I14" s="317">
        <f>IF($R14=1,,VLOOKUP($D14,'1-2'!$D$4:$L$103,6))</f>
        <v>1</v>
      </c>
      <c r="J14" s="318">
        <f>IF($R14=1,,VLOOKUP($D14,'1-2'!$D$4:$L$103,7))</f>
        <v>50000</v>
      </c>
      <c r="K14" s="319" t="str">
        <f t="shared" si="5"/>
        <v>公開研修会１　講師謝礼</v>
      </c>
      <c r="L14" s="320"/>
      <c r="M14" s="321">
        <f t="shared" si="7"/>
        <v>1</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'1-2'!A14</f>
        <v>2</v>
      </c>
      <c r="B15" s="314" t="str">
        <f>'1-2'!B14</f>
        <v>1-4</v>
      </c>
      <c r="C15" s="480" t="str">
        <f>'1-2'!C14</f>
        <v>教員の専門性および授業力の向上</v>
      </c>
      <c r="D15" s="255">
        <v>12</v>
      </c>
      <c r="E15" s="315" t="str">
        <f>IF($R15=1,"",VLOOKUP($D15,'1-2'!$D$4:$L$103,2))</f>
        <v>報償費</v>
      </c>
      <c r="F15" s="316" t="str">
        <f>IF($R15=1,"取消し",VLOOKUP($D15,'1-2'!$D$4:$L$103,3))</f>
        <v>各学部研修講師謝礼</v>
      </c>
      <c r="G15" s="225">
        <f>IF($R15=1,,VLOOKUP($D15,'1-2'!$D$4:$L$103,4))</f>
        <v>30000</v>
      </c>
      <c r="H15" s="317">
        <f>IF($R15=1,,VLOOKUP($D15,'1-2'!$D$4:$L$103,5))</f>
        <v>1</v>
      </c>
      <c r="I15" s="317">
        <f>IF($R15=1,,VLOOKUP($D15,'1-2'!$D$4:$L$103,6))</f>
        <v>1</v>
      </c>
      <c r="J15" s="318">
        <f>IF($R15=1,,VLOOKUP($D15,'1-2'!$D$4:$L$103,7))</f>
        <v>30000</v>
      </c>
      <c r="K15" s="319" t="str">
        <f t="shared" si="5"/>
        <v>各学部研修講師謝礼</v>
      </c>
      <c r="L15" s="320"/>
      <c r="M15" s="321">
        <f t="shared" si="7"/>
        <v>1</v>
      </c>
      <c r="N15" s="321">
        <f t="shared" si="8"/>
        <v>1</v>
      </c>
      <c r="O15" s="310">
        <f t="shared" si="2"/>
        <v>0</v>
      </c>
      <c r="P15" s="311">
        <f>IF($R15=1,"",VLOOKUP($D15,'1-2'!$D$4:$L$103,8))</f>
        <v>0</v>
      </c>
      <c r="Q15" s="312">
        <f>IF($R15=1,"",VLOOKUP($D15,'1-2'!$D$4:$L$103,9))</f>
        <v>0</v>
      </c>
      <c r="R15" s="25">
        <f>IF(ISNA(MATCH($D15,'随時②-2'!$D$4:$D$18,0)),0,1)</f>
        <v>0</v>
      </c>
      <c r="S15" s="63">
        <f t="shared" si="1"/>
      </c>
      <c r="T15" s="63">
        <f t="shared" si="3"/>
      </c>
      <c r="U15" s="5">
        <f t="shared" si="4"/>
        <v>1</v>
      </c>
    </row>
    <row r="16" spans="1:21" ht="13.5" customHeight="1">
      <c r="A16" s="313">
        <f>'1-2'!A15</f>
        <v>2</v>
      </c>
      <c r="B16" s="314" t="str">
        <f>'1-2'!B15</f>
        <v>1-4</v>
      </c>
      <c r="C16" s="480" t="str">
        <f>'1-2'!C15</f>
        <v>教員の専門性および授業力の向上</v>
      </c>
      <c r="D16" s="255">
        <v>13</v>
      </c>
      <c r="E16" s="315" t="str">
        <f>IF($R16=1,"",VLOOKUP($D16,'1-2'!$D$4:$L$103,2))</f>
        <v>報償費</v>
      </c>
      <c r="F16" s="316" t="str">
        <f>IF($R16=1,"取消し",VLOOKUP($D16,'1-2'!$D$4:$L$103,3))</f>
        <v>事例検討会　講師謝礼</v>
      </c>
      <c r="G16" s="225">
        <f>IF($R16=1,,VLOOKUP($D16,'1-2'!$D$4:$L$103,4))</f>
        <v>15000</v>
      </c>
      <c r="H16" s="317">
        <f>IF($R16=1,,VLOOKUP($D16,'1-2'!$D$4:$L$103,5))</f>
        <v>1</v>
      </c>
      <c r="I16" s="317">
        <f>IF($R16=1,,VLOOKUP($D16,'1-2'!$D$4:$L$103,6))</f>
        <v>3</v>
      </c>
      <c r="J16" s="318">
        <f>IF($R16=1,,VLOOKUP($D16,'1-2'!$D$4:$L$103,7))</f>
        <v>45000</v>
      </c>
      <c r="K16" s="319" t="str">
        <f t="shared" si="5"/>
        <v>事例検討会　講師謝礼</v>
      </c>
      <c r="L16" s="320"/>
      <c r="M16" s="321">
        <f t="shared" si="7"/>
        <v>1</v>
      </c>
      <c r="N16" s="321">
        <f t="shared" si="8"/>
        <v>3</v>
      </c>
      <c r="O16" s="310">
        <f t="shared" si="2"/>
        <v>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'1-2'!A16</f>
        <v>2</v>
      </c>
      <c r="B17" s="314" t="str">
        <f>'1-2'!B16</f>
        <v>1-4</v>
      </c>
      <c r="C17" s="480" t="str">
        <f>'1-2'!C16</f>
        <v>教員の専門性および授業力の向上</v>
      </c>
      <c r="D17" s="255">
        <v>14</v>
      </c>
      <c r="E17" s="315" t="str">
        <f>IF($R17=1,"",VLOOKUP($D17,'1-2'!$D$4:$L$103,2))</f>
        <v>消耗需用費</v>
      </c>
      <c r="F17" s="316" t="str">
        <f>IF($R17=1,"取消し",VLOOKUP($D17,'1-2'!$D$4:$L$103,3))</f>
        <v>Ｓ－Ｍ社会生活能力検査用紙（第３版２０部）</v>
      </c>
      <c r="G17" s="225">
        <f>IF($R17=1,,VLOOKUP($D17,'1-2'!$D$4:$L$103,4))</f>
        <v>10260</v>
      </c>
      <c r="H17" s="317">
        <f>IF($R17=1,,VLOOKUP($D17,'1-2'!$D$4:$L$103,5))</f>
        <v>3</v>
      </c>
      <c r="I17" s="317">
        <f>IF($R17=1,,VLOOKUP($D17,'1-2'!$D$4:$L$103,6))</f>
        <v>1</v>
      </c>
      <c r="J17" s="318">
        <f>IF($R17=1,,VLOOKUP($D17,'1-2'!$D$4:$L$103,7))</f>
        <v>30780</v>
      </c>
      <c r="K17" s="319" t="str">
        <f t="shared" si="5"/>
        <v>Ｓ－Ｍ社会生活能力検査用紙（第３版２０部）</v>
      </c>
      <c r="L17" s="320"/>
      <c r="M17" s="321">
        <f t="shared" si="7"/>
        <v>3</v>
      </c>
      <c r="N17" s="321">
        <f t="shared" si="8"/>
        <v>1</v>
      </c>
      <c r="O17" s="310">
        <f t="shared" si="2"/>
        <v>0</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'1-2'!A17</f>
        <v>2</v>
      </c>
      <c r="B18" s="314" t="str">
        <f>'1-2'!B17</f>
        <v>1-3</v>
      </c>
      <c r="C18" s="480" t="str">
        <f>'1-2'!C17</f>
        <v>教員の専門性および授業力の向上</v>
      </c>
      <c r="D18" s="255">
        <v>15</v>
      </c>
      <c r="E18" s="315" t="str">
        <f>IF($R18=1,"",VLOOKUP($D18,'1-2'!$D$4:$L$103,2))</f>
        <v>消耗需用費</v>
      </c>
      <c r="F18" s="316" t="str">
        <f>IF($R18=1,"取消し",VLOOKUP($D18,'1-2'!$D$4:$L$103,3))</f>
        <v>提案型リーフレット作成「拠点校による継続型支援・研修プロジェクトの提案」</v>
      </c>
      <c r="G18" s="225">
        <f>IF($R18=1,,VLOOKUP($D18,'1-2'!$D$4:$L$103,4))</f>
        <v>11000</v>
      </c>
      <c r="H18" s="317">
        <f>IF($R18=1,,VLOOKUP($D18,'1-2'!$D$4:$L$103,5))</f>
        <v>1</v>
      </c>
      <c r="I18" s="317">
        <f>IF($R18=1,,VLOOKUP($D18,'1-2'!$D$4:$L$103,6))</f>
        <v>1</v>
      </c>
      <c r="J18" s="318">
        <f>IF($R18=1,,VLOOKUP($D18,'1-2'!$D$4:$L$103,7))</f>
        <v>11000</v>
      </c>
      <c r="K18" s="319" t="str">
        <f t="shared" si="5"/>
        <v>提案型リーフレット作成「拠点校による継続型支援・研修プロジェクトの提案」</v>
      </c>
      <c r="L18" s="320"/>
      <c r="M18" s="321">
        <f t="shared" si="7"/>
        <v>1</v>
      </c>
      <c r="N18" s="321">
        <f t="shared" si="8"/>
        <v>1</v>
      </c>
      <c r="O18" s="310">
        <f t="shared" si="2"/>
        <v>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'1-2'!A18</f>
        <v>1</v>
      </c>
      <c r="B19" s="314" t="str">
        <f>'1-2'!B18</f>
        <v>2-4</v>
      </c>
      <c r="C19" s="480" t="str">
        <f>'1-2'!C18</f>
        <v>地域や関係機関の連携強化</v>
      </c>
      <c r="D19" s="255">
        <v>16</v>
      </c>
      <c r="E19" s="315" t="str">
        <f>IF($R19=1,"",VLOOKUP($D19,'1-2'!$D$4:$L$103,2))</f>
        <v>消耗需用費</v>
      </c>
      <c r="F19" s="316" t="str">
        <f>IF($R19=1,"取消し",VLOOKUP($D19,'1-2'!$D$4:$L$103,3))</f>
        <v>提案型リーフレット作成「泉北ブロック地域支援整備事業の案内」</v>
      </c>
      <c r="G19" s="225">
        <f>IF($R19=1,,VLOOKUP($D19,'1-2'!$D$4:$L$103,4))</f>
        <v>11000</v>
      </c>
      <c r="H19" s="317">
        <f>IF($R19=1,,VLOOKUP($D19,'1-2'!$D$4:$L$103,5))</f>
        <v>1</v>
      </c>
      <c r="I19" s="317">
        <f>IF($R19=1,,VLOOKUP($D19,'1-2'!$D$4:$L$103,6))</f>
        <v>1</v>
      </c>
      <c r="J19" s="318">
        <f>IF($R19=1,,VLOOKUP($D19,'1-2'!$D$4:$L$103,7))</f>
        <v>11000</v>
      </c>
      <c r="K19" s="319" t="str">
        <f t="shared" si="5"/>
        <v>提案型リーフレット作成「泉北ブロック地域支援整備事業の案内」</v>
      </c>
      <c r="L19" s="320"/>
      <c r="M19" s="321">
        <f t="shared" si="7"/>
        <v>1</v>
      </c>
      <c r="N19" s="321">
        <f t="shared" si="8"/>
        <v>1</v>
      </c>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'1-2'!A19</f>
        <v>1</v>
      </c>
      <c r="B20" s="314" t="str">
        <f>'1-2'!B19</f>
        <v>2-4</v>
      </c>
      <c r="C20" s="480" t="str">
        <f>'1-2'!C19</f>
        <v>地域や関係機関の連携強化</v>
      </c>
      <c r="D20" s="255">
        <v>17</v>
      </c>
      <c r="E20" s="315" t="str">
        <f>IF($R20=1,"",VLOOKUP($D20,'1-2'!$D$4:$L$103,2))</f>
        <v>報償費</v>
      </c>
      <c r="F20" s="316" t="str">
        <f>IF($R20=1,"取消し",VLOOKUP($D20,'1-2'!$D$4:$L$103,3))</f>
        <v>講演「共生社会第一歩～スポーツを通じた障がい理解」</v>
      </c>
      <c r="G20" s="225">
        <f>IF($R20=1,,VLOOKUP($D20,'1-2'!$D$4:$L$103,4))</f>
        <v>40000</v>
      </c>
      <c r="H20" s="317">
        <f>IF($R20=1,,VLOOKUP($D20,'1-2'!$D$4:$L$103,5))</f>
        <v>1</v>
      </c>
      <c r="I20" s="317">
        <f>IF($R20=1,,VLOOKUP($D20,'1-2'!$D$4:$L$103,6))</f>
        <v>1</v>
      </c>
      <c r="J20" s="318">
        <f>IF($R20=1,,VLOOKUP($D20,'1-2'!$D$4:$L$103,7))</f>
        <v>40000</v>
      </c>
      <c r="K20" s="319" t="str">
        <f t="shared" si="5"/>
        <v>講演「共生社会第一歩～スポーツを通じた障がい理解」</v>
      </c>
      <c r="L20" s="487">
        <f t="shared" si="9"/>
        <v>40000</v>
      </c>
      <c r="M20" s="321">
        <f t="shared" si="7"/>
        <v>1</v>
      </c>
      <c r="N20" s="321">
        <f t="shared" si="8"/>
        <v>1</v>
      </c>
      <c r="O20" s="310">
        <f t="shared" si="2"/>
        <v>40000</v>
      </c>
      <c r="P20" s="311">
        <f>IF($R20=1,"",VLOOKUP($D20,'1-2'!$D$4:$L$103,8))</f>
        <v>0</v>
      </c>
      <c r="Q20" s="312">
        <f>IF($R20=1,"",VLOOKUP($D20,'1-2'!$D$4:$L$103,9))</f>
        <v>0</v>
      </c>
      <c r="R20" s="25">
        <f>IF(ISNA(MATCH($D20,'随時②-2'!$D$4:$D$18,0)),0,1)</f>
        <v>0</v>
      </c>
      <c r="S20" s="63">
        <f t="shared" si="1"/>
      </c>
      <c r="T20" s="63">
        <f t="shared" si="3"/>
      </c>
      <c r="U20" s="5">
        <f t="shared" si="4"/>
        <v>1</v>
      </c>
    </row>
    <row r="21" spans="1:21" ht="13.5" customHeight="1">
      <c r="A21" s="313">
        <f>'1-2'!A20</f>
        <v>1</v>
      </c>
      <c r="B21" s="314" t="str">
        <f>'1-2'!B20</f>
        <v>2-3</v>
      </c>
      <c r="C21" s="480" t="str">
        <f>'1-2'!C20</f>
        <v>地域や関係機関の連携強化</v>
      </c>
      <c r="D21" s="255">
        <v>18</v>
      </c>
      <c r="E21" s="315" t="str">
        <f>IF($R21=1,"",VLOOKUP($D21,'1-2'!$D$4:$L$103,2))</f>
        <v>報償費</v>
      </c>
      <c r="F21" s="316" t="str">
        <f>IF($R21=1,"取消し",VLOOKUP($D21,'1-2'!$D$4:$L$103,3))</f>
        <v>居住地交流における協働事例研究会ｽｰﾊﾟｰﾊﾞｲｽﾞ</v>
      </c>
      <c r="G21" s="225">
        <f>IF($R21=1,,VLOOKUP($D21,'1-2'!$D$4:$L$103,4))</f>
        <v>20000</v>
      </c>
      <c r="H21" s="317">
        <f>IF($R21=1,,VLOOKUP($D21,'1-2'!$D$4:$L$103,5))</f>
        <v>1</v>
      </c>
      <c r="I21" s="317">
        <f>IF($R21=1,,VLOOKUP($D21,'1-2'!$D$4:$L$103,6))</f>
        <v>1</v>
      </c>
      <c r="J21" s="318">
        <f>IF($R21=1,,VLOOKUP($D21,'1-2'!$D$4:$L$103,7))</f>
        <v>20000</v>
      </c>
      <c r="K21" s="319" t="str">
        <f t="shared" si="5"/>
        <v>居住地交流における協働事例研究会ｽｰﾊﾟｰﾊﾞｲｽﾞ</v>
      </c>
      <c r="L21" s="320"/>
      <c r="M21" s="321">
        <f t="shared" si="7"/>
        <v>1</v>
      </c>
      <c r="N21" s="321">
        <f t="shared" si="8"/>
        <v>1</v>
      </c>
      <c r="O21" s="310">
        <f t="shared" si="2"/>
        <v>0</v>
      </c>
      <c r="P21" s="311">
        <f>IF($R21=1,"",VLOOKUP($D21,'1-2'!$D$4:$L$103,8))</f>
        <v>0</v>
      </c>
      <c r="Q21" s="312">
        <f>IF($R21=1,"",VLOOKUP($D21,'1-2'!$D$4:$L$103,9))</f>
        <v>0</v>
      </c>
      <c r="R21" s="25">
        <f>IF(ISNA(MATCH($D21,'随時②-2'!$D$4:$D$18,0)),0,1)</f>
        <v>0</v>
      </c>
      <c r="S21" s="63">
        <f t="shared" si="1"/>
      </c>
      <c r="T21" s="63">
        <f t="shared" si="3"/>
      </c>
      <c r="U21" s="5">
        <f t="shared" si="4"/>
        <v>1</v>
      </c>
    </row>
    <row r="22" spans="1:21" ht="13.5" customHeight="1">
      <c r="A22" s="313">
        <f>'1-2'!A21</f>
        <v>1</v>
      </c>
      <c r="B22" s="314" t="str">
        <f>'1-2'!B21</f>
        <v>2-3</v>
      </c>
      <c r="C22" s="480" t="str">
        <f>'1-2'!C21</f>
        <v>地域や関係機関の連携強化</v>
      </c>
      <c r="D22" s="255">
        <v>19</v>
      </c>
      <c r="E22" s="315" t="str">
        <f>IF($R22=1,"",VLOOKUP($D22,'1-2'!$D$4:$L$103,2))</f>
        <v>消耗需用費</v>
      </c>
      <c r="F22" s="316" t="str">
        <f>IF($R22=1,"取消し",VLOOKUP($D22,'1-2'!$D$4:$L$103,3))</f>
        <v>テレビスタンド</v>
      </c>
      <c r="G22" s="225">
        <f>IF($R22=1,,VLOOKUP($D22,'1-2'!$D$4:$L$103,4))</f>
        <v>58000</v>
      </c>
      <c r="H22" s="317">
        <f>IF($R22=1,,VLOOKUP($D22,'1-2'!$D$4:$L$103,5))</f>
        <v>3</v>
      </c>
      <c r="I22" s="317">
        <f>IF($R22=1,,VLOOKUP($D22,'1-2'!$D$4:$L$103,6))</f>
        <v>1</v>
      </c>
      <c r="J22" s="318">
        <f>IF($R22=1,,VLOOKUP($D22,'1-2'!$D$4:$L$103,7))</f>
        <v>174000</v>
      </c>
      <c r="K22" s="319" t="str">
        <f t="shared" si="5"/>
        <v>テレビスタンド</v>
      </c>
      <c r="L22" s="320"/>
      <c r="M22" s="321">
        <f t="shared" si="7"/>
        <v>3</v>
      </c>
      <c r="N22" s="321">
        <f t="shared" si="8"/>
        <v>1</v>
      </c>
      <c r="O22" s="310">
        <f t="shared" si="2"/>
        <v>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'1-2'!A22</f>
        <v>2</v>
      </c>
      <c r="B23" s="314" t="str">
        <f>'1-2'!B22</f>
        <v>1-4</v>
      </c>
      <c r="C23" s="480" t="str">
        <f>'1-2'!C22</f>
        <v>教員の専門性および授業力の向上</v>
      </c>
      <c r="D23" s="255">
        <v>20</v>
      </c>
      <c r="E23" s="315" t="str">
        <f>IF($R23=1,"",VLOOKUP($D23,'1-2'!$D$4:$L$103,2))</f>
        <v>消耗需用費</v>
      </c>
      <c r="F23" s="316" t="str">
        <f>IF($R23=1,"取消し",VLOOKUP($D23,'1-2'!$D$4:$L$103,3))</f>
        <v>短焦点プロジェクタ</v>
      </c>
      <c r="G23" s="225">
        <f>IF($R23=1,,VLOOKUP($D23,'1-2'!$D$4:$L$103,4))</f>
        <v>80000</v>
      </c>
      <c r="H23" s="317">
        <f>IF($R23=1,,VLOOKUP($D23,'1-2'!$D$4:$L$103,5))</f>
        <v>3</v>
      </c>
      <c r="I23" s="317">
        <f>IF($R23=1,,VLOOKUP($D23,'1-2'!$D$4:$L$103,6))</f>
        <v>1</v>
      </c>
      <c r="J23" s="318">
        <f>IF($R23=1,,VLOOKUP($D23,'1-2'!$D$4:$L$103,7))</f>
        <v>240000</v>
      </c>
      <c r="K23" s="319" t="str">
        <f t="shared" si="5"/>
        <v>短焦点プロジェクタ</v>
      </c>
      <c r="L23" s="320"/>
      <c r="M23" s="321">
        <f t="shared" si="7"/>
        <v>3</v>
      </c>
      <c r="N23" s="321">
        <f t="shared" si="8"/>
        <v>1</v>
      </c>
      <c r="O23" s="310">
        <f t="shared" si="2"/>
        <v>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f>'1-2'!A23</f>
        <v>2</v>
      </c>
      <c r="B24" s="314" t="str">
        <f>'1-2'!B23</f>
        <v>1-4</v>
      </c>
      <c r="C24" s="480" t="str">
        <f>'1-2'!C23</f>
        <v>教員の専門性および授業力の向上</v>
      </c>
      <c r="D24" s="255">
        <v>21</v>
      </c>
      <c r="E24" s="315" t="str">
        <f>IF($R24=1,"",VLOOKUP($D24,'1-2'!$D$4:$L$103,2))</f>
        <v>消耗需用費</v>
      </c>
      <c r="F24" s="316" t="str">
        <f>IF($R24=1,"取消し",VLOOKUP($D24,'1-2'!$D$4:$L$103,3))</f>
        <v>マウスコンピュータ</v>
      </c>
      <c r="G24" s="225">
        <f>IF($R24=1,,VLOOKUP($D24,'1-2'!$D$4:$L$103,4))</f>
        <v>40000</v>
      </c>
      <c r="H24" s="317">
        <f>IF($R24=1,,VLOOKUP($D24,'1-2'!$D$4:$L$103,5))</f>
        <v>3</v>
      </c>
      <c r="I24" s="317">
        <f>IF($R24=1,,VLOOKUP($D24,'1-2'!$D$4:$L$103,6))</f>
        <v>1</v>
      </c>
      <c r="J24" s="318">
        <f>IF($R24=1,,VLOOKUP($D24,'1-2'!$D$4:$L$103,7))</f>
        <v>120000</v>
      </c>
      <c r="K24" s="319" t="str">
        <f t="shared" si="5"/>
        <v>マウスコンピュータ</v>
      </c>
      <c r="L24" s="320"/>
      <c r="M24" s="321">
        <f t="shared" si="7"/>
        <v>3</v>
      </c>
      <c r="N24" s="321">
        <f t="shared" si="8"/>
        <v>1</v>
      </c>
      <c r="O24" s="310">
        <f t="shared" si="2"/>
        <v>0</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f>'1-2'!A24</f>
        <v>2</v>
      </c>
      <c r="B25" s="314" t="str">
        <f>'1-2'!B24</f>
        <v>1-4</v>
      </c>
      <c r="C25" s="480" t="str">
        <f>'1-2'!C24</f>
        <v>教員の専門性および授業力の向上</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1" t="s">
        <v>178</v>
      </c>
      <c r="I141" s="592"/>
      <c r="J141" s="38" t="s">
        <v>113</v>
      </c>
      <c r="K141" s="38" t="s">
        <v>175</v>
      </c>
      <c r="L141" s="545" t="s">
        <v>176</v>
      </c>
      <c r="M141" s="593"/>
      <c r="N141" s="594" t="s">
        <v>177</v>
      </c>
      <c r="O141" s="595"/>
      <c r="P141" s="609" t="s">
        <v>114</v>
      </c>
      <c r="Q141" s="610"/>
    </row>
    <row r="142" spans="6:17" ht="14.25" thickTop="1">
      <c r="F142" s="347" t="s">
        <v>85</v>
      </c>
      <c r="G142" s="348">
        <f>SUMIF($E$4:$E$138,$F142,$J$4:$J$138)</f>
        <v>221000</v>
      </c>
      <c r="H142" s="596">
        <f>SUMIF($E$4:$E$138,$F142,$S$4:$S$138)</f>
        <v>0</v>
      </c>
      <c r="I142" s="597"/>
      <c r="J142" s="349">
        <f>G142-H142</f>
        <v>221000</v>
      </c>
      <c r="K142" s="348">
        <f>SUMIF($E$4:$E$138,$F142,$O$4:$O$138)</f>
        <v>50000</v>
      </c>
      <c r="L142" s="596">
        <f>SUMIF($E$4:$E$138,$F142,$T$4:$T$138)</f>
        <v>0</v>
      </c>
      <c r="M142" s="598"/>
      <c r="N142" s="599">
        <f>K142-L142</f>
        <v>50000</v>
      </c>
      <c r="O142" s="600"/>
      <c r="P142" s="536">
        <f>J142-N142</f>
        <v>171000</v>
      </c>
      <c r="Q142" s="611"/>
    </row>
    <row r="143" spans="6:17" ht="13.5">
      <c r="F143" s="347" t="s">
        <v>86</v>
      </c>
      <c r="G143" s="350">
        <f aca="true" t="shared" si="22" ref="G143:G150">SUMIF($E$4:$E$138,$F143,$J$4:$J$138)</f>
        <v>0</v>
      </c>
      <c r="H143" s="533">
        <f>SUMIF($E$4:$E$138,$F143,$S$4:$S$138)</f>
        <v>0</v>
      </c>
      <c r="I143" s="589"/>
      <c r="J143" s="351">
        <f>G143-H143</f>
        <v>0</v>
      </c>
      <c r="K143" s="348">
        <f aca="true" t="shared" si="23" ref="K143:K150">SUMIF($E$4:$E$138,$F143,$O$4:$O$138)</f>
        <v>0</v>
      </c>
      <c r="L143" s="532">
        <f aca="true" t="shared" si="24" ref="L143:L149">SUMIF($E$4:$E$138,$F143,$T$4:$T$138)</f>
        <v>0</v>
      </c>
      <c r="M143" s="535"/>
      <c r="N143" s="590">
        <f>K143-L143</f>
        <v>0</v>
      </c>
      <c r="O143" s="589"/>
      <c r="P143" s="532">
        <f aca="true" t="shared" si="25" ref="P143:P150">J143-N143</f>
        <v>0</v>
      </c>
      <c r="Q143" s="535"/>
    </row>
    <row r="144" spans="6:17" ht="13.5">
      <c r="F144" s="347" t="s">
        <v>125</v>
      </c>
      <c r="G144" s="348">
        <f t="shared" si="22"/>
        <v>594780</v>
      </c>
      <c r="H144" s="533">
        <f aca="true" t="shared" si="26" ref="H144:H149">SUMIF($E$4:$E$138,$F144,$S$4:$S$138)</f>
        <v>0</v>
      </c>
      <c r="I144" s="589"/>
      <c r="J144" s="351">
        <f aca="true" t="shared" si="27" ref="J144:J150">G144-H144</f>
        <v>594780</v>
      </c>
      <c r="K144" s="348">
        <f t="shared" si="23"/>
        <v>8000</v>
      </c>
      <c r="L144" s="532">
        <f t="shared" si="24"/>
        <v>0</v>
      </c>
      <c r="M144" s="535"/>
      <c r="N144" s="590">
        <f aca="true" t="shared" si="28" ref="N144:N150">K144-L144</f>
        <v>8000</v>
      </c>
      <c r="O144" s="589"/>
      <c r="P144" s="532">
        <f t="shared" si="25"/>
        <v>586780</v>
      </c>
      <c r="Q144" s="535"/>
    </row>
    <row r="145" spans="6:17" ht="13.5">
      <c r="F145" s="347" t="s">
        <v>126</v>
      </c>
      <c r="G145" s="348">
        <f t="shared" si="22"/>
        <v>0</v>
      </c>
      <c r="H145" s="533">
        <f t="shared" si="26"/>
        <v>0</v>
      </c>
      <c r="I145" s="589"/>
      <c r="J145" s="351">
        <f t="shared" si="27"/>
        <v>0</v>
      </c>
      <c r="K145" s="348">
        <f t="shared" si="23"/>
        <v>0</v>
      </c>
      <c r="L145" s="532">
        <f t="shared" si="24"/>
        <v>0</v>
      </c>
      <c r="M145" s="535"/>
      <c r="N145" s="590">
        <f t="shared" si="28"/>
        <v>0</v>
      </c>
      <c r="O145" s="589"/>
      <c r="P145" s="532">
        <f t="shared" si="25"/>
        <v>0</v>
      </c>
      <c r="Q145" s="535"/>
    </row>
    <row r="146" spans="6:17" ht="13.5">
      <c r="F146" s="347" t="s">
        <v>87</v>
      </c>
      <c r="G146" s="348">
        <f t="shared" si="22"/>
        <v>0</v>
      </c>
      <c r="H146" s="533">
        <f t="shared" si="26"/>
        <v>0</v>
      </c>
      <c r="I146" s="589"/>
      <c r="J146" s="351">
        <f t="shared" si="27"/>
        <v>0</v>
      </c>
      <c r="K146" s="348">
        <f t="shared" si="23"/>
        <v>0</v>
      </c>
      <c r="L146" s="532">
        <f t="shared" si="24"/>
        <v>0</v>
      </c>
      <c r="M146" s="535"/>
      <c r="N146" s="590">
        <f t="shared" si="28"/>
        <v>0</v>
      </c>
      <c r="O146" s="589"/>
      <c r="P146" s="532">
        <f t="shared" si="25"/>
        <v>0</v>
      </c>
      <c r="Q146" s="535"/>
    </row>
    <row r="147" spans="6:17" ht="13.5">
      <c r="F147" s="347" t="s">
        <v>88</v>
      </c>
      <c r="G147" s="348">
        <f t="shared" si="22"/>
        <v>0</v>
      </c>
      <c r="H147" s="533">
        <f t="shared" si="26"/>
        <v>0</v>
      </c>
      <c r="I147" s="589"/>
      <c r="J147" s="351">
        <f t="shared" si="27"/>
        <v>0</v>
      </c>
      <c r="K147" s="348">
        <f t="shared" si="23"/>
        <v>0</v>
      </c>
      <c r="L147" s="532">
        <f t="shared" si="24"/>
        <v>0</v>
      </c>
      <c r="M147" s="535"/>
      <c r="N147" s="590">
        <f t="shared" si="28"/>
        <v>0</v>
      </c>
      <c r="O147" s="589"/>
      <c r="P147" s="532">
        <f t="shared" si="25"/>
        <v>0</v>
      </c>
      <c r="Q147" s="535"/>
    </row>
    <row r="148" spans="6:17" ht="13.5">
      <c r="F148" s="347" t="s">
        <v>89</v>
      </c>
      <c r="G148" s="348">
        <f t="shared" si="22"/>
        <v>0</v>
      </c>
      <c r="H148" s="533">
        <f t="shared" si="26"/>
        <v>0</v>
      </c>
      <c r="I148" s="589"/>
      <c r="J148" s="351">
        <f t="shared" si="27"/>
        <v>0</v>
      </c>
      <c r="K148" s="348">
        <f t="shared" si="23"/>
        <v>0</v>
      </c>
      <c r="L148" s="532">
        <f t="shared" si="24"/>
        <v>0</v>
      </c>
      <c r="M148" s="535"/>
      <c r="N148" s="590">
        <f t="shared" si="28"/>
        <v>0</v>
      </c>
      <c r="O148" s="589"/>
      <c r="P148" s="532">
        <f t="shared" si="25"/>
        <v>0</v>
      </c>
      <c r="Q148" s="535"/>
    </row>
    <row r="149" spans="6:17" ht="13.5">
      <c r="F149" s="347" t="s">
        <v>90</v>
      </c>
      <c r="G149" s="348">
        <f t="shared" si="22"/>
        <v>0</v>
      </c>
      <c r="H149" s="533">
        <f t="shared" si="26"/>
        <v>0</v>
      </c>
      <c r="I149" s="589"/>
      <c r="J149" s="351">
        <f t="shared" si="27"/>
        <v>0</v>
      </c>
      <c r="K149" s="348">
        <f t="shared" si="23"/>
        <v>0</v>
      </c>
      <c r="L149" s="532">
        <f t="shared" si="24"/>
        <v>0</v>
      </c>
      <c r="M149" s="535"/>
      <c r="N149" s="590">
        <f t="shared" si="28"/>
        <v>0</v>
      </c>
      <c r="O149" s="589"/>
      <c r="P149" s="532">
        <f t="shared" si="25"/>
        <v>0</v>
      </c>
      <c r="Q149" s="535"/>
    </row>
    <row r="150" spans="6:17" ht="14.25" thickBot="1">
      <c r="F150" s="347" t="s">
        <v>138</v>
      </c>
      <c r="G150" s="348">
        <f t="shared" si="22"/>
        <v>104390</v>
      </c>
      <c r="H150" s="533">
        <f>SUMIF($E$4:$E$138,$F150,$S$4:$S$138)+'2-3'!G122</f>
        <v>11000</v>
      </c>
      <c r="I150" s="589"/>
      <c r="J150" s="351">
        <f t="shared" si="27"/>
        <v>93390</v>
      </c>
      <c r="K150" s="348">
        <f t="shared" si="23"/>
        <v>77690</v>
      </c>
      <c r="L150" s="607">
        <f>SUMIF($E$4:$E$138,$F150,$T$4:$T$138)+'2-3'!E122</f>
        <v>11000</v>
      </c>
      <c r="M150" s="608"/>
      <c r="N150" s="590">
        <f t="shared" si="28"/>
        <v>66690</v>
      </c>
      <c r="O150" s="589"/>
      <c r="P150" s="607">
        <f t="shared" si="25"/>
        <v>26700</v>
      </c>
      <c r="Q150" s="608"/>
    </row>
    <row r="151" spans="6:17" ht="15" thickBot="1" thickTop="1">
      <c r="F151" s="354" t="s">
        <v>15</v>
      </c>
      <c r="G151" s="355">
        <f>SUM(G142:G150)</f>
        <v>920170</v>
      </c>
      <c r="H151" s="529">
        <f>SUM(H142:I150)</f>
        <v>11000</v>
      </c>
      <c r="I151" s="603"/>
      <c r="J151" s="355">
        <f>SUM(J142:J150)</f>
        <v>909170</v>
      </c>
      <c r="K151" s="355">
        <f>SUM(K142:K150)</f>
        <v>135690</v>
      </c>
      <c r="L151" s="604">
        <f>SUM(L142:M150)</f>
        <v>11000</v>
      </c>
      <c r="M151" s="605"/>
      <c r="N151" s="603">
        <f>SUM(N142:O150)</f>
        <v>124690</v>
      </c>
      <c r="O151" s="606"/>
      <c r="P151" s="604">
        <f>SUM(P142:Q150)</f>
        <v>784480</v>
      </c>
      <c r="Q151" s="60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9" activePane="bottomRight" state="frozen"/>
      <selection pane="topLeft" activeCell="E23" sqref="E23"/>
      <selection pane="topRight" activeCell="E23" sqref="E23"/>
      <selection pane="bottomLeft" activeCell="E23" sqref="E23"/>
      <selection pane="bottomRight" activeCell="E36" sqref="E3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261</v>
      </c>
      <c r="B1" s="616"/>
      <c r="C1" s="616"/>
      <c r="D1" s="616"/>
      <c r="E1" s="616"/>
      <c r="F1" s="616"/>
      <c r="G1" s="617"/>
      <c r="H1" s="617"/>
      <c r="I1" s="617"/>
    </row>
    <row r="2" spans="1:9" ht="15" customHeight="1" thickBot="1">
      <c r="A2" s="8"/>
      <c r="B2" s="7" t="s">
        <v>244</v>
      </c>
      <c r="C2" s="87"/>
      <c r="E2" s="116"/>
      <c r="F2" s="117" t="s">
        <v>112</v>
      </c>
      <c r="G2" s="209">
        <f>SUM(E5:E119)</f>
        <v>65690</v>
      </c>
      <c r="H2" s="72" t="s">
        <v>188</v>
      </c>
      <c r="I2" s="209">
        <f>SUM(H5:H119)</f>
        <v>25200</v>
      </c>
    </row>
    <row r="3" spans="1:9" ht="15" customHeight="1" thickBot="1">
      <c r="A3" s="8"/>
      <c r="B3" s="7"/>
      <c r="C3" s="87"/>
      <c r="E3" s="612" t="s">
        <v>181</v>
      </c>
      <c r="F3" s="613"/>
      <c r="G3" s="614"/>
      <c r="H3" s="612" t="s">
        <v>182</v>
      </c>
      <c r="I3" s="61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10000</v>
      </c>
      <c r="G29" s="84">
        <f t="shared" si="1"/>
      </c>
      <c r="H29" s="210">
        <v>10000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c r="F64" s="204">
        <f>IF('1-3'!E63="","",'1-3'!E63)</f>
        <v>1800</v>
      </c>
      <c r="G64" s="83">
        <f t="shared" si="1"/>
      </c>
      <c r="H64" s="210">
        <v>1800</v>
      </c>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c r="F65" s="198">
        <f>IF('1-3'!E64="","",'1-3'!E64)</f>
        <v>2500</v>
      </c>
      <c r="G65" s="137">
        <f t="shared" si="1"/>
      </c>
      <c r="H65" s="211">
        <v>2500</v>
      </c>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9000</v>
      </c>
      <c r="F75" s="196">
        <f>IF('1-3'!E74="","",'1-3'!E74)</f>
        <v>9000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c r="F83" s="208">
        <f>IF('1-3'!E82="","",'1-3'!E82)</f>
        <v>1000</v>
      </c>
      <c r="G83" s="179">
        <f t="shared" si="3"/>
      </c>
      <c r="H83" s="215">
        <v>1000</v>
      </c>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c r="F89" s="196">
        <f>IF('1-3'!E88="","",'1-3'!E88)</f>
        <v>2000</v>
      </c>
      <c r="G89" s="84">
        <f t="shared" si="3"/>
      </c>
      <c r="H89" s="486">
        <v>1500</v>
      </c>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c r="F97" s="196">
        <f>IF('1-3'!E96="","",'1-3'!E96)</f>
        <v>2400</v>
      </c>
      <c r="G97" s="84">
        <f t="shared" si="3"/>
      </c>
      <c r="H97" s="210">
        <v>2400</v>
      </c>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c r="F101" s="196">
        <f>IF('1-3'!E100="","",'1-3'!E100)</f>
        <v>5000</v>
      </c>
      <c r="G101" s="84">
        <f t="shared" si="3"/>
      </c>
      <c r="H101" s="210">
        <v>4000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c r="F102" s="196">
        <f>IF('1-3'!E101="","",'1-3'!E101)</f>
        <v>2000</v>
      </c>
      <c r="G102" s="84">
        <f t="shared" si="3"/>
      </c>
      <c r="H102" s="210">
        <v>2000</v>
      </c>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泉北支援教育研究会</v>
      </c>
      <c r="E105" s="192">
        <f t="shared" si="2"/>
        <v>2000</v>
      </c>
      <c r="F105" s="194">
        <f>IF('1-3'!E104="","",'1-3'!E104)</f>
        <v>2000</v>
      </c>
      <c r="G105" s="128">
        <f t="shared" si="3"/>
      </c>
      <c r="H105" s="216"/>
      <c r="I105" s="128"/>
      <c r="J105" s="125">
        <f>IF('1-3'!F104="","",'1-3'!F104)</f>
      </c>
    </row>
    <row r="106" spans="1:10" ht="15" customHeight="1">
      <c r="A106" s="102">
        <v>102</v>
      </c>
      <c r="B106" s="154">
        <f>IF('1-3'!B105="","",'1-3'!B105)</f>
      </c>
      <c r="C106" s="154">
        <f>IF('1-3'!C105="","",'1-3'!C105)</f>
      </c>
      <c r="D106" s="132" t="str">
        <f>IF('1-3'!D105="","",'1-3'!D105)</f>
        <v>日本教育会</v>
      </c>
      <c r="E106" s="187">
        <f t="shared" si="2"/>
        <v>3600</v>
      </c>
      <c r="F106" s="196">
        <f>IF('1-3'!E105="","",'1-3'!E105)</f>
        <v>3600</v>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65690</v>
      </c>
      <c r="F121" s="118" t="s">
        <v>186</v>
      </c>
      <c r="G121" s="182">
        <f>SUM(F5:F119)</f>
        <v>92390</v>
      </c>
      <c r="H121" s="121" t="s">
        <v>190</v>
      </c>
      <c r="I121" s="182">
        <f>I2</f>
        <v>25200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54690</v>
      </c>
      <c r="F123" s="120" t="s">
        <v>187</v>
      </c>
      <c r="G123" s="184">
        <f>G121-G122</f>
        <v>81390</v>
      </c>
      <c r="H123" s="44" t="s">
        <v>189</v>
      </c>
      <c r="I123" s="184">
        <f>I121-I122</f>
        <v>25200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2018-05-24T04:58:52Z</cp:lastPrinted>
  <dcterms:created xsi:type="dcterms:W3CDTF">2007-02-21T01:05:33Z</dcterms:created>
  <dcterms:modified xsi:type="dcterms:W3CDTF">2018-06-21T11:51:23Z</dcterms:modified>
  <cp:category/>
  <cp:version/>
  <cp:contentType/>
  <cp:contentStatus/>
</cp:coreProperties>
</file>