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drawings/drawing3.xml" ContentType="application/vnd.openxmlformats-officedocument.drawing+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drawings/drawing4.xml" ContentType="application/vnd.openxmlformats-officedocument.drawing+xml"/>
  <Override PartName="/xl/worksheets/sheet19.xml" ContentType="application/vnd.openxmlformats-officedocument.spreadsheetml.worksheet+xml"/>
  <Override PartName="/xl/comments19.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60" yWindow="2775" windowWidth="19710" windowHeight="6675" tabRatio="845" activeTab="0"/>
  </bookViews>
  <sheets>
    <sheet name="3-1" sheetId="1" r:id="rId1"/>
    <sheet name="3-2" sheetId="2" r:id="rId2"/>
    <sheet name="3-3" sheetId="3" r:id="rId3"/>
    <sheet name="1-1" sheetId="4" r:id="rId4"/>
    <sheet name="1-2" sheetId="5" r:id="rId5"/>
    <sheet name="1-3" sheetId="6" r:id="rId6"/>
    <sheet name="別紙①" sheetId="7" r:id="rId7"/>
    <sheet name="2-1" sheetId="8" r:id="rId8"/>
    <sheet name="2-2" sheetId="9" r:id="rId9"/>
    <sheet name="2-3" sheetId="10" r:id="rId10"/>
    <sheet name="2-4" sheetId="11" r:id="rId11"/>
    <sheet name="別紙②" sheetId="12" r:id="rId12"/>
    <sheet name="別紙③" sheetId="13" r:id="rId13"/>
    <sheet name="随時①-1" sheetId="14" r:id="rId14"/>
    <sheet name="随時①-2" sheetId="15" r:id="rId15"/>
    <sheet name="随時②-1" sheetId="16" r:id="rId16"/>
    <sheet name="随時②-2" sheetId="17" r:id="rId17"/>
    <sheet name="随時③-1" sheetId="18" r:id="rId18"/>
    <sheet name="随時③-2" sheetId="19" r:id="rId19"/>
  </sheets>
  <definedNames>
    <definedName name="_xlnm.Print_Area" localSheetId="3">'1-1'!$A$1:$K$24</definedName>
    <definedName name="_xlnm.Print_Area" localSheetId="4">'1-2'!$A$1:$L$116</definedName>
    <definedName name="_xlnm.Print_Area" localSheetId="7">'2-1'!$A$1:$K$28</definedName>
    <definedName name="_xlnm.Print_Area" localSheetId="8">'2-2'!$A$1:$Q$151</definedName>
    <definedName name="_xlnm.Print_Area" localSheetId="9">'2-3'!$A$1:$I$123</definedName>
    <definedName name="_xlnm.Print_Area" localSheetId="10">'2-4'!$A$1:$L$116</definedName>
    <definedName name="_xlnm.Print_Area" localSheetId="0">'3-1'!$A$1:$K$29</definedName>
    <definedName name="_xlnm.Print_Area" localSheetId="1">'3-2'!$A$1:$Q$44</definedName>
    <definedName name="_xlnm.Print_Area" localSheetId="13">'随時①-1'!$A$1:$K$18</definedName>
    <definedName name="_xlnm.Print_Area" localSheetId="14">'随時①-2'!$A$1:$L$37</definedName>
    <definedName name="_xlnm.Print_Area" localSheetId="15">'随時②-1'!$A$1:$K$23</definedName>
    <definedName name="_xlnm.Print_Area" localSheetId="16">'随時②-2'!$A$1:$L$47</definedName>
    <definedName name="_xlnm.Print_Area" localSheetId="17">'随時③-1'!$A$1:$K$25</definedName>
    <definedName name="_xlnm.Print_Area" localSheetId="18">'随時③-2'!$A$1:$L$47</definedName>
  </definedNames>
  <calcPr calcMode="manual" fullCalcOnLoad="1"/>
</workbook>
</file>

<file path=xl/comments15.xml><?xml version="1.0" encoding="utf-8"?>
<comments xmlns="http://schemas.openxmlformats.org/spreadsheetml/2006/main">
  <authors>
    <author>大阪府庁</author>
  </authors>
  <commentList>
    <comment ref="L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7.xml><?xml version="1.0" encoding="utf-8"?>
<comments xmlns="http://schemas.openxmlformats.org/spreadsheetml/2006/main">
  <authors>
    <author>大阪府庁</author>
  </authors>
  <commentList>
    <comment ref="D3" authorId="0">
      <text>
        <r>
          <rPr>
            <sz val="9"/>
            <rFont val="ＭＳ Ｐゴシック"/>
            <family val="3"/>
          </rPr>
          <t>取り消す「依頼内容」の番号（様式1-2、随時①-2参照）を入力してください。</t>
        </r>
      </text>
    </comment>
    <comment ref="L24"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9.xml><?xml version="1.0" encoding="utf-8"?>
<comments xmlns="http://schemas.openxmlformats.org/spreadsheetml/2006/main">
  <authors>
    <author>大阪府庁</author>
  </authors>
  <commentList>
    <comment ref="D3" authorId="0">
      <text>
        <r>
          <rPr>
            <sz val="9"/>
            <rFont val="ＭＳ Ｐゴシック"/>
            <family val="3"/>
          </rPr>
          <t>取り消す「依頼内容」の番号（様式2-4参照）を入力してください。</t>
        </r>
      </text>
    </comment>
    <comment ref="L23" authorId="0">
      <text>
        <r>
          <rPr>
            <sz val="9"/>
            <rFont val="ＭＳ Ｐゴシック"/>
            <family val="3"/>
          </rPr>
          <t>　</t>
        </r>
        <r>
          <rPr>
            <sz val="20"/>
            <rFont val="ＭＳ Ｐゴシック"/>
            <family val="3"/>
          </rPr>
          <t xml:space="preserve">行を増減しないでください。
</t>
        </r>
      </text>
    </comment>
  </commentList>
</comments>
</file>

<file path=xl/comments5.xml><?xml version="1.0" encoding="utf-8"?>
<comments xmlns="http://schemas.openxmlformats.org/spreadsheetml/2006/main">
  <authors>
    <author>大阪府庁</author>
  </authors>
  <commentList>
    <comment ref="L25" authorId="0">
      <text>
        <r>
          <rPr>
            <sz val="9"/>
            <rFont val="ＭＳ Ｐゴシック"/>
            <family val="3"/>
          </rPr>
          <t xml:space="preserve">
　</t>
        </r>
        <r>
          <rPr>
            <sz val="20"/>
            <rFont val="ＭＳ Ｐゴシック"/>
            <family val="3"/>
          </rPr>
          <t>行を増減しないでください。</t>
        </r>
      </text>
    </comment>
  </commentList>
</comments>
</file>

<file path=xl/comments9.xml><?xml version="1.0" encoding="utf-8"?>
<comments xmlns="http://schemas.openxmlformats.org/spreadsheetml/2006/main">
  <authors>
    <author>大阪府庁</author>
  </authors>
  <commentList>
    <comment ref="Q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sharedStrings.xml><?xml version="1.0" encoding="utf-8"?>
<sst xmlns="http://schemas.openxmlformats.org/spreadsheetml/2006/main" count="942" uniqueCount="385">
  <si>
    <t>予算科目(節)</t>
  </si>
  <si>
    <t>作成年月日</t>
  </si>
  <si>
    <t>　教育振興室長　様</t>
  </si>
  <si>
    <t>府立○○○○学校　</t>
  </si>
  <si>
    <t>　校長　○○　○○　</t>
  </si>
  <si>
    <t>　標記につきまして、下記のとおり依頼いたします。</t>
  </si>
  <si>
    <t>　 ○○ 第 ○○○号　</t>
  </si>
  <si>
    <t>（財務会計コード番号：○○○○○）</t>
  </si>
  <si>
    <t>報償費</t>
  </si>
  <si>
    <t>旅費</t>
  </si>
  <si>
    <t>役務費</t>
  </si>
  <si>
    <t>委託料</t>
  </si>
  <si>
    <t>備品購入費</t>
  </si>
  <si>
    <t>配当額</t>
  </si>
  <si>
    <t>（学校番号：○○○○）</t>
  </si>
  <si>
    <t>合計</t>
  </si>
  <si>
    <t>変更額</t>
  </si>
  <si>
    <t>番号</t>
  </si>
  <si>
    <t>団体・研究会名</t>
  </si>
  <si>
    <t>一括配当</t>
  </si>
  <si>
    <t>全国高等学校長協会</t>
  </si>
  <si>
    <t>全国高等学校長協会体育部会</t>
  </si>
  <si>
    <t>全国高等学校長協会家庭部会</t>
  </si>
  <si>
    <t>全国高等学校長協会特別支援学校部会</t>
  </si>
  <si>
    <t>全国普通科高等学校長会</t>
  </si>
  <si>
    <t>全国英語科・国際科高等学校長会</t>
  </si>
  <si>
    <t>全国定時制通信制高等学校長会</t>
  </si>
  <si>
    <t>全国芸術高等学校長会</t>
  </si>
  <si>
    <t>全国理数科高等学校長会</t>
  </si>
  <si>
    <t>全国商業高等学校長協会</t>
  </si>
  <si>
    <t>全国総合学科高等学校長協会</t>
  </si>
  <si>
    <t>全国農業高等学校長協会</t>
  </si>
  <si>
    <t>全国工業高等学校長協会</t>
  </si>
  <si>
    <t>全国特別支援学校長会</t>
  </si>
  <si>
    <t>近畿工業高等学校長協会</t>
  </si>
  <si>
    <t>大阪府総合学科高等学校長協会</t>
  </si>
  <si>
    <t>大阪特別支援学校長会</t>
  </si>
  <si>
    <t>大阪府高等学校定時制通信制教頭協会</t>
  </si>
  <si>
    <t>全国公立学校事務長会</t>
  </si>
  <si>
    <t>大阪府立学校事務長会</t>
  </si>
  <si>
    <t>全国高等学校体育学科・コース連絡協議会</t>
  </si>
  <si>
    <t>全国高等学校造園教育研究協議会</t>
  </si>
  <si>
    <t>日本学校農業クラブ連盟</t>
  </si>
  <si>
    <t>全国高等学校通信制教育研究会</t>
  </si>
  <si>
    <t>全国中高一貫教育研究会</t>
  </si>
  <si>
    <t>日本工業化学教育研究会</t>
  </si>
  <si>
    <t>日本繊維工業教育研究会</t>
  </si>
  <si>
    <t>全国高等学校農場協会</t>
  </si>
  <si>
    <t>全国自動車教育研究会</t>
  </si>
  <si>
    <t>全国高等学校グラフィックアーツ教育研究会</t>
  </si>
  <si>
    <t>全国高校デザイン教育研究会</t>
  </si>
  <si>
    <t>全国美術高等学校協議会</t>
  </si>
  <si>
    <t>全日本盲学校教育研究会</t>
  </si>
  <si>
    <t>全国病弱虚弱教育研究連盟</t>
  </si>
  <si>
    <t>近畿・東海・北陸地区病弱虚弱教育研究連盟</t>
  </si>
  <si>
    <t>近畿工業高等学校科長連絡協議会</t>
  </si>
  <si>
    <t>近畿地区高等学校通信制教育研究会</t>
  </si>
  <si>
    <t>近畿地区機械教育研究会</t>
  </si>
  <si>
    <t>近畿地区電気教育研究会</t>
  </si>
  <si>
    <t>近畿高校土木会</t>
  </si>
  <si>
    <t>近畿盲学校教育研究会</t>
  </si>
  <si>
    <t>近畿聾教育研究会</t>
  </si>
  <si>
    <t>全国高等学校農場協会近東支部</t>
  </si>
  <si>
    <t>大阪実業教育協会</t>
  </si>
  <si>
    <t>大阪府立高等学校教務研究会</t>
  </si>
  <si>
    <t>大阪府高等学校進路指導研究会</t>
  </si>
  <si>
    <t>大阪府立学校人権教育研究会</t>
  </si>
  <si>
    <t>大阪府高等学校校外学習研究会</t>
  </si>
  <si>
    <t>大阪府高等学校図書館研究会</t>
  </si>
  <si>
    <t>大阪府立学校在日外国人教育研究会</t>
  </si>
  <si>
    <t>大阪府高等学校視聴覚教育研究会</t>
  </si>
  <si>
    <t>大阪府高等学校家庭クラブ連合会</t>
  </si>
  <si>
    <t>大阪府立高等学校保健研究会</t>
  </si>
  <si>
    <t>大阪府高等学校定時制通信制教育研究会</t>
  </si>
  <si>
    <t>大阪府農業教育研究会</t>
  </si>
  <si>
    <t>大阪産業教育振興協議会</t>
  </si>
  <si>
    <t>全国盲学校長会（全盲長）</t>
  </si>
  <si>
    <t>全国聾学校長会（全聾長）</t>
  </si>
  <si>
    <t>全国特別支援学校知的障害教育校長会（全知長）</t>
  </si>
  <si>
    <t>全国特別支援学校肢体不自由教育校長会（全肢長）</t>
  </si>
  <si>
    <t>全国特別支援学校病弱教育校長会（全病長）</t>
  </si>
  <si>
    <t>全国特別支援学校知的障害教育教頭会（全知頭）</t>
  </si>
  <si>
    <t>全国特別支援学校肢体不自由教育教頭会（全肢頭）</t>
  </si>
  <si>
    <t>近畿特別支援学校知的障害教育教頭会（近知頭）</t>
  </si>
  <si>
    <t>年間予算</t>
  </si>
  <si>
    <t>報償費</t>
  </si>
  <si>
    <t>旅費</t>
  </si>
  <si>
    <t>役務費</t>
  </si>
  <si>
    <t>委託料</t>
  </si>
  <si>
    <t>使用料及び賃借料</t>
  </si>
  <si>
    <t>備品購入費</t>
  </si>
  <si>
    <t>単価</t>
  </si>
  <si>
    <t>回数</t>
  </si>
  <si>
    <t>小計</t>
  </si>
  <si>
    <t>備考(一括配当等)</t>
  </si>
  <si>
    <t>今回要求額</t>
  </si>
  <si>
    <t>予算科目</t>
  </si>
  <si>
    <t>予算要求額</t>
  </si>
  <si>
    <t>配当金額</t>
  </si>
  <si>
    <t>一括配当金額</t>
  </si>
  <si>
    <t>予算
要求額</t>
  </si>
  <si>
    <t>配当
要求額</t>
  </si>
  <si>
    <t>上半期
要求額</t>
  </si>
  <si>
    <t>今回配当
要求額</t>
  </si>
  <si>
    <t>作成
年月日</t>
  </si>
  <si>
    <t>上半期
要求額
(A)</t>
  </si>
  <si>
    <t>上半期
配当額
(C=A-B)</t>
  </si>
  <si>
    <t>備考</t>
  </si>
  <si>
    <t>配当変更額</t>
  </si>
  <si>
    <t>上半期要求額</t>
  </si>
  <si>
    <t>配当
変更額</t>
  </si>
  <si>
    <t>一括
配当</t>
  </si>
  <si>
    <t>執行額</t>
  </si>
  <si>
    <t>上半期
配当額</t>
  </si>
  <si>
    <t>残額</t>
  </si>
  <si>
    <t>執行</t>
  </si>
  <si>
    <t>近畿特別支援学校知的障害教育研究協議会</t>
  </si>
  <si>
    <t>残額
（G=C-F)</t>
  </si>
  <si>
    <t>年間支出
予定額</t>
  </si>
  <si>
    <t>年間
執行額</t>
  </si>
  <si>
    <t>下半期
配当
要求額</t>
  </si>
  <si>
    <t>配当依頼の取消し</t>
  </si>
  <si>
    <t>　　平成　　　年　　　　月　　　　日</t>
  </si>
  <si>
    <t>維持需用費</t>
  </si>
  <si>
    <t>消耗需用費</t>
  </si>
  <si>
    <t>消耗需用費</t>
  </si>
  <si>
    <t>維持需用費</t>
  </si>
  <si>
    <t>近畿公立学校事務長会</t>
  </si>
  <si>
    <t>近畿地区聾学校長会（近聾長）</t>
  </si>
  <si>
    <t>近畿地区特別支援学校事務長会</t>
  </si>
  <si>
    <t>大阪府支援教育研究会</t>
  </si>
  <si>
    <t>大阪府立高等学校養護教諭研究会(府養研)</t>
  </si>
  <si>
    <t>近畿特別支援学校知的障害教育校長会（近知長）</t>
  </si>
  <si>
    <t>近畿地区特別支援学校肢体不自由教育校長会（近肢長）</t>
  </si>
  <si>
    <t>近畿地区特別支援学校病弱教育校長会（近病長）</t>
  </si>
  <si>
    <t>近畿・東海・北陸地区特別支援学校病弱教育教頭会（近病頭）</t>
  </si>
  <si>
    <t>　　平成　　年　　月　　日</t>
  </si>
  <si>
    <t>全国高等学校教頭・副校長会</t>
  </si>
  <si>
    <t>負担金、補助及び交付金</t>
  </si>
  <si>
    <t>大阪府高等学校生活指導研究会</t>
  </si>
  <si>
    <t>成果</t>
  </si>
  <si>
    <t>事業番号</t>
  </si>
  <si>
    <t>経営計画番号</t>
  </si>
  <si>
    <t>予定</t>
  </si>
  <si>
    <t>今年度の重点目標</t>
  </si>
  <si>
    <t>平成○年○月○日　</t>
  </si>
  <si>
    <t>No</t>
  </si>
  <si>
    <t>No</t>
  </si>
  <si>
    <t>取り
消し</t>
  </si>
  <si>
    <t>一括配当
要求</t>
  </si>
  <si>
    <t>一括配当
執行</t>
  </si>
  <si>
    <t>予算
科目</t>
  </si>
  <si>
    <t>委託料</t>
  </si>
  <si>
    <t>維持需要費</t>
  </si>
  <si>
    <t>使用料及び賃借料</t>
  </si>
  <si>
    <t>消耗需要費</t>
  </si>
  <si>
    <t>備品購入費</t>
  </si>
  <si>
    <t>報償費</t>
  </si>
  <si>
    <t>役務費</t>
  </si>
  <si>
    <t>旅費</t>
  </si>
  <si>
    <t>負担金、補助及び交付金</t>
  </si>
  <si>
    <t>No</t>
  </si>
  <si>
    <t>随時①
要求額</t>
  </si>
  <si>
    <t>下半期
要求
予定額</t>
  </si>
  <si>
    <t>年間要求
予定額</t>
  </si>
  <si>
    <t>変更後
上半期
要求額</t>
  </si>
  <si>
    <t>下半期
要求予定額</t>
  </si>
  <si>
    <t>下半期
要求額(H)</t>
  </si>
  <si>
    <t>下半期
要求額</t>
  </si>
  <si>
    <t>変更後
下半期
要求額</t>
  </si>
  <si>
    <t>年間要求額</t>
  </si>
  <si>
    <t>下半期
配当要求額</t>
  </si>
  <si>
    <t>下半期要求額</t>
  </si>
  <si>
    <t>配当要求額</t>
  </si>
  <si>
    <t>上半期
執行額
(D)</t>
  </si>
  <si>
    <t>上半期執行額</t>
  </si>
  <si>
    <t>内、一括配当額</t>
  </si>
  <si>
    <t>一括配当を
除く執行額</t>
  </si>
  <si>
    <t>内、
一括配当額</t>
  </si>
  <si>
    <t>内、
一括配当
額(B)</t>
  </si>
  <si>
    <t>内、
一括配当
額(E)</t>
  </si>
  <si>
    <t>上半期</t>
  </si>
  <si>
    <t>下半期</t>
  </si>
  <si>
    <t>要求額</t>
  </si>
  <si>
    <t>要求額合計</t>
  </si>
  <si>
    <t>要求額合計</t>
  </si>
  <si>
    <t>上半期要求額</t>
  </si>
  <si>
    <t>上半期配当額</t>
  </si>
  <si>
    <t>要求額</t>
  </si>
  <si>
    <t>下半期配当額</t>
  </si>
  <si>
    <t>下半期要求額</t>
  </si>
  <si>
    <t>年間最終執行額</t>
  </si>
  <si>
    <t>一括配当を
除く年間最終執行額</t>
  </si>
  <si>
    <t>変更後上半期要求額</t>
  </si>
  <si>
    <t>変更後下半期要求額</t>
  </si>
  <si>
    <t>内、
一括配当
額(Ⅰ)</t>
  </si>
  <si>
    <t>大阪府立支援学校栄養教諭研究会</t>
  </si>
  <si>
    <t>依頼内容（物品名・支出目的等）</t>
  </si>
  <si>
    <t>依頼内容（物品名・支出目的等）</t>
  </si>
  <si>
    <t>執行内容（物品名・支出目的等）</t>
  </si>
  <si>
    <t>配当依頼を追加</t>
  </si>
  <si>
    <t>一括配当を除く
上半期執行額
(F=D-E)</t>
  </si>
  <si>
    <t>（随時①－１）校長マネジメント経費</t>
  </si>
  <si>
    <t>（随時②－１）校長マネジメント経費</t>
  </si>
  <si>
    <t>区分</t>
  </si>
  <si>
    <t>対象</t>
  </si>
  <si>
    <t>全国</t>
  </si>
  <si>
    <t>校長</t>
  </si>
  <si>
    <t>教頭</t>
  </si>
  <si>
    <t>全国聾学校教頭会（全聾頭）</t>
  </si>
  <si>
    <t>事務長</t>
  </si>
  <si>
    <t>全国電子工業教育研究会</t>
  </si>
  <si>
    <t>近畿・西日本</t>
  </si>
  <si>
    <t>近畿地区聾学校教頭会（近聾頭）</t>
  </si>
  <si>
    <t>近畿地区特別支援学校肢体不自由教育研究会</t>
  </si>
  <si>
    <t>西日本工高建築連盟</t>
  </si>
  <si>
    <t>大阪</t>
  </si>
  <si>
    <t>大阪府自動車整備振興会</t>
  </si>
  <si>
    <t>一括配当を除く上半期執行額</t>
  </si>
  <si>
    <t>主な依頼内容（物品名・支出目的等）</t>
  </si>
  <si>
    <t>執行額合計</t>
  </si>
  <si>
    <t>執行額</t>
  </si>
  <si>
    <t>（様式３－１）校長マネジメント経費</t>
  </si>
  <si>
    <t>年間予算</t>
  </si>
  <si>
    <t>重点目標</t>
  </si>
  <si>
    <t>各種団体負担金（会費）</t>
  </si>
  <si>
    <t>詳細は様式１－３のとおり</t>
  </si>
  <si>
    <t>詳細は様式２－３のとおり</t>
  </si>
  <si>
    <t>全国高等学校定時制通信制教頭・副校長協会</t>
  </si>
  <si>
    <t>全国盲学校副校長・教頭会（全盲頭）</t>
  </si>
  <si>
    <t>全国特別支援学校病弱教育副校長・教頭会（全病頭）</t>
  </si>
  <si>
    <t>全国肢体不自由教育研究協議会</t>
  </si>
  <si>
    <t>日本教育会</t>
  </si>
  <si>
    <t>近畿地区英語・国際関係科等設置高等学校長会</t>
  </si>
  <si>
    <t>近畿地区盲学校副校長・教頭会（近盲頭）</t>
  </si>
  <si>
    <t>近畿地区特別支援学校肢体不自由教育教頭会（近肢頭）</t>
  </si>
  <si>
    <t>近畿・西日本</t>
  </si>
  <si>
    <t>大阪府高等学校国際教育研究会</t>
  </si>
  <si>
    <r>
      <t>全国特別支援学校病弱教育校</t>
    </r>
    <r>
      <rPr>
        <sz val="11"/>
        <rFont val="ＭＳ Ｐゴシック"/>
        <family val="3"/>
      </rPr>
      <t>長協議会</t>
    </r>
  </si>
  <si>
    <r>
      <t>近畿</t>
    </r>
    <r>
      <rPr>
        <sz val="11"/>
        <rFont val="ＭＳ Ｐゴシック"/>
        <family val="3"/>
      </rPr>
      <t>盲学校長会（近盲長）</t>
    </r>
  </si>
  <si>
    <r>
      <t>近畿</t>
    </r>
    <r>
      <rPr>
        <sz val="11"/>
        <rFont val="ＭＳ Ｐゴシック"/>
        <family val="3"/>
      </rPr>
      <t>工業化学教育研究会</t>
    </r>
  </si>
  <si>
    <r>
      <t>西日本高等学校</t>
    </r>
    <r>
      <rPr>
        <sz val="11"/>
        <rFont val="ＭＳ Ｐゴシック"/>
        <family val="3"/>
      </rPr>
      <t>土木教育研究会</t>
    </r>
  </si>
  <si>
    <t>近畿地区定時制通信制高等学校長会</t>
  </si>
  <si>
    <t>近畿地区総合学科高等学校長協会</t>
  </si>
  <si>
    <t>下記のリストにない団体・研究会は101番以降に追記してください。</t>
  </si>
  <si>
    <t>内、一括
配当額の変更</t>
  </si>
  <si>
    <t>個数
(人数)</t>
  </si>
  <si>
    <t>合計</t>
  </si>
  <si>
    <t>合計</t>
  </si>
  <si>
    <t>使用料及び
賃借料</t>
  </si>
  <si>
    <t>（様式２－１）校長マネジメント経費</t>
  </si>
  <si>
    <t>（様式１－１）校長マネジメント経費</t>
  </si>
  <si>
    <t>（随時③－１）校長マネジメント経費</t>
  </si>
  <si>
    <t>負担金、
補助及び
交付金</t>
  </si>
  <si>
    <t>負担金、
補助及び
交付金</t>
  </si>
  <si>
    <t>平成29年度校長マネジメント経費　予算配当依頼（上半期）</t>
  </si>
  <si>
    <t>平成29年度校長マネジメント経費　上半期配当要求額の内訳（様式１－２）</t>
  </si>
  <si>
    <r>
      <t>平成29年度校長マネジメント経費　</t>
    </r>
    <r>
      <rPr>
        <u val="single"/>
        <sz val="14"/>
        <rFont val="HG丸ｺﾞｼｯｸM-PRO"/>
        <family val="3"/>
      </rPr>
      <t>負担金（会費のみ）内訳予定(様式１－３)</t>
    </r>
  </si>
  <si>
    <t>平成29年度校長マネジメント経費　予算配当依頼（下半期）</t>
  </si>
  <si>
    <t>平成29年度校長マネジメント経費　上半期予算執行状況報告（様式２－２）</t>
  </si>
  <si>
    <r>
      <t>平成29年度校長マネジメント経費　</t>
    </r>
    <r>
      <rPr>
        <u val="single"/>
        <sz val="14"/>
        <rFont val="HG丸ｺﾞｼｯｸM-PRO"/>
        <family val="3"/>
      </rPr>
      <t>負担金（会費のみ）内訳中間報告(様式２－３)</t>
    </r>
  </si>
  <si>
    <t>平成29年度校長マネジメント経費　下半期配当要求額の内訳（様式２－４）</t>
  </si>
  <si>
    <t>平成29年度校長マネジメント経費　予算執行状況及び実施報告書</t>
  </si>
  <si>
    <t>平成29年度校長マネジメント経費　年間予算執行状況報告（様式３－２）</t>
  </si>
  <si>
    <r>
      <t>平成29年度校長マネジメント経費　</t>
    </r>
    <r>
      <rPr>
        <u val="single"/>
        <sz val="14"/>
        <rFont val="HG丸ｺﾞｼｯｸM-PRO"/>
        <family val="3"/>
      </rPr>
      <t>負担金（会費のみ）執行状況報告(様式３－３)</t>
    </r>
  </si>
  <si>
    <t>平成29年度校長マネジメント経費　予算配当依頼（随時①）</t>
  </si>
  <si>
    <t>平成29年度校長マネジメント経費　随時①配当要求額の内訳（随時①－２）</t>
  </si>
  <si>
    <t>平成29年度校長マネジメント経費　予算配当依頼（随時②）</t>
  </si>
  <si>
    <t>平成29年度校長マネジメント経費　随時②配当要求の取消し及び追加の内訳（随時②－２）</t>
  </si>
  <si>
    <t>平成29年度校長マネジメント経費　予算配当依頼（随時③）</t>
  </si>
  <si>
    <t>平成29年度校長マネジメント経費　随時③配当要求の取消し及び追加の内訳（随時③－２）</t>
  </si>
  <si>
    <t>（学校番号：S02）</t>
  </si>
  <si>
    <t>（財務会計コード番号：11580）</t>
  </si>
  <si>
    <t>府立大阪北視覚支援学校　</t>
  </si>
  <si>
    <t>　校長　新開　眞琴　</t>
  </si>
  <si>
    <t>◎</t>
  </si>
  <si>
    <t>全国特別支援学校長会研究会</t>
  </si>
  <si>
    <t>全国特別支援学校長会研究会資料代</t>
  </si>
  <si>
    <t>全国盲学校長会（秋季大会）</t>
  </si>
  <si>
    <t>全国盲学校副校長・教頭会研究協議会</t>
  </si>
  <si>
    <t>1(4)</t>
  </si>
  <si>
    <t>防災・防犯意識の向上</t>
  </si>
  <si>
    <t>防災関係用品</t>
  </si>
  <si>
    <t>4(3)ア</t>
  </si>
  <si>
    <t>高度な専門性の習得</t>
  </si>
  <si>
    <t>日本弱視教育研究会</t>
  </si>
  <si>
    <t>日本弱視教育研究会資料代</t>
  </si>
  <si>
    <t>4(3)イ</t>
  </si>
  <si>
    <t>パーキンスブレーラー</t>
  </si>
  <si>
    <t>教育関係者視覚障害リハビリテーション研究会受講料</t>
  </si>
  <si>
    <t>全国盲学校普通科教育連絡協議会</t>
  </si>
  <si>
    <t>大阪府産業教育フェア</t>
  </si>
  <si>
    <t>全日本盲学校教育研究会</t>
  </si>
  <si>
    <t>全日本盲学校教育研究会資料代</t>
  </si>
  <si>
    <t>校内研修会講師代</t>
  </si>
  <si>
    <t>3(2)</t>
  </si>
  <si>
    <t>開かれた学校作り</t>
  </si>
  <si>
    <t>のぼり一式</t>
  </si>
  <si>
    <t>本体(デザイン料含む)・ポール・台</t>
  </si>
  <si>
    <t>[10月]島根県</t>
  </si>
  <si>
    <t>[7月]名古屋市</t>
  </si>
  <si>
    <t>[8月]岡山県</t>
  </si>
  <si>
    <t>[4月]東京 ※一律配当充当</t>
  </si>
  <si>
    <t>[1月]北海道</t>
  </si>
  <si>
    <t xml:space="preserve"> </t>
  </si>
  <si>
    <t>総計</t>
  </si>
  <si>
    <t>合価(税込)</t>
  </si>
  <si>
    <t>合価(税抜)</t>
  </si>
  <si>
    <t>個数</t>
  </si>
  <si>
    <t>規格</t>
  </si>
  <si>
    <t>品名</t>
  </si>
  <si>
    <t>分類</t>
  </si>
  <si>
    <t>別紙①参照</t>
  </si>
  <si>
    <t>避難用品</t>
  </si>
  <si>
    <t>非常用持ち出し袋</t>
  </si>
  <si>
    <t>リュック式　10L程度</t>
  </si>
  <si>
    <t xml:space="preserve">ナップサック式 </t>
  </si>
  <si>
    <t>非常通報装置</t>
  </si>
  <si>
    <t>ワイヤレスチャイム本体</t>
  </si>
  <si>
    <t>ワイヤレスチャイム送信機</t>
  </si>
  <si>
    <t>ワイヤレスチャイム中継器</t>
  </si>
  <si>
    <r>
      <t>見通し100m程度</t>
    </r>
    <r>
      <rPr>
        <sz val="8"/>
        <rFont val="ＭＳ Ｐゴシック"/>
        <family val="3"/>
      </rPr>
      <t>(参考: リーベックス社製 X1800)</t>
    </r>
  </si>
  <si>
    <r>
      <t>ボタン型</t>
    </r>
    <r>
      <rPr>
        <sz val="8"/>
        <rFont val="ＭＳ Ｐゴシック"/>
        <family val="3"/>
      </rPr>
      <t>(参考: リーベックス社製 X10)</t>
    </r>
  </si>
  <si>
    <r>
      <t>ACアダプタ型</t>
    </r>
    <r>
      <rPr>
        <sz val="9"/>
        <rFont val="ＭＳ Ｐゴシック"/>
        <family val="3"/>
      </rPr>
      <t>(参考: リーベックス社製 X2000)</t>
    </r>
  </si>
  <si>
    <t>近畿盲学校文化連盟</t>
  </si>
  <si>
    <t>近畿盲学校体育連盟</t>
  </si>
  <si>
    <t>全国特別支援学校長会研究会参加費</t>
  </si>
  <si>
    <t>全国盲学校長会（秋季大会）資料代</t>
  </si>
  <si>
    <t>全国盲学校長会（秋季大会）参加費</t>
  </si>
  <si>
    <t>北視支第 47 号　</t>
  </si>
  <si>
    <t>全国盲学校副校長・教頭会研究協議会参加費</t>
  </si>
  <si>
    <t>節流用→負担金へ(下期)</t>
  </si>
  <si>
    <t>節流用のため再掲[7月]名古屋市</t>
  </si>
  <si>
    <t>上半期再掲</t>
  </si>
  <si>
    <t>防災関係用品</t>
  </si>
  <si>
    <t>のぼり一式</t>
  </si>
  <si>
    <t>パーキンスブレーラー</t>
  </si>
  <si>
    <t>校内研修会講師代</t>
  </si>
  <si>
    <t>上半期再掲　残額分</t>
  </si>
  <si>
    <t>教育関係者視覚障害リハビリテーション研究会受講料</t>
  </si>
  <si>
    <t>取り消し分再掲</t>
  </si>
  <si>
    <t>音声案内</t>
  </si>
  <si>
    <t>赤外線センター音声案内機</t>
  </si>
  <si>
    <t>乾電池使用可、防雨構造、音声録音可</t>
  </si>
  <si>
    <t>視覚障がい関係研修会参加旅費</t>
  </si>
  <si>
    <t>電池</t>
  </si>
  <si>
    <t>アルカリ乾電池</t>
  </si>
  <si>
    <t>単三　２０本入り</t>
  </si>
  <si>
    <t>単一 ８本入り</t>
  </si>
  <si>
    <t>カセットコンロ</t>
  </si>
  <si>
    <t>カセットコンロ本体</t>
  </si>
  <si>
    <t>風防付、耐荷重15kg以上、キャリングケース付</t>
  </si>
  <si>
    <t>250g入り　３本パック</t>
  </si>
  <si>
    <t>ガスカートリッジカセットボンベ</t>
  </si>
  <si>
    <t>アルミマット</t>
  </si>
  <si>
    <t>折り畳み式アルミマット</t>
  </si>
  <si>
    <t>1200x1800x8 折り畳み式</t>
  </si>
  <si>
    <t>下半期追加分　別紙②参照</t>
  </si>
  <si>
    <t>非常用食料</t>
  </si>
  <si>
    <t>長期保存用ようかん</t>
  </si>
  <si>
    <t>5本入り20箱　５年保存</t>
  </si>
  <si>
    <t>非常用トイレ</t>
  </si>
  <si>
    <t>非常用トイレキット</t>
  </si>
  <si>
    <t>　北視支 第135号　</t>
  </si>
  <si>
    <t>全日本盲学校教育研究会参加費</t>
  </si>
  <si>
    <t>10/26追加分</t>
  </si>
  <si>
    <t>10/26追加分　別紙③参照</t>
  </si>
  <si>
    <t>防寒用ヒーター</t>
  </si>
  <si>
    <t>カセットガスヒーター</t>
  </si>
  <si>
    <t>屋内用、カセットガス使用</t>
  </si>
  <si>
    <t>福祉医療関係人材活用事業(PT,OT)</t>
  </si>
  <si>
    <t>日本弱視教育研究会資料代</t>
  </si>
  <si>
    <t>[１月]北海道</t>
  </si>
  <si>
    <t xml:space="preserve"> </t>
  </si>
  <si>
    <t>1-(4)</t>
  </si>
  <si>
    <t>防災関係用品購入</t>
  </si>
  <si>
    <t>３－（２）</t>
  </si>
  <si>
    <t>開かれた学校作り</t>
  </si>
  <si>
    <t>のぼりの購入</t>
  </si>
  <si>
    <t>４－（３）－ア</t>
  </si>
  <si>
    <t>校内研修会講師謝礼代、パーキンスブレーラー（点字タイプライター）購入</t>
  </si>
  <si>
    <t>４－（３）－イ</t>
  </si>
  <si>
    <t>○</t>
  </si>
  <si>
    <t>　   北視支 第1144号</t>
  </si>
  <si>
    <t>　標記につきまして、平成29年度の執行状況及び実施内容を、下記のとおり報告します。</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</si>
</sst>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quot;¥&quot;#,##0_);[Red]\(&quot;¥&quot;#,##0\)"/>
    <numFmt numFmtId="180" formatCode="0;0;"/>
    <numFmt numFmtId="181" formatCode="&quot;¥&quot;#,##0.0;&quot;¥&quot;\-#,##0.0"/>
    <numFmt numFmtId="182" formatCode="#,##0_ ;[Red]\-#,##0\ "/>
    <numFmt numFmtId="183" formatCode="0_);[Red]\(0\)"/>
    <numFmt numFmtId="184" formatCode="[$¥-411]#,##0.00;[$¥-411]#,##0.00"/>
    <numFmt numFmtId="185" formatCode="[$¥-411]#,##0;\-[$¥-411]#,##0"/>
    <numFmt numFmtId="186" formatCode="&quot;¥&quot;#,##0.00_);[Red]\(&quot;¥&quot;#,##0.00\)"/>
  </numFmts>
  <fonts count="64">
    <font>
      <sz val="11"/>
      <name val="ＭＳ Ｐゴシック"/>
      <family val="3"/>
    </font>
    <font>
      <sz val="11"/>
      <color indexed="8"/>
      <name val="ＭＳ Ｐゴシック"/>
      <family val="3"/>
    </font>
    <font>
      <sz val="6"/>
      <name val="ＭＳ Ｐゴシック"/>
      <family val="3"/>
    </font>
    <font>
      <sz val="11"/>
      <name val="HG丸ｺﾞｼｯｸM-PRO"/>
      <family val="3"/>
    </font>
    <font>
      <sz val="9"/>
      <name val="HG丸ｺﾞｼｯｸM-PRO"/>
      <family val="3"/>
    </font>
    <font>
      <sz val="11"/>
      <name val="ＭＳ 明朝"/>
      <family val="1"/>
    </font>
    <font>
      <sz val="12"/>
      <name val="ＭＳ 明朝"/>
      <family val="1"/>
    </font>
    <font>
      <sz val="10"/>
      <name val="HG丸ｺﾞｼｯｸM-PRO"/>
      <family val="3"/>
    </font>
    <font>
      <b/>
      <u val="single"/>
      <sz val="16"/>
      <name val="HG丸ｺﾞｼｯｸM-PRO"/>
      <family val="3"/>
    </font>
    <font>
      <u val="single"/>
      <sz val="16"/>
      <name val="HG丸ｺﾞｼｯｸM-PRO"/>
      <family val="3"/>
    </font>
    <font>
      <sz val="8"/>
      <name val="HG丸ｺﾞｼｯｸM-PRO"/>
      <family val="3"/>
    </font>
    <font>
      <sz val="16"/>
      <name val="ＭＳ Ｐゴシック"/>
      <family val="3"/>
    </font>
    <font>
      <u val="single"/>
      <sz val="16"/>
      <name val="ＭＳ Ｐゴシック"/>
      <family val="3"/>
    </font>
    <font>
      <sz val="9"/>
      <name val="ＭＳ Ｐゴシック"/>
      <family val="3"/>
    </font>
    <font>
      <sz val="16"/>
      <name val="HG丸ｺﾞｼｯｸM-PRO"/>
      <family val="3"/>
    </font>
    <font>
      <sz val="6"/>
      <name val="HG丸ｺﾞｼｯｸM-PRO"/>
      <family val="3"/>
    </font>
    <font>
      <u val="single"/>
      <sz val="14"/>
      <name val="HG丸ｺﾞｼｯｸM-PRO"/>
      <family val="3"/>
    </font>
    <font>
      <sz val="20"/>
      <name val="ＭＳ Ｐゴシック"/>
      <family val="3"/>
    </font>
    <font>
      <sz val="12"/>
      <name val="HG丸ｺﾞｼｯｸM-PRO"/>
      <family val="3"/>
    </font>
    <font>
      <sz val="9.5"/>
      <name val="HG丸ｺﾞｼｯｸM-PRO"/>
      <family val="3"/>
    </font>
    <font>
      <sz val="7"/>
      <name val="HG丸ｺﾞｼｯｸM-PRO"/>
      <family val="3"/>
    </font>
    <font>
      <sz val="14"/>
      <name val="ＭＳ Ｐゴシック"/>
      <family val="3"/>
    </font>
    <font>
      <sz val="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HG丸ｺﾞｼｯｸM-PRO"/>
      <family val="3"/>
    </font>
    <font>
      <sz val="11"/>
      <color indexed="55"/>
      <name val="HG丸ｺﾞｼｯｸM-PRO"/>
      <family val="3"/>
    </font>
    <font>
      <sz val="9"/>
      <name val="MS UI Gothic"/>
      <family val="3"/>
    </font>
    <font>
      <sz val="10"/>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HG丸ｺﾞｼｯｸM-PRO"/>
      <family val="3"/>
    </font>
    <font>
      <sz val="11"/>
      <color theme="0" tint="-0.3499799966812134"/>
      <name val="HG丸ｺﾞｼｯｸM-PRO"/>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hair"/>
      <right style="hair"/>
      <top style="medium"/>
      <bottom style="double"/>
    </border>
    <border>
      <left/>
      <right style="hair"/>
      <top style="medium"/>
      <bottom style="double"/>
    </border>
    <border diagonalDown="1">
      <left style="medium"/>
      <right style="double"/>
      <top style="medium"/>
      <bottom style="double"/>
      <diagonal style="hair"/>
    </border>
    <border>
      <left style="medium"/>
      <right style="double"/>
      <top style="hair"/>
      <bottom style="hair"/>
    </border>
    <border>
      <left style="medium"/>
      <right style="double"/>
      <top style="hair"/>
      <bottom style="medium"/>
    </border>
    <border>
      <left style="double"/>
      <right style="medium"/>
      <top style="medium"/>
      <bottom style="double"/>
    </border>
    <border>
      <left style="medium"/>
      <right style="double"/>
      <top/>
      <bottom style="hair"/>
    </border>
    <border>
      <left style="medium"/>
      <right style="double"/>
      <top style="medium"/>
      <bottom style="medium"/>
    </border>
    <border>
      <left style="medium"/>
      <right style="double"/>
      <top style="hair"/>
      <bottom/>
    </border>
    <border>
      <left style="thick"/>
      <right style="double"/>
      <top style="thick"/>
      <bottom style="thick"/>
    </border>
    <border>
      <left/>
      <right/>
      <top style="medium"/>
      <bottom/>
    </border>
    <border>
      <left style="thin"/>
      <right style="thin"/>
      <top style="medium"/>
      <bottom style="double"/>
    </border>
    <border>
      <left style="medium"/>
      <right style="thin"/>
      <top style="thin"/>
      <bottom/>
    </border>
    <border>
      <left style="medium"/>
      <right style="hair"/>
      <top style="medium"/>
      <bottom style="medium"/>
    </border>
    <border>
      <left style="hair"/>
      <right style="medium"/>
      <top style="medium"/>
      <bottom style="medium"/>
    </border>
    <border>
      <left style="medium"/>
      <right style="double"/>
      <top/>
      <bottom/>
    </border>
    <border>
      <left style="medium"/>
      <right style="thin"/>
      <top style="thin"/>
      <bottom style="medium"/>
    </border>
    <border>
      <left/>
      <right/>
      <top/>
      <bottom style="medium"/>
    </border>
    <border>
      <left/>
      <right style="hair"/>
      <top style="medium"/>
      <bottom>
        <color indexed="63"/>
      </bottom>
    </border>
    <border>
      <left/>
      <right style="hair"/>
      <top style="medium"/>
      <bottom style="thin"/>
    </border>
    <border>
      <left style="hair"/>
      <right style="medium"/>
      <top style="thin"/>
      <bottom style="hair"/>
    </border>
    <border>
      <left style="hair"/>
      <right style="medium"/>
      <top style="hair"/>
      <bottom style="hair"/>
    </border>
    <border>
      <left style="hair"/>
      <right style="medium"/>
      <top style="hair"/>
      <bottom style="medium"/>
    </border>
    <border>
      <left style="hair"/>
      <right style="medium"/>
      <top/>
      <bottom style="hair"/>
    </border>
    <border>
      <left style="hair"/>
      <right style="hair"/>
      <top style="medium"/>
      <bottom style="thin"/>
    </border>
    <border>
      <left/>
      <right/>
      <top style="medium"/>
      <bottom style="medium"/>
    </border>
    <border>
      <left style="medium"/>
      <right style="thin"/>
      <top style="medium"/>
      <bottom style="medium"/>
    </border>
    <border>
      <left style="thin"/>
      <right style="thin"/>
      <top style="medium"/>
      <bottom style="medium"/>
    </border>
    <border>
      <left style="medium"/>
      <right style="thin"/>
      <top>
        <color indexed="63"/>
      </top>
      <bottom style="hair"/>
    </border>
    <border>
      <left style="medium"/>
      <right style="thin"/>
      <top style="hair"/>
      <bottom style="hair"/>
    </border>
    <border>
      <left style="thin"/>
      <right style="thin"/>
      <top style="hair"/>
      <bottom style="hair"/>
    </border>
    <border>
      <left>
        <color indexed="63"/>
      </left>
      <right/>
      <top style="hair"/>
      <bottom style="hair"/>
    </border>
    <border>
      <left style="hair"/>
      <right style="medium"/>
      <top style="hair"/>
      <bottom style="thin"/>
    </border>
    <border>
      <left style="medium"/>
      <right style="thin"/>
      <top style="hair"/>
      <bottom style="medium"/>
    </border>
    <border>
      <left style="medium"/>
      <right style="thin"/>
      <top style="medium"/>
      <bottom style="hair"/>
    </border>
    <border>
      <left style="hair"/>
      <right style="medium"/>
      <top style="medium"/>
      <bottom style="hair"/>
    </border>
    <border>
      <left/>
      <right>
        <color indexed="63"/>
      </right>
      <top style="medium"/>
      <bottom style="hair"/>
    </border>
    <border>
      <left>
        <color indexed="63"/>
      </left>
      <right/>
      <top style="hair"/>
      <bottom style="medium"/>
    </border>
    <border>
      <left style="hair"/>
      <right/>
      <top style="medium"/>
      <bottom style="medium"/>
    </border>
    <border>
      <left style="medium"/>
      <right style="thin"/>
      <top style="thin"/>
      <bottom style="thin"/>
    </border>
    <border>
      <left style="thin"/>
      <right style="medium"/>
      <top style="medium"/>
      <bottom style="hair"/>
    </border>
    <border>
      <left style="thin"/>
      <right style="medium"/>
      <top style="hair"/>
      <bottom style="hair"/>
    </border>
    <border>
      <left style="medium"/>
      <right>
        <color indexed="63"/>
      </right>
      <top>
        <color indexed="63"/>
      </top>
      <bottom>
        <color indexed="63"/>
      </bottom>
    </border>
    <border>
      <left style="thin"/>
      <right style="thin"/>
      <top style="medium"/>
      <bottom style="hair"/>
    </border>
    <border>
      <left style="thin"/>
      <right style="thin"/>
      <top style="hair"/>
      <bottom style="medium"/>
    </border>
    <border>
      <left style="thin"/>
      <right style="medium"/>
      <top style="hair"/>
      <bottom style="medium"/>
    </border>
    <border>
      <left style="thin"/>
      <right style="medium"/>
      <top/>
      <bottom style="hair"/>
    </border>
    <border>
      <left style="thin"/>
      <right style="thin"/>
      <top style="hair"/>
      <bottom style="thin"/>
    </border>
    <border>
      <left style="thin"/>
      <right style="medium"/>
      <top style="hair"/>
      <bottom style="thin"/>
    </border>
    <border>
      <left style="thin"/>
      <right style="thin"/>
      <top style="thin"/>
      <bottom style="hair"/>
    </border>
    <border>
      <left style="thin"/>
      <right style="medium"/>
      <top style="thin"/>
      <bottom style="hair"/>
    </border>
    <border>
      <left style="medium"/>
      <right/>
      <top style="medium"/>
      <bottom style="medium"/>
    </border>
    <border>
      <left style="thin"/>
      <right style="medium"/>
      <top style="medium"/>
      <bottom style="medium"/>
    </border>
    <border>
      <left style="medium"/>
      <right style="thin"/>
      <top/>
      <bottom style="thin"/>
    </border>
    <border>
      <left style="thin"/>
      <right style="thin"/>
      <top>
        <color indexed="63"/>
      </top>
      <bottom style="hair"/>
    </border>
    <border>
      <left style="thin"/>
      <right/>
      <top style="medium"/>
      <bottom style="double"/>
    </border>
    <border>
      <left/>
      <right>
        <color indexed="63"/>
      </right>
      <top/>
      <bottom style="hair"/>
    </border>
    <border>
      <left>
        <color indexed="63"/>
      </left>
      <right>
        <color indexed="63"/>
      </right>
      <top style="hair"/>
      <bottom style="thin"/>
    </border>
    <border>
      <left>
        <color indexed="63"/>
      </left>
      <right>
        <color indexed="63"/>
      </right>
      <top style="thin"/>
      <bottom style="hair"/>
    </border>
    <border>
      <left style="thin"/>
      <right style="thin"/>
      <top style="thin"/>
      <bottom style="thin"/>
    </border>
    <border>
      <left/>
      <right/>
      <top style="thin"/>
      <bottom style="thin"/>
    </border>
    <border>
      <left style="hair"/>
      <right style="medium"/>
      <top style="thin"/>
      <bottom style="thin"/>
    </border>
    <border>
      <left style="thin"/>
      <right style="medium"/>
      <top style="thin"/>
      <bottom style="thin"/>
    </border>
    <border>
      <left style="thin"/>
      <right style="thin"/>
      <top/>
      <bottom style="thin"/>
    </border>
    <border>
      <left style="thin"/>
      <right style="medium"/>
      <top/>
      <bottom style="thin"/>
    </border>
    <border>
      <left style="hair"/>
      <right style="medium"/>
      <top/>
      <bottom style="thin"/>
    </border>
    <border>
      <left style="thin"/>
      <right style="medium"/>
      <top style="medium"/>
      <bottom style="thin"/>
    </border>
    <border>
      <left style="thin"/>
      <right style="medium"/>
      <top style="thin"/>
      <bottom/>
    </border>
    <border>
      <left style="thin"/>
      <right style="medium"/>
      <top style="thin"/>
      <bottom style="medium"/>
    </border>
    <border>
      <left style="medium"/>
      <right style="hair"/>
      <top/>
      <bottom style="hair"/>
    </border>
    <border>
      <left style="medium"/>
      <right style="hair"/>
      <top style="hair"/>
      <bottom style="hair"/>
    </border>
    <border>
      <left style="medium"/>
      <right style="hair"/>
      <top style="hair"/>
      <bottom style="thin"/>
    </border>
    <border>
      <left style="medium"/>
      <right style="hair"/>
      <top style="thin"/>
      <bottom style="hair"/>
    </border>
    <border>
      <left style="medium"/>
      <right style="hair"/>
      <top style="thin"/>
      <bottom style="thin"/>
    </border>
    <border>
      <left style="medium"/>
      <right style="hair"/>
      <top style="hair"/>
      <bottom style="medium"/>
    </border>
    <border>
      <left style="medium"/>
      <right style="hair"/>
      <top style="medium"/>
      <bottom style="hair"/>
    </border>
    <border>
      <left style="hair"/>
      <right style="hair"/>
      <top style="medium"/>
      <bottom style="hair"/>
    </border>
    <border>
      <left style="hair"/>
      <right style="hair"/>
      <top style="hair"/>
      <bottom style="hair"/>
    </border>
    <border>
      <left style="hair"/>
      <right style="hair"/>
      <top style="hair"/>
      <bottom style="thin"/>
    </border>
    <border>
      <left style="hair"/>
      <right style="hair"/>
      <top style="thin"/>
      <bottom style="hair"/>
    </border>
    <border>
      <left style="hair"/>
      <right style="hair"/>
      <top style="thin"/>
      <bottom style="thin"/>
    </border>
    <border>
      <left style="hair"/>
      <right style="hair"/>
      <top/>
      <bottom style="hair"/>
    </border>
    <border>
      <left style="hair"/>
      <right style="hair"/>
      <top style="hair"/>
      <bottom style="medium"/>
    </border>
    <border>
      <left style="hair"/>
      <right style="hair"/>
      <top/>
      <bottom style="thin"/>
    </border>
    <border>
      <left style="hair"/>
      <right style="medium"/>
      <top style="medium"/>
      <bottom/>
    </border>
    <border>
      <left style="medium"/>
      <right style="hair"/>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right style="hair"/>
      <top style="hair"/>
      <bottom style="medium"/>
    </border>
    <border>
      <left style="hair"/>
      <right/>
      <top style="hair"/>
      <bottom style="medium"/>
    </border>
    <border>
      <left style="double"/>
      <right style="medium"/>
      <top style="hair"/>
      <bottom style="medium"/>
    </border>
    <border>
      <left/>
      <right style="hair"/>
      <top/>
      <bottom style="hair"/>
    </border>
    <border>
      <left style="hair"/>
      <right/>
      <top/>
      <bottom style="hair"/>
    </border>
    <border>
      <left style="hair"/>
      <right/>
      <top style="medium"/>
      <bottom style="thin"/>
    </border>
    <border>
      <left style="medium"/>
      <right style="thin"/>
      <top style="medium"/>
      <bottom style="double"/>
    </border>
    <border>
      <left style="medium"/>
      <right style="medium"/>
      <top>
        <color indexed="63"/>
      </top>
      <bottom style="hair"/>
    </border>
    <border>
      <left style="hair"/>
      <right style="hair"/>
      <top style="thin"/>
      <bottom/>
    </border>
    <border>
      <left style="hair"/>
      <right/>
      <top style="thin"/>
      <bottom style="hair"/>
    </border>
    <border>
      <left style="medium"/>
      <right style="medium"/>
      <top style="hair"/>
      <bottom style="hair"/>
    </border>
    <border>
      <left style="hair"/>
      <right style="hair"/>
      <top style="hair"/>
      <bottom/>
    </border>
    <border>
      <left style="hair"/>
      <right/>
      <top style="hair"/>
      <bottom style="hair"/>
    </border>
    <border>
      <left style="hair"/>
      <right style="hair"/>
      <top/>
      <bottom/>
    </border>
    <border>
      <left style="hair"/>
      <right/>
      <top/>
      <bottom/>
    </border>
    <border>
      <left style="hair"/>
      <right style="medium"/>
      <top/>
      <bottom/>
    </border>
    <border>
      <left style="hair"/>
      <right/>
      <top style="hair"/>
      <bottom/>
    </border>
    <border>
      <left style="hair"/>
      <right style="medium"/>
      <top style="hair"/>
      <bottom/>
    </border>
    <border>
      <left/>
      <right style="hair"/>
      <top style="hair"/>
      <bottom style="hair"/>
    </border>
    <border>
      <left style="medium"/>
      <right>
        <color indexed="63"/>
      </right>
      <top style="hair"/>
      <bottom style="hair"/>
    </border>
    <border>
      <left style="medium"/>
      <right style="medium"/>
      <top>
        <color indexed="63"/>
      </top>
      <bottom style="medium"/>
    </border>
    <border>
      <left style="medium"/>
      <right style="hair"/>
      <top>
        <color indexed="63"/>
      </top>
      <bottom style="medium"/>
    </border>
    <border>
      <left style="medium"/>
      <right style="hair"/>
      <top style="medium"/>
      <bottom style="thin"/>
    </border>
    <border>
      <left style="hair"/>
      <right style="medium"/>
      <top style="medium"/>
      <bottom style="thin"/>
    </border>
    <border>
      <left style="medium"/>
      <right style="thin"/>
      <top style="double"/>
      <bottom style="medium"/>
    </border>
    <border>
      <left style="medium"/>
      <right style="hair"/>
      <top style="medium"/>
      <bottom/>
    </border>
    <border>
      <left style="medium"/>
      <right style="medium"/>
      <top style="thin"/>
      <bottom style="hair"/>
    </border>
    <border>
      <left style="hair"/>
      <right style="thin"/>
      <top style="thin"/>
      <bottom style="hair"/>
    </border>
    <border>
      <left style="thin"/>
      <right style="hair"/>
      <top style="thin"/>
      <bottom style="hair"/>
    </border>
    <border>
      <left style="hair"/>
      <right style="thin"/>
      <top>
        <color indexed="63"/>
      </top>
      <bottom style="hair"/>
    </border>
    <border>
      <left style="thin"/>
      <right style="hair"/>
      <top style="hair"/>
      <bottom style="hair"/>
    </border>
    <border>
      <left style="hair"/>
      <right style="thin"/>
      <top style="hair"/>
      <bottom style="hair"/>
    </border>
    <border>
      <left style="medium"/>
      <right style="medium"/>
      <top style="hair"/>
      <bottom style="thin"/>
    </border>
    <border>
      <left style="hair"/>
      <right style="thin"/>
      <top style="hair"/>
      <bottom style="thin"/>
    </border>
    <border>
      <left style="thin"/>
      <right style="hair"/>
      <top style="hair"/>
      <bottom style="thin"/>
    </border>
    <border>
      <left style="hair"/>
      <right/>
      <top style="hair"/>
      <bottom style="thin"/>
    </border>
    <border>
      <left style="thin"/>
      <right style="hair"/>
      <top/>
      <bottom style="hair"/>
    </border>
    <border>
      <left style="thin"/>
      <right style="thin"/>
      <top style="double"/>
      <bottom style="thin"/>
    </border>
    <border>
      <left style="thin"/>
      <right/>
      <top/>
      <bottom style="thin"/>
    </border>
    <border>
      <left/>
      <right style="thin"/>
      <top style="thin"/>
      <bottom style="thin"/>
    </border>
    <border>
      <left style="thin"/>
      <right style="thin"/>
      <top style="thin"/>
      <bottom style="double"/>
    </border>
    <border>
      <left style="thin"/>
      <right style="thin"/>
      <top style="double"/>
      <bottom style="medium"/>
    </border>
    <border>
      <left style="thin"/>
      <right/>
      <top style="double"/>
      <bottom style="medium"/>
    </border>
    <border>
      <left style="thin"/>
      <right style="thin"/>
      <top>
        <color indexed="63"/>
      </top>
      <bottom style="medium"/>
    </border>
    <border>
      <left style="thin"/>
      <right style="hair"/>
      <top>
        <color indexed="63"/>
      </top>
      <bottom style="thin"/>
    </border>
    <border>
      <left style="hair"/>
      <right style="thin"/>
      <top>
        <color indexed="63"/>
      </top>
      <bottom style="thin"/>
    </border>
    <border>
      <left style="hair"/>
      <right style="hair"/>
      <top style="medium"/>
      <bottom/>
    </border>
    <border>
      <left style="medium"/>
      <right style="medium"/>
      <top style="hair"/>
      <bottom style="medium"/>
    </border>
    <border>
      <left style="thin"/>
      <right style="thin"/>
      <top style="thin"/>
      <bottom/>
    </border>
    <border>
      <left style="hair"/>
      <right style="hair"/>
      <top>
        <color indexed="63"/>
      </top>
      <bottom style="medium"/>
    </border>
    <border>
      <left style="hair"/>
      <right style="medium"/>
      <top/>
      <bottom style="medium"/>
    </border>
    <border>
      <left style="medium"/>
      <right style="thin"/>
      <top>
        <color indexed="63"/>
      </top>
      <bottom style="medium"/>
    </border>
    <border>
      <left style="medium"/>
      <right style="thin"/>
      <top/>
      <bottom style="double"/>
    </border>
    <border>
      <left style="thin"/>
      <right style="thin"/>
      <top/>
      <bottom style="double"/>
    </border>
    <border>
      <left style="double"/>
      <right style="medium"/>
      <top/>
      <bottom style="hair"/>
    </border>
    <border>
      <left style="double"/>
      <right style="medium"/>
      <top style="hair"/>
      <bottom style="hair"/>
    </border>
    <border>
      <left/>
      <right style="hair"/>
      <top style="hair"/>
      <bottom/>
    </border>
    <border>
      <left style="double"/>
      <right style="medium"/>
      <top style="hair"/>
      <bottom/>
    </border>
    <border>
      <left/>
      <right style="hair"/>
      <top style="medium"/>
      <bottom style="medium"/>
    </border>
    <border>
      <left style="hair"/>
      <right style="hair"/>
      <top style="medium"/>
      <bottom style="medium"/>
    </border>
    <border>
      <left style="double"/>
      <right style="medium"/>
      <top style="medium"/>
      <bottom style="medium"/>
    </border>
    <border>
      <left style="hair"/>
      <right/>
      <top style="medium"/>
      <bottom style="double"/>
    </border>
    <border>
      <left/>
      <right style="hair"/>
      <top/>
      <bottom/>
    </border>
    <border>
      <left style="double"/>
      <right style="medium"/>
      <top/>
      <bottom/>
    </border>
    <border>
      <left/>
      <right style="hair"/>
      <top style="thick"/>
      <bottom style="thick"/>
    </border>
    <border>
      <left style="double"/>
      <right style="thick"/>
      <top style="thick"/>
      <bottom style="thick"/>
    </border>
    <border>
      <left style="double"/>
      <right style="hair"/>
      <top style="double"/>
      <bottom style="hair"/>
    </border>
    <border>
      <left style="hair"/>
      <right style="hair"/>
      <top style="double"/>
      <bottom style="hair"/>
    </border>
    <border>
      <left style="hair"/>
      <right style="double"/>
      <top style="double"/>
      <bottom style="hair"/>
    </border>
    <border>
      <left style="double"/>
      <right style="medium"/>
      <top style="double"/>
      <bottom style="hair"/>
    </border>
    <border>
      <left style="double"/>
      <right style="hair"/>
      <top style="hair"/>
      <bottom style="hair"/>
    </border>
    <border>
      <left style="hair"/>
      <right style="double"/>
      <top style="hair"/>
      <bottom style="hair"/>
    </border>
    <border>
      <left style="double"/>
      <right style="hair"/>
      <top style="hair"/>
      <bottom style="medium"/>
    </border>
    <border>
      <left style="thin"/>
      <right style="medium"/>
      <top/>
      <bottom style="medium"/>
    </border>
    <border>
      <left style="thin"/>
      <right style="medium"/>
      <top style="thin"/>
      <bottom style="double"/>
    </border>
    <border>
      <left style="medium"/>
      <right style="thin"/>
      <top style="thin"/>
      <bottom style="double"/>
    </border>
    <border>
      <left style="thin"/>
      <right style="medium"/>
      <top style="medium"/>
      <bottom>
        <color indexed="63"/>
      </bottom>
    </border>
    <border>
      <left style="thin"/>
      <right style="thin"/>
      <top style="medium"/>
      <bottom/>
    </border>
    <border>
      <left style="medium"/>
      <right style="thin"/>
      <top style="medium"/>
      <bottom>
        <color indexed="63"/>
      </bottom>
    </border>
    <border>
      <left style="medium"/>
      <right style="thin"/>
      <top style="double"/>
      <bottom style="thin"/>
    </border>
    <border>
      <left style="thin"/>
      <right style="thin"/>
      <top style="double"/>
      <bottom>
        <color indexed="63"/>
      </bottom>
    </border>
    <border>
      <left style="thin"/>
      <right style="medium"/>
      <top style="double"/>
      <bottom>
        <color indexed="63"/>
      </bottom>
    </border>
    <border>
      <left style="thin"/>
      <right style="thin"/>
      <top style="hair"/>
      <bottom>
        <color indexed="63"/>
      </bottom>
    </border>
    <border>
      <left>
        <color indexed="63"/>
      </left>
      <right/>
      <top style="hair"/>
      <bottom>
        <color indexed="63"/>
      </bottom>
    </border>
    <border>
      <left style="medium"/>
      <right style="hair"/>
      <top style="hair"/>
      <bottom>
        <color indexed="63"/>
      </bottom>
    </border>
    <border>
      <left style="thin"/>
      <right/>
      <top style="thin"/>
      <bottom style="thin"/>
    </border>
    <border>
      <left/>
      <right style="medium"/>
      <top style="medium"/>
      <bottom style="medium"/>
    </border>
    <border>
      <left style="thin"/>
      <right>
        <color indexed="63"/>
      </right>
      <top style="thin"/>
      <bottom style="medium"/>
    </border>
    <border>
      <left/>
      <right style="thin"/>
      <top style="thin"/>
      <bottom style="medium"/>
    </border>
    <border>
      <left/>
      <right/>
      <top style="thin"/>
      <bottom style="medium"/>
    </border>
    <border>
      <left style="thin"/>
      <right/>
      <top style="medium"/>
      <bottom style="medium"/>
    </border>
    <border>
      <left/>
      <right style="thin"/>
      <top style="medium"/>
      <bottom style="medium"/>
    </border>
    <border>
      <left style="thin"/>
      <right>
        <color indexed="63"/>
      </right>
      <top style="medium"/>
      <bottom style="thin"/>
    </border>
    <border>
      <left/>
      <right/>
      <top style="medium"/>
      <bottom style="thin"/>
    </border>
    <border>
      <left>
        <color indexed="63"/>
      </left>
      <right style="thin"/>
      <top style="medium"/>
      <bottom style="thin"/>
    </border>
    <border>
      <left style="medium"/>
      <right/>
      <top style="thin"/>
      <bottom style="thin"/>
    </border>
    <border>
      <left style="medium"/>
      <right/>
      <top style="double"/>
      <bottom style="medium"/>
    </border>
    <border>
      <left/>
      <right style="medium"/>
      <top style="double"/>
      <bottom style="medium"/>
    </border>
    <border>
      <left style="medium"/>
      <right/>
      <top/>
      <bottom style="thin"/>
    </border>
    <border>
      <left>
        <color indexed="63"/>
      </left>
      <right style="medium"/>
      <top/>
      <bottom style="thin"/>
    </border>
    <border>
      <left style="medium"/>
      <right>
        <color indexed="63"/>
      </right>
      <top style="thin"/>
      <bottom style="double"/>
    </border>
    <border>
      <left>
        <color indexed="63"/>
      </left>
      <right style="thin"/>
      <top style="thin"/>
      <bottom style="double"/>
    </border>
    <border>
      <left/>
      <right style="thin"/>
      <top style="double"/>
      <bottom style="medium"/>
    </border>
    <border>
      <left/>
      <right/>
      <top style="medium"/>
      <bottom style="double"/>
    </border>
    <border>
      <left style="thin"/>
      <right style="medium"/>
      <top style="medium"/>
      <bottom style="double"/>
    </border>
    <border>
      <left style="thin"/>
      <right>
        <color indexed="63"/>
      </right>
      <top style="double"/>
      <bottom style="thin"/>
    </border>
    <border>
      <left style="medium"/>
      <right>
        <color indexed="63"/>
      </right>
      <top style="double"/>
      <bottom style="thin"/>
    </border>
    <border>
      <left/>
      <right style="medium"/>
      <top style="double"/>
      <bottom style="thin"/>
    </border>
    <border>
      <left style="medium"/>
      <right>
        <color indexed="63"/>
      </right>
      <top style="medium"/>
      <bottom style="double"/>
    </border>
    <border>
      <left>
        <color indexed="63"/>
      </left>
      <right style="thin"/>
      <top style="medium"/>
      <bottom style="double"/>
    </border>
    <border>
      <left/>
      <right style="thin"/>
      <top style="double"/>
      <bottom style="thin"/>
    </border>
    <border>
      <left style="thin"/>
      <right style="medium"/>
      <top style="double"/>
      <bottom style="thin"/>
    </border>
    <border>
      <left style="medium"/>
      <right>
        <color indexed="63"/>
      </right>
      <top>
        <color indexed="63"/>
      </top>
      <bottom style="medium"/>
    </border>
    <border>
      <left/>
      <right style="medium"/>
      <top style="medium"/>
      <bottom style="double"/>
    </border>
    <border>
      <left>
        <color indexed="63"/>
      </left>
      <right style="thin"/>
      <top style="medium"/>
      <bottom/>
    </border>
    <border>
      <left style="thin"/>
      <right/>
      <top style="double"/>
      <bottom>
        <color indexed="63"/>
      </bottom>
    </border>
    <border>
      <left/>
      <right style="thin"/>
      <top style="double"/>
      <bottom>
        <color indexed="63"/>
      </bottom>
    </border>
    <border>
      <left/>
      <right style="medium"/>
      <top style="double"/>
      <bottom>
        <color indexed="63"/>
      </bottom>
    </border>
    <border>
      <left/>
      <right/>
      <top style="double"/>
      <bottom style="thin"/>
    </border>
    <border>
      <left/>
      <right/>
      <top style="double"/>
      <bottom style="medium"/>
    </border>
    <border>
      <left style="thin"/>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style="double"/>
      <right>
        <color indexed="63"/>
      </right>
      <top style="medium"/>
      <bottom style="medium"/>
    </border>
    <border>
      <left style="thin"/>
      <right>
        <color indexed="63"/>
      </right>
      <top style="thin"/>
      <bottom style="double"/>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60" fillId="32" borderId="0" applyNumberFormat="0" applyBorder="0" applyAlignment="0" applyProtection="0"/>
  </cellStyleXfs>
  <cellXfs count="673">
    <xf numFmtId="0" fontId="0" fillId="0" borderId="0" xfId="0" applyAlignment="1">
      <alignment vertical="center"/>
    </xf>
    <xf numFmtId="0" fontId="5" fillId="0" borderId="0" xfId="0" applyFont="1" applyAlignment="1" applyProtection="1">
      <alignment vertical="center"/>
      <protection/>
    </xf>
    <xf numFmtId="0" fontId="5" fillId="0" borderId="0" xfId="0" applyFont="1" applyAlignment="1" applyProtection="1">
      <alignment horizontal="right" vertical="center"/>
      <protection/>
    </xf>
    <xf numFmtId="0" fontId="6" fillId="0" borderId="0" xfId="0" applyFont="1" applyAlignment="1" applyProtection="1">
      <alignment vertical="center"/>
      <protection/>
    </xf>
    <xf numFmtId="0" fontId="5" fillId="0" borderId="0" xfId="0" applyFont="1" applyAlignment="1" applyProtection="1">
      <alignment vertical="center"/>
      <protection/>
    </xf>
    <xf numFmtId="0" fontId="3" fillId="0" borderId="0" xfId="0" applyFont="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Alignment="1" applyProtection="1">
      <alignment horizontal="right" vertical="center"/>
      <protection/>
    </xf>
    <xf numFmtId="0" fontId="0" fillId="0" borderId="0" xfId="0" applyAlignment="1" applyProtection="1">
      <alignment horizontal="center" vertical="center"/>
      <protection/>
    </xf>
    <xf numFmtId="0" fontId="0" fillId="0" borderId="10" xfId="0" applyBorder="1" applyAlignment="1" applyProtection="1">
      <alignment vertical="center" shrinkToFit="1"/>
      <protection/>
    </xf>
    <xf numFmtId="0" fontId="6" fillId="0" borderId="0" xfId="0" applyFont="1" applyAlignment="1" applyProtection="1">
      <alignment horizontal="distributed" vertical="center"/>
      <protection/>
    </xf>
    <xf numFmtId="0" fontId="0" fillId="0" borderId="0" xfId="0" applyBorder="1" applyAlignment="1" applyProtection="1">
      <alignment vertical="center" wrapText="1"/>
      <protection/>
    </xf>
    <xf numFmtId="0" fontId="11"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12" fillId="0" borderId="0" xfId="0" applyFont="1" applyBorder="1" applyAlignment="1" applyProtection="1">
      <alignment vertical="center"/>
      <protection/>
    </xf>
    <xf numFmtId="178" fontId="7" fillId="0" borderId="11" xfId="0" applyNumberFormat="1" applyFont="1" applyFill="1" applyBorder="1" applyAlignment="1" applyProtection="1">
      <alignment horizontal="center" vertical="center" shrinkToFit="1"/>
      <protection/>
    </xf>
    <xf numFmtId="5" fontId="7" fillId="0" borderId="11" xfId="0" applyNumberFormat="1" applyFont="1" applyFill="1" applyBorder="1" applyAlignment="1" applyProtection="1">
      <alignment horizontal="center" vertical="center" shrinkToFit="1"/>
      <protection/>
    </xf>
    <xf numFmtId="178" fontId="7" fillId="0" borderId="12" xfId="0" applyNumberFormat="1" applyFont="1" applyFill="1" applyBorder="1" applyAlignment="1" applyProtection="1">
      <alignment horizontal="center" vertical="center" shrinkToFit="1"/>
      <protection/>
    </xf>
    <xf numFmtId="0" fontId="7" fillId="0" borderId="13" xfId="0" applyFont="1" applyBorder="1" applyAlignment="1" applyProtection="1">
      <alignment vertical="center"/>
      <protection/>
    </xf>
    <xf numFmtId="0" fontId="7" fillId="0" borderId="14" xfId="0" applyFont="1" applyBorder="1" applyAlignment="1" applyProtection="1">
      <alignment horizontal="center" vertical="center"/>
      <protection/>
    </xf>
    <xf numFmtId="0" fontId="7" fillId="0" borderId="14" xfId="0" applyFont="1" applyBorder="1" applyAlignment="1" applyProtection="1">
      <alignment horizontal="center" vertical="center" wrapText="1"/>
      <protection/>
    </xf>
    <xf numFmtId="0" fontId="7" fillId="0" borderId="15" xfId="0" applyFont="1" applyBorder="1" applyAlignment="1" applyProtection="1">
      <alignment horizontal="center" vertical="center" wrapText="1" shrinkToFit="1"/>
      <protection/>
    </xf>
    <xf numFmtId="178" fontId="7" fillId="0" borderId="16" xfId="0" applyNumberFormat="1" applyFont="1" applyFill="1" applyBorder="1" applyAlignment="1" applyProtection="1">
      <alignment horizontal="center" vertical="center" shrinkToFit="1"/>
      <protection/>
    </xf>
    <xf numFmtId="0" fontId="3" fillId="0" borderId="0" xfId="0" applyFont="1" applyBorder="1" applyAlignment="1" applyProtection="1">
      <alignment vertical="center"/>
      <protection/>
    </xf>
    <xf numFmtId="0" fontId="3" fillId="0" borderId="0" xfId="0" applyFont="1" applyAlignment="1" applyProtection="1">
      <alignment horizontal="center" vertical="center"/>
      <protection/>
    </xf>
    <xf numFmtId="0" fontId="3" fillId="0" borderId="0" xfId="0" applyFont="1" applyAlignment="1" applyProtection="1">
      <alignment horizontal="right" vertical="center"/>
      <protection/>
    </xf>
    <xf numFmtId="0" fontId="11" fillId="0" borderId="0" xfId="0" applyFont="1" applyBorder="1" applyAlignment="1" applyProtection="1">
      <alignment horizontal="center" vertical="center"/>
      <protection/>
    </xf>
    <xf numFmtId="0" fontId="14" fillId="0" borderId="0" xfId="0" applyFont="1" applyBorder="1" applyAlignment="1" applyProtection="1">
      <alignment vertical="center"/>
      <protection/>
    </xf>
    <xf numFmtId="0" fontId="61" fillId="0" borderId="0" xfId="0" applyFont="1" applyAlignment="1" applyProtection="1">
      <alignment vertical="center"/>
      <protection/>
    </xf>
    <xf numFmtId="0" fontId="7" fillId="0" borderId="17" xfId="0" applyFont="1" applyBorder="1" applyAlignment="1" applyProtection="1">
      <alignment horizontal="center" vertical="center" wrapText="1"/>
      <protection/>
    </xf>
    <xf numFmtId="5" fontId="3" fillId="0" borderId="0" xfId="0" applyNumberFormat="1" applyFont="1" applyAlignment="1" applyProtection="1">
      <alignment vertical="center"/>
      <protection/>
    </xf>
    <xf numFmtId="0" fontId="7" fillId="0" borderId="18" xfId="0" applyFont="1" applyBorder="1" applyAlignment="1" applyProtection="1">
      <alignment horizontal="center" vertical="center" wrapText="1"/>
      <protection/>
    </xf>
    <xf numFmtId="0" fontId="62" fillId="0" borderId="0" xfId="0" applyFont="1" applyAlignment="1" applyProtection="1">
      <alignment vertical="center"/>
      <protection/>
    </xf>
    <xf numFmtId="0" fontId="7" fillId="0" borderId="19" xfId="0" applyFont="1" applyBorder="1" applyAlignment="1" applyProtection="1">
      <alignment horizontal="center" vertical="center" wrapText="1"/>
      <protection/>
    </xf>
    <xf numFmtId="0" fontId="7" fillId="0" borderId="20" xfId="0" applyFont="1" applyBorder="1" applyAlignment="1" applyProtection="1">
      <alignment horizontal="center" vertical="center" wrapText="1"/>
      <protection/>
    </xf>
    <xf numFmtId="6" fontId="3" fillId="0" borderId="21" xfId="0" applyNumberFormat="1" applyFont="1" applyFill="1" applyBorder="1" applyAlignment="1" applyProtection="1">
      <alignment horizontal="right" vertical="center" shrinkToFit="1"/>
      <protection/>
    </xf>
    <xf numFmtId="0" fontId="3" fillId="0" borderId="21" xfId="0" applyFont="1" applyFill="1" applyBorder="1" applyAlignment="1" applyProtection="1">
      <alignment horizontal="center" vertical="center" shrinkToFit="1"/>
      <protection/>
    </xf>
    <xf numFmtId="0" fontId="7" fillId="0" borderId="22" xfId="0" applyFont="1" applyBorder="1" applyAlignment="1" applyProtection="1">
      <alignment horizontal="center" vertical="center" wrapText="1" shrinkToFit="1"/>
      <protection/>
    </xf>
    <xf numFmtId="0" fontId="0" fillId="0" borderId="23" xfId="0" applyBorder="1" applyAlignment="1" applyProtection="1">
      <alignment vertical="center" shrinkToFit="1"/>
      <protection/>
    </xf>
    <xf numFmtId="49" fontId="7" fillId="0" borderId="19" xfId="0" applyNumberFormat="1" applyFont="1" applyBorder="1" applyAlignment="1" applyProtection="1">
      <alignment horizontal="center" vertical="center" wrapText="1"/>
      <protection/>
    </xf>
    <xf numFmtId="0" fontId="0" fillId="0" borderId="24" xfId="0" applyBorder="1" applyAlignment="1" applyProtection="1">
      <alignment horizontal="center" vertical="center" shrinkToFit="1"/>
      <protection/>
    </xf>
    <xf numFmtId="0" fontId="0" fillId="0" borderId="25" xfId="0" applyBorder="1" applyAlignment="1" applyProtection="1">
      <alignment horizontal="center" vertical="center"/>
      <protection/>
    </xf>
    <xf numFmtId="0" fontId="7" fillId="0" borderId="26" xfId="0" applyFont="1" applyBorder="1" applyAlignment="1" applyProtection="1">
      <alignment horizontal="center" vertical="center" wrapText="1"/>
      <protection/>
    </xf>
    <xf numFmtId="0" fontId="0" fillId="0" borderId="27" xfId="0" applyBorder="1" applyAlignment="1" applyProtection="1">
      <alignment horizontal="center" vertical="center" shrinkToFit="1"/>
      <protection/>
    </xf>
    <xf numFmtId="0" fontId="9" fillId="0" borderId="0" xfId="0" applyFont="1" applyBorder="1" applyAlignment="1" applyProtection="1">
      <alignment vertical="center"/>
      <protection/>
    </xf>
    <xf numFmtId="0" fontId="6" fillId="0" borderId="0" xfId="0" applyFont="1" applyAlignment="1" applyProtection="1">
      <alignment horizontal="right" vertical="center"/>
      <protection/>
    </xf>
    <xf numFmtId="0" fontId="3" fillId="0" borderId="0" xfId="0" applyFont="1" applyBorder="1" applyAlignment="1" applyProtection="1">
      <alignment vertical="center" shrinkToFit="1"/>
      <protection/>
    </xf>
    <xf numFmtId="179" fontId="7" fillId="0" borderId="0" xfId="0" applyNumberFormat="1" applyFont="1" applyFill="1" applyBorder="1" applyAlignment="1" applyProtection="1">
      <alignment horizontal="right" vertical="center" shrinkToFit="1"/>
      <protection/>
    </xf>
    <xf numFmtId="5" fontId="3" fillId="0" borderId="21" xfId="0" applyNumberFormat="1" applyFont="1" applyFill="1" applyBorder="1" applyAlignment="1" applyProtection="1">
      <alignment vertical="center" shrinkToFit="1"/>
      <protection/>
    </xf>
    <xf numFmtId="0" fontId="7" fillId="0" borderId="0" xfId="0" applyFont="1" applyBorder="1" applyAlignment="1" applyProtection="1">
      <alignment horizontal="center" vertical="center" wrapText="1" shrinkToFit="1"/>
      <protection/>
    </xf>
    <xf numFmtId="0" fontId="3" fillId="0" borderId="21" xfId="0" applyFont="1" applyBorder="1" applyAlignment="1" applyProtection="1">
      <alignment vertical="center"/>
      <protection/>
    </xf>
    <xf numFmtId="5" fontId="3" fillId="0" borderId="21" xfId="0" applyNumberFormat="1" applyFont="1" applyBorder="1" applyAlignment="1" applyProtection="1">
      <alignment vertical="center" shrinkToFit="1"/>
      <protection/>
    </xf>
    <xf numFmtId="0" fontId="3" fillId="0" borderId="0" xfId="0" applyFont="1" applyBorder="1" applyAlignment="1" applyProtection="1">
      <alignment vertical="center"/>
      <protection/>
    </xf>
    <xf numFmtId="179" fontId="7" fillId="0" borderId="28" xfId="0" applyNumberFormat="1" applyFont="1" applyFill="1" applyBorder="1" applyAlignment="1" applyProtection="1">
      <alignment horizontal="right" vertical="center" shrinkToFit="1"/>
      <protection/>
    </xf>
    <xf numFmtId="0" fontId="3" fillId="0" borderId="28" xfId="0" applyFont="1" applyBorder="1" applyAlignment="1" applyProtection="1">
      <alignment vertical="center"/>
      <protection/>
    </xf>
    <xf numFmtId="0" fontId="7" fillId="0" borderId="28" xfId="0" applyFont="1" applyBorder="1" applyAlignment="1" applyProtection="1">
      <alignment horizontal="center" vertical="center" wrapText="1" shrinkToFit="1"/>
      <protection/>
    </xf>
    <xf numFmtId="0" fontId="3" fillId="0" borderId="28" xfId="0" applyFont="1" applyFill="1" applyBorder="1" applyAlignment="1" applyProtection="1">
      <alignment vertical="top" wrapText="1"/>
      <protection/>
    </xf>
    <xf numFmtId="0" fontId="0" fillId="0" borderId="28" xfId="0" applyFill="1" applyBorder="1" applyAlignment="1" applyProtection="1">
      <alignment vertical="center" wrapText="1"/>
      <protection/>
    </xf>
    <xf numFmtId="0" fontId="7" fillId="0" borderId="29" xfId="0" applyFont="1" applyBorder="1" applyAlignment="1" applyProtection="1">
      <alignment horizontal="center" vertical="center"/>
      <protection/>
    </xf>
    <xf numFmtId="0" fontId="7" fillId="0" borderId="30" xfId="0" applyFont="1" applyBorder="1" applyAlignment="1" applyProtection="1">
      <alignment horizontal="center" vertical="center"/>
      <protection/>
    </xf>
    <xf numFmtId="0" fontId="3" fillId="0" borderId="0" xfId="0" applyFont="1" applyAlignment="1" applyProtection="1">
      <alignment vertical="center" wrapText="1"/>
      <protection/>
    </xf>
    <xf numFmtId="0" fontId="3" fillId="0" borderId="0" xfId="0" applyFont="1" applyAlignment="1" applyProtection="1">
      <alignment horizontal="center" vertical="center" wrapText="1"/>
      <protection/>
    </xf>
    <xf numFmtId="5" fontId="3" fillId="0" borderId="0" xfId="0" applyNumberFormat="1" applyFont="1" applyAlignment="1" applyProtection="1">
      <alignment vertical="center" shrinkToFit="1"/>
      <protection/>
    </xf>
    <xf numFmtId="0" fontId="3" fillId="0" borderId="21" xfId="0" applyFont="1" applyFill="1" applyBorder="1" applyAlignment="1" applyProtection="1">
      <alignment horizontal="left" vertical="center" shrinkToFit="1"/>
      <protection/>
    </xf>
    <xf numFmtId="177" fontId="3" fillId="0" borderId="21" xfId="0" applyNumberFormat="1" applyFont="1" applyFill="1" applyBorder="1" applyAlignment="1" applyProtection="1">
      <alignment vertical="center" shrinkToFit="1"/>
      <protection/>
    </xf>
    <xf numFmtId="0" fontId="3" fillId="0" borderId="21"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shrinkToFit="1"/>
      <protection/>
    </xf>
    <xf numFmtId="176" fontId="3" fillId="0" borderId="21" xfId="0" applyNumberFormat="1" applyFont="1" applyFill="1" applyBorder="1" applyAlignment="1" applyProtection="1">
      <alignment horizontal="right" vertical="center" shrinkToFit="1"/>
      <protection/>
    </xf>
    <xf numFmtId="180" fontId="3" fillId="0" borderId="21" xfId="0" applyNumberFormat="1" applyFont="1" applyFill="1" applyBorder="1" applyAlignment="1" applyProtection="1">
      <alignment horizontal="left" vertical="center" shrinkToFit="1"/>
      <protection/>
    </xf>
    <xf numFmtId="0" fontId="9" fillId="0" borderId="0" xfId="0" applyFont="1" applyAlignment="1" applyProtection="1">
      <alignment vertical="center"/>
      <protection/>
    </xf>
    <xf numFmtId="0" fontId="11" fillId="0" borderId="0" xfId="0" applyFont="1" applyBorder="1" applyAlignment="1" applyProtection="1">
      <alignment horizontal="right" vertical="center"/>
      <protection/>
    </xf>
    <xf numFmtId="0" fontId="0" fillId="0" borderId="24" xfId="0" applyBorder="1" applyAlignment="1" applyProtection="1">
      <alignment horizontal="center" vertical="center"/>
      <protection/>
    </xf>
    <xf numFmtId="0" fontId="3" fillId="0" borderId="21" xfId="0" applyFont="1" applyFill="1" applyBorder="1" applyAlignment="1" applyProtection="1">
      <alignment horizontal="right" vertical="center" shrinkToFit="1"/>
      <protection/>
    </xf>
    <xf numFmtId="0" fontId="10" fillId="0" borderId="0" xfId="0" applyFont="1" applyFill="1" applyBorder="1" applyAlignment="1" applyProtection="1">
      <alignment vertical="center" wrapText="1"/>
      <protection/>
    </xf>
    <xf numFmtId="0" fontId="10"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0" fillId="6" borderId="31" xfId="0" applyFill="1" applyBorder="1" applyAlignment="1" applyProtection="1">
      <alignment horizontal="center" vertical="center" shrinkToFit="1"/>
      <protection locked="0"/>
    </xf>
    <xf numFmtId="0" fontId="0" fillId="6" borderId="32" xfId="0" applyFill="1" applyBorder="1" applyAlignment="1" applyProtection="1">
      <alignment horizontal="center" vertical="center" shrinkToFit="1"/>
      <protection locked="0"/>
    </xf>
    <xf numFmtId="0" fontId="0" fillId="6" borderId="33" xfId="0" applyFill="1" applyBorder="1" applyAlignment="1" applyProtection="1">
      <alignment horizontal="center" vertical="center" shrinkToFit="1"/>
      <protection locked="0"/>
    </xf>
    <xf numFmtId="0" fontId="0" fillId="0" borderId="0" xfId="0" applyAlignment="1" applyProtection="1">
      <alignment vertical="center" shrinkToFit="1"/>
      <protection/>
    </xf>
    <xf numFmtId="0" fontId="0" fillId="0" borderId="0" xfId="0" applyAlignment="1" applyProtection="1">
      <alignment horizontal="center" vertical="center" shrinkToFit="1"/>
      <protection/>
    </xf>
    <xf numFmtId="0" fontId="0" fillId="0" borderId="27" xfId="0" applyBorder="1" applyAlignment="1" applyProtection="1">
      <alignment vertical="center" shrinkToFit="1"/>
      <protection/>
    </xf>
    <xf numFmtId="5" fontId="0" fillId="6" borderId="34" xfId="0" applyNumberFormat="1" applyFill="1" applyBorder="1" applyAlignment="1" applyProtection="1">
      <alignment horizontal="center" vertical="center" shrinkToFit="1"/>
      <protection locked="0"/>
    </xf>
    <xf numFmtId="5" fontId="0" fillId="6" borderId="32" xfId="0" applyNumberFormat="1" applyFill="1" applyBorder="1" applyAlignment="1" applyProtection="1">
      <alignment horizontal="center" vertical="center" shrinkToFit="1"/>
      <protection locked="0"/>
    </xf>
    <xf numFmtId="5" fontId="0" fillId="6" borderId="3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protection/>
    </xf>
    <xf numFmtId="0" fontId="0" fillId="0" borderId="0" xfId="0" applyAlignment="1" applyProtection="1">
      <alignment horizontal="right" vertical="center" shrinkToFit="1"/>
      <protection/>
    </xf>
    <xf numFmtId="0" fontId="10" fillId="0" borderId="0" xfId="0" applyFont="1" applyFill="1" applyBorder="1" applyAlignment="1" applyProtection="1">
      <alignment vertical="center" shrinkToFit="1"/>
      <protection/>
    </xf>
    <xf numFmtId="0" fontId="10" fillId="0" borderId="0" xfId="0" applyFont="1" applyFill="1" applyBorder="1" applyAlignment="1" applyProtection="1">
      <alignment horizontal="center" vertical="center" shrinkToFit="1"/>
      <protection/>
    </xf>
    <xf numFmtId="0" fontId="7" fillId="0" borderId="0" xfId="0" applyFont="1" applyFill="1" applyBorder="1" applyAlignment="1" applyProtection="1">
      <alignment horizontal="center" vertical="center" shrinkToFit="1"/>
      <protection/>
    </xf>
    <xf numFmtId="0" fontId="3" fillId="0" borderId="0" xfId="0" applyFont="1" applyFill="1" applyBorder="1" applyAlignment="1" applyProtection="1">
      <alignment horizontal="center" vertical="center" shrinkToFit="1"/>
      <protection/>
    </xf>
    <xf numFmtId="0" fontId="3" fillId="0" borderId="28" xfId="0" applyFont="1" applyBorder="1" applyAlignment="1" applyProtection="1">
      <alignment vertical="center" shrinkToFit="1"/>
      <protection/>
    </xf>
    <xf numFmtId="0" fontId="11" fillId="0" borderId="0" xfId="0" applyFont="1" applyBorder="1" applyAlignment="1" applyProtection="1">
      <alignment vertical="center" shrinkToFit="1"/>
      <protection/>
    </xf>
    <xf numFmtId="0" fontId="7" fillId="0" borderId="30" xfId="0" applyFont="1" applyBorder="1" applyAlignment="1" applyProtection="1">
      <alignment horizontal="center" vertical="center" shrinkToFit="1"/>
      <protection/>
    </xf>
    <xf numFmtId="0" fontId="12" fillId="0" borderId="0" xfId="0" applyFont="1" applyBorder="1" applyAlignment="1" applyProtection="1">
      <alignment vertical="center" shrinkToFit="1"/>
      <protection/>
    </xf>
    <xf numFmtId="0" fontId="7" fillId="0" borderId="35" xfId="0" applyFont="1" applyBorder="1" applyAlignment="1" applyProtection="1">
      <alignment horizontal="center" vertical="center" shrinkToFit="1"/>
      <protection/>
    </xf>
    <xf numFmtId="178" fontId="3" fillId="0" borderId="28" xfId="0" applyNumberFormat="1" applyFont="1" applyFill="1" applyBorder="1" applyAlignment="1" applyProtection="1">
      <alignment horizontal="center" vertical="center"/>
      <protection/>
    </xf>
    <xf numFmtId="0" fontId="0" fillId="0" borderId="36" xfId="0" applyBorder="1" applyAlignment="1" applyProtection="1">
      <alignment horizontal="center" vertical="center"/>
      <protection/>
    </xf>
    <xf numFmtId="0" fontId="0" fillId="0" borderId="37" xfId="0" applyBorder="1" applyAlignment="1" applyProtection="1">
      <alignment horizontal="center" vertical="center"/>
      <protection/>
    </xf>
    <xf numFmtId="0" fontId="0" fillId="0" borderId="38" xfId="0" applyBorder="1" applyAlignment="1" applyProtection="1">
      <alignment horizontal="center" vertical="center" shrinkToFit="1"/>
      <protection/>
    </xf>
    <xf numFmtId="0" fontId="0" fillId="0" borderId="25" xfId="0" applyBorder="1" applyAlignment="1" applyProtection="1">
      <alignment horizontal="center" vertical="center" shrinkToFit="1"/>
      <protection/>
    </xf>
    <xf numFmtId="0" fontId="0" fillId="0" borderId="39" xfId="0" applyBorder="1" applyAlignment="1" applyProtection="1">
      <alignment horizontal="center" vertical="center"/>
      <protection/>
    </xf>
    <xf numFmtId="0" fontId="0" fillId="6" borderId="34" xfId="0" applyFill="1" applyBorder="1" applyAlignment="1" applyProtection="1">
      <alignment horizontal="center" vertical="center" shrinkToFit="1"/>
      <protection locked="0"/>
    </xf>
    <xf numFmtId="0" fontId="0" fillId="0" borderId="40" xfId="0" applyBorder="1" applyAlignment="1" applyProtection="1">
      <alignment horizontal="center" vertical="center"/>
      <protection/>
    </xf>
    <xf numFmtId="0" fontId="0" fillId="0" borderId="41" xfId="0" applyBorder="1" applyAlignment="1" applyProtection="1">
      <alignment horizontal="center" vertical="center" shrinkToFit="1"/>
      <protection/>
    </xf>
    <xf numFmtId="0" fontId="0" fillId="0" borderId="42" xfId="0" applyBorder="1" applyAlignment="1" applyProtection="1">
      <alignment vertical="center" shrinkToFit="1"/>
      <protection/>
    </xf>
    <xf numFmtId="0" fontId="0" fillId="6" borderId="43" xfId="0" applyFill="1" applyBorder="1" applyAlignment="1" applyProtection="1">
      <alignment horizontal="center" vertical="center" shrinkToFit="1"/>
      <protection locked="0"/>
    </xf>
    <xf numFmtId="0" fontId="0" fillId="0" borderId="44" xfId="0" applyBorder="1" applyAlignment="1" applyProtection="1">
      <alignment horizontal="center" vertical="center"/>
      <protection/>
    </xf>
    <xf numFmtId="0" fontId="0" fillId="0" borderId="45" xfId="0" applyBorder="1" applyAlignment="1" applyProtection="1">
      <alignment horizontal="center" vertical="center"/>
      <protection/>
    </xf>
    <xf numFmtId="0" fontId="0" fillId="6" borderId="46" xfId="0" applyFill="1" applyBorder="1" applyAlignment="1" applyProtection="1">
      <alignment horizontal="center" vertical="center" shrinkToFit="1"/>
      <protection locked="0"/>
    </xf>
    <xf numFmtId="0" fontId="0" fillId="6" borderId="47" xfId="0" applyFill="1" applyBorder="1" applyAlignment="1" applyProtection="1">
      <alignment vertical="center" shrinkToFit="1"/>
      <protection locked="0"/>
    </xf>
    <xf numFmtId="0" fontId="0" fillId="6" borderId="42" xfId="0" applyFill="1" applyBorder="1" applyAlignment="1" applyProtection="1">
      <alignment vertical="center" shrinkToFit="1"/>
      <protection locked="0"/>
    </xf>
    <xf numFmtId="0" fontId="0" fillId="6" borderId="48" xfId="0" applyFill="1" applyBorder="1" applyAlignment="1" applyProtection="1">
      <alignment vertical="center" shrinkToFit="1"/>
      <protection locked="0"/>
    </xf>
    <xf numFmtId="0" fontId="0" fillId="0" borderId="49" xfId="0" applyBorder="1" applyAlignment="1" applyProtection="1">
      <alignment horizontal="center" vertical="center" shrinkToFit="1"/>
      <protection/>
    </xf>
    <xf numFmtId="0" fontId="0" fillId="0" borderId="28" xfId="0" applyBorder="1" applyAlignment="1" applyProtection="1">
      <alignment horizontal="center" vertical="center"/>
      <protection/>
    </xf>
    <xf numFmtId="5" fontId="0" fillId="0" borderId="24" xfId="0" applyNumberFormat="1" applyBorder="1" applyAlignment="1" applyProtection="1">
      <alignment horizontal="center" vertical="center"/>
      <protection/>
    </xf>
    <xf numFmtId="5" fontId="0" fillId="0" borderId="10" xfId="0" applyNumberFormat="1" applyBorder="1" applyAlignment="1" applyProtection="1">
      <alignment horizontal="center" vertical="center" shrinkToFit="1"/>
      <protection/>
    </xf>
    <xf numFmtId="5" fontId="0" fillId="0" borderId="50" xfId="0" applyNumberFormat="1" applyBorder="1" applyAlignment="1" applyProtection="1">
      <alignment horizontal="center" vertical="center" shrinkToFit="1"/>
      <protection/>
    </xf>
    <xf numFmtId="5" fontId="0" fillId="0" borderId="27" xfId="0" applyNumberFormat="1" applyBorder="1" applyAlignment="1" applyProtection="1">
      <alignment horizontal="center" vertical="center" shrinkToFit="1"/>
      <protection/>
    </xf>
    <xf numFmtId="0" fontId="0" fillId="0" borderId="10" xfId="0" applyBorder="1" applyAlignment="1" applyProtection="1">
      <alignment horizontal="center" vertical="center" shrinkToFit="1"/>
      <protection/>
    </xf>
    <xf numFmtId="0" fontId="0" fillId="0" borderId="50" xfId="0" applyBorder="1" applyAlignment="1" applyProtection="1">
      <alignment horizontal="center" vertical="center" shrinkToFit="1"/>
      <protection/>
    </xf>
    <xf numFmtId="5" fontId="0" fillId="0" borderId="51" xfId="0" applyNumberFormat="1" applyFill="1" applyBorder="1" applyAlignment="1" applyProtection="1">
      <alignment vertical="center" shrinkToFit="1"/>
      <protection/>
    </xf>
    <xf numFmtId="5" fontId="0" fillId="0" borderId="52" xfId="0" applyNumberFormat="1" applyFill="1" applyBorder="1" applyAlignment="1" applyProtection="1">
      <alignment vertical="center" shrinkToFit="1"/>
      <protection/>
    </xf>
    <xf numFmtId="5" fontId="0" fillId="0" borderId="53" xfId="0" applyNumberFormat="1" applyFill="1" applyBorder="1" applyAlignment="1" applyProtection="1">
      <alignment horizontal="center" vertical="center"/>
      <protection/>
    </xf>
    <xf numFmtId="5" fontId="0" fillId="0" borderId="54" xfId="0" applyNumberFormat="1" applyFill="1" applyBorder="1" applyAlignment="1" applyProtection="1">
      <alignment horizontal="center" vertical="center" shrinkToFit="1"/>
      <protection/>
    </xf>
    <xf numFmtId="5" fontId="0" fillId="0" borderId="41" xfId="0" applyNumberFormat="1" applyFill="1" applyBorder="1" applyAlignment="1" applyProtection="1">
      <alignment horizontal="center" vertical="center" shrinkToFit="1"/>
      <protection/>
    </xf>
    <xf numFmtId="5" fontId="0" fillId="6" borderId="46" xfId="0" applyNumberFormat="1" applyFill="1" applyBorder="1" applyAlignment="1" applyProtection="1">
      <alignment horizontal="center" vertical="center" shrinkToFit="1"/>
      <protection locked="0"/>
    </xf>
    <xf numFmtId="5" fontId="0" fillId="0" borderId="55" xfId="0" applyNumberFormat="1" applyFill="1" applyBorder="1" applyAlignment="1" applyProtection="1">
      <alignment horizontal="center" vertical="center" shrinkToFit="1"/>
      <protection/>
    </xf>
    <xf numFmtId="5" fontId="0" fillId="0" borderId="56" xfId="0" applyNumberFormat="1" applyFill="1" applyBorder="1" applyAlignment="1" applyProtection="1">
      <alignment vertical="center" shrinkToFit="1"/>
      <protection/>
    </xf>
    <xf numFmtId="0" fontId="0" fillId="6" borderId="51" xfId="0" applyFill="1" applyBorder="1" applyAlignment="1" applyProtection="1">
      <alignment vertical="center" shrinkToFit="1"/>
      <protection locked="0"/>
    </xf>
    <xf numFmtId="0" fontId="0" fillId="6" borderId="57" xfId="0" applyFill="1" applyBorder="1" applyAlignment="1" applyProtection="1">
      <alignment vertical="center" shrinkToFit="1"/>
      <protection locked="0"/>
    </xf>
    <xf numFmtId="0" fontId="0" fillId="6" borderId="52" xfId="0" applyFill="1" applyBorder="1" applyAlignment="1" applyProtection="1">
      <alignment vertical="center" shrinkToFit="1"/>
      <protection locked="0"/>
    </xf>
    <xf numFmtId="0" fontId="0" fillId="6" borderId="56" xfId="0" applyFill="1" applyBorder="1" applyAlignment="1" applyProtection="1">
      <alignment vertical="center" shrinkToFit="1"/>
      <protection locked="0"/>
    </xf>
    <xf numFmtId="5" fontId="0" fillId="0" borderId="58" xfId="0" applyNumberFormat="1" applyFill="1" applyBorder="1" applyAlignment="1" applyProtection="1">
      <alignment horizontal="center" vertical="center" shrinkToFit="1"/>
      <protection/>
    </xf>
    <xf numFmtId="5" fontId="0" fillId="0" borderId="59" xfId="0" applyNumberFormat="1" applyFill="1" applyBorder="1" applyAlignment="1" applyProtection="1">
      <alignment vertical="center" shrinkToFit="1"/>
      <protection/>
    </xf>
    <xf numFmtId="5" fontId="0" fillId="6" borderId="43" xfId="0" applyNumberFormat="1" applyFill="1" applyBorder="1" applyAlignment="1" applyProtection="1">
      <alignment horizontal="center" vertical="center" shrinkToFit="1"/>
      <protection locked="0"/>
    </xf>
    <xf numFmtId="5" fontId="0" fillId="0" borderId="60" xfId="0" applyNumberFormat="1" applyFill="1" applyBorder="1" applyAlignment="1" applyProtection="1">
      <alignment horizontal="center" vertical="center" shrinkToFit="1"/>
      <protection/>
    </xf>
    <xf numFmtId="5" fontId="0" fillId="0" borderId="61" xfId="0" applyNumberFormat="1" applyFill="1" applyBorder="1" applyAlignment="1" applyProtection="1">
      <alignment vertical="center" shrinkToFit="1"/>
      <protection/>
    </xf>
    <xf numFmtId="5" fontId="0" fillId="6" borderId="31" xfId="0" applyNumberFormat="1" applyFill="1" applyBorder="1" applyAlignment="1" applyProtection="1">
      <alignment horizontal="center" vertical="center" shrinkToFit="1"/>
      <protection locked="0"/>
    </xf>
    <xf numFmtId="5" fontId="0" fillId="0" borderId="59" xfId="0" applyNumberFormat="1" applyFill="1" applyBorder="1" applyAlignment="1" applyProtection="1">
      <alignment horizontal="left" vertical="center" shrinkToFit="1"/>
      <protection/>
    </xf>
    <xf numFmtId="5" fontId="0" fillId="0" borderId="61" xfId="0" applyNumberFormat="1" applyFill="1" applyBorder="1" applyAlignment="1" applyProtection="1">
      <alignment horizontal="left" vertical="center" shrinkToFit="1"/>
      <protection/>
    </xf>
    <xf numFmtId="5" fontId="0" fillId="0" borderId="51" xfId="0" applyNumberFormat="1" applyFill="1" applyBorder="1" applyAlignment="1" applyProtection="1">
      <alignment horizontal="left" vertical="center" shrinkToFit="1"/>
      <protection/>
    </xf>
    <xf numFmtId="5" fontId="0" fillId="0" borderId="52" xfId="0" applyNumberFormat="1" applyFill="1" applyBorder="1" applyAlignment="1" applyProtection="1">
      <alignment horizontal="left" vertical="center" shrinkToFit="1"/>
      <protection/>
    </xf>
    <xf numFmtId="5" fontId="0" fillId="0" borderId="56" xfId="0" applyNumberFormat="1" applyFill="1" applyBorder="1" applyAlignment="1" applyProtection="1">
      <alignment horizontal="left" vertical="center" shrinkToFit="1"/>
      <protection/>
    </xf>
    <xf numFmtId="0" fontId="7" fillId="0" borderId="62" xfId="0" applyFont="1" applyBorder="1" applyAlignment="1" applyProtection="1">
      <alignment horizontal="center" vertical="center"/>
      <protection/>
    </xf>
    <xf numFmtId="0" fontId="7" fillId="0" borderId="63" xfId="0" applyFont="1" applyBorder="1" applyAlignment="1" applyProtection="1">
      <alignment horizontal="center" vertical="center"/>
      <protection/>
    </xf>
    <xf numFmtId="0" fontId="5" fillId="0" borderId="0" xfId="0" applyFont="1" applyAlignment="1" applyProtection="1">
      <alignment horizontal="center" vertical="center"/>
      <protection/>
    </xf>
    <xf numFmtId="0" fontId="5" fillId="0" borderId="0" xfId="0" applyFont="1" applyBorder="1" applyAlignment="1" applyProtection="1">
      <alignment horizontal="center" vertical="center"/>
      <protection/>
    </xf>
    <xf numFmtId="0" fontId="3" fillId="0" borderId="28" xfId="0" applyFont="1" applyFill="1" applyBorder="1" applyAlignment="1" applyProtection="1">
      <alignment horizontal="center" vertical="top" wrapText="1"/>
      <protection/>
    </xf>
    <xf numFmtId="0" fontId="7" fillId="6" borderId="64" xfId="0" applyFont="1" applyFill="1" applyBorder="1" applyAlignment="1" applyProtection="1">
      <alignment horizontal="center" vertical="center" wrapText="1"/>
      <protection locked="0"/>
    </xf>
    <xf numFmtId="0" fontId="7" fillId="6" borderId="50" xfId="0" applyFont="1" applyFill="1" applyBorder="1" applyAlignment="1" applyProtection="1">
      <alignment horizontal="center" vertical="center"/>
      <protection locked="0"/>
    </xf>
    <xf numFmtId="0" fontId="7" fillId="6" borderId="27" xfId="0" applyFont="1" applyFill="1" applyBorder="1" applyAlignment="1" applyProtection="1">
      <alignment horizontal="center" vertical="center"/>
      <protection locked="0"/>
    </xf>
    <xf numFmtId="0" fontId="0" fillId="6" borderId="54" xfId="0" applyFill="1" applyBorder="1" applyAlignment="1" applyProtection="1">
      <alignment horizontal="center" vertical="center" shrinkToFit="1"/>
      <protection locked="0"/>
    </xf>
    <xf numFmtId="0" fontId="0" fillId="6" borderId="65" xfId="0" applyFill="1" applyBorder="1" applyAlignment="1" applyProtection="1">
      <alignment horizontal="center" vertical="center" shrinkToFit="1"/>
      <protection locked="0"/>
    </xf>
    <xf numFmtId="0" fontId="0" fillId="6" borderId="41" xfId="0" applyFill="1" applyBorder="1" applyAlignment="1" applyProtection="1">
      <alignment horizontal="center" vertical="center" shrinkToFit="1"/>
      <protection locked="0"/>
    </xf>
    <xf numFmtId="0" fontId="0" fillId="6" borderId="55" xfId="0" applyFill="1" applyBorder="1" applyAlignment="1" applyProtection="1">
      <alignment horizontal="center" vertical="center" shrinkToFit="1"/>
      <protection locked="0"/>
    </xf>
    <xf numFmtId="0" fontId="7" fillId="0" borderId="66" xfId="0" applyFont="1" applyBorder="1" applyAlignment="1" applyProtection="1">
      <alignment horizontal="center" vertical="center" shrinkToFit="1"/>
      <protection/>
    </xf>
    <xf numFmtId="0" fontId="7" fillId="6" borderId="23" xfId="0" applyFont="1" applyFill="1" applyBorder="1" applyAlignment="1" applyProtection="1">
      <alignment horizontal="center" vertical="center"/>
      <protection locked="0"/>
    </xf>
    <xf numFmtId="0" fontId="0" fillId="0" borderId="65" xfId="0" applyFont="1" applyBorder="1" applyAlignment="1" applyProtection="1">
      <alignment horizontal="center" vertical="center" shrinkToFit="1"/>
      <protection/>
    </xf>
    <xf numFmtId="0" fontId="0" fillId="0" borderId="67" xfId="0" applyFont="1" applyBorder="1" applyAlignment="1" applyProtection="1">
      <alignment vertical="center" shrinkToFit="1"/>
      <protection/>
    </xf>
    <xf numFmtId="0" fontId="0" fillId="0" borderId="41" xfId="0" applyFont="1" applyBorder="1" applyAlignment="1" applyProtection="1">
      <alignment horizontal="center" vertical="center" shrinkToFit="1"/>
      <protection/>
    </xf>
    <xf numFmtId="0" fontId="0" fillId="0" borderId="42" xfId="0" applyFont="1" applyBorder="1" applyAlignment="1" applyProtection="1">
      <alignment vertical="center" shrinkToFit="1"/>
      <protection/>
    </xf>
    <xf numFmtId="0" fontId="0" fillId="0" borderId="58" xfId="0" applyFont="1" applyBorder="1" applyAlignment="1" applyProtection="1">
      <alignment horizontal="center" vertical="center" shrinkToFit="1"/>
      <protection/>
    </xf>
    <xf numFmtId="0" fontId="0" fillId="0" borderId="68" xfId="0" applyFont="1" applyBorder="1" applyAlignment="1" applyProtection="1">
      <alignment vertical="center" shrinkToFit="1"/>
      <protection/>
    </xf>
    <xf numFmtId="0" fontId="0" fillId="0" borderId="60" xfId="0" applyFont="1" applyBorder="1" applyAlignment="1" applyProtection="1">
      <alignment horizontal="center" vertical="center" shrinkToFit="1"/>
      <protection/>
    </xf>
    <xf numFmtId="0" fontId="0" fillId="0" borderId="69" xfId="0" applyFont="1" applyBorder="1" applyAlignment="1" applyProtection="1">
      <alignment vertical="center" shrinkToFit="1"/>
      <protection/>
    </xf>
    <xf numFmtId="0" fontId="0" fillId="0" borderId="55" xfId="0" applyFont="1" applyBorder="1" applyAlignment="1" applyProtection="1">
      <alignment horizontal="center" vertical="center" shrinkToFit="1"/>
      <protection/>
    </xf>
    <xf numFmtId="0" fontId="0" fillId="0" borderId="48" xfId="0" applyFont="1" applyBorder="1" applyAlignment="1" applyProtection="1">
      <alignment vertical="center" shrinkToFit="1"/>
      <protection/>
    </xf>
    <xf numFmtId="0" fontId="0" fillId="0" borderId="70" xfId="0" applyFont="1" applyBorder="1" applyAlignment="1" applyProtection="1">
      <alignment horizontal="center" vertical="center" shrinkToFit="1"/>
      <protection/>
    </xf>
    <xf numFmtId="0" fontId="0" fillId="0" borderId="71" xfId="0" applyFont="1" applyBorder="1" applyAlignment="1" applyProtection="1">
      <alignment vertical="center" shrinkToFit="1"/>
      <protection/>
    </xf>
    <xf numFmtId="0" fontId="0" fillId="6" borderId="72" xfId="0" applyFill="1" applyBorder="1" applyAlignment="1" applyProtection="1">
      <alignment horizontal="center" vertical="center" shrinkToFit="1"/>
      <protection locked="0"/>
    </xf>
    <xf numFmtId="5" fontId="0" fillId="0" borderId="65" xfId="0" applyNumberFormat="1" applyFill="1" applyBorder="1" applyAlignment="1" applyProtection="1">
      <alignment horizontal="center" vertical="center" shrinkToFit="1"/>
      <protection/>
    </xf>
    <xf numFmtId="5" fontId="0" fillId="0" borderId="57" xfId="0" applyNumberFormat="1" applyFill="1" applyBorder="1" applyAlignment="1" applyProtection="1">
      <alignment vertical="center" shrinkToFit="1"/>
      <protection/>
    </xf>
    <xf numFmtId="5" fontId="0" fillId="0" borderId="70" xfId="0" applyNumberFormat="1" applyFill="1" applyBorder="1" applyAlignment="1" applyProtection="1">
      <alignment horizontal="center" vertical="center" shrinkToFit="1"/>
      <protection/>
    </xf>
    <xf numFmtId="5" fontId="0" fillId="0" borderId="73" xfId="0" applyNumberFormat="1" applyFill="1" applyBorder="1" applyAlignment="1" applyProtection="1">
      <alignment vertical="center" shrinkToFit="1"/>
      <protection/>
    </xf>
    <xf numFmtId="5" fontId="0" fillId="6" borderId="72" xfId="0" applyNumberFormat="1" applyFill="1" applyBorder="1" applyAlignment="1" applyProtection="1">
      <alignment horizontal="center" vertical="center" shrinkToFit="1"/>
      <protection locked="0"/>
    </xf>
    <xf numFmtId="5" fontId="0" fillId="0" borderId="74" xfId="0" applyNumberFormat="1" applyFill="1" applyBorder="1" applyAlignment="1" applyProtection="1">
      <alignment horizontal="center" vertical="center" shrinkToFit="1"/>
      <protection/>
    </xf>
    <xf numFmtId="5" fontId="0" fillId="0" borderId="75" xfId="0" applyNumberFormat="1" applyFill="1" applyBorder="1" applyAlignment="1" applyProtection="1">
      <alignment vertical="center" shrinkToFit="1"/>
      <protection/>
    </xf>
    <xf numFmtId="5" fontId="0" fillId="6" borderId="76" xfId="0" applyNumberFormat="1" applyFill="1" applyBorder="1" applyAlignment="1" applyProtection="1">
      <alignment horizontal="center" vertical="center" shrinkToFit="1"/>
      <protection locked="0"/>
    </xf>
    <xf numFmtId="5" fontId="0" fillId="0" borderId="57" xfId="0" applyNumberFormat="1" applyFill="1" applyBorder="1" applyAlignment="1" applyProtection="1">
      <alignment horizontal="left" vertical="center" shrinkToFit="1"/>
      <protection/>
    </xf>
    <xf numFmtId="5" fontId="0" fillId="0" borderId="75" xfId="0" applyNumberFormat="1" applyFill="1" applyBorder="1" applyAlignment="1" applyProtection="1">
      <alignment horizontal="left" vertical="center" shrinkToFit="1"/>
      <protection/>
    </xf>
    <xf numFmtId="6" fontId="0" fillId="0" borderId="77" xfId="57" applyFont="1" applyBorder="1" applyAlignment="1" applyProtection="1">
      <alignment horizontal="right" vertical="center" shrinkToFit="1"/>
      <protection/>
    </xf>
    <xf numFmtId="6" fontId="0" fillId="0" borderId="78" xfId="57" applyFont="1" applyBorder="1" applyAlignment="1" applyProtection="1">
      <alignment horizontal="right" vertical="center" shrinkToFit="1"/>
      <protection/>
    </xf>
    <xf numFmtId="6" fontId="0" fillId="0" borderId="79" xfId="57" applyFont="1" applyBorder="1" applyAlignment="1" applyProtection="1">
      <alignment horizontal="right" vertical="center" shrinkToFit="1"/>
      <protection/>
    </xf>
    <xf numFmtId="6" fontId="0" fillId="0" borderId="25" xfId="57" applyFont="1" applyBorder="1" applyAlignment="1" applyProtection="1">
      <alignment horizontal="center" vertical="center"/>
      <protection/>
    </xf>
    <xf numFmtId="6" fontId="0" fillId="6" borderId="80" xfId="57" applyFont="1" applyFill="1" applyBorder="1" applyAlignment="1" applyProtection="1">
      <alignment vertical="center" shrinkToFit="1"/>
      <protection locked="0"/>
    </xf>
    <xf numFmtId="6" fontId="0" fillId="6" borderId="81" xfId="57" applyFont="1" applyFill="1" applyBorder="1" applyAlignment="1" applyProtection="1">
      <alignment vertical="center" shrinkToFit="1"/>
      <protection locked="0"/>
    </xf>
    <xf numFmtId="6" fontId="0" fillId="6" borderId="82" xfId="57" applyFont="1" applyFill="1" applyBorder="1" applyAlignment="1" applyProtection="1">
      <alignment vertical="center" shrinkToFit="1"/>
      <protection locked="0"/>
    </xf>
    <xf numFmtId="6" fontId="0" fillId="6" borderId="83" xfId="57" applyFont="1" applyFill="1" applyBorder="1" applyAlignment="1" applyProtection="1">
      <alignment vertical="center" shrinkToFit="1"/>
      <protection locked="0"/>
    </xf>
    <xf numFmtId="6" fontId="0" fillId="6" borderId="84" xfId="57" applyFont="1" applyFill="1" applyBorder="1" applyAlignment="1" applyProtection="1">
      <alignment vertical="center" shrinkToFit="1"/>
      <protection locked="0"/>
    </xf>
    <xf numFmtId="6" fontId="0" fillId="6" borderId="85" xfId="57" applyFont="1" applyFill="1" applyBorder="1" applyAlignment="1" applyProtection="1">
      <alignment vertical="center" shrinkToFit="1"/>
      <protection locked="0"/>
    </xf>
    <xf numFmtId="6" fontId="0" fillId="6" borderId="86" xfId="57" applyFont="1" applyFill="1" applyBorder="1" applyAlignment="1" applyProtection="1">
      <alignment vertical="center" shrinkToFit="1"/>
      <protection locked="0"/>
    </xf>
    <xf numFmtId="6" fontId="0" fillId="6" borderId="87" xfId="57" applyFont="1" applyFill="1" applyBorder="1" applyAlignment="1" applyProtection="1">
      <alignment vertical="center" shrinkToFit="1"/>
      <protection locked="0"/>
    </xf>
    <xf numFmtId="6" fontId="0" fillId="0" borderId="87" xfId="57" applyFont="1" applyFill="1" applyBorder="1" applyAlignment="1" applyProtection="1">
      <alignment vertical="center" shrinkToFit="1"/>
      <protection/>
    </xf>
    <xf numFmtId="6" fontId="0" fillId="6" borderId="88" xfId="57" applyFont="1" applyFill="1" applyBorder="1" applyAlignment="1" applyProtection="1">
      <alignment vertical="center" shrinkToFit="1"/>
      <protection locked="0"/>
    </xf>
    <xf numFmtId="6" fontId="0" fillId="0" borderId="88" xfId="57" applyFont="1" applyFill="1" applyBorder="1" applyAlignment="1" applyProtection="1">
      <alignment vertical="center" shrinkToFit="1"/>
      <protection/>
    </xf>
    <xf numFmtId="6" fontId="0" fillId="6" borderId="89" xfId="57" applyFont="1" applyFill="1" applyBorder="1" applyAlignment="1" applyProtection="1">
      <alignment vertical="center" shrinkToFit="1"/>
      <protection locked="0"/>
    </xf>
    <xf numFmtId="6" fontId="0" fillId="0" borderId="89" xfId="57" applyFont="1" applyFill="1" applyBorder="1" applyAlignment="1" applyProtection="1">
      <alignment vertical="center" shrinkToFit="1"/>
      <protection/>
    </xf>
    <xf numFmtId="6" fontId="0" fillId="6" borderId="90" xfId="57" applyFont="1" applyFill="1" applyBorder="1" applyAlignment="1" applyProtection="1">
      <alignment vertical="center" shrinkToFit="1"/>
      <protection locked="0"/>
    </xf>
    <xf numFmtId="6" fontId="0" fillId="0" borderId="90" xfId="57" applyFont="1" applyFill="1" applyBorder="1" applyAlignment="1" applyProtection="1">
      <alignment vertical="center" shrinkToFit="1"/>
      <protection/>
    </xf>
    <xf numFmtId="6" fontId="0" fillId="6" borderId="91" xfId="57" applyFont="1" applyFill="1" applyBorder="1" applyAlignment="1" applyProtection="1">
      <alignment vertical="center" shrinkToFit="1"/>
      <protection locked="0"/>
    </xf>
    <xf numFmtId="6" fontId="0" fillId="0" borderId="91" xfId="57" applyFont="1" applyFill="1" applyBorder="1" applyAlignment="1" applyProtection="1">
      <alignment vertical="center" shrinkToFit="1"/>
      <protection/>
    </xf>
    <xf numFmtId="6" fontId="0" fillId="6" borderId="92" xfId="57" applyFont="1" applyFill="1" applyBorder="1" applyAlignment="1" applyProtection="1">
      <alignment vertical="center" shrinkToFit="1"/>
      <protection locked="0"/>
    </xf>
    <xf numFmtId="6" fontId="0" fillId="0" borderId="92" xfId="57" applyFont="1" applyFill="1" applyBorder="1" applyAlignment="1" applyProtection="1">
      <alignment vertical="center" shrinkToFit="1"/>
      <protection/>
    </xf>
    <xf numFmtId="6" fontId="0" fillId="6" borderId="93" xfId="57" applyFont="1" applyFill="1" applyBorder="1" applyAlignment="1" applyProtection="1">
      <alignment vertical="center" shrinkToFit="1"/>
      <protection locked="0"/>
    </xf>
    <xf numFmtId="6" fontId="0" fillId="0" borderId="93" xfId="57" applyFont="1" applyFill="1" applyBorder="1" applyAlignment="1" applyProtection="1">
      <alignment vertical="center" shrinkToFit="1"/>
      <protection/>
    </xf>
    <xf numFmtId="6" fontId="0" fillId="6" borderId="94" xfId="57" applyFont="1" applyFill="1" applyBorder="1" applyAlignment="1" applyProtection="1">
      <alignment vertical="center" shrinkToFit="1"/>
      <protection locked="0"/>
    </xf>
    <xf numFmtId="6" fontId="0" fillId="0" borderId="94" xfId="57" applyFont="1" applyFill="1" applyBorder="1" applyAlignment="1" applyProtection="1">
      <alignment vertical="center" shrinkToFit="1"/>
      <protection/>
    </xf>
    <xf numFmtId="6" fontId="0" fillId="0" borderId="95" xfId="57" applyFont="1" applyBorder="1" applyAlignment="1" applyProtection="1">
      <alignment horizontal="right" vertical="center"/>
      <protection/>
    </xf>
    <xf numFmtId="6" fontId="0" fillId="6" borderId="80" xfId="57" applyFont="1" applyFill="1" applyBorder="1" applyAlignment="1" applyProtection="1">
      <alignment horizontal="right" vertical="center" shrinkToFit="1"/>
      <protection locked="0"/>
    </xf>
    <xf numFmtId="6" fontId="0" fillId="6" borderId="82" xfId="57" applyFont="1" applyFill="1" applyBorder="1" applyAlignment="1" applyProtection="1">
      <alignment horizontal="right" vertical="center" shrinkToFit="1"/>
      <protection locked="0"/>
    </xf>
    <xf numFmtId="6" fontId="0" fillId="6" borderId="83" xfId="57" applyFont="1" applyFill="1" applyBorder="1" applyAlignment="1" applyProtection="1">
      <alignment horizontal="right" vertical="center" shrinkToFit="1"/>
      <protection locked="0"/>
    </xf>
    <xf numFmtId="6" fontId="0" fillId="6" borderId="84" xfId="57" applyFont="1" applyFill="1" applyBorder="1" applyAlignment="1" applyProtection="1">
      <alignment horizontal="right" vertical="center" shrinkToFit="1"/>
      <protection locked="0"/>
    </xf>
    <xf numFmtId="6" fontId="0" fillId="6" borderId="85" xfId="57" applyFont="1" applyFill="1" applyBorder="1" applyAlignment="1" applyProtection="1">
      <alignment horizontal="right" vertical="center" shrinkToFit="1"/>
      <protection locked="0"/>
    </xf>
    <xf numFmtId="6" fontId="0" fillId="6" borderId="96" xfId="57" applyFont="1" applyFill="1" applyBorder="1" applyAlignment="1" applyProtection="1">
      <alignment horizontal="right" vertical="center" shrinkToFit="1"/>
      <protection locked="0"/>
    </xf>
    <xf numFmtId="6" fontId="0" fillId="6" borderId="86" xfId="57" applyFont="1" applyFill="1" applyBorder="1" applyAlignment="1" applyProtection="1">
      <alignment horizontal="right" vertical="center" shrinkToFit="1"/>
      <protection locked="0"/>
    </xf>
    <xf numFmtId="6" fontId="0" fillId="0" borderId="97" xfId="57" applyFont="1" applyBorder="1" applyAlignment="1" applyProtection="1">
      <alignment vertical="center" shrinkToFit="1"/>
      <protection/>
    </xf>
    <xf numFmtId="6" fontId="0" fillId="0" borderId="98" xfId="57" applyFont="1" applyBorder="1" applyAlignment="1" applyProtection="1">
      <alignment vertical="center" shrinkToFit="1"/>
      <protection/>
    </xf>
    <xf numFmtId="6" fontId="0" fillId="0" borderId="99" xfId="57" applyFont="1" applyBorder="1" applyAlignment="1" applyProtection="1">
      <alignment vertical="center" shrinkToFit="1"/>
      <protection/>
    </xf>
    <xf numFmtId="6" fontId="7" fillId="0" borderId="100" xfId="57" applyFont="1" applyFill="1" applyBorder="1" applyAlignment="1" applyProtection="1">
      <alignment horizontal="right" vertical="center" shrinkToFit="1"/>
      <protection/>
    </xf>
    <xf numFmtId="6" fontId="7" fillId="0" borderId="93" xfId="57" applyFont="1" applyFill="1" applyBorder="1" applyAlignment="1" applyProtection="1">
      <alignment horizontal="right" vertical="center" shrinkToFit="1"/>
      <protection/>
    </xf>
    <xf numFmtId="6" fontId="7" fillId="0" borderId="101" xfId="57" applyFont="1" applyFill="1" applyBorder="1" applyAlignment="1" applyProtection="1">
      <alignment horizontal="right" vertical="center" shrinkToFit="1"/>
      <protection/>
    </xf>
    <xf numFmtId="6" fontId="7" fillId="0" borderId="102" xfId="57" applyFont="1" applyFill="1" applyBorder="1" applyAlignment="1" applyProtection="1">
      <alignment horizontal="right" vertical="center" shrinkToFit="1"/>
      <protection/>
    </xf>
    <xf numFmtId="6" fontId="7" fillId="0" borderId="103" xfId="57" applyFont="1" applyFill="1" applyBorder="1" applyAlignment="1" applyProtection="1">
      <alignment horizontal="right" vertical="center" shrinkToFit="1"/>
      <protection/>
    </xf>
    <xf numFmtId="6" fontId="7" fillId="0" borderId="92" xfId="57" applyFont="1" applyFill="1" applyBorder="1" applyAlignment="1" applyProtection="1">
      <alignment horizontal="right" vertical="center" shrinkToFit="1"/>
      <protection/>
    </xf>
    <xf numFmtId="6" fontId="7" fillId="0" borderId="104" xfId="57" applyFont="1" applyFill="1" applyBorder="1" applyAlignment="1" applyProtection="1">
      <alignment horizontal="right" vertical="center" shrinkToFit="1"/>
      <protection/>
    </xf>
    <xf numFmtId="6" fontId="3" fillId="0" borderId="74" xfId="57" applyFont="1" applyBorder="1" applyAlignment="1" applyProtection="1">
      <alignment vertical="center" shrinkToFit="1"/>
      <protection/>
    </xf>
    <xf numFmtId="0" fontId="7" fillId="0" borderId="105" xfId="0" applyFont="1" applyBorder="1" applyAlignment="1" applyProtection="1">
      <alignment horizontal="center" vertical="center" wrapText="1" shrinkToFit="1"/>
      <protection/>
    </xf>
    <xf numFmtId="0" fontId="7" fillId="0" borderId="106" xfId="0" applyFont="1" applyBorder="1" applyAlignment="1" applyProtection="1">
      <alignment vertical="center" shrinkToFit="1"/>
      <protection/>
    </xf>
    <xf numFmtId="0" fontId="7" fillId="0" borderId="22" xfId="0" applyFont="1" applyBorder="1" applyAlignment="1" applyProtection="1">
      <alignment horizontal="center" vertical="center" shrinkToFit="1"/>
      <protection/>
    </xf>
    <xf numFmtId="0" fontId="3" fillId="0" borderId="0" xfId="0" applyFont="1" applyFill="1" applyBorder="1" applyAlignment="1" applyProtection="1">
      <alignment horizontal="right" vertical="center" shrinkToFit="1"/>
      <protection/>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57"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57" applyFont="1" applyFill="1" applyBorder="1" applyAlignment="1" applyProtection="1">
      <alignment vertical="center" shrinkToFit="1"/>
      <protection/>
    </xf>
    <xf numFmtId="0" fontId="61" fillId="0" borderId="0" xfId="0" applyFont="1" applyFill="1" applyAlignment="1" applyProtection="1">
      <alignment vertical="center"/>
      <protection/>
    </xf>
    <xf numFmtId="0" fontId="3" fillId="0" borderId="0" xfId="0" applyFont="1" applyFill="1" applyAlignment="1" applyProtection="1">
      <alignment vertical="center"/>
      <protection/>
    </xf>
    <xf numFmtId="0" fontId="7" fillId="0" borderId="106" xfId="0" applyFont="1" applyBorder="1" applyAlignment="1" applyProtection="1">
      <alignment horizontal="center" vertical="center"/>
      <protection/>
    </xf>
    <xf numFmtId="0" fontId="7" fillId="6" borderId="107" xfId="0" applyFont="1" applyFill="1" applyBorder="1" applyAlignment="1" applyProtection="1">
      <alignment horizontal="center" vertical="center" shrinkToFit="1"/>
      <protection locked="0"/>
    </xf>
    <xf numFmtId="0" fontId="7" fillId="6" borderId="80"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wrapText="1"/>
      <protection locked="0"/>
    </xf>
    <xf numFmtId="0" fontId="7" fillId="0" borderId="90" xfId="0" applyFont="1" applyFill="1" applyBorder="1" applyAlignment="1" applyProtection="1">
      <alignment horizontal="right" vertical="center" shrinkToFit="1"/>
      <protection/>
    </xf>
    <xf numFmtId="0" fontId="7" fillId="6" borderId="108"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shrinkToFit="1"/>
      <protection locked="0"/>
    </xf>
    <xf numFmtId="6" fontId="7" fillId="6" borderId="90" xfId="57" applyFont="1" applyFill="1" applyBorder="1" applyAlignment="1" applyProtection="1">
      <alignment vertical="center" shrinkToFit="1"/>
      <protection locked="0"/>
    </xf>
    <xf numFmtId="183" fontId="7" fillId="6" borderId="90" xfId="0" applyNumberFormat="1" applyFont="1" applyFill="1" applyBorder="1" applyAlignment="1" applyProtection="1">
      <alignment vertical="center" shrinkToFit="1"/>
      <protection locked="0"/>
    </xf>
    <xf numFmtId="6" fontId="7" fillId="0" borderId="90" xfId="57" applyFont="1" applyBorder="1" applyAlignment="1" applyProtection="1">
      <alignment vertical="center" shrinkToFit="1"/>
      <protection/>
    </xf>
    <xf numFmtId="0" fontId="7" fillId="6" borderId="109" xfId="0" applyFont="1" applyFill="1" applyBorder="1" applyAlignment="1" applyProtection="1">
      <alignment horizontal="center" vertical="center" shrinkToFit="1"/>
      <protection locked="0"/>
    </xf>
    <xf numFmtId="0" fontId="7" fillId="6" borderId="31" xfId="0" applyFont="1" applyFill="1" applyBorder="1" applyAlignment="1" applyProtection="1">
      <alignment horizontal="left" vertical="center" shrinkToFit="1"/>
      <protection locked="0"/>
    </xf>
    <xf numFmtId="0" fontId="7" fillId="6" borderId="110" xfId="0" applyFont="1" applyFill="1" applyBorder="1" applyAlignment="1" applyProtection="1">
      <alignment horizontal="center" vertical="center" shrinkToFit="1"/>
      <protection locked="0"/>
    </xf>
    <xf numFmtId="0" fontId="7" fillId="6" borderId="8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wrapText="1"/>
      <protection locked="0"/>
    </xf>
    <xf numFmtId="0" fontId="7" fillId="0" borderId="88" xfId="0" applyFont="1" applyFill="1" applyBorder="1" applyAlignment="1" applyProtection="1">
      <alignment horizontal="right" vertical="center" shrinkToFit="1"/>
      <protection/>
    </xf>
    <xf numFmtId="0" fontId="7" fillId="6" borderId="11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shrinkToFit="1"/>
      <protection locked="0"/>
    </xf>
    <xf numFmtId="6" fontId="7" fillId="6" borderId="88" xfId="57" applyFont="1" applyFill="1" applyBorder="1" applyAlignment="1" applyProtection="1">
      <alignment vertical="center" shrinkToFit="1"/>
      <protection locked="0"/>
    </xf>
    <xf numFmtId="183" fontId="7" fillId="6" borderId="88" xfId="0" applyNumberFormat="1" applyFont="1" applyFill="1" applyBorder="1" applyAlignment="1" applyProtection="1">
      <alignment vertical="center" shrinkToFit="1"/>
      <protection locked="0"/>
    </xf>
    <xf numFmtId="6" fontId="7" fillId="0" borderId="88" xfId="57" applyFont="1" applyBorder="1" applyAlignment="1" applyProtection="1">
      <alignment vertical="center" shrinkToFit="1"/>
      <protection/>
    </xf>
    <xf numFmtId="0" fontId="7" fillId="6" borderId="112" xfId="0" applyFont="1" applyFill="1" applyBorder="1" applyAlignment="1" applyProtection="1">
      <alignment horizontal="center" vertical="center" shrinkToFit="1"/>
      <protection locked="0"/>
    </xf>
    <xf numFmtId="0" fontId="7" fillId="6" borderId="32" xfId="0" applyFont="1" applyFill="1" applyBorder="1" applyAlignment="1" applyProtection="1">
      <alignment horizontal="left" vertical="center" shrinkToFit="1"/>
      <protection locked="0"/>
    </xf>
    <xf numFmtId="0" fontId="7" fillId="6" borderId="92" xfId="0" applyFont="1" applyFill="1" applyBorder="1" applyAlignment="1" applyProtection="1">
      <alignment horizontal="left" vertical="center" wrapText="1"/>
      <protection locked="0"/>
    </xf>
    <xf numFmtId="0" fontId="7" fillId="0" borderId="92" xfId="0" applyFont="1" applyFill="1" applyBorder="1" applyAlignment="1" applyProtection="1">
      <alignment horizontal="right" vertical="center" shrinkToFit="1"/>
      <protection/>
    </xf>
    <xf numFmtId="0" fontId="7" fillId="6" borderId="113" xfId="0" applyFont="1" applyFill="1" applyBorder="1" applyAlignment="1" applyProtection="1">
      <alignment horizontal="left" vertical="center" shrinkToFit="1"/>
      <protection locked="0"/>
    </xf>
    <xf numFmtId="6" fontId="7" fillId="6" borderId="113" xfId="57" applyFont="1" applyFill="1" applyBorder="1" applyAlignment="1" applyProtection="1">
      <alignment vertical="center" shrinkToFit="1"/>
      <protection locked="0"/>
    </xf>
    <xf numFmtId="183" fontId="7" fillId="6" borderId="113" xfId="0" applyNumberFormat="1" applyFont="1" applyFill="1" applyBorder="1" applyAlignment="1" applyProtection="1">
      <alignment vertical="center" shrinkToFit="1"/>
      <protection locked="0"/>
    </xf>
    <xf numFmtId="0" fontId="7" fillId="6" borderId="114" xfId="0" applyFont="1" applyFill="1" applyBorder="1" applyAlignment="1" applyProtection="1">
      <alignment horizontal="center" vertical="center" shrinkToFit="1"/>
      <protection locked="0"/>
    </xf>
    <xf numFmtId="0" fontId="7" fillId="6" borderId="115" xfId="0" applyFont="1" applyFill="1" applyBorder="1" applyAlignment="1" applyProtection="1">
      <alignment horizontal="left" vertical="center" shrinkToFit="1"/>
      <protection locked="0"/>
    </xf>
    <xf numFmtId="6" fontId="7" fillId="6" borderId="111" xfId="57" applyFont="1" applyFill="1" applyBorder="1" applyAlignment="1" applyProtection="1">
      <alignment vertical="center" shrinkToFit="1"/>
      <protection locked="0"/>
    </xf>
    <xf numFmtId="183" fontId="7" fillId="6" borderId="111" xfId="0" applyNumberFormat="1" applyFont="1" applyFill="1" applyBorder="1" applyAlignment="1" applyProtection="1">
      <alignment vertical="center" shrinkToFit="1"/>
      <protection locked="0"/>
    </xf>
    <xf numFmtId="0" fontId="7" fillId="6" borderId="116" xfId="0" applyFont="1" applyFill="1" applyBorder="1" applyAlignment="1" applyProtection="1">
      <alignment horizontal="center" vertical="center" shrinkToFit="1"/>
      <protection locked="0"/>
    </xf>
    <xf numFmtId="0" fontId="7" fillId="6" borderId="117" xfId="0" applyFont="1" applyFill="1" applyBorder="1" applyAlignment="1" applyProtection="1">
      <alignment horizontal="left" vertical="center" shrinkToFit="1"/>
      <protection locked="0"/>
    </xf>
    <xf numFmtId="0" fontId="7" fillId="0" borderId="111" xfId="0" applyFont="1" applyFill="1" applyBorder="1" applyAlignment="1" applyProtection="1">
      <alignment horizontal="right" vertical="center" shrinkToFit="1"/>
      <protection/>
    </xf>
    <xf numFmtId="0" fontId="7" fillId="6" borderId="42" xfId="0" applyFont="1" applyFill="1" applyBorder="1" applyAlignment="1" applyProtection="1">
      <alignment horizontal="center" vertical="center" shrinkToFit="1"/>
      <protection locked="0"/>
    </xf>
    <xf numFmtId="0" fontId="7" fillId="6" borderId="92" xfId="0" applyFont="1" applyFill="1" applyBorder="1" applyAlignment="1" applyProtection="1">
      <alignment horizontal="left" vertical="center" shrinkToFit="1"/>
      <protection locked="0"/>
    </xf>
    <xf numFmtId="6" fontId="7" fillId="6" borderId="92" xfId="57" applyFont="1" applyFill="1" applyBorder="1" applyAlignment="1" applyProtection="1">
      <alignment vertical="center" shrinkToFit="1"/>
      <protection locked="0"/>
    </xf>
    <xf numFmtId="183" fontId="7" fillId="6" borderId="92" xfId="0" applyNumberFormat="1" applyFont="1" applyFill="1" applyBorder="1" applyAlignment="1" applyProtection="1">
      <alignment vertical="center" shrinkToFit="1"/>
      <protection locked="0"/>
    </xf>
    <xf numFmtId="0" fontId="7" fillId="6" borderId="104" xfId="0" applyFont="1" applyFill="1" applyBorder="1" applyAlignment="1" applyProtection="1">
      <alignment horizontal="center" vertical="center" shrinkToFit="1"/>
      <protection locked="0"/>
    </xf>
    <xf numFmtId="0" fontId="7" fillId="6" borderId="34" xfId="0" applyFont="1" applyFill="1" applyBorder="1" applyAlignment="1" applyProtection="1">
      <alignment horizontal="left" vertical="center" shrinkToFit="1"/>
      <protection locked="0"/>
    </xf>
    <xf numFmtId="0" fontId="7" fillId="6" borderId="118" xfId="0" applyFont="1" applyFill="1" applyBorder="1" applyAlignment="1" applyProtection="1">
      <alignment horizontal="left" vertical="center" shrinkToFit="1"/>
      <protection locked="0"/>
    </xf>
    <xf numFmtId="0" fontId="7" fillId="6" borderId="119" xfId="0" applyFont="1" applyFill="1" applyBorder="1" applyAlignment="1" applyProtection="1">
      <alignment horizontal="center" vertical="center" shrinkToFit="1"/>
      <protection locked="0"/>
    </xf>
    <xf numFmtId="0" fontId="7" fillId="6" borderId="119" xfId="0" applyFont="1" applyFill="1" applyBorder="1" applyAlignment="1" applyProtection="1">
      <alignment horizontal="left" vertical="center" shrinkToFit="1"/>
      <protection locked="0"/>
    </xf>
    <xf numFmtId="0" fontId="7" fillId="0" borderId="118" xfId="0" applyFont="1" applyFill="1" applyBorder="1" applyAlignment="1" applyProtection="1">
      <alignment horizontal="right" vertical="center" shrinkToFit="1"/>
      <protection/>
    </xf>
    <xf numFmtId="0" fontId="7" fillId="0" borderId="103" xfId="0" applyFont="1" applyFill="1" applyBorder="1" applyAlignment="1" applyProtection="1">
      <alignment horizontal="right" vertical="center" shrinkToFit="1"/>
      <protection/>
    </xf>
    <xf numFmtId="0" fontId="7" fillId="6" borderId="120" xfId="0" applyFont="1" applyFill="1" applyBorder="1" applyAlignment="1" applyProtection="1">
      <alignment horizontal="center" vertical="center" shrinkToFit="1"/>
      <protection locked="0"/>
    </xf>
    <xf numFmtId="0" fontId="7" fillId="6" borderId="121" xfId="0" applyFont="1" applyFill="1" applyBorder="1" applyAlignment="1" applyProtection="1">
      <alignment horizontal="left" vertical="center" shrinkToFit="1"/>
      <protection locked="0"/>
    </xf>
    <xf numFmtId="0" fontId="7" fillId="0" borderId="93" xfId="0" applyFont="1" applyFill="1" applyBorder="1" applyAlignment="1" applyProtection="1">
      <alignment horizontal="right" vertical="center" shrinkToFit="1"/>
      <protection/>
    </xf>
    <xf numFmtId="0" fontId="7" fillId="6" borderId="93" xfId="0" applyFont="1" applyFill="1" applyBorder="1" applyAlignment="1" applyProtection="1">
      <alignment horizontal="left" vertical="center" shrinkToFit="1"/>
      <protection locked="0"/>
    </xf>
    <xf numFmtId="6" fontId="7" fillId="6" borderId="93" xfId="57" applyFont="1" applyFill="1" applyBorder="1" applyAlignment="1" applyProtection="1">
      <alignment vertical="center" shrinkToFit="1"/>
      <protection locked="0"/>
    </xf>
    <xf numFmtId="183" fontId="7" fillId="6" borderId="93" xfId="0" applyNumberFormat="1" applyFont="1" applyFill="1" applyBorder="1" applyAlignment="1" applyProtection="1">
      <alignment vertical="center" shrinkToFit="1"/>
      <protection locked="0"/>
    </xf>
    <xf numFmtId="6" fontId="7" fillId="0" borderId="93" xfId="57" applyFont="1" applyBorder="1" applyAlignment="1" applyProtection="1">
      <alignment vertical="center" shrinkToFit="1"/>
      <protection/>
    </xf>
    <xf numFmtId="0" fontId="7" fillId="6" borderId="48" xfId="0" applyFont="1" applyFill="1" applyBorder="1" applyAlignment="1" applyProtection="1">
      <alignment horizontal="center" vertical="center" shrinkToFit="1"/>
      <protection locked="0"/>
    </xf>
    <xf numFmtId="0" fontId="7" fillId="6" borderId="33" xfId="0"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protection/>
    </xf>
    <xf numFmtId="0" fontId="7" fillId="0" borderId="123" xfId="0" applyFont="1" applyBorder="1" applyAlignment="1" applyProtection="1">
      <alignment horizontal="center" vertical="center"/>
      <protection/>
    </xf>
    <xf numFmtId="0" fontId="7" fillId="0" borderId="64" xfId="0" applyFont="1" applyFill="1" applyBorder="1" applyAlignment="1" applyProtection="1">
      <alignment horizontal="left" vertical="center" shrinkToFit="1"/>
      <protection/>
    </xf>
    <xf numFmtId="0" fontId="7" fillId="0" borderId="50" xfId="0" applyFont="1" applyFill="1" applyBorder="1" applyAlignment="1" applyProtection="1">
      <alignment horizontal="left" vertical="center" shrinkToFit="1"/>
      <protection/>
    </xf>
    <xf numFmtId="0" fontId="7" fillId="0" borderId="124" xfId="0" applyFont="1" applyBorder="1" applyAlignment="1" applyProtection="1">
      <alignment vertical="center" shrinkToFit="1"/>
      <protection/>
    </xf>
    <xf numFmtId="0" fontId="7" fillId="0" borderId="125" xfId="0" applyFont="1" applyBorder="1" applyAlignment="1" applyProtection="1">
      <alignment horizontal="center" vertical="center"/>
      <protection/>
    </xf>
    <xf numFmtId="0" fontId="7" fillId="0" borderId="126" xfId="0" applyFont="1" applyFill="1" applyBorder="1" applyAlignment="1" applyProtection="1">
      <alignment vertical="center" shrinkToFit="1"/>
      <protection/>
    </xf>
    <xf numFmtId="0" fontId="7" fillId="0" borderId="83" xfId="0" applyFont="1" applyFill="1" applyBorder="1" applyAlignment="1" applyProtection="1">
      <alignment vertical="center" shrinkToFit="1"/>
      <protection/>
    </xf>
    <xf numFmtId="0" fontId="7" fillId="0" borderId="90" xfId="0" applyFont="1" applyFill="1" applyBorder="1" applyAlignment="1" applyProtection="1">
      <alignment horizontal="left" vertical="center" shrinkToFit="1"/>
      <protection/>
    </xf>
    <xf numFmtId="6" fontId="7" fillId="0" borderId="90" xfId="57" applyFont="1" applyFill="1" applyBorder="1" applyAlignment="1" applyProtection="1">
      <alignment horizontal="right" vertical="center" shrinkToFit="1"/>
      <protection/>
    </xf>
    <xf numFmtId="183" fontId="7" fillId="0" borderId="90" xfId="0" applyNumberFormat="1" applyFont="1" applyFill="1" applyBorder="1" applyAlignment="1" applyProtection="1">
      <alignment horizontal="right" vertical="center" shrinkToFit="1"/>
      <protection/>
    </xf>
    <xf numFmtId="6" fontId="7" fillId="0" borderId="127" xfId="57" applyFont="1" applyFill="1" applyBorder="1" applyAlignment="1" applyProtection="1">
      <alignment horizontal="right" vertical="center" shrinkToFit="1"/>
      <protection/>
    </xf>
    <xf numFmtId="0" fontId="7" fillId="6" borderId="128" xfId="0" applyFont="1" applyFill="1" applyBorder="1" applyAlignment="1" applyProtection="1">
      <alignment horizontal="left" vertical="center" shrinkToFit="1"/>
      <protection locked="0"/>
    </xf>
    <xf numFmtId="6" fontId="7" fillId="6" borderId="90" xfId="57" applyFont="1" applyFill="1" applyBorder="1" applyAlignment="1" applyProtection="1">
      <alignment horizontal="right" vertical="center" shrinkToFit="1"/>
      <protection locked="0"/>
    </xf>
    <xf numFmtId="183" fontId="7" fillId="6" borderId="90" xfId="0" applyNumberFormat="1" applyFont="1" applyFill="1" applyBorder="1" applyAlignment="1" applyProtection="1">
      <alignment horizontal="right" vertical="center" shrinkToFit="1"/>
      <protection locked="0"/>
    </xf>
    <xf numFmtId="6" fontId="7" fillId="33" borderId="88" xfId="57" applyFont="1" applyFill="1" applyBorder="1" applyAlignment="1" applyProtection="1">
      <alignment horizontal="right" vertical="center" shrinkToFit="1"/>
      <protection/>
    </xf>
    <xf numFmtId="0" fontId="7" fillId="0" borderId="112" xfId="0" applyFont="1" applyFill="1" applyBorder="1" applyAlignment="1" applyProtection="1">
      <alignment horizontal="center" vertical="center" shrinkToFit="1"/>
      <protection/>
    </xf>
    <xf numFmtId="180" fontId="7" fillId="6" borderId="32" xfId="0" applyNumberFormat="1" applyFont="1" applyFill="1" applyBorder="1" applyAlignment="1" applyProtection="1">
      <alignment horizontal="left" vertical="center" shrinkToFit="1"/>
      <protection locked="0"/>
    </xf>
    <xf numFmtId="0" fontId="7" fillId="0" borderId="110" xfId="0" applyFont="1" applyFill="1" applyBorder="1" applyAlignment="1" applyProtection="1">
      <alignment vertical="center" shrinkToFit="1"/>
      <protection/>
    </xf>
    <xf numFmtId="0" fontId="7" fillId="0" borderId="81" xfId="0" applyFont="1" applyFill="1" applyBorder="1" applyAlignment="1" applyProtection="1">
      <alignment vertical="center" shrinkToFit="1"/>
      <protection/>
    </xf>
    <xf numFmtId="0" fontId="7" fillId="0" borderId="88" xfId="0" applyFont="1" applyFill="1" applyBorder="1" applyAlignment="1" applyProtection="1">
      <alignment horizontal="left" vertical="center" shrinkToFit="1"/>
      <protection/>
    </xf>
    <xf numFmtId="0" fontId="7" fillId="0" borderId="92" xfId="0" applyFont="1" applyFill="1" applyBorder="1" applyAlignment="1" applyProtection="1">
      <alignment horizontal="left" vertical="center" shrinkToFit="1"/>
      <protection/>
    </xf>
    <xf numFmtId="183" fontId="7" fillId="0" borderId="92" xfId="0" applyNumberFormat="1" applyFont="1" applyFill="1" applyBorder="1" applyAlignment="1" applyProtection="1">
      <alignment horizontal="right" vertical="center" shrinkToFit="1"/>
      <protection/>
    </xf>
    <xf numFmtId="6" fontId="7" fillId="0" borderId="129" xfId="57" applyFont="1" applyFill="1" applyBorder="1" applyAlignment="1" applyProtection="1">
      <alignment horizontal="right" vertical="center" shrinkToFit="1"/>
      <protection/>
    </xf>
    <xf numFmtId="0" fontId="7" fillId="6" borderId="130" xfId="0" applyFont="1" applyFill="1" applyBorder="1" applyAlignment="1" applyProtection="1">
      <alignment horizontal="left" vertical="center" shrinkToFit="1"/>
      <protection locked="0"/>
    </xf>
    <xf numFmtId="6" fontId="7" fillId="6" borderId="88" xfId="57" applyFont="1" applyFill="1" applyBorder="1" applyAlignment="1" applyProtection="1">
      <alignment horizontal="right" vertical="center" shrinkToFit="1"/>
      <protection locked="0"/>
    </xf>
    <xf numFmtId="183" fontId="7" fillId="6" borderId="88" xfId="0" applyNumberFormat="1" applyFont="1" applyFill="1" applyBorder="1" applyAlignment="1" applyProtection="1">
      <alignment horizontal="right" vertical="center" shrinkToFit="1"/>
      <protection locked="0"/>
    </xf>
    <xf numFmtId="6" fontId="7" fillId="0" borderId="88" xfId="57" applyFont="1" applyFill="1" applyBorder="1" applyAlignment="1" applyProtection="1">
      <alignment horizontal="right" vertical="center" shrinkToFit="1"/>
      <protection/>
    </xf>
    <xf numFmtId="183" fontId="7" fillId="0" borderId="88" xfId="0" applyNumberFormat="1" applyFont="1" applyFill="1" applyBorder="1" applyAlignment="1" applyProtection="1">
      <alignment horizontal="right" vertical="center" shrinkToFit="1"/>
      <protection/>
    </xf>
    <xf numFmtId="6" fontId="7" fillId="0" borderId="131" xfId="57" applyFont="1" applyFill="1" applyBorder="1" applyAlignment="1" applyProtection="1">
      <alignment horizontal="right" vertical="center" shrinkToFit="1"/>
      <protection/>
    </xf>
    <xf numFmtId="0" fontId="7" fillId="0" borderId="132" xfId="0" applyFont="1" applyFill="1" applyBorder="1" applyAlignment="1" applyProtection="1">
      <alignment vertical="center" shrinkToFit="1"/>
      <protection/>
    </xf>
    <xf numFmtId="0" fontId="7" fillId="0" borderId="82" xfId="0" applyFont="1" applyFill="1" applyBorder="1" applyAlignment="1" applyProtection="1">
      <alignment vertical="center" shrinkToFit="1"/>
      <protection/>
    </xf>
    <xf numFmtId="0" fontId="7" fillId="0" borderId="89" xfId="0" applyFont="1" applyFill="1" applyBorder="1" applyAlignment="1" applyProtection="1">
      <alignment horizontal="right" vertical="center" shrinkToFit="1"/>
      <protection/>
    </xf>
    <xf numFmtId="0" fontId="7" fillId="0" borderId="89" xfId="0" applyFont="1" applyFill="1" applyBorder="1" applyAlignment="1" applyProtection="1">
      <alignment horizontal="left" vertical="center" shrinkToFit="1"/>
      <protection/>
    </xf>
    <xf numFmtId="6" fontId="7" fillId="0" borderId="89" xfId="57" applyFont="1" applyFill="1" applyBorder="1" applyAlignment="1" applyProtection="1">
      <alignment horizontal="right" vertical="center" shrinkToFit="1"/>
      <protection/>
    </xf>
    <xf numFmtId="183" fontId="7" fillId="0" borderId="89" xfId="0" applyNumberFormat="1" applyFont="1" applyFill="1" applyBorder="1" applyAlignment="1" applyProtection="1">
      <alignment horizontal="right" vertical="center" shrinkToFit="1"/>
      <protection/>
    </xf>
    <xf numFmtId="6" fontId="7" fillId="0" borderId="133" xfId="57" applyFont="1" applyFill="1" applyBorder="1" applyAlignment="1" applyProtection="1">
      <alignment horizontal="right" vertical="center" shrinkToFit="1"/>
      <protection/>
    </xf>
    <xf numFmtId="0" fontId="7" fillId="6" borderId="134" xfId="0" applyFont="1" applyFill="1" applyBorder="1" applyAlignment="1" applyProtection="1">
      <alignment horizontal="left" vertical="center" shrinkToFit="1"/>
      <protection locked="0"/>
    </xf>
    <xf numFmtId="6" fontId="7" fillId="6" borderId="89" xfId="57" applyFont="1" applyFill="1" applyBorder="1" applyAlignment="1" applyProtection="1">
      <alignment horizontal="right" vertical="center" shrinkToFit="1"/>
      <protection locked="0"/>
    </xf>
    <xf numFmtId="183" fontId="7" fillId="6" borderId="89" xfId="0" applyNumberFormat="1" applyFont="1" applyFill="1" applyBorder="1" applyAlignment="1" applyProtection="1">
      <alignment horizontal="right" vertical="center" shrinkToFit="1"/>
      <protection locked="0"/>
    </xf>
    <xf numFmtId="6" fontId="7" fillId="33" borderId="89" xfId="57" applyFont="1" applyFill="1" applyBorder="1" applyAlignment="1" applyProtection="1">
      <alignment horizontal="right" vertical="center" shrinkToFit="1"/>
      <protection/>
    </xf>
    <xf numFmtId="0" fontId="7" fillId="0" borderId="135" xfId="0" applyFont="1" applyFill="1" applyBorder="1" applyAlignment="1" applyProtection="1">
      <alignment horizontal="center" vertical="center" shrinkToFit="1"/>
      <protection/>
    </xf>
    <xf numFmtId="180" fontId="7" fillId="6" borderId="43" xfId="0" applyNumberFormat="1" applyFont="1" applyFill="1" applyBorder="1" applyAlignment="1" applyProtection="1">
      <alignment horizontal="left" vertical="center" shrinkToFit="1"/>
      <protection locked="0"/>
    </xf>
    <xf numFmtId="0" fontId="7" fillId="0" borderId="107" xfId="0" applyFont="1" applyFill="1" applyBorder="1" applyAlignment="1" applyProtection="1">
      <alignment vertical="center" shrinkToFit="1"/>
      <protection/>
    </xf>
    <xf numFmtId="0" fontId="7" fillId="0" borderId="80" xfId="0" applyFont="1" applyFill="1" applyBorder="1" applyAlignment="1" applyProtection="1">
      <alignment vertical="center" shrinkToFit="1"/>
      <protection/>
    </xf>
    <xf numFmtId="0" fontId="7" fillId="6" borderId="136" xfId="0" applyFont="1" applyFill="1" applyBorder="1" applyAlignment="1" applyProtection="1">
      <alignment horizontal="left" vertical="center" shrinkToFit="1"/>
      <protection locked="0"/>
    </xf>
    <xf numFmtId="6" fontId="7" fillId="6" borderId="92" xfId="57" applyFont="1" applyFill="1" applyBorder="1" applyAlignment="1" applyProtection="1">
      <alignment horizontal="right" vertical="center" shrinkToFit="1"/>
      <protection locked="0"/>
    </xf>
    <xf numFmtId="183" fontId="7" fillId="6" borderId="92" xfId="0" applyNumberFormat="1" applyFont="1" applyFill="1" applyBorder="1" applyAlignment="1" applyProtection="1">
      <alignment horizontal="right" vertical="center" shrinkToFit="1"/>
      <protection locked="0"/>
    </xf>
    <xf numFmtId="6" fontId="7" fillId="33" borderId="92" xfId="57" applyFont="1" applyFill="1" applyBorder="1" applyAlignment="1" applyProtection="1">
      <alignment horizontal="right" vertical="center" shrinkToFit="1"/>
      <protection/>
    </xf>
    <xf numFmtId="0" fontId="7" fillId="0" borderId="104" xfId="0" applyFont="1" applyFill="1" applyBorder="1" applyAlignment="1" applyProtection="1">
      <alignment horizontal="center" vertical="center" shrinkToFit="1"/>
      <protection/>
    </xf>
    <xf numFmtId="180" fontId="7" fillId="6" borderId="34" xfId="0" applyNumberFormat="1" applyFont="1" applyFill="1" applyBorder="1" applyAlignment="1" applyProtection="1">
      <alignment horizontal="left" vertical="center" shrinkToFit="1"/>
      <protection locked="0"/>
    </xf>
    <xf numFmtId="0" fontId="7" fillId="0" borderId="93" xfId="0" applyFont="1" applyFill="1" applyBorder="1" applyAlignment="1" applyProtection="1">
      <alignment horizontal="left" vertical="center" shrinkToFit="1"/>
      <protection/>
    </xf>
    <xf numFmtId="0" fontId="7" fillId="0" borderId="64" xfId="0" applyFont="1" applyBorder="1" applyAlignment="1" applyProtection="1">
      <alignment horizontal="left" vertical="center" shrinkToFit="1"/>
      <protection/>
    </xf>
    <xf numFmtId="6" fontId="7" fillId="0" borderId="74" xfId="57" applyFont="1" applyBorder="1" applyAlignment="1" applyProtection="1">
      <alignment horizontal="right" vertical="center" shrinkToFit="1"/>
      <protection/>
    </xf>
    <xf numFmtId="6" fontId="7" fillId="0" borderId="137"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0" fontId="7" fillId="0" borderId="124" xfId="0" applyFont="1" applyBorder="1" applyAlignment="1" applyProtection="1">
      <alignment horizontal="center"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70" xfId="57" applyFont="1" applyBorder="1" applyAlignment="1" applyProtection="1">
      <alignment vertical="center" shrinkToFit="1"/>
      <protection/>
    </xf>
    <xf numFmtId="6" fontId="7" fillId="0" borderId="74" xfId="57" applyFont="1" applyBorder="1" applyAlignment="1" applyProtection="1">
      <alignment vertical="center" shrinkToFit="1"/>
      <protection/>
    </xf>
    <xf numFmtId="6" fontId="7" fillId="0" borderId="141" xfId="57" applyFont="1" applyBorder="1" applyAlignment="1" applyProtection="1">
      <alignment vertical="center" shrinkToFit="1"/>
      <protection/>
    </xf>
    <xf numFmtId="0" fontId="7" fillId="6" borderId="126" xfId="0" applyFont="1" applyFill="1" applyBorder="1" applyAlignment="1" applyProtection="1">
      <alignment horizontal="center" vertical="center" shrinkToFit="1"/>
      <protection locked="0"/>
    </xf>
    <xf numFmtId="0" fontId="7" fillId="0" borderId="126" xfId="0" applyFont="1" applyBorder="1" applyAlignment="1" applyProtection="1">
      <alignment vertical="center" shrinkToFit="1"/>
      <protection/>
    </xf>
    <xf numFmtId="0" fontId="7" fillId="0" borderId="83" xfId="0" applyFont="1" applyBorder="1" applyAlignment="1" applyProtection="1">
      <alignment vertical="center" shrinkToFit="1"/>
      <protection/>
    </xf>
    <xf numFmtId="0" fontId="7" fillId="0" borderId="90" xfId="0" applyFont="1" applyBorder="1" applyAlignment="1" applyProtection="1">
      <alignment vertical="center" wrapText="1"/>
      <protection/>
    </xf>
    <xf numFmtId="6" fontId="7" fillId="0" borderId="127" xfId="57" applyFont="1" applyBorder="1" applyAlignment="1" applyProtection="1">
      <alignment horizontal="right" vertical="center" shrinkToFit="1"/>
      <protection/>
    </xf>
    <xf numFmtId="177" fontId="7" fillId="0" borderId="128" xfId="0" applyNumberFormat="1" applyFont="1" applyFill="1" applyBorder="1" applyAlignment="1" applyProtection="1">
      <alignment horizontal="left" vertical="center" shrinkToFit="1"/>
      <protection/>
    </xf>
    <xf numFmtId="6" fontId="7" fillId="33" borderId="90" xfId="57" applyFont="1" applyFill="1" applyBorder="1" applyAlignment="1" applyProtection="1">
      <alignment horizontal="right" vertical="center" shrinkToFit="1"/>
      <protection/>
    </xf>
    <xf numFmtId="177" fontId="7" fillId="0" borderId="90" xfId="0" applyNumberFormat="1" applyFont="1" applyFill="1" applyBorder="1" applyAlignment="1" applyProtection="1">
      <alignment horizontal="center" vertical="center" shrinkToFit="1"/>
      <protection/>
    </xf>
    <xf numFmtId="177" fontId="7" fillId="0" borderId="31" xfId="0" applyNumberFormat="1" applyFont="1" applyFill="1" applyBorder="1" applyAlignment="1" applyProtection="1">
      <alignment horizontal="left" vertical="center" shrinkToFit="1"/>
      <protection/>
    </xf>
    <xf numFmtId="0" fontId="7" fillId="0" borderId="107" xfId="0" applyFont="1" applyBorder="1" applyAlignment="1" applyProtection="1">
      <alignment vertical="center" shrinkToFit="1"/>
      <protection/>
    </xf>
    <xf numFmtId="0" fontId="7" fillId="0" borderId="80" xfId="0" applyFont="1" applyBorder="1" applyAlignment="1" applyProtection="1">
      <alignment vertical="center" shrinkToFit="1"/>
      <protection/>
    </xf>
    <xf numFmtId="0" fontId="7" fillId="0" borderId="92" xfId="0" applyFont="1" applyBorder="1" applyAlignment="1" applyProtection="1">
      <alignment vertical="center" wrapText="1"/>
      <protection/>
    </xf>
    <xf numFmtId="6" fontId="7" fillId="0" borderId="129" xfId="57" applyFont="1" applyBorder="1" applyAlignment="1" applyProtection="1">
      <alignment horizontal="right" vertical="center" shrinkToFit="1"/>
      <protection/>
    </xf>
    <xf numFmtId="177" fontId="7" fillId="0" borderId="92" xfId="0" applyNumberFormat="1" applyFont="1" applyFill="1" applyBorder="1" applyAlignment="1" applyProtection="1">
      <alignment horizontal="left" vertical="center" shrinkToFit="1"/>
      <protection/>
    </xf>
    <xf numFmtId="177" fontId="7" fillId="0" borderId="92" xfId="0" applyNumberFormat="1" applyFont="1" applyFill="1" applyBorder="1" applyAlignment="1" applyProtection="1">
      <alignment horizontal="center" vertical="center" shrinkToFit="1"/>
      <protection/>
    </xf>
    <xf numFmtId="177" fontId="7" fillId="0" borderId="34" xfId="0" applyNumberFormat="1" applyFont="1" applyFill="1" applyBorder="1" applyAlignment="1" applyProtection="1">
      <alignment horizontal="left" vertical="center" shrinkToFit="1"/>
      <protection/>
    </xf>
    <xf numFmtId="0" fontId="7" fillId="0" borderId="110" xfId="0" applyFont="1" applyBorder="1" applyAlignment="1" applyProtection="1">
      <alignment vertical="center" shrinkToFit="1"/>
      <protection/>
    </xf>
    <xf numFmtId="0" fontId="7" fillId="0" borderId="81" xfId="0" applyFont="1" applyBorder="1" applyAlignment="1" applyProtection="1">
      <alignment vertical="center" shrinkToFit="1"/>
      <protection/>
    </xf>
    <xf numFmtId="0" fontId="7" fillId="0" borderId="88" xfId="0" applyFont="1" applyBorder="1" applyAlignment="1" applyProtection="1">
      <alignment vertical="center" wrapText="1"/>
      <protection/>
    </xf>
    <xf numFmtId="0" fontId="7" fillId="0" borderId="92" xfId="0" applyFont="1" applyFill="1" applyBorder="1" applyAlignment="1" applyProtection="1">
      <alignment horizontal="center" vertical="center" shrinkToFit="1"/>
      <protection/>
    </xf>
    <xf numFmtId="6" fontId="7" fillId="0" borderId="92" xfId="57" applyFont="1" applyBorder="1" applyAlignment="1" applyProtection="1">
      <alignment horizontal="right" vertical="center" shrinkToFit="1"/>
      <protection/>
    </xf>
    <xf numFmtId="6" fontId="7" fillId="0" borderId="88" xfId="57" applyFont="1" applyBorder="1" applyAlignment="1" applyProtection="1">
      <alignment horizontal="right" vertical="center" shrinkToFit="1"/>
      <protection/>
    </xf>
    <xf numFmtId="0" fontId="7" fillId="0" borderId="144" xfId="0" applyFont="1" applyBorder="1" applyAlignment="1" applyProtection="1">
      <alignment horizontal="center" vertical="center" shrinkToFit="1"/>
      <protection/>
    </xf>
    <xf numFmtId="0" fontId="7" fillId="0" borderId="94" xfId="0" applyFont="1" applyBorder="1" applyAlignment="1" applyProtection="1">
      <alignment horizontal="center" vertical="center" shrinkToFit="1"/>
      <protection/>
    </xf>
    <xf numFmtId="0" fontId="7" fillId="0" borderId="145" xfId="0" applyFont="1" applyBorder="1" applyAlignment="1" applyProtection="1">
      <alignment horizontal="center" vertical="center" shrinkToFit="1"/>
      <protection/>
    </xf>
    <xf numFmtId="0" fontId="14" fillId="0" borderId="0" xfId="0" applyFont="1" applyBorder="1" applyAlignment="1" applyProtection="1">
      <alignment horizontal="right" vertical="center"/>
      <protection/>
    </xf>
    <xf numFmtId="0" fontId="3" fillId="0" borderId="0" xfId="0" applyFont="1" applyBorder="1" applyAlignment="1" applyProtection="1">
      <alignment horizontal="right" vertical="center" shrinkToFit="1"/>
      <protection/>
    </xf>
    <xf numFmtId="0" fontId="7" fillId="0" borderId="146" xfId="0" applyFont="1" applyBorder="1" applyAlignment="1" applyProtection="1">
      <alignment horizontal="center" vertical="center" shrinkToFit="1"/>
      <protection/>
    </xf>
    <xf numFmtId="0" fontId="7" fillId="6" borderId="83" xfId="0" applyFont="1" applyFill="1" applyBorder="1" applyAlignment="1" applyProtection="1">
      <alignment vertical="center" shrinkToFit="1"/>
      <protection locked="0"/>
    </xf>
    <xf numFmtId="0" fontId="7" fillId="6" borderId="90" xfId="0" applyFont="1" applyFill="1" applyBorder="1" applyAlignment="1" applyProtection="1">
      <alignment vertical="center" wrapText="1"/>
      <protection locked="0"/>
    </xf>
    <xf numFmtId="56" fontId="7" fillId="6" borderId="81" xfId="0" applyNumberFormat="1" applyFont="1" applyFill="1" applyBorder="1" applyAlignment="1" applyProtection="1">
      <alignment vertical="center" shrinkToFit="1"/>
      <protection locked="0"/>
    </xf>
    <xf numFmtId="0" fontId="7" fillId="6" borderId="88" xfId="0" applyFont="1" applyFill="1" applyBorder="1" applyAlignment="1" applyProtection="1">
      <alignment vertical="center" wrapText="1"/>
      <protection locked="0"/>
    </xf>
    <xf numFmtId="0" fontId="7" fillId="6" borderId="81" xfId="0" applyFont="1" applyFill="1" applyBorder="1" applyAlignment="1" applyProtection="1">
      <alignment vertical="center" shrinkToFit="1"/>
      <protection locked="0"/>
    </xf>
    <xf numFmtId="0" fontId="7" fillId="6" borderId="92" xfId="0" applyFont="1" applyFill="1" applyBorder="1" applyAlignment="1" applyProtection="1">
      <alignment vertical="center" wrapText="1"/>
      <protection locked="0"/>
    </xf>
    <xf numFmtId="0" fontId="7" fillId="6" borderId="147" xfId="0" applyFont="1" applyFill="1" applyBorder="1" applyAlignment="1" applyProtection="1">
      <alignment horizontal="center" vertical="center" shrinkToFit="1"/>
      <protection locked="0"/>
    </xf>
    <xf numFmtId="0" fontId="7" fillId="6" borderId="85" xfId="0" applyFont="1" applyFill="1" applyBorder="1" applyAlignment="1" applyProtection="1">
      <alignment vertical="center" shrinkToFit="1"/>
      <protection locked="0"/>
    </xf>
    <xf numFmtId="0" fontId="7" fillId="6" borderId="93" xfId="0" applyFont="1" applyFill="1" applyBorder="1" applyAlignment="1" applyProtection="1">
      <alignment vertical="center" wrapText="1"/>
      <protection locked="0"/>
    </xf>
    <xf numFmtId="6" fontId="7" fillId="0" borderId="148" xfId="57" applyFont="1" applyBorder="1" applyAlignment="1" applyProtection="1">
      <alignment horizontal="right" vertical="center" shrinkToFit="1"/>
      <protection/>
    </xf>
    <xf numFmtId="0" fontId="7" fillId="0" borderId="124" xfId="0" applyFont="1" applyBorder="1" applyAlignment="1" applyProtection="1">
      <alignment horizontal="center" vertical="center"/>
      <protection/>
    </xf>
    <xf numFmtId="0" fontId="7" fillId="0" borderId="92" xfId="0" applyFont="1" applyBorder="1" applyAlignment="1" applyProtection="1">
      <alignment vertical="center" shrinkToFit="1"/>
      <protection/>
    </xf>
    <xf numFmtId="6" fontId="7" fillId="0" borderId="92" xfId="57" applyFont="1" applyBorder="1" applyAlignment="1" applyProtection="1">
      <alignment vertical="center" shrinkToFit="1"/>
      <protection/>
    </xf>
    <xf numFmtId="0" fontId="7" fillId="0" borderId="88" xfId="0" applyFont="1" applyBorder="1" applyAlignment="1" applyProtection="1">
      <alignment vertical="center" shrinkToFit="1"/>
      <protection/>
    </xf>
    <xf numFmtId="0" fontId="7" fillId="6" borderId="85" xfId="0" applyFont="1" applyFill="1" applyBorder="1" applyAlignment="1" applyProtection="1">
      <alignment horizontal="left" vertical="center" shrinkToFit="1"/>
      <protection locked="0"/>
    </xf>
    <xf numFmtId="0" fontId="7" fillId="6" borderId="93" xfId="0" applyFont="1" applyFill="1" applyBorder="1" applyAlignment="1" applyProtection="1">
      <alignment horizontal="left" vertical="center" wrapText="1"/>
      <protection locked="0"/>
    </xf>
    <xf numFmtId="0" fontId="7" fillId="0" borderId="93" xfId="0" applyFont="1" applyBorder="1" applyAlignment="1" applyProtection="1">
      <alignment vertical="center" shrinkToFit="1"/>
      <protection/>
    </xf>
    <xf numFmtId="0" fontId="7" fillId="6" borderId="101" xfId="0" applyFont="1" applyFill="1" applyBorder="1" applyAlignment="1" applyProtection="1">
      <alignment horizontal="center" vertical="center" shrinkToFit="1"/>
      <protection locked="0"/>
    </xf>
    <xf numFmtId="0" fontId="7" fillId="0" borderId="122" xfId="0" applyFont="1" applyBorder="1" applyAlignment="1" applyProtection="1">
      <alignment horizontal="center" vertical="center" shrinkToFit="1"/>
      <protection/>
    </xf>
    <xf numFmtId="0" fontId="7" fillId="0" borderId="123" xfId="0" applyFont="1" applyBorder="1" applyAlignment="1" applyProtection="1">
      <alignment horizontal="center" vertical="center" shrinkToFit="1"/>
      <protection/>
    </xf>
    <xf numFmtId="0" fontId="7" fillId="6" borderId="80" xfId="0" applyFont="1" applyFill="1" applyBorder="1" applyAlignment="1" applyProtection="1">
      <alignment horizontal="right" vertical="center" shrinkToFit="1"/>
      <protection locked="0"/>
    </xf>
    <xf numFmtId="0" fontId="7" fillId="0" borderId="92" xfId="0" applyNumberFormat="1" applyFont="1" applyFill="1" applyBorder="1" applyAlignment="1" applyProtection="1">
      <alignment horizontal="center" vertical="center" shrinkToFit="1"/>
      <protection/>
    </xf>
    <xf numFmtId="0" fontId="7" fillId="0" borderId="34" xfId="0" applyNumberFormat="1" applyFont="1" applyFill="1" applyBorder="1" applyAlignment="1" applyProtection="1">
      <alignment horizontal="left" vertical="center" shrinkToFit="1"/>
      <protection/>
    </xf>
    <xf numFmtId="0" fontId="7" fillId="6" borderId="81" xfId="0" applyFont="1" applyFill="1" applyBorder="1" applyAlignment="1" applyProtection="1">
      <alignment horizontal="right" vertical="center" shrinkToFit="1"/>
      <protection locked="0"/>
    </xf>
    <xf numFmtId="0" fontId="7" fillId="6" borderId="85" xfId="0" applyFont="1" applyFill="1" applyBorder="1" applyAlignment="1" applyProtection="1">
      <alignment horizontal="right" vertical="center" shrinkToFit="1"/>
      <protection locked="0"/>
    </xf>
    <xf numFmtId="6" fontId="7" fillId="0" borderId="149" xfId="57" applyFont="1" applyFill="1" applyBorder="1" applyAlignment="1" applyProtection="1">
      <alignment horizontal="right" vertical="center" shrinkToFit="1"/>
      <protection/>
    </xf>
    <xf numFmtId="183" fontId="7" fillId="0" borderId="149" xfId="0" applyNumberFormat="1" applyFont="1" applyFill="1" applyBorder="1" applyAlignment="1" applyProtection="1">
      <alignment horizontal="right" vertical="center" shrinkToFit="1"/>
      <protection/>
    </xf>
    <xf numFmtId="0" fontId="7" fillId="0" borderId="149" xfId="0" applyNumberFormat="1" applyFont="1" applyFill="1" applyBorder="1" applyAlignment="1" applyProtection="1">
      <alignment horizontal="center" vertical="center" shrinkToFit="1"/>
      <protection/>
    </xf>
    <xf numFmtId="0" fontId="7" fillId="0" borderId="150" xfId="0" applyNumberFormat="1" applyFont="1" applyFill="1" applyBorder="1" applyAlignment="1" applyProtection="1">
      <alignment horizontal="left" vertical="center" shrinkToFit="1"/>
      <protection/>
    </xf>
    <xf numFmtId="0" fontId="7" fillId="0" borderId="34" xfId="0" applyFont="1" applyFill="1" applyBorder="1" applyAlignment="1" applyProtection="1">
      <alignment horizontal="left" vertical="center" shrinkToFit="1"/>
      <protection/>
    </xf>
    <xf numFmtId="0" fontId="7" fillId="0" borderId="149" xfId="0" applyFont="1" applyFill="1" applyBorder="1" applyAlignment="1" applyProtection="1">
      <alignment horizontal="left" vertical="center" shrinkToFit="1"/>
      <protection/>
    </xf>
    <xf numFmtId="0" fontId="7" fillId="0" borderId="150" xfId="0" applyFont="1" applyFill="1" applyBorder="1" applyAlignment="1" applyProtection="1">
      <alignment horizontal="left" vertical="center" shrinkToFit="1"/>
      <protection/>
    </xf>
    <xf numFmtId="0" fontId="7" fillId="0" borderId="122" xfId="0" applyFont="1" applyBorder="1" applyAlignment="1" applyProtection="1">
      <alignment horizontal="center" vertical="center" wrapText="1"/>
      <protection/>
    </xf>
    <xf numFmtId="0" fontId="10" fillId="0" borderId="122" xfId="0" applyFont="1" applyBorder="1" applyAlignment="1" applyProtection="1">
      <alignment horizontal="center" vertical="center" wrapText="1"/>
      <protection/>
    </xf>
    <xf numFmtId="0" fontId="10" fillId="0" borderId="97" xfId="0" applyFont="1" applyBorder="1" applyAlignment="1" applyProtection="1">
      <alignment horizontal="center" vertical="center" wrapText="1"/>
      <protection/>
    </xf>
    <xf numFmtId="0" fontId="10" fillId="0" borderId="96" xfId="0" applyFont="1" applyBorder="1" applyAlignment="1" applyProtection="1">
      <alignment horizontal="center" vertical="center" wrapText="1" shrinkToFit="1"/>
      <protection/>
    </xf>
    <xf numFmtId="0" fontId="10" fillId="0" borderId="122" xfId="0" applyFont="1" applyBorder="1" applyAlignment="1" applyProtection="1">
      <alignment horizontal="center" vertical="center" wrapText="1" shrinkToFit="1"/>
      <protection/>
    </xf>
    <xf numFmtId="0" fontId="7" fillId="0" borderId="151" xfId="0" applyFont="1" applyBorder="1" applyAlignment="1" applyProtection="1">
      <alignment vertical="center" shrinkToFit="1"/>
      <protection/>
    </xf>
    <xf numFmtId="6" fontId="3" fillId="0" borderId="143" xfId="57" applyFont="1" applyBorder="1" applyAlignment="1" applyProtection="1">
      <alignment vertical="center" shrinkToFit="1"/>
      <protection/>
    </xf>
    <xf numFmtId="0" fontId="7" fillId="0" borderId="152" xfId="0" applyFont="1" applyFill="1" applyBorder="1" applyAlignment="1" applyProtection="1">
      <alignment horizontal="left" vertical="center" shrinkToFit="1"/>
      <protection/>
    </xf>
    <xf numFmtId="6" fontId="3" fillId="0" borderId="153" xfId="57" applyFont="1" applyBorder="1" applyAlignment="1" applyProtection="1">
      <alignment vertical="center" shrinkToFit="1"/>
      <protection/>
    </xf>
    <xf numFmtId="6" fontId="7" fillId="0" borderId="153" xfId="57" applyFont="1" applyBorder="1" applyAlignment="1" applyProtection="1">
      <alignment horizontal="right" vertical="center" shrinkToFit="1"/>
      <protection/>
    </xf>
    <xf numFmtId="0" fontId="14" fillId="0" borderId="0" xfId="0" applyFont="1" applyAlignment="1" applyProtection="1">
      <alignment vertical="center"/>
      <protection/>
    </xf>
    <xf numFmtId="0" fontId="7" fillId="0" borderId="106" xfId="0" applyFont="1" applyBorder="1" applyAlignment="1" applyProtection="1">
      <alignment horizontal="center" vertical="center" shrinkToFit="1"/>
      <protection/>
    </xf>
    <xf numFmtId="6" fontId="7" fillId="0" borderId="154" xfId="57" applyFont="1" applyFill="1" applyBorder="1" applyAlignment="1" applyProtection="1">
      <alignment horizontal="right" vertical="center" shrinkToFit="1"/>
      <protection/>
    </xf>
    <xf numFmtId="6" fontId="7" fillId="0" borderId="118" xfId="57" applyFont="1" applyFill="1" applyBorder="1" applyAlignment="1" applyProtection="1">
      <alignment horizontal="right" vertical="center" shrinkToFit="1"/>
      <protection/>
    </xf>
    <xf numFmtId="6" fontId="7" fillId="0" borderId="112" xfId="57" applyFont="1" applyFill="1" applyBorder="1" applyAlignment="1" applyProtection="1">
      <alignment horizontal="right" vertical="center" shrinkToFit="1"/>
      <protection/>
    </xf>
    <xf numFmtId="6" fontId="7" fillId="0" borderId="155" xfId="57" applyFont="1" applyFill="1" applyBorder="1" applyAlignment="1" applyProtection="1">
      <alignment horizontal="right" vertical="center" shrinkToFit="1"/>
      <protection/>
    </xf>
    <xf numFmtId="6" fontId="7" fillId="0" borderId="156" xfId="57" applyFont="1" applyFill="1" applyBorder="1" applyAlignment="1" applyProtection="1">
      <alignment horizontal="right" vertical="center" shrinkToFit="1"/>
      <protection/>
    </xf>
    <xf numFmtId="6" fontId="7" fillId="0" borderId="111" xfId="57" applyFont="1" applyFill="1" applyBorder="1" applyAlignment="1" applyProtection="1">
      <alignment horizontal="right" vertical="center" shrinkToFit="1"/>
      <protection/>
    </xf>
    <xf numFmtId="6" fontId="7" fillId="0" borderId="116" xfId="57" applyFont="1" applyFill="1" applyBorder="1" applyAlignment="1" applyProtection="1">
      <alignment horizontal="right" vertical="center" shrinkToFit="1"/>
      <protection/>
    </xf>
    <xf numFmtId="6" fontId="7" fillId="0" borderId="157" xfId="57" applyFont="1" applyFill="1" applyBorder="1" applyAlignment="1" applyProtection="1">
      <alignment horizontal="right" vertical="center" shrinkToFit="1"/>
      <protection/>
    </xf>
    <xf numFmtId="6" fontId="7" fillId="0" borderId="158" xfId="57" applyFont="1" applyFill="1" applyBorder="1" applyAlignment="1" applyProtection="1">
      <alignment horizontal="right" vertical="center" shrinkToFit="1"/>
      <protection/>
    </xf>
    <xf numFmtId="6" fontId="7" fillId="0" borderId="159" xfId="57" applyFont="1" applyFill="1" applyBorder="1" applyAlignment="1" applyProtection="1">
      <alignment horizontal="right" vertical="center" shrinkToFit="1"/>
      <protection/>
    </xf>
    <xf numFmtId="6" fontId="7" fillId="0" borderId="160" xfId="57" applyFont="1" applyFill="1" applyBorder="1" applyAlignment="1" applyProtection="1">
      <alignment horizontal="right" vertical="center" shrinkToFit="1"/>
      <protection/>
    </xf>
    <xf numFmtId="6" fontId="7" fillId="6" borderId="103" xfId="57" applyFont="1" applyFill="1" applyBorder="1" applyAlignment="1" applyProtection="1">
      <alignment horizontal="right" vertical="center" shrinkToFit="1"/>
      <protection locked="0"/>
    </xf>
    <xf numFmtId="6" fontId="7" fillId="6" borderId="104" xfId="57" applyFont="1" applyFill="1" applyBorder="1" applyAlignment="1" applyProtection="1">
      <alignment horizontal="right" vertical="center" shrinkToFit="1"/>
      <protection locked="0"/>
    </xf>
    <xf numFmtId="6" fontId="7" fillId="0" borderId="49" xfId="57" applyFont="1" applyFill="1" applyBorder="1" applyAlignment="1" applyProtection="1">
      <alignment horizontal="right" vertical="center" shrinkToFit="1"/>
      <protection/>
    </xf>
    <xf numFmtId="0" fontId="4" fillId="0" borderId="161" xfId="0" applyFont="1" applyBorder="1" applyAlignment="1" applyProtection="1">
      <alignment horizontal="center" vertical="center" wrapText="1" shrinkToFit="1"/>
      <protection/>
    </xf>
    <xf numFmtId="178" fontId="4" fillId="0" borderId="11" xfId="0" applyNumberFormat="1" applyFont="1" applyFill="1" applyBorder="1" applyAlignment="1" applyProtection="1">
      <alignment horizontal="center" vertical="center" wrapText="1" shrinkToFit="1"/>
      <protection/>
    </xf>
    <xf numFmtId="6" fontId="7" fillId="0" borderId="162" xfId="57" applyFont="1" applyFill="1" applyBorder="1" applyAlignment="1" applyProtection="1">
      <alignment horizontal="right" vertical="center" shrinkToFit="1"/>
      <protection/>
    </xf>
    <xf numFmtId="6" fontId="7" fillId="0" borderId="163" xfId="57" applyFont="1" applyFill="1" applyBorder="1" applyAlignment="1" applyProtection="1">
      <alignment horizontal="right" vertical="center" shrinkToFit="1"/>
      <protection/>
    </xf>
    <xf numFmtId="6" fontId="7" fillId="0" borderId="164" xfId="57" applyFont="1" applyFill="1" applyBorder="1" applyAlignment="1" applyProtection="1">
      <alignment horizontal="right" vertical="center" shrinkToFit="1"/>
      <protection/>
    </xf>
    <xf numFmtId="6" fontId="7" fillId="0" borderId="165" xfId="57" applyFont="1" applyFill="1" applyBorder="1" applyAlignment="1" applyProtection="1">
      <alignment horizontal="right" vertical="center" shrinkToFit="1"/>
      <protection/>
    </xf>
    <xf numFmtId="6" fontId="7" fillId="6" borderId="118" xfId="57" applyFont="1" applyFill="1" applyBorder="1" applyAlignment="1" applyProtection="1">
      <alignment horizontal="right" vertical="center" shrinkToFit="1"/>
      <protection locked="0"/>
    </xf>
    <xf numFmtId="6" fontId="7" fillId="0" borderId="166" xfId="57" applyFont="1" applyBorder="1" applyAlignment="1" applyProtection="1">
      <alignment horizontal="right" vertical="center" shrinkToFit="1"/>
      <protection/>
    </xf>
    <xf numFmtId="6" fontId="7" fillId="0" borderId="167" xfId="57" applyFont="1" applyBorder="1" applyAlignment="1" applyProtection="1">
      <alignment horizontal="right" vertical="center" shrinkToFit="1"/>
      <protection/>
    </xf>
    <xf numFmtId="6" fontId="7" fillId="0" borderId="168" xfId="57" applyFont="1" applyBorder="1" applyAlignment="1" applyProtection="1">
      <alignment horizontal="right" vertical="center" shrinkToFit="1"/>
      <protection/>
    </xf>
    <xf numFmtId="6" fontId="7" fillId="0" borderId="169" xfId="57" applyFont="1" applyBorder="1" applyAlignment="1" applyProtection="1">
      <alignment horizontal="right" vertical="center" shrinkToFit="1"/>
      <protection/>
    </xf>
    <xf numFmtId="6" fontId="7" fillId="0" borderId="170" xfId="57" applyFont="1" applyBorder="1" applyAlignment="1" applyProtection="1">
      <alignment horizontal="right" vertical="center" shrinkToFit="1"/>
      <protection/>
    </xf>
    <xf numFmtId="6" fontId="7" fillId="0" borderId="171" xfId="57" applyFont="1" applyBorder="1" applyAlignment="1" applyProtection="1">
      <alignment horizontal="right" vertical="center" shrinkToFit="1"/>
      <protection/>
    </xf>
    <xf numFmtId="6" fontId="7" fillId="0" borderId="155" xfId="57" applyFont="1" applyBorder="1" applyAlignment="1" applyProtection="1">
      <alignment horizontal="right" vertical="center" shrinkToFit="1"/>
      <protection/>
    </xf>
    <xf numFmtId="6" fontId="7" fillId="0" borderId="172" xfId="57" applyFont="1" applyBorder="1" applyAlignment="1" applyProtection="1">
      <alignment horizontal="right" vertical="center" shrinkToFit="1"/>
      <protection/>
    </xf>
    <xf numFmtId="6" fontId="7" fillId="0" borderId="93" xfId="57" applyFont="1" applyBorder="1" applyAlignment="1" applyProtection="1">
      <alignment horizontal="right" vertical="center" shrinkToFit="1"/>
      <protection/>
    </xf>
    <xf numFmtId="6" fontId="7" fillId="0" borderId="102" xfId="57" applyFont="1" applyBorder="1" applyAlignment="1" applyProtection="1">
      <alignment horizontal="right" vertical="center" shrinkToFit="1"/>
      <protection/>
    </xf>
    <xf numFmtId="6" fontId="0" fillId="0" borderId="25" xfId="57" applyFont="1" applyBorder="1" applyAlignment="1" applyProtection="1">
      <alignment horizontal="right" vertical="center"/>
      <protection/>
    </xf>
    <xf numFmtId="0" fontId="7" fillId="0" borderId="103" xfId="0" applyFont="1" applyBorder="1" applyAlignment="1" applyProtection="1">
      <alignment vertical="center" shrinkToFit="1"/>
      <protection/>
    </xf>
    <xf numFmtId="0" fontId="7" fillId="0" borderId="0" xfId="0" applyFont="1" applyAlignment="1" applyProtection="1">
      <alignment vertical="center"/>
      <protection/>
    </xf>
    <xf numFmtId="0" fontId="7" fillId="0" borderId="118" xfId="0" applyFont="1" applyBorder="1" applyAlignment="1" applyProtection="1">
      <alignment vertical="center" shrinkToFit="1"/>
      <protection/>
    </xf>
    <xf numFmtId="0" fontId="7" fillId="0" borderId="100" xfId="0" applyFont="1" applyBorder="1" applyAlignment="1" applyProtection="1">
      <alignment vertical="center" shrinkToFit="1"/>
      <protection/>
    </xf>
    <xf numFmtId="6" fontId="7" fillId="6" borderId="93" xfId="57" applyFont="1" applyFill="1" applyBorder="1" applyAlignment="1" applyProtection="1">
      <alignment horizontal="right" vertical="center" shrinkToFit="1"/>
      <protection locked="0"/>
    </xf>
    <xf numFmtId="183" fontId="7" fillId="6" borderId="93" xfId="0" applyNumberFormat="1" applyFont="1" applyFill="1" applyBorder="1" applyAlignment="1" applyProtection="1">
      <alignment horizontal="right" vertical="center" shrinkToFit="1"/>
      <protection locked="0"/>
    </xf>
    <xf numFmtId="0" fontId="7" fillId="6" borderId="101" xfId="0" applyFont="1" applyFill="1" applyBorder="1" applyAlignment="1" applyProtection="1">
      <alignment horizontal="center" vertical="center" shrinkToFit="1"/>
      <protection/>
    </xf>
    <xf numFmtId="0" fontId="7" fillId="6" borderId="33" xfId="0" applyFont="1" applyFill="1" applyBorder="1" applyAlignment="1" applyProtection="1">
      <alignment horizontal="left" vertical="center" shrinkToFit="1"/>
      <protection/>
    </xf>
    <xf numFmtId="0" fontId="18" fillId="6" borderId="75" xfId="0" applyFont="1" applyFill="1" applyBorder="1" applyAlignment="1" applyProtection="1">
      <alignment horizontal="center" vertical="center" wrapText="1"/>
      <protection locked="0"/>
    </xf>
    <xf numFmtId="0" fontId="19" fillId="0" borderId="35" xfId="0" applyFont="1" applyBorder="1" applyAlignment="1" applyProtection="1">
      <alignment horizontal="center" vertical="center" wrapText="1" shrinkToFit="1"/>
      <protection/>
    </xf>
    <xf numFmtId="0" fontId="19" fillId="0" borderId="94" xfId="0" applyFont="1" applyBorder="1" applyAlignment="1" applyProtection="1">
      <alignment horizontal="center" vertical="center" wrapText="1" shrinkToFit="1"/>
      <protection/>
    </xf>
    <xf numFmtId="0" fontId="20" fillId="0" borderId="14" xfId="0" applyFont="1" applyBorder="1" applyAlignment="1" applyProtection="1">
      <alignment horizontal="center" vertical="center" wrapText="1" shrinkToFit="1"/>
      <protection/>
    </xf>
    <xf numFmtId="0" fontId="7" fillId="6" borderId="149" xfId="0" applyFont="1" applyFill="1" applyBorder="1" applyAlignment="1" applyProtection="1">
      <alignment horizontal="left" vertical="center" wrapText="1"/>
      <protection locked="0"/>
    </xf>
    <xf numFmtId="0" fontId="7" fillId="0" borderId="90" xfId="0" applyFont="1" applyFill="1" applyBorder="1" applyAlignment="1" applyProtection="1">
      <alignment vertical="center" wrapText="1"/>
      <protection/>
    </xf>
    <xf numFmtId="0" fontId="7" fillId="0" borderId="88" xfId="0" applyFont="1" applyFill="1" applyBorder="1" applyAlignment="1" applyProtection="1">
      <alignment vertical="center" wrapText="1"/>
      <protection/>
    </xf>
    <xf numFmtId="0" fontId="7" fillId="0" borderId="89" xfId="0" applyFont="1" applyFill="1" applyBorder="1" applyAlignment="1" applyProtection="1">
      <alignment vertical="center" wrapText="1"/>
      <protection/>
    </xf>
    <xf numFmtId="0" fontId="7" fillId="0" borderId="92" xfId="0" applyFont="1" applyFill="1" applyBorder="1" applyAlignment="1" applyProtection="1">
      <alignment vertical="center" wrapText="1"/>
      <protection/>
    </xf>
    <xf numFmtId="0" fontId="7" fillId="6" borderId="112" xfId="0" applyFont="1" applyFill="1" applyBorder="1" applyAlignment="1" applyProtection="1">
      <alignment horizontal="left" vertical="center" wrapText="1"/>
      <protection locked="0"/>
    </xf>
    <xf numFmtId="6" fontId="0" fillId="6" borderId="82" xfId="57" applyFont="1" applyFill="1" applyBorder="1" applyAlignment="1" applyProtection="1">
      <alignment vertical="center" shrinkToFit="1"/>
      <protection locked="0"/>
    </xf>
    <xf numFmtId="0" fontId="21" fillId="0" borderId="0" xfId="0" applyFont="1" applyAlignment="1">
      <alignment vertical="center"/>
    </xf>
    <xf numFmtId="179" fontId="21" fillId="0" borderId="0" xfId="0" applyNumberFormat="1" applyFont="1" applyAlignment="1">
      <alignment vertical="center"/>
    </xf>
    <xf numFmtId="0" fontId="21" fillId="0" borderId="0" xfId="0" applyNumberFormat="1" applyFont="1" applyAlignment="1">
      <alignment vertical="center"/>
    </xf>
    <xf numFmtId="179" fontId="21" fillId="0" borderId="173" xfId="0" applyNumberFormat="1" applyFont="1" applyBorder="1" applyAlignment="1">
      <alignment vertical="center"/>
    </xf>
    <xf numFmtId="179" fontId="21" fillId="0" borderId="143" xfId="0" applyNumberFormat="1" applyFont="1" applyBorder="1" applyAlignment="1">
      <alignment vertical="center"/>
    </xf>
    <xf numFmtId="179" fontId="21" fillId="0" borderId="174" xfId="0" applyNumberFormat="1" applyFont="1" applyBorder="1" applyAlignment="1">
      <alignment vertical="center"/>
    </xf>
    <xf numFmtId="179" fontId="21" fillId="0" borderId="140" xfId="0" applyNumberFormat="1" applyFont="1" applyBorder="1" applyAlignment="1">
      <alignment vertical="center"/>
    </xf>
    <xf numFmtId="0" fontId="21" fillId="0" borderId="140" xfId="0" applyNumberFormat="1" applyFont="1" applyBorder="1" applyAlignment="1">
      <alignment vertical="center"/>
    </xf>
    <xf numFmtId="0" fontId="21" fillId="0" borderId="140" xfId="0" applyFont="1" applyBorder="1" applyAlignment="1">
      <alignment vertical="center"/>
    </xf>
    <xf numFmtId="0" fontId="21" fillId="0" borderId="175" xfId="0" applyFont="1" applyBorder="1" applyAlignment="1">
      <alignment vertical="center"/>
    </xf>
    <xf numFmtId="179" fontId="21" fillId="0" borderId="73" xfId="0" applyNumberFormat="1" applyFont="1" applyBorder="1" applyAlignment="1">
      <alignment vertical="center"/>
    </xf>
    <xf numFmtId="179" fontId="21" fillId="0" borderId="70" xfId="0" applyNumberFormat="1" applyFont="1" applyBorder="1" applyAlignment="1">
      <alignment vertical="center"/>
    </xf>
    <xf numFmtId="0" fontId="21" fillId="0" borderId="70" xfId="0" applyNumberFormat="1" applyFont="1" applyBorder="1" applyAlignment="1">
      <alignment vertical="center"/>
    </xf>
    <xf numFmtId="0" fontId="21" fillId="0" borderId="70" xfId="0" applyFont="1" applyBorder="1" applyAlignment="1">
      <alignment vertical="center"/>
    </xf>
    <xf numFmtId="179" fontId="21" fillId="0" borderId="137" xfId="0" applyNumberFormat="1" applyFont="1" applyBorder="1" applyAlignment="1">
      <alignment vertical="center"/>
    </xf>
    <xf numFmtId="0" fontId="21" fillId="0" borderId="137" xfId="0" applyNumberFormat="1" applyFont="1" applyBorder="1" applyAlignment="1">
      <alignment vertical="center"/>
    </xf>
    <xf numFmtId="0" fontId="21" fillId="0" borderId="137" xfId="0" applyFont="1" applyBorder="1" applyAlignment="1">
      <alignment vertical="center"/>
    </xf>
    <xf numFmtId="179" fontId="21" fillId="0" borderId="176" xfId="0" applyNumberFormat="1" applyFont="1" applyBorder="1" applyAlignment="1">
      <alignment vertical="center"/>
    </xf>
    <xf numFmtId="179" fontId="21" fillId="0" borderId="177" xfId="0" applyNumberFormat="1" applyFont="1" applyBorder="1" applyAlignment="1">
      <alignment vertical="center"/>
    </xf>
    <xf numFmtId="0" fontId="21" fillId="0" borderId="177" xfId="0" applyNumberFormat="1" applyFont="1" applyBorder="1" applyAlignment="1">
      <alignment vertical="center"/>
    </xf>
    <xf numFmtId="0" fontId="21" fillId="0" borderId="177" xfId="0" applyFont="1" applyBorder="1" applyAlignment="1">
      <alignment vertical="center"/>
    </xf>
    <xf numFmtId="0" fontId="21" fillId="0" borderId="178" xfId="0" applyFont="1" applyBorder="1" applyAlignment="1">
      <alignment vertical="center"/>
    </xf>
    <xf numFmtId="0" fontId="21" fillId="0" borderId="179" xfId="0" applyFont="1" applyBorder="1" applyAlignment="1">
      <alignment horizontal="left" vertical="top"/>
    </xf>
    <xf numFmtId="0" fontId="21" fillId="0" borderId="50" xfId="0" applyFont="1" applyBorder="1" applyAlignment="1">
      <alignment horizontal="left" vertical="top"/>
    </xf>
    <xf numFmtId="179" fontId="21" fillId="0" borderId="180" xfId="0" applyNumberFormat="1" applyFont="1" applyBorder="1" applyAlignment="1">
      <alignment vertical="center"/>
    </xf>
    <xf numFmtId="179" fontId="21" fillId="0" borderId="181" xfId="0" applyNumberFormat="1" applyFont="1" applyBorder="1" applyAlignment="1">
      <alignment vertical="center"/>
    </xf>
    <xf numFmtId="0" fontId="21" fillId="0" borderId="180" xfId="0" applyFont="1" applyBorder="1" applyAlignment="1">
      <alignment vertical="center"/>
    </xf>
    <xf numFmtId="0" fontId="0" fillId="0" borderId="182" xfId="0" applyBorder="1" applyAlignment="1" applyProtection="1">
      <alignment horizontal="center" vertical="center" shrinkToFit="1"/>
      <protection/>
    </xf>
    <xf numFmtId="0" fontId="0" fillId="0" borderId="183" xfId="0" applyBorder="1" applyAlignment="1" applyProtection="1">
      <alignment vertical="center" shrinkToFit="1"/>
      <protection/>
    </xf>
    <xf numFmtId="6" fontId="0" fillId="6" borderId="184" xfId="57" applyFont="1" applyFill="1" applyBorder="1" applyAlignment="1" applyProtection="1">
      <alignment vertical="center" shrinkToFit="1"/>
      <protection locked="0"/>
    </xf>
    <xf numFmtId="0" fontId="0" fillId="6" borderId="117" xfId="0" applyFill="1" applyBorder="1" applyAlignment="1" applyProtection="1">
      <alignment horizontal="center" vertical="center" shrinkToFit="1"/>
      <protection locked="0"/>
    </xf>
    <xf numFmtId="0" fontId="21" fillId="0" borderId="23" xfId="0" applyFont="1" applyBorder="1" applyAlignment="1">
      <alignment horizontal="left" vertical="top"/>
    </xf>
    <xf numFmtId="0" fontId="21" fillId="0" borderId="148" xfId="0" applyFont="1" applyBorder="1" applyAlignment="1">
      <alignment vertical="center"/>
    </xf>
    <xf numFmtId="179" fontId="21" fillId="0" borderId="148" xfId="0" applyNumberFormat="1" applyFont="1" applyBorder="1" applyAlignment="1">
      <alignment vertical="center"/>
    </xf>
    <xf numFmtId="0" fontId="21" fillId="0" borderId="148" xfId="0" applyNumberFormat="1" applyFont="1" applyBorder="1" applyAlignment="1">
      <alignment vertical="center"/>
    </xf>
    <xf numFmtId="179" fontId="21" fillId="0" borderId="78" xfId="0" applyNumberFormat="1" applyFont="1" applyBorder="1" applyAlignment="1">
      <alignment vertical="center"/>
    </xf>
    <xf numFmtId="0" fontId="50" fillId="29" borderId="50" xfId="45" applyBorder="1" applyAlignment="1">
      <alignment horizontal="left" vertical="top"/>
    </xf>
    <xf numFmtId="0" fontId="50" fillId="29" borderId="70" xfId="45" applyBorder="1" applyAlignment="1">
      <alignment vertical="center"/>
    </xf>
    <xf numFmtId="179" fontId="50" fillId="29" borderId="70" xfId="45" applyNumberFormat="1" applyBorder="1" applyAlignment="1">
      <alignment vertical="center"/>
    </xf>
    <xf numFmtId="0" fontId="50" fillId="29" borderId="70" xfId="45" applyNumberFormat="1" applyBorder="1" applyAlignment="1">
      <alignment vertical="center"/>
    </xf>
    <xf numFmtId="179" fontId="50" fillId="29" borderId="73" xfId="45" applyNumberFormat="1" applyBorder="1" applyAlignment="1">
      <alignment vertical="center"/>
    </xf>
    <xf numFmtId="0" fontId="0" fillId="0" borderId="151" xfId="0" applyBorder="1" applyAlignment="1" applyProtection="1">
      <alignment horizontal="center" vertical="center"/>
      <protection/>
    </xf>
    <xf numFmtId="6" fontId="0" fillId="6" borderId="121" xfId="57" applyFont="1" applyFill="1" applyBorder="1" applyAlignment="1" applyProtection="1">
      <alignment horizontal="right" vertical="center" shrinkToFit="1"/>
      <protection locked="0"/>
    </xf>
    <xf numFmtId="5" fontId="0" fillId="6" borderId="150" xfId="0" applyNumberFormat="1" applyFill="1" applyBorder="1" applyAlignment="1" applyProtection="1">
      <alignment horizontal="center" vertical="center" shrinkToFit="1"/>
      <protection locked="0"/>
    </xf>
    <xf numFmtId="0" fontId="7" fillId="6" borderId="185" xfId="0" applyFont="1" applyFill="1" applyBorder="1" applyAlignment="1" applyProtection="1">
      <alignment horizontal="left" vertical="center" wrapText="1"/>
      <protection locked="0"/>
    </xf>
    <xf numFmtId="0" fontId="7" fillId="6" borderId="139" xfId="0" applyFont="1" applyFill="1" applyBorder="1" applyAlignment="1" applyProtection="1">
      <alignment horizontal="left" vertical="center" wrapText="1"/>
      <protection locked="0"/>
    </xf>
    <xf numFmtId="0" fontId="7" fillId="6" borderId="71" xfId="0" applyFont="1" applyFill="1" applyBorder="1" applyAlignment="1" applyProtection="1">
      <alignment horizontal="left" vertical="center" wrapText="1"/>
      <protection locked="0"/>
    </xf>
    <xf numFmtId="0" fontId="7" fillId="6" borderId="185" xfId="0" applyFont="1" applyFill="1" applyBorder="1" applyAlignment="1" applyProtection="1">
      <alignment horizontal="left" vertical="center" wrapText="1" shrinkToFit="1"/>
      <protection locked="0"/>
    </xf>
    <xf numFmtId="0" fontId="7" fillId="6" borderId="139" xfId="0" applyFont="1" applyFill="1" applyBorder="1" applyAlignment="1" applyProtection="1">
      <alignment horizontal="left" vertical="center" wrapText="1" shrinkToFit="1"/>
      <protection locked="0"/>
    </xf>
    <xf numFmtId="0" fontId="8" fillId="0" borderId="0" xfId="0" applyFont="1" applyAlignment="1" applyProtection="1">
      <alignment horizontal="center" vertical="center"/>
      <protection/>
    </xf>
    <xf numFmtId="0" fontId="8" fillId="0" borderId="0" xfId="0" applyFont="1" applyBorder="1" applyAlignment="1" applyProtection="1">
      <alignment horizontal="center" vertical="center"/>
      <protection/>
    </xf>
    <xf numFmtId="0" fontId="3" fillId="0" borderId="62" xfId="0" applyFont="1" applyFill="1" applyBorder="1" applyAlignment="1" applyProtection="1">
      <alignment horizontal="center" vertical="center"/>
      <protection/>
    </xf>
    <xf numFmtId="0" fontId="3" fillId="0" borderId="36" xfId="0" applyFont="1" applyFill="1" applyBorder="1" applyAlignment="1" applyProtection="1">
      <alignment horizontal="center" vertical="center"/>
      <protection/>
    </xf>
    <xf numFmtId="0" fontId="3" fillId="0" borderId="158" xfId="0" applyFont="1" applyFill="1" applyBorder="1" applyAlignment="1" applyProtection="1">
      <alignment horizontal="center" vertical="center"/>
      <protection/>
    </xf>
    <xf numFmtId="6" fontId="3" fillId="0" borderId="49" xfId="57" applyFont="1" applyFill="1" applyBorder="1" applyAlignment="1" applyProtection="1">
      <alignment horizontal="center" vertical="center"/>
      <protection/>
    </xf>
    <xf numFmtId="6" fontId="3" fillId="0" borderId="36" xfId="57" applyFont="1" applyFill="1" applyBorder="1" applyAlignment="1" applyProtection="1">
      <alignment horizontal="center" vertical="center"/>
      <protection/>
    </xf>
    <xf numFmtId="6" fontId="3" fillId="0" borderId="186" xfId="57" applyFont="1" applyFill="1" applyBorder="1" applyAlignment="1" applyProtection="1">
      <alignment horizontal="center" vertical="center"/>
      <protection/>
    </xf>
    <xf numFmtId="0" fontId="7" fillId="6" borderId="187" xfId="0" applyFont="1" applyFill="1" applyBorder="1" applyAlignment="1" applyProtection="1">
      <alignment horizontal="left" vertical="center" wrapText="1"/>
      <protection locked="0"/>
    </xf>
    <xf numFmtId="0" fontId="7" fillId="6" borderId="188" xfId="0" applyFont="1" applyFill="1" applyBorder="1" applyAlignment="1" applyProtection="1">
      <alignment horizontal="left" vertical="center" wrapText="1"/>
      <protection locked="0"/>
    </xf>
    <xf numFmtId="0" fontId="7" fillId="6" borderId="189"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3" fillId="0" borderId="24" xfId="0" applyFont="1" applyFill="1" applyBorder="1" applyAlignment="1" applyProtection="1">
      <alignment horizontal="center" vertical="center"/>
      <protection/>
    </xf>
    <xf numFmtId="0" fontId="3" fillId="0" borderId="159" xfId="0" applyFont="1" applyFill="1" applyBorder="1" applyAlignment="1" applyProtection="1">
      <alignment horizontal="center" vertical="center"/>
      <protection/>
    </xf>
    <xf numFmtId="58" fontId="3" fillId="6" borderId="159" xfId="0" applyNumberFormat="1" applyFont="1" applyFill="1" applyBorder="1" applyAlignment="1" applyProtection="1">
      <alignment horizontal="center" vertical="center"/>
      <protection locked="0"/>
    </xf>
    <xf numFmtId="0" fontId="3" fillId="6" borderId="159" xfId="0" applyFont="1" applyFill="1" applyBorder="1" applyAlignment="1" applyProtection="1">
      <alignment horizontal="center" vertical="center"/>
      <protection locked="0"/>
    </xf>
    <xf numFmtId="0" fontId="3" fillId="6" borderId="25" xfId="0" applyFont="1" applyFill="1" applyBorder="1" applyAlignment="1" applyProtection="1">
      <alignment horizontal="center" vertical="center"/>
      <protection locked="0"/>
    </xf>
    <xf numFmtId="0" fontId="7" fillId="0" borderId="190" xfId="0" applyFont="1" applyBorder="1" applyAlignment="1" applyProtection="1">
      <alignment horizontal="center" vertical="center"/>
      <protection/>
    </xf>
    <xf numFmtId="0" fontId="7" fillId="0" borderId="36" xfId="0" applyFont="1" applyBorder="1" applyAlignment="1" applyProtection="1">
      <alignment horizontal="center" vertical="center"/>
      <protection/>
    </xf>
    <xf numFmtId="0" fontId="7" fillId="0" borderId="191" xfId="0" applyFont="1" applyBorder="1" applyAlignment="1" applyProtection="1">
      <alignment horizontal="center" vertical="center"/>
      <protection/>
    </xf>
    <xf numFmtId="0" fontId="7" fillId="6" borderId="192" xfId="0" applyFont="1" applyFill="1" applyBorder="1" applyAlignment="1" applyProtection="1">
      <alignment horizontal="left" vertical="center" wrapText="1" shrinkToFit="1"/>
      <protection locked="0"/>
    </xf>
    <xf numFmtId="0" fontId="7" fillId="6" borderId="193" xfId="0" applyFont="1" applyFill="1" applyBorder="1" applyAlignment="1" applyProtection="1">
      <alignment horizontal="left" vertical="center" wrapText="1" shrinkToFit="1"/>
      <protection locked="0"/>
    </xf>
    <xf numFmtId="0" fontId="7" fillId="6" borderId="71" xfId="0" applyFont="1" applyFill="1" applyBorder="1" applyAlignment="1" applyProtection="1">
      <alignment horizontal="left" vertical="center" wrapText="1" shrinkToFit="1"/>
      <protection locked="0"/>
    </xf>
    <xf numFmtId="0" fontId="7" fillId="6" borderId="192" xfId="0" applyFont="1" applyFill="1" applyBorder="1" applyAlignment="1" applyProtection="1">
      <alignment horizontal="left" vertical="center" wrapText="1"/>
      <protection locked="0"/>
    </xf>
    <xf numFmtId="0" fontId="7" fillId="6" borderId="194" xfId="0" applyFont="1" applyFill="1" applyBorder="1" applyAlignment="1" applyProtection="1">
      <alignment horizontal="left" vertical="center" wrapText="1"/>
      <protection locked="0"/>
    </xf>
    <xf numFmtId="0" fontId="7" fillId="6" borderId="193" xfId="0" applyFont="1" applyFill="1" applyBorder="1" applyAlignment="1" applyProtection="1">
      <alignment horizontal="left" vertical="center" wrapText="1"/>
      <protection locked="0"/>
    </xf>
    <xf numFmtId="0" fontId="7" fillId="6" borderId="187" xfId="0" applyFont="1" applyFill="1" applyBorder="1" applyAlignment="1" applyProtection="1">
      <alignment horizontal="left" vertical="center" wrapText="1" shrinkToFit="1"/>
      <protection locked="0"/>
    </xf>
    <xf numFmtId="0" fontId="7" fillId="6" borderId="189" xfId="0" applyFont="1" applyFill="1" applyBorder="1" applyAlignment="1" applyProtection="1">
      <alignment horizontal="left" vertical="center" wrapText="1" shrinkToFit="1"/>
      <protection locked="0"/>
    </xf>
    <xf numFmtId="0" fontId="7" fillId="0" borderId="195" xfId="0" applyFont="1" applyBorder="1" applyAlignment="1" applyProtection="1">
      <alignment horizontal="left" vertical="center" shrinkToFit="1"/>
      <protection/>
    </xf>
    <xf numFmtId="0" fontId="7" fillId="0" borderId="139" xfId="0" applyFont="1" applyBorder="1" applyAlignment="1" applyProtection="1">
      <alignment horizontal="left"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96" xfId="57" applyFont="1" applyBorder="1" applyAlignment="1" applyProtection="1">
      <alignment horizontal="right" vertical="center" shrinkToFit="1"/>
      <protection/>
    </xf>
    <xf numFmtId="6" fontId="7" fillId="0" borderId="197"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185" xfId="57" applyFont="1" applyBorder="1" applyAlignment="1" applyProtection="1">
      <alignment horizontal="right" vertical="center" shrinkToFit="1"/>
      <protection/>
    </xf>
    <xf numFmtId="6" fontId="7" fillId="0" borderId="50" xfId="57" applyFont="1" applyBorder="1" applyAlignment="1" applyProtection="1">
      <alignment horizontal="right" vertical="center" shrinkToFit="1"/>
      <protection/>
    </xf>
    <xf numFmtId="6" fontId="7" fillId="0" borderId="73" xfId="57" applyFont="1" applyBorder="1" applyAlignment="1" applyProtection="1">
      <alignment horizontal="right" vertical="center" shrinkToFit="1"/>
      <protection/>
    </xf>
    <xf numFmtId="6" fontId="7" fillId="0" borderId="74"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98" xfId="57" applyFont="1" applyBorder="1" applyAlignment="1" applyProtection="1">
      <alignment horizontal="right" vertical="center" shrinkToFit="1"/>
      <protection/>
    </xf>
    <xf numFmtId="6" fontId="7" fillId="0" borderId="199" xfId="57" applyFont="1" applyBorder="1" applyAlignment="1" applyProtection="1">
      <alignment horizontal="right" vertical="center" shrinkToFit="1"/>
      <protection/>
    </xf>
    <xf numFmtId="0" fontId="7" fillId="0" borderId="200" xfId="0" applyFont="1" applyBorder="1" applyAlignment="1" applyProtection="1">
      <alignment horizontal="left" vertical="center" shrinkToFit="1"/>
      <protection/>
    </xf>
    <xf numFmtId="0" fontId="7" fillId="0" borderId="201" xfId="0" applyFont="1" applyBorder="1" applyAlignment="1" applyProtection="1">
      <alignment horizontal="left" vertical="center" shrinkToFit="1"/>
      <protection/>
    </xf>
    <xf numFmtId="0" fontId="7" fillId="0" borderId="196" xfId="0" applyFont="1" applyBorder="1" applyAlignment="1" applyProtection="1">
      <alignment horizontal="left" vertical="center"/>
      <protection/>
    </xf>
    <xf numFmtId="0" fontId="7" fillId="0" borderId="202" xfId="0" applyFont="1" applyBorder="1" applyAlignment="1" applyProtection="1">
      <alignment horizontal="left" vertical="center"/>
      <protection/>
    </xf>
    <xf numFmtId="0" fontId="7" fillId="0" borderId="66" xfId="0" applyFont="1" applyBorder="1" applyAlignment="1" applyProtection="1">
      <alignment horizontal="center" vertical="center" shrinkToFit="1"/>
      <protection/>
    </xf>
    <xf numFmtId="0" fontId="7" fillId="0" borderId="203" xfId="0" applyFont="1" applyBorder="1" applyAlignment="1" applyProtection="1">
      <alignment horizontal="center" vertical="center" shrinkToFit="1"/>
      <protection/>
    </xf>
    <xf numFmtId="0" fontId="7" fillId="0" borderId="106" xfId="0" applyFont="1" applyBorder="1" applyAlignment="1" applyProtection="1">
      <alignment horizontal="center" vertical="center" wrapText="1" shrinkToFit="1"/>
      <protection/>
    </xf>
    <xf numFmtId="0" fontId="7" fillId="0" borderId="204" xfId="0" applyFont="1" applyBorder="1" applyAlignment="1" applyProtection="1">
      <alignment horizontal="center" vertical="center" wrapText="1" shrinkToFit="1"/>
      <protection/>
    </xf>
    <xf numFmtId="0" fontId="0" fillId="0" borderId="190" xfId="0" applyFont="1" applyBorder="1" applyAlignment="1" applyProtection="1">
      <alignment horizontal="center" vertical="center"/>
      <protection/>
    </xf>
    <xf numFmtId="0" fontId="0" fillId="0" borderId="36" xfId="0" applyFont="1" applyBorder="1" applyAlignment="1" applyProtection="1">
      <alignment horizontal="center" vertical="center"/>
      <protection/>
    </xf>
    <xf numFmtId="0" fontId="0" fillId="0" borderId="186" xfId="0" applyFont="1" applyBorder="1" applyAlignment="1" applyProtection="1">
      <alignment horizontal="center" vertical="center"/>
      <protection/>
    </xf>
    <xf numFmtId="0" fontId="0" fillId="0" borderId="62" xfId="0" applyFont="1" applyBorder="1" applyAlignment="1" applyProtection="1">
      <alignment horizontal="center" vertical="center"/>
      <protection/>
    </xf>
    <xf numFmtId="0" fontId="0" fillId="0" borderId="191" xfId="0" applyFont="1" applyBorder="1" applyAlignment="1" applyProtection="1">
      <alignment horizontal="center" vertical="center"/>
      <protection/>
    </xf>
    <xf numFmtId="6" fontId="7" fillId="0" borderId="137" xfId="57" applyFont="1" applyBorder="1" applyAlignment="1" applyProtection="1">
      <alignment horizontal="right" vertical="center" shrinkToFit="1"/>
      <protection/>
    </xf>
    <xf numFmtId="6" fontId="7" fillId="0" borderId="205" xfId="57" applyFont="1" applyBorder="1" applyAlignment="1" applyProtection="1">
      <alignment horizontal="right" vertical="center" shrinkToFit="1"/>
      <protection/>
    </xf>
    <xf numFmtId="6" fontId="7" fillId="0" borderId="206" xfId="57" applyFont="1" applyBorder="1" applyAlignment="1" applyProtection="1">
      <alignment horizontal="right" vertical="center" shrinkToFit="1"/>
      <protection/>
    </xf>
    <xf numFmtId="6" fontId="7" fillId="0" borderId="207" xfId="57" applyFont="1" applyBorder="1" applyAlignment="1" applyProtection="1">
      <alignment horizontal="right" vertical="center" shrinkToFit="1"/>
      <protection/>
    </xf>
    <xf numFmtId="0" fontId="7" fillId="0" borderId="208" xfId="0" applyFont="1" applyBorder="1" applyAlignment="1" applyProtection="1">
      <alignment horizontal="center" vertical="center"/>
      <protection/>
    </xf>
    <xf numFmtId="0" fontId="7" fillId="0" borderId="209" xfId="0" applyFont="1" applyBorder="1" applyAlignment="1" applyProtection="1">
      <alignment horizontal="center" vertical="center"/>
      <protection/>
    </xf>
    <xf numFmtId="0" fontId="7" fillId="0" borderId="206" xfId="0" applyFont="1" applyBorder="1" applyAlignment="1" applyProtection="1">
      <alignment horizontal="left" vertical="center" shrinkToFit="1"/>
      <protection/>
    </xf>
    <xf numFmtId="0" fontId="7" fillId="0" borderId="210" xfId="0" applyFont="1" applyBorder="1" applyAlignment="1" applyProtection="1">
      <alignment horizontal="left" vertical="center" shrinkToFit="1"/>
      <protection/>
    </xf>
    <xf numFmtId="0" fontId="9" fillId="0" borderId="0" xfId="0" applyFont="1" applyAlignment="1" applyProtection="1">
      <alignment horizontal="center" vertical="center"/>
      <protection/>
    </xf>
    <xf numFmtId="58" fontId="7" fillId="6" borderId="36" xfId="0" applyNumberFormat="1" applyFont="1" applyFill="1" applyBorder="1" applyAlignment="1" applyProtection="1">
      <alignment horizontal="left" vertical="center"/>
      <protection locked="0"/>
    </xf>
    <xf numFmtId="0" fontId="7" fillId="6" borderId="36" xfId="0" applyFont="1" applyFill="1" applyBorder="1" applyAlignment="1" applyProtection="1">
      <alignment horizontal="left" vertical="center"/>
      <protection locked="0"/>
    </xf>
    <xf numFmtId="0" fontId="7" fillId="6" borderId="186" xfId="0" applyFont="1" applyFill="1" applyBorder="1" applyAlignment="1" applyProtection="1">
      <alignment horizontal="left" vertical="center"/>
      <protection locked="0"/>
    </xf>
    <xf numFmtId="0" fontId="18" fillId="0" borderId="62" xfId="0" applyFont="1" applyFill="1" applyBorder="1" applyAlignment="1" applyProtection="1">
      <alignment horizontal="center" vertical="center"/>
      <protection/>
    </xf>
    <xf numFmtId="0" fontId="18" fillId="0" borderId="36" xfId="0" applyFont="1" applyFill="1" applyBorder="1" applyAlignment="1" applyProtection="1">
      <alignment horizontal="center" vertical="center"/>
      <protection/>
    </xf>
    <xf numFmtId="0" fontId="18" fillId="0" borderId="158" xfId="0" applyFont="1" applyFill="1" applyBorder="1" applyAlignment="1" applyProtection="1">
      <alignment horizontal="center" vertical="center"/>
      <protection/>
    </xf>
    <xf numFmtId="6" fontId="18" fillId="6" borderId="49" xfId="57" applyFont="1" applyFill="1" applyBorder="1" applyAlignment="1" applyProtection="1">
      <alignment horizontal="center" vertical="center"/>
      <protection locked="0"/>
    </xf>
    <xf numFmtId="6" fontId="18" fillId="6" borderId="36" xfId="57" applyFont="1" applyFill="1" applyBorder="1" applyAlignment="1" applyProtection="1">
      <alignment horizontal="center" vertical="center"/>
      <protection locked="0"/>
    </xf>
    <xf numFmtId="6" fontId="18" fillId="6" borderId="186" xfId="57" applyFont="1" applyFill="1" applyBorder="1" applyAlignment="1" applyProtection="1">
      <alignment horizontal="center" vertical="center"/>
      <protection locked="0"/>
    </xf>
    <xf numFmtId="0" fontId="3" fillId="0" borderId="53"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58" fontId="6" fillId="0" borderId="0" xfId="0" applyNumberFormat="1" applyFont="1" applyAlignment="1" applyProtection="1">
      <alignment horizontal="right" vertical="center" indent="1"/>
      <protection locked="0"/>
    </xf>
    <xf numFmtId="0" fontId="6" fillId="0" borderId="0" xfId="0" applyFont="1" applyAlignment="1" applyProtection="1">
      <alignment horizontal="right" vertical="center" indent="1"/>
      <protection locked="0"/>
    </xf>
    <xf numFmtId="6" fontId="3" fillId="0" borderId="70" xfId="57" applyFont="1" applyBorder="1" applyAlignment="1" applyProtection="1">
      <alignment horizontal="right" vertical="center" shrinkToFit="1"/>
      <protection/>
    </xf>
    <xf numFmtId="6" fontId="3" fillId="0" borderId="73" xfId="57" applyFont="1" applyBorder="1" applyAlignment="1" applyProtection="1">
      <alignment horizontal="right" vertical="center" shrinkToFit="1"/>
      <protection/>
    </xf>
    <xf numFmtId="6" fontId="3" fillId="0" borderId="140" xfId="57" applyFont="1" applyBorder="1" applyAlignment="1" applyProtection="1">
      <alignment horizontal="right" vertical="center" shrinkToFit="1"/>
      <protection/>
    </xf>
    <xf numFmtId="6" fontId="3" fillId="0" borderId="174" xfId="57" applyFont="1" applyBorder="1" applyAlignment="1" applyProtection="1">
      <alignment horizontal="right" vertical="center" shrinkToFit="1"/>
      <protection/>
    </xf>
    <xf numFmtId="6" fontId="3" fillId="0" borderId="143" xfId="57" applyFont="1" applyBorder="1" applyAlignment="1" applyProtection="1">
      <alignment horizontal="right" vertical="center" shrinkToFit="1"/>
      <protection/>
    </xf>
    <xf numFmtId="6" fontId="3" fillId="0" borderId="173" xfId="57" applyFont="1" applyBorder="1" applyAlignment="1" applyProtection="1">
      <alignment horizontal="right" vertical="center" shrinkToFit="1"/>
      <protection/>
    </xf>
    <xf numFmtId="0" fontId="7" fillId="0" borderId="22" xfId="0" applyFont="1" applyBorder="1" applyAlignment="1" applyProtection="1">
      <alignment horizontal="center" vertical="center" shrinkToFit="1"/>
      <protection/>
    </xf>
    <xf numFmtId="0" fontId="7" fillId="0" borderId="204" xfId="0" applyFont="1" applyBorder="1" applyAlignment="1" applyProtection="1">
      <alignment horizontal="center" vertical="center" shrinkToFit="1"/>
      <protection/>
    </xf>
    <xf numFmtId="6" fontId="3" fillId="0" borderId="137" xfId="57" applyFont="1" applyBorder="1" applyAlignment="1" applyProtection="1">
      <alignment horizontal="right" vertical="center" shrinkToFit="1"/>
      <protection/>
    </xf>
    <xf numFmtId="6" fontId="3" fillId="0" borderId="211" xfId="57" applyFont="1" applyBorder="1" applyAlignment="1" applyProtection="1">
      <alignment horizontal="right" vertical="center" shrinkToFit="1"/>
      <protection/>
    </xf>
    <xf numFmtId="0" fontId="21" fillId="0" borderId="151" xfId="0" applyFont="1" applyBorder="1" applyAlignment="1">
      <alignment horizontal="right" vertical="center"/>
    </xf>
    <xf numFmtId="0" fontId="21" fillId="0" borderId="143" xfId="0" applyFont="1" applyBorder="1" applyAlignment="1">
      <alignment horizontal="right" vertical="center"/>
    </xf>
    <xf numFmtId="6" fontId="18" fillId="0" borderId="49" xfId="57" applyFont="1" applyFill="1" applyBorder="1" applyAlignment="1" applyProtection="1">
      <alignment horizontal="center" vertical="center"/>
      <protection/>
    </xf>
    <xf numFmtId="6" fontId="18" fillId="0" borderId="36" xfId="57" applyFont="1" applyFill="1" applyBorder="1" applyAlignment="1" applyProtection="1">
      <alignment horizontal="center" vertical="center"/>
      <protection/>
    </xf>
    <xf numFmtId="6" fontId="18" fillId="0" borderId="186" xfId="57" applyFont="1" applyFill="1" applyBorder="1" applyAlignment="1" applyProtection="1">
      <alignment horizontal="center" vertical="center"/>
      <protection/>
    </xf>
    <xf numFmtId="0" fontId="3" fillId="0" borderId="212" xfId="0" applyFont="1" applyFill="1" applyBorder="1" applyAlignment="1" applyProtection="1">
      <alignment horizontal="center" vertical="center"/>
      <protection/>
    </xf>
    <xf numFmtId="0" fontId="3" fillId="0" borderId="28" xfId="0" applyFont="1" applyFill="1" applyBorder="1" applyAlignment="1" applyProtection="1">
      <alignment horizontal="center" vertical="center"/>
      <protection/>
    </xf>
    <xf numFmtId="6" fontId="7" fillId="0" borderId="139" xfId="57" applyFont="1" applyBorder="1" applyAlignment="1" applyProtection="1">
      <alignment horizontal="right" vertical="center" shrinkToFit="1"/>
      <protection/>
    </xf>
    <xf numFmtId="6" fontId="7" fillId="0" borderId="195" xfId="57" applyFont="1" applyBorder="1" applyAlignment="1" applyProtection="1">
      <alignment horizontal="right" vertical="center" shrinkToFit="1"/>
      <protection/>
    </xf>
    <xf numFmtId="0" fontId="7" fillId="0" borderId="66" xfId="0" applyFont="1" applyBorder="1" applyAlignment="1" applyProtection="1">
      <alignment horizontal="center" vertical="center" wrapText="1" shrinkToFit="1"/>
      <protection/>
    </xf>
    <xf numFmtId="0" fontId="7" fillId="0" borderId="203" xfId="0" applyFont="1" applyBorder="1" applyAlignment="1" applyProtection="1">
      <alignment horizontal="center" vertical="center" wrapText="1" shrinkToFit="1"/>
      <protection/>
    </xf>
    <xf numFmtId="0" fontId="7" fillId="0" borderId="213" xfId="0" applyFont="1" applyBorder="1" applyAlignment="1" applyProtection="1">
      <alignment horizontal="center" vertical="center" shrinkToFit="1"/>
      <protection/>
    </xf>
    <xf numFmtId="0" fontId="7" fillId="0" borderId="214" xfId="0" applyFont="1" applyBorder="1" applyAlignment="1" applyProtection="1">
      <alignment horizontal="center" vertical="center" wrapText="1" shrinkToFit="1"/>
      <protection/>
    </xf>
    <xf numFmtId="0" fontId="7" fillId="0" borderId="177" xfId="0" applyFont="1" applyBorder="1" applyAlignment="1" applyProtection="1">
      <alignment horizontal="center" vertical="center" wrapText="1" shrinkToFit="1"/>
      <protection/>
    </xf>
    <xf numFmtId="6" fontId="7" fillId="0" borderId="215" xfId="57" applyFont="1" applyBorder="1" applyAlignment="1" applyProtection="1">
      <alignment horizontal="right" vertical="center" shrinkToFit="1"/>
      <protection/>
    </xf>
    <xf numFmtId="6" fontId="7" fillId="0" borderId="216" xfId="57" applyFont="1" applyBorder="1" applyAlignment="1" applyProtection="1">
      <alignment horizontal="right" vertical="center" shrinkToFit="1"/>
      <protection/>
    </xf>
    <xf numFmtId="6" fontId="7" fillId="0" borderId="217" xfId="57" applyFont="1" applyBorder="1" applyAlignment="1" applyProtection="1">
      <alignment horizontal="right" vertical="center" shrinkToFit="1"/>
      <protection/>
    </xf>
    <xf numFmtId="6" fontId="7" fillId="0" borderId="218" xfId="57" applyFont="1" applyBorder="1" applyAlignment="1" applyProtection="1">
      <alignment horizontal="right" vertical="center" shrinkToFit="1"/>
      <protection/>
    </xf>
    <xf numFmtId="6" fontId="7" fillId="0" borderId="210" xfId="57" applyFont="1" applyBorder="1" applyAlignment="1" applyProtection="1">
      <alignment horizontal="right" vertical="center" shrinkToFit="1"/>
      <protection/>
    </xf>
    <xf numFmtId="179" fontId="7" fillId="0" borderId="62" xfId="0" applyNumberFormat="1" applyFont="1" applyFill="1" applyBorder="1" applyAlignment="1" applyProtection="1">
      <alignment horizontal="center" vertical="center" shrinkToFit="1"/>
      <protection/>
    </xf>
    <xf numFmtId="179" fontId="7" fillId="0" borderId="36" xfId="0" applyNumberFormat="1" applyFont="1" applyFill="1" applyBorder="1" applyAlignment="1" applyProtection="1">
      <alignment horizontal="center" vertical="center" shrinkToFit="1"/>
      <protection/>
    </xf>
    <xf numFmtId="6" fontId="7" fillId="0" borderId="219"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173" xfId="57" applyFont="1" applyBorder="1" applyAlignment="1" applyProtection="1">
      <alignment horizontal="right" vertical="center" shrinkToFit="1"/>
      <protection/>
    </xf>
    <xf numFmtId="6" fontId="7" fillId="0" borderId="202"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6" fontId="7" fillId="0" borderId="174" xfId="57" applyFont="1" applyBorder="1" applyAlignment="1" applyProtection="1">
      <alignment horizontal="right" vertical="center" shrinkToFit="1"/>
      <protection/>
    </xf>
    <xf numFmtId="0" fontId="7" fillId="0" borderId="22" xfId="0" applyFont="1" applyBorder="1" applyAlignment="1" applyProtection="1">
      <alignment horizontal="center" vertical="center"/>
      <protection/>
    </xf>
    <xf numFmtId="0" fontId="7" fillId="0" borderId="204" xfId="0" applyFont="1" applyBorder="1" applyAlignment="1" applyProtection="1">
      <alignment horizontal="center" vertical="center"/>
      <protection/>
    </xf>
    <xf numFmtId="6" fontId="7" fillId="0" borderId="75" xfId="57" applyFont="1" applyBorder="1" applyAlignment="1" applyProtection="1">
      <alignment horizontal="right" vertical="center" shrinkToFit="1"/>
      <protection/>
    </xf>
    <xf numFmtId="0" fontId="0" fillId="0" borderId="62" xfId="0" applyBorder="1" applyAlignment="1" applyProtection="1">
      <alignment horizontal="center" vertical="center"/>
      <protection/>
    </xf>
    <xf numFmtId="0" fontId="0" fillId="0" borderId="36" xfId="0" applyBorder="1" applyAlignment="1">
      <alignment vertical="center"/>
    </xf>
    <xf numFmtId="0" fontId="0" fillId="0" borderId="186" xfId="0" applyBorder="1" applyAlignment="1">
      <alignment vertical="center"/>
    </xf>
    <xf numFmtId="0" fontId="0" fillId="0" borderId="186" xfId="0" applyBorder="1" applyAlignment="1">
      <alignment horizontal="center" vertical="center"/>
    </xf>
    <xf numFmtId="0" fontId="9" fillId="0" borderId="0" xfId="0" applyFont="1" applyAlignment="1" applyProtection="1">
      <alignment horizontal="left" vertical="center"/>
      <protection/>
    </xf>
    <xf numFmtId="0" fontId="0" fillId="0" borderId="0" xfId="0" applyAlignment="1">
      <alignment vertical="center"/>
    </xf>
    <xf numFmtId="6" fontId="7" fillId="0" borderId="211" xfId="57" applyFont="1" applyBorder="1" applyAlignment="1" applyProtection="1">
      <alignment horizontal="right" vertical="center" shrinkToFit="1"/>
      <protection/>
    </xf>
    <xf numFmtId="0" fontId="14" fillId="0" borderId="28" xfId="0" applyFont="1" applyFill="1" applyBorder="1" applyAlignment="1" applyProtection="1">
      <alignment horizontal="center" vertical="center"/>
      <protection/>
    </xf>
    <xf numFmtId="0" fontId="7" fillId="6" borderId="158" xfId="0" applyFont="1" applyFill="1" applyBorder="1" applyAlignment="1" applyProtection="1">
      <alignment horizontal="left" vertical="center"/>
      <protection locked="0"/>
    </xf>
    <xf numFmtId="0" fontId="7" fillId="6" borderId="159" xfId="0" applyFont="1" applyFill="1" applyBorder="1" applyAlignment="1" applyProtection="1">
      <alignment horizontal="left" vertical="center"/>
      <protection locked="0"/>
    </xf>
    <xf numFmtId="0" fontId="7" fillId="6" borderId="25" xfId="0" applyFont="1" applyFill="1" applyBorder="1" applyAlignment="1" applyProtection="1">
      <alignment horizontal="left" vertical="center"/>
      <protection locked="0"/>
    </xf>
    <xf numFmtId="6" fontId="7" fillId="0" borderId="220" xfId="57" applyFont="1" applyBorder="1" applyAlignment="1" applyProtection="1">
      <alignment horizontal="right" vertical="center" shrinkToFit="1"/>
      <protection/>
    </xf>
    <xf numFmtId="6" fontId="7" fillId="0" borderId="221" xfId="57" applyFont="1" applyBorder="1" applyAlignment="1" applyProtection="1">
      <alignment horizontal="right" vertical="center" shrinkToFit="1"/>
      <protection/>
    </xf>
    <xf numFmtId="6" fontId="7" fillId="0" borderId="222" xfId="57" applyFont="1" applyBorder="1" applyAlignment="1" applyProtection="1">
      <alignment horizontal="right" vertical="center" shrinkToFit="1"/>
      <protection/>
    </xf>
    <xf numFmtId="0" fontId="14" fillId="0" borderId="0" xfId="0" applyFont="1" applyAlignment="1" applyProtection="1">
      <alignment horizontal="left" vertical="center"/>
      <protection/>
    </xf>
    <xf numFmtId="0" fontId="15" fillId="0" borderId="66" xfId="0" applyFont="1" applyBorder="1" applyAlignment="1" applyProtection="1">
      <alignment horizontal="center" vertical="center" wrapText="1" shrinkToFit="1"/>
      <protection/>
    </xf>
    <xf numFmtId="0" fontId="15" fillId="0" borderId="209" xfId="0" applyFont="1" applyBorder="1" applyAlignment="1" applyProtection="1">
      <alignment horizontal="center" vertical="center" wrapText="1" shrinkToFit="1"/>
      <protection/>
    </xf>
    <xf numFmtId="0" fontId="7" fillId="6" borderId="223" xfId="0" applyFont="1" applyFill="1" applyBorder="1" applyAlignment="1" applyProtection="1">
      <alignment horizontal="left" vertical="center"/>
      <protection locked="0"/>
    </xf>
    <xf numFmtId="6" fontId="7" fillId="0" borderId="28" xfId="57" applyFont="1" applyBorder="1" applyAlignment="1" applyProtection="1">
      <alignment horizontal="right" vertical="center" shrinkToFit="1"/>
      <protection/>
    </xf>
    <xf numFmtId="6" fontId="7" fillId="0" borderId="224" xfId="57" applyFont="1" applyBorder="1" applyAlignment="1" applyProtection="1">
      <alignment horizontal="right" vertical="center" shrinkToFit="1"/>
      <protection/>
    </xf>
    <xf numFmtId="6" fontId="7" fillId="0" borderId="201" xfId="57" applyFont="1" applyBorder="1" applyAlignment="1" applyProtection="1">
      <alignment horizontal="right" vertical="center" shrinkToFi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30">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04851"/>
        </a:xfrm>
        <a:solidFill>
          <a:srgbClr val="FFFFFF"/>
        </a:solidFill>
      </xdr:grpSpPr>
      <xdr:grpSp>
        <xdr:nvGrpSpPr>
          <xdr:cNvPr id="7" name="グループ化 2"/>
          <xdr:cNvGrpSpPr>
            <a:grpSpLocks/>
          </xdr:cNvGrpSpPr>
        </xdr:nvGrpSpPr>
        <xdr:grpSpPr>
          <a:xfrm>
            <a:off x="104775" y="2867025"/>
            <a:ext cx="1619250" cy="704851"/>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391"/>
            <a:ext cx="147959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11</xdr:col>
      <xdr:colOff>228600</xdr:colOff>
      <xdr:row>15</xdr:row>
      <xdr:rowOff>485775</xdr:rowOff>
    </xdr:from>
    <xdr:to>
      <xdr:col>14</xdr:col>
      <xdr:colOff>438150</xdr:colOff>
      <xdr:row>17</xdr:row>
      <xdr:rowOff>9525</xdr:rowOff>
    </xdr:to>
    <xdr:sp>
      <xdr:nvSpPr>
        <xdr:cNvPr id="6" name="角丸四角形 12"/>
        <xdr:cNvSpPr>
          <a:spLocks/>
        </xdr:cNvSpPr>
      </xdr:nvSpPr>
      <xdr:spPr>
        <a:xfrm>
          <a:off x="8705850" y="5133975"/>
          <a:ext cx="2724150" cy="514350"/>
        </a:xfrm>
        <a:prstGeom prst="round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マイナス配当は</a:t>
          </a:r>
          <a:r>
            <a:rPr lang="en-US" cap="none" sz="1100" b="0" i="0" u="none" baseline="0">
              <a:solidFill>
                <a:srgbClr val="FF0000"/>
              </a:solidFill>
              <a:latin typeface="ＭＳ Ｐゴシック"/>
              <a:ea typeface="ＭＳ Ｐゴシック"/>
              <a:cs typeface="ＭＳ Ｐゴシック"/>
            </a:rPr>
            <a:t>赤文字</a:t>
          </a:r>
          <a:r>
            <a:rPr lang="en-US" cap="none" sz="1100" b="0" i="0" u="none" baseline="0">
              <a:solidFill>
                <a:srgbClr val="000000"/>
              </a:solidFill>
              <a:latin typeface="ＭＳ Ｐゴシック"/>
              <a:ea typeface="ＭＳ Ｐゴシック"/>
              <a:cs typeface="ＭＳ Ｐゴシック"/>
            </a:rPr>
            <a:t>になります</a:t>
          </a:r>
          <a:r>
            <a:rPr lang="en-US" cap="none" sz="11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29156"/>
        </a:xfrm>
        <a:solidFill>
          <a:srgbClr val="FFFFFF"/>
        </a:solidFill>
      </xdr:grpSpPr>
      <xdr:grpSp>
        <xdr:nvGrpSpPr>
          <xdr:cNvPr id="7" name="グループ化 2"/>
          <xdr:cNvGrpSpPr>
            <a:grpSpLocks/>
          </xdr:cNvGrpSpPr>
        </xdr:nvGrpSpPr>
        <xdr:grpSpPr>
          <a:xfrm>
            <a:off x="104775" y="2867025"/>
            <a:ext cx="1619250" cy="704912"/>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416"/>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変更する必要が生じた理由を書いてください。</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3.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4.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5.v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2.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9">
    <tabColor rgb="FFFF66CC"/>
    <pageSetUpPr fitToPage="1"/>
  </sheetPr>
  <dimension ref="A1:K35"/>
  <sheetViews>
    <sheetView showZeros="0" tabSelected="1" view="pageBreakPreview" zoomScaleSheetLayoutView="100" workbookViewId="0" topLeftCell="A1">
      <selection activeCell="C17" sqref="C17"/>
    </sheetView>
  </sheetViews>
  <sheetFormatPr defaultColWidth="9.00390625" defaultRowHeight="45.75" customHeight="1"/>
  <cols>
    <col min="1" max="1" width="10.00390625" style="7" customWidth="1"/>
    <col min="2" max="2" width="10.00390625" style="9" customWidth="1"/>
    <col min="3" max="10" width="10.00390625" style="7" customWidth="1"/>
    <col min="11" max="11" width="11.25390625" style="7" customWidth="1"/>
    <col min="12" max="16384" width="9.00390625" style="7" customWidth="1"/>
  </cols>
  <sheetData>
    <row r="1" spans="1:11" s="1" customFormat="1" ht="18" customHeight="1">
      <c r="A1" s="1" t="s">
        <v>222</v>
      </c>
      <c r="B1" s="147"/>
      <c r="H1" s="544" t="s">
        <v>271</v>
      </c>
      <c r="I1" s="544"/>
      <c r="J1" s="544"/>
      <c r="K1" s="544"/>
    </row>
    <row r="2" spans="2:11" s="1" customFormat="1" ht="18" customHeight="1">
      <c r="B2" s="147"/>
      <c r="H2" s="544" t="s">
        <v>272</v>
      </c>
      <c r="I2" s="544"/>
      <c r="J2" s="544"/>
      <c r="K2" s="544"/>
    </row>
    <row r="3" spans="2:11" s="1" customFormat="1" ht="18" customHeight="1">
      <c r="B3" s="147"/>
      <c r="K3" s="2"/>
    </row>
    <row r="4" spans="2:11" s="1" customFormat="1" ht="18" customHeight="1">
      <c r="B4" s="147"/>
      <c r="H4" s="545" t="s">
        <v>383</v>
      </c>
      <c r="I4" s="545"/>
      <c r="J4" s="545"/>
      <c r="K4" s="545"/>
    </row>
    <row r="5" spans="2:11" s="1" customFormat="1" ht="18" customHeight="1">
      <c r="B5" s="147"/>
      <c r="H5" s="546">
        <v>43245</v>
      </c>
      <c r="I5" s="545"/>
      <c r="J5" s="545"/>
      <c r="K5" s="545"/>
    </row>
    <row r="6" spans="1:11" s="1" customFormat="1" ht="18" customHeight="1">
      <c r="A6" s="3" t="s">
        <v>2</v>
      </c>
      <c r="B6" s="147"/>
      <c r="H6" s="4"/>
      <c r="K6" s="11"/>
    </row>
    <row r="7" spans="1:11" s="1" customFormat="1" ht="18" customHeight="1">
      <c r="A7" s="4"/>
      <c r="B7" s="147"/>
      <c r="H7" s="545" t="s">
        <v>273</v>
      </c>
      <c r="I7" s="545"/>
      <c r="J7" s="545"/>
      <c r="K7" s="545"/>
    </row>
    <row r="8" spans="1:11" s="1" customFormat="1" ht="18" customHeight="1">
      <c r="A8" s="4"/>
      <c r="B8" s="147"/>
      <c r="H8" s="545" t="s">
        <v>274</v>
      </c>
      <c r="I8" s="545"/>
      <c r="J8" s="545"/>
      <c r="K8" s="545"/>
    </row>
    <row r="9" spans="1:11" s="1" customFormat="1" ht="42" customHeight="1">
      <c r="A9" s="4"/>
      <c r="B9" s="147"/>
      <c r="H9" s="2"/>
      <c r="K9" s="46"/>
    </row>
    <row r="10" spans="1:11" s="5" customFormat="1" ht="24" customHeight="1">
      <c r="A10" s="533" t="s">
        <v>262</v>
      </c>
      <c r="B10" s="533"/>
      <c r="C10" s="533"/>
      <c r="D10" s="533"/>
      <c r="E10" s="533"/>
      <c r="F10" s="533"/>
      <c r="G10" s="533"/>
      <c r="H10" s="533"/>
      <c r="I10" s="533"/>
      <c r="J10" s="533"/>
      <c r="K10" s="533"/>
    </row>
    <row r="11" spans="1:11" s="5" customFormat="1" ht="24" customHeight="1">
      <c r="A11" s="534"/>
      <c r="B11" s="534"/>
      <c r="C11" s="534"/>
      <c r="D11" s="534"/>
      <c r="E11" s="534"/>
      <c r="F11" s="534"/>
      <c r="G11" s="534"/>
      <c r="H11" s="534"/>
      <c r="I11" s="534"/>
      <c r="J11" s="534"/>
      <c r="K11" s="534"/>
    </row>
    <row r="12" spans="1:11" s="5" customFormat="1" ht="24" customHeight="1">
      <c r="A12" s="14" t="s">
        <v>384</v>
      </c>
      <c r="B12" s="148"/>
      <c r="C12" s="14"/>
      <c r="D12" s="14"/>
      <c r="E12" s="14"/>
      <c r="F12" s="14"/>
      <c r="G12" s="14"/>
      <c r="H12" s="6"/>
      <c r="I12" s="6"/>
      <c r="J12" s="6"/>
      <c r="K12" s="6"/>
    </row>
    <row r="13" spans="1:11" s="5" customFormat="1" ht="24" customHeight="1" thickBot="1">
      <c r="A13" s="57"/>
      <c r="B13" s="149"/>
      <c r="C13" s="58"/>
      <c r="D13" s="58"/>
      <c r="E13" s="58"/>
      <c r="F13" s="58"/>
      <c r="G13" s="58"/>
      <c r="H13" s="58"/>
      <c r="I13" s="58"/>
      <c r="J13" s="58"/>
      <c r="K13" s="58"/>
    </row>
    <row r="14" spans="1:11" s="5" customFormat="1" ht="45" customHeight="1" thickBot="1">
      <c r="A14" s="535" t="s">
        <v>223</v>
      </c>
      <c r="B14" s="536"/>
      <c r="C14" s="537"/>
      <c r="D14" s="538">
        <f>'1-1'!D14:F14</f>
        <v>1190000</v>
      </c>
      <c r="E14" s="539"/>
      <c r="F14" s="540"/>
      <c r="G14" s="547" t="s">
        <v>1</v>
      </c>
      <c r="H14" s="548"/>
      <c r="I14" s="549">
        <v>43245</v>
      </c>
      <c r="J14" s="550"/>
      <c r="K14" s="551"/>
    </row>
    <row r="15" spans="1:11" s="5" customFormat="1" ht="39" customHeight="1" thickBot="1">
      <c r="A15" s="19"/>
      <c r="B15" s="18" t="s">
        <v>8</v>
      </c>
      <c r="C15" s="17" t="s">
        <v>9</v>
      </c>
      <c r="D15" s="16" t="s">
        <v>124</v>
      </c>
      <c r="E15" s="16" t="s">
        <v>123</v>
      </c>
      <c r="F15" s="17" t="s">
        <v>10</v>
      </c>
      <c r="G15" s="17" t="s">
        <v>11</v>
      </c>
      <c r="H15" s="448" t="s">
        <v>249</v>
      </c>
      <c r="I15" s="16" t="s">
        <v>12</v>
      </c>
      <c r="J15" s="447" t="s">
        <v>253</v>
      </c>
      <c r="K15" s="23" t="s">
        <v>15</v>
      </c>
    </row>
    <row r="16" spans="1:11" s="5" customFormat="1" ht="58.5" customHeight="1" thickBot="1" thickTop="1">
      <c r="A16" s="22" t="s">
        <v>119</v>
      </c>
      <c r="B16" s="220">
        <f>'3-2'!K35</f>
        <v>81160</v>
      </c>
      <c r="C16" s="221">
        <f>'3-2'!K36</f>
        <v>345970</v>
      </c>
      <c r="D16" s="221">
        <f>'3-2'!K37</f>
        <v>220863</v>
      </c>
      <c r="E16" s="221">
        <f>'3-2'!K38</f>
        <v>0</v>
      </c>
      <c r="F16" s="221">
        <f>'3-2'!K39</f>
        <v>0</v>
      </c>
      <c r="G16" s="221">
        <f>'3-2'!K40</f>
        <v>0</v>
      </c>
      <c r="H16" s="221">
        <f>'3-2'!K41</f>
        <v>0</v>
      </c>
      <c r="I16" s="221">
        <f>'3-2'!K42</f>
        <v>147200</v>
      </c>
      <c r="J16" s="222">
        <f>'3-2'!K43</f>
        <v>333990</v>
      </c>
      <c r="K16" s="223">
        <f>SUM(B16:J16)</f>
        <v>1129183</v>
      </c>
    </row>
    <row r="17" spans="6:7" ht="24" customHeight="1" thickBot="1">
      <c r="F17" s="12"/>
      <c r="G17" s="12"/>
    </row>
    <row r="18" spans="1:11" ht="24" customHeight="1" thickBot="1">
      <c r="A18" s="145" t="s">
        <v>141</v>
      </c>
      <c r="B18" s="552" t="s">
        <v>142</v>
      </c>
      <c r="C18" s="553"/>
      <c r="D18" s="552" t="s">
        <v>224</v>
      </c>
      <c r="E18" s="554"/>
      <c r="F18" s="553" t="s">
        <v>219</v>
      </c>
      <c r="G18" s="553"/>
      <c r="H18" s="553"/>
      <c r="I18" s="553"/>
      <c r="J18" s="554"/>
      <c r="K18" s="146" t="s">
        <v>140</v>
      </c>
    </row>
    <row r="19" spans="1:11" ht="48" customHeight="1">
      <c r="A19" s="150">
        <v>1</v>
      </c>
      <c r="B19" s="555" t="s">
        <v>374</v>
      </c>
      <c r="C19" s="556"/>
      <c r="D19" s="558" t="s">
        <v>281</v>
      </c>
      <c r="E19" s="559"/>
      <c r="F19" s="560" t="s">
        <v>375</v>
      </c>
      <c r="G19" s="560"/>
      <c r="H19" s="560"/>
      <c r="I19" s="560"/>
      <c r="J19" s="559"/>
      <c r="K19" s="473" t="s">
        <v>382</v>
      </c>
    </row>
    <row r="20" spans="1:11" ht="48" customHeight="1">
      <c r="A20" s="151">
        <v>2</v>
      </c>
      <c r="B20" s="531" t="s">
        <v>376</v>
      </c>
      <c r="C20" s="557"/>
      <c r="D20" s="528" t="s">
        <v>377</v>
      </c>
      <c r="E20" s="529"/>
      <c r="F20" s="530" t="s">
        <v>378</v>
      </c>
      <c r="G20" s="530"/>
      <c r="H20" s="530"/>
      <c r="I20" s="530"/>
      <c r="J20" s="529"/>
      <c r="K20" s="473" t="s">
        <v>382</v>
      </c>
    </row>
    <row r="21" spans="1:11" ht="48" customHeight="1">
      <c r="A21" s="151">
        <v>3</v>
      </c>
      <c r="B21" s="531" t="s">
        <v>379</v>
      </c>
      <c r="C21" s="557"/>
      <c r="D21" s="528" t="s">
        <v>284</v>
      </c>
      <c r="E21" s="529"/>
      <c r="F21" s="530" t="s">
        <v>380</v>
      </c>
      <c r="G21" s="530"/>
      <c r="H21" s="530"/>
      <c r="I21" s="530"/>
      <c r="J21" s="529"/>
      <c r="K21" s="473" t="s">
        <v>382</v>
      </c>
    </row>
    <row r="22" spans="1:11" ht="48" customHeight="1">
      <c r="A22" s="151">
        <v>4</v>
      </c>
      <c r="B22" s="531" t="s">
        <v>381</v>
      </c>
      <c r="C22" s="557"/>
      <c r="D22" s="528" t="s">
        <v>284</v>
      </c>
      <c r="E22" s="529"/>
      <c r="F22" s="530" t="s">
        <v>289</v>
      </c>
      <c r="G22" s="530"/>
      <c r="H22" s="530"/>
      <c r="I22" s="530"/>
      <c r="J22" s="529"/>
      <c r="K22" s="473" t="s">
        <v>382</v>
      </c>
    </row>
    <row r="23" spans="1:11" ht="48" customHeight="1">
      <c r="A23" s="151">
        <v>5</v>
      </c>
      <c r="B23" s="531"/>
      <c r="C23" s="557"/>
      <c r="D23" s="528"/>
      <c r="E23" s="529"/>
      <c r="F23" s="530"/>
      <c r="G23" s="530"/>
      <c r="H23" s="530"/>
      <c r="I23" s="530"/>
      <c r="J23" s="529"/>
      <c r="K23" s="473"/>
    </row>
    <row r="24" spans="1:11" ht="48" customHeight="1">
      <c r="A24" s="151"/>
      <c r="B24" s="531"/>
      <c r="C24" s="557"/>
      <c r="D24" s="528"/>
      <c r="E24" s="529"/>
      <c r="F24" s="530"/>
      <c r="G24" s="530"/>
      <c r="H24" s="530"/>
      <c r="I24" s="530"/>
      <c r="J24" s="529"/>
      <c r="K24" s="473"/>
    </row>
    <row r="25" spans="1:11" ht="48" customHeight="1">
      <c r="A25" s="151"/>
      <c r="B25" s="531"/>
      <c r="C25" s="532"/>
      <c r="D25" s="528"/>
      <c r="E25" s="529"/>
      <c r="F25" s="530"/>
      <c r="G25" s="530"/>
      <c r="H25" s="530"/>
      <c r="I25" s="530"/>
      <c r="J25" s="529"/>
      <c r="K25" s="473"/>
    </row>
    <row r="26" spans="1:11" ht="48" customHeight="1">
      <c r="A26" s="151"/>
      <c r="B26" s="531"/>
      <c r="C26" s="532"/>
      <c r="D26" s="528"/>
      <c r="E26" s="529"/>
      <c r="F26" s="530"/>
      <c r="G26" s="530"/>
      <c r="H26" s="530"/>
      <c r="I26" s="530"/>
      <c r="J26" s="529"/>
      <c r="K26" s="473"/>
    </row>
    <row r="27" spans="1:11" ht="48" customHeight="1">
      <c r="A27" s="151"/>
      <c r="B27" s="531"/>
      <c r="C27" s="557"/>
      <c r="D27" s="528"/>
      <c r="E27" s="529"/>
      <c r="F27" s="530"/>
      <c r="G27" s="530"/>
      <c r="H27" s="530"/>
      <c r="I27" s="530"/>
      <c r="J27" s="529"/>
      <c r="K27" s="473"/>
    </row>
    <row r="28" spans="1:11" ht="48" customHeight="1">
      <c r="A28" s="151"/>
      <c r="B28" s="531"/>
      <c r="C28" s="557"/>
      <c r="D28" s="528"/>
      <c r="E28" s="529"/>
      <c r="F28" s="530"/>
      <c r="G28" s="530"/>
      <c r="H28" s="530"/>
      <c r="I28" s="530"/>
      <c r="J28" s="529"/>
      <c r="K28" s="473"/>
    </row>
    <row r="29" spans="1:11" ht="48" customHeight="1">
      <c r="A29" s="151"/>
      <c r="B29" s="531"/>
      <c r="C29" s="557"/>
      <c r="D29" s="528"/>
      <c r="E29" s="529"/>
      <c r="F29" s="530"/>
      <c r="G29" s="530"/>
      <c r="H29" s="530"/>
      <c r="I29" s="530"/>
      <c r="J29" s="529"/>
      <c r="K29" s="473"/>
    </row>
    <row r="30" spans="1:11" ht="48" customHeight="1">
      <c r="A30" s="158"/>
      <c r="B30" s="531"/>
      <c r="C30" s="532"/>
      <c r="D30" s="528"/>
      <c r="E30" s="529"/>
      <c r="F30" s="530"/>
      <c r="G30" s="530"/>
      <c r="H30" s="530"/>
      <c r="I30" s="530"/>
      <c r="J30" s="529"/>
      <c r="K30" s="473"/>
    </row>
    <row r="31" spans="1:11" ht="48" customHeight="1">
      <c r="A31" s="158"/>
      <c r="B31" s="531"/>
      <c r="C31" s="532"/>
      <c r="D31" s="528"/>
      <c r="E31" s="529"/>
      <c r="F31" s="530"/>
      <c r="G31" s="530"/>
      <c r="H31" s="530"/>
      <c r="I31" s="530"/>
      <c r="J31" s="529"/>
      <c r="K31" s="473"/>
    </row>
    <row r="32" spans="1:11" ht="48" customHeight="1">
      <c r="A32" s="158"/>
      <c r="B32" s="531"/>
      <c r="C32" s="532"/>
      <c r="D32" s="528"/>
      <c r="E32" s="529"/>
      <c r="F32" s="530"/>
      <c r="G32" s="530"/>
      <c r="H32" s="530"/>
      <c r="I32" s="530"/>
      <c r="J32" s="529"/>
      <c r="K32" s="473"/>
    </row>
    <row r="33" spans="1:11" ht="48" customHeight="1">
      <c r="A33" s="158"/>
      <c r="B33" s="531"/>
      <c r="C33" s="532"/>
      <c r="D33" s="528"/>
      <c r="E33" s="529"/>
      <c r="F33" s="530"/>
      <c r="G33" s="530"/>
      <c r="H33" s="530"/>
      <c r="I33" s="530"/>
      <c r="J33" s="529"/>
      <c r="K33" s="473"/>
    </row>
    <row r="34" spans="1:11" ht="48" customHeight="1">
      <c r="A34" s="158"/>
      <c r="B34" s="531"/>
      <c r="C34" s="532"/>
      <c r="D34" s="528"/>
      <c r="E34" s="529"/>
      <c r="F34" s="530"/>
      <c r="G34" s="530"/>
      <c r="H34" s="530"/>
      <c r="I34" s="530"/>
      <c r="J34" s="529"/>
      <c r="K34" s="473"/>
    </row>
    <row r="35" spans="1:11" ht="48" customHeight="1" thickBot="1">
      <c r="A35" s="152"/>
      <c r="B35" s="561"/>
      <c r="C35" s="562"/>
      <c r="D35" s="541"/>
      <c r="E35" s="542"/>
      <c r="F35" s="543"/>
      <c r="G35" s="543"/>
      <c r="H35" s="543"/>
      <c r="I35" s="543"/>
      <c r="J35" s="542"/>
      <c r="K35" s="473"/>
    </row>
  </sheetData>
  <sheetProtection formatCells="0" selectLockedCells="1"/>
  <mergeCells count="65">
    <mergeCell ref="B35:C35"/>
    <mergeCell ref="B27:C27"/>
    <mergeCell ref="B28:C28"/>
    <mergeCell ref="B21:C21"/>
    <mergeCell ref="B22:C22"/>
    <mergeCell ref="B32:C32"/>
    <mergeCell ref="B33:C33"/>
    <mergeCell ref="B34:C34"/>
    <mergeCell ref="B25:C25"/>
    <mergeCell ref="D22:E22"/>
    <mergeCell ref="B23:C23"/>
    <mergeCell ref="B24:C24"/>
    <mergeCell ref="D23:E23"/>
    <mergeCell ref="D24:E24"/>
    <mergeCell ref="B29:C29"/>
    <mergeCell ref="D25:E25"/>
    <mergeCell ref="D28:E28"/>
    <mergeCell ref="B20:C20"/>
    <mergeCell ref="D19:E19"/>
    <mergeCell ref="D20:E20"/>
    <mergeCell ref="F20:J20"/>
    <mergeCell ref="F19:J19"/>
    <mergeCell ref="D21:E21"/>
    <mergeCell ref="G14:H14"/>
    <mergeCell ref="I14:K14"/>
    <mergeCell ref="B18:C18"/>
    <mergeCell ref="D18:E18"/>
    <mergeCell ref="F18:J18"/>
    <mergeCell ref="B19:C19"/>
    <mergeCell ref="H1:K1"/>
    <mergeCell ref="H2:K2"/>
    <mergeCell ref="H4:K4"/>
    <mergeCell ref="H5:K5"/>
    <mergeCell ref="H7:K7"/>
    <mergeCell ref="H8:K8"/>
    <mergeCell ref="A10:K11"/>
    <mergeCell ref="A14:C14"/>
    <mergeCell ref="D14:F14"/>
    <mergeCell ref="F24:J24"/>
    <mergeCell ref="F23:J23"/>
    <mergeCell ref="D35:E35"/>
    <mergeCell ref="F35:J35"/>
    <mergeCell ref="F34:J34"/>
    <mergeCell ref="F33:J33"/>
    <mergeCell ref="D29:E29"/>
    <mergeCell ref="F32:J32"/>
    <mergeCell ref="F31:J31"/>
    <mergeCell ref="D34:E34"/>
    <mergeCell ref="F22:J22"/>
    <mergeCell ref="F21:J21"/>
    <mergeCell ref="D26:E26"/>
    <mergeCell ref="F28:J28"/>
    <mergeCell ref="F27:J27"/>
    <mergeCell ref="F26:J26"/>
    <mergeCell ref="F25:J25"/>
    <mergeCell ref="D33:E33"/>
    <mergeCell ref="D31:E31"/>
    <mergeCell ref="D32:E32"/>
    <mergeCell ref="F30:J30"/>
    <mergeCell ref="F29:J29"/>
    <mergeCell ref="B26:C26"/>
    <mergeCell ref="B30:C30"/>
    <mergeCell ref="B31:C31"/>
    <mergeCell ref="D27:E27"/>
    <mergeCell ref="D30:E30"/>
  </mergeCells>
  <conditionalFormatting sqref="B16:K16">
    <cfRule type="cellIs" priority="1" dxfId="29" operator="equal" stopIfTrue="1">
      <formula>0</formula>
    </cfRule>
  </conditionalFormatting>
  <dataValidations count="1">
    <dataValidation type="list" allowBlank="1" showInputMessage="1" showErrorMessage="1" sqref="K19:K35">
      <formula1>"◎,○,△"</formula1>
    </dataValidation>
  </dataValidations>
  <printOptions/>
  <pageMargins left="0.5905511811023623" right="0.5905511811023623" top="0.5905511811023623" bottom="0.5905511811023623" header="0.3937007874015748" footer="0.5118110236220472"/>
  <pageSetup fitToHeight="0" fitToWidth="1" horizontalDpi="600" verticalDpi="600" orientation="portrait" paperSize="9" scale="83" r:id="rId2"/>
  <drawing r:id="rId1"/>
</worksheet>
</file>

<file path=xl/worksheets/sheet10.xml><?xml version="1.0" encoding="utf-8"?>
<worksheet xmlns="http://schemas.openxmlformats.org/spreadsheetml/2006/main" xmlns:r="http://schemas.openxmlformats.org/officeDocument/2006/relationships">
  <sheetPr codeName="Sheet23">
    <tabColor theme="9" tint="-0.24997000396251678"/>
  </sheetPr>
  <dimension ref="A1:J123"/>
  <sheetViews>
    <sheetView showZeros="0" view="pageBreakPreview" zoomScaleSheetLayoutView="100" workbookViewId="0" topLeftCell="A1">
      <pane xSplit="1" ySplit="4" topLeftCell="B44" activePane="bottomRight" state="frozen"/>
      <selection pane="topLeft" activeCell="E23" sqref="E23"/>
      <selection pane="topRight" activeCell="E23" sqref="E23"/>
      <selection pane="bottomLeft" activeCell="E23" sqref="E23"/>
      <selection pane="bottomRight" activeCell="E5" sqref="E5"/>
    </sheetView>
  </sheetViews>
  <sheetFormatPr defaultColWidth="9.00390625" defaultRowHeight="13.5"/>
  <cols>
    <col min="1" max="1" width="5.625" style="9" customWidth="1"/>
    <col min="2" max="2" width="7.625" style="81" customWidth="1"/>
    <col min="3" max="3" width="5.625" style="81" customWidth="1"/>
    <col min="4" max="4" width="45.625" style="7" customWidth="1"/>
    <col min="5" max="5" width="8.625" style="7" customWidth="1"/>
    <col min="6" max="9" width="8.625" style="9" customWidth="1"/>
    <col min="10" max="16384" width="9.00390625" style="7" customWidth="1"/>
  </cols>
  <sheetData>
    <row r="1" spans="1:9" ht="24" customHeight="1" thickBot="1">
      <c r="A1" s="656" t="s">
        <v>260</v>
      </c>
      <c r="B1" s="656"/>
      <c r="C1" s="656"/>
      <c r="D1" s="656"/>
      <c r="E1" s="656"/>
      <c r="F1" s="656"/>
      <c r="G1" s="657"/>
      <c r="H1" s="657"/>
      <c r="I1" s="657"/>
    </row>
    <row r="2" spans="1:9" ht="15" customHeight="1" thickBot="1">
      <c r="A2" s="8"/>
      <c r="B2" s="7" t="s">
        <v>244</v>
      </c>
      <c r="C2" s="87"/>
      <c r="E2" s="115"/>
      <c r="F2" s="116" t="s">
        <v>112</v>
      </c>
      <c r="G2" s="209">
        <f>SUM(E5:E119)</f>
        <v>137990</v>
      </c>
      <c r="H2" s="72" t="s">
        <v>188</v>
      </c>
      <c r="I2" s="209">
        <f>SUM(H5:H119)</f>
        <v>0</v>
      </c>
    </row>
    <row r="3" spans="1:9" ht="15" customHeight="1" thickBot="1">
      <c r="A3" s="8"/>
      <c r="B3" s="7"/>
      <c r="C3" s="87"/>
      <c r="E3" s="652" t="s">
        <v>181</v>
      </c>
      <c r="F3" s="653"/>
      <c r="G3" s="654"/>
      <c r="H3" s="652" t="s">
        <v>182</v>
      </c>
      <c r="I3" s="655"/>
    </row>
    <row r="4" spans="1:9" ht="15" customHeight="1" thickBot="1">
      <c r="A4" s="99" t="s">
        <v>17</v>
      </c>
      <c r="B4" s="100" t="s">
        <v>204</v>
      </c>
      <c r="C4" s="100" t="s">
        <v>205</v>
      </c>
      <c r="D4" s="98" t="s">
        <v>18</v>
      </c>
      <c r="E4" s="41" t="s">
        <v>112</v>
      </c>
      <c r="F4" s="114" t="s">
        <v>188</v>
      </c>
      <c r="G4" s="42" t="s">
        <v>19</v>
      </c>
      <c r="H4" s="72" t="s">
        <v>188</v>
      </c>
      <c r="I4" s="42" t="s">
        <v>19</v>
      </c>
    </row>
    <row r="5" spans="1:10" ht="15" customHeight="1">
      <c r="A5" s="102">
        <v>1</v>
      </c>
      <c r="B5" s="125" t="str">
        <f>IF('1-3'!B4="","",'1-3'!B4)</f>
        <v>全国</v>
      </c>
      <c r="C5" s="125" t="str">
        <f>IF('1-3'!C4="","",'1-3'!C4)</f>
        <v>校長</v>
      </c>
      <c r="D5" s="122" t="str">
        <f>IF('1-3'!D4="","",'1-3'!D4)</f>
        <v>全国高等学校長協会</v>
      </c>
      <c r="E5" s="193">
        <f>F5</f>
        <v>8000</v>
      </c>
      <c r="F5" s="194">
        <f>IF('1-3'!E4="","",'1-3'!E4)</f>
        <v>8000</v>
      </c>
      <c r="G5" s="127" t="str">
        <f>J5</f>
        <v>◎</v>
      </c>
      <c r="H5" s="210"/>
      <c r="I5" s="83"/>
      <c r="J5" s="124" t="str">
        <f>IF('1-3'!F4="","",'1-3'!F4)</f>
        <v>◎</v>
      </c>
    </row>
    <row r="6" spans="1:10" ht="15" customHeight="1">
      <c r="A6" s="104">
        <v>2</v>
      </c>
      <c r="B6" s="126" t="str">
        <f>IF('1-3'!B5="","",'1-3'!B5)</f>
        <v>全国</v>
      </c>
      <c r="C6" s="126" t="str">
        <f>IF('1-3'!C5="","",'1-3'!C5)</f>
        <v>校長</v>
      </c>
      <c r="D6" s="123" t="str">
        <f>IF('1-3'!D5="","",'1-3'!D5)</f>
        <v>全国高等学校長協会体育部会</v>
      </c>
      <c r="E6" s="195">
        <f aca="true" t="shared" si="0" ref="E6:E69">F6</f>
      </c>
      <c r="F6" s="196">
        <f>IF('1-3'!E5="","",'1-3'!E5)</f>
      </c>
      <c r="G6" s="84">
        <f aca="true" t="shared" si="1" ref="G6:G69">J6</f>
      </c>
      <c r="H6" s="210"/>
      <c r="I6" s="83"/>
      <c r="J6" s="124">
        <f>IF('1-3'!F5="","",'1-3'!F5)</f>
      </c>
    </row>
    <row r="7" spans="1:10" ht="15" customHeight="1">
      <c r="A7" s="104">
        <v>3</v>
      </c>
      <c r="B7" s="126" t="str">
        <f>IF('1-3'!B6="","",'1-3'!B6)</f>
        <v>全国</v>
      </c>
      <c r="C7" s="126" t="str">
        <f>IF('1-3'!C6="","",'1-3'!C6)</f>
        <v>校長</v>
      </c>
      <c r="D7" s="123" t="str">
        <f>IF('1-3'!D6="","",'1-3'!D6)</f>
        <v>全国高等学校長協会家庭部会</v>
      </c>
      <c r="E7" s="195">
        <f t="shared" si="0"/>
      </c>
      <c r="F7" s="196">
        <f>IF('1-3'!E6="","",'1-3'!E6)</f>
      </c>
      <c r="G7" s="84">
        <f t="shared" si="1"/>
      </c>
      <c r="H7" s="210"/>
      <c r="I7" s="83"/>
      <c r="J7" s="124">
        <f>IF('1-3'!F6="","",'1-3'!F6)</f>
      </c>
    </row>
    <row r="8" spans="1:10" ht="15" customHeight="1">
      <c r="A8" s="104">
        <v>4</v>
      </c>
      <c r="B8" s="126" t="str">
        <f>IF('1-3'!B7="","",'1-3'!B7)</f>
        <v>全国</v>
      </c>
      <c r="C8" s="126" t="str">
        <f>IF('1-3'!C7="","",'1-3'!C7)</f>
        <v>校長</v>
      </c>
      <c r="D8" s="123" t="str">
        <f>IF('1-3'!D7="","",'1-3'!D7)</f>
        <v>全国高等学校長協会特別支援学校部会</v>
      </c>
      <c r="E8" s="195">
        <f t="shared" si="0"/>
        <v>2000</v>
      </c>
      <c r="F8" s="196">
        <f>IF('1-3'!E7="","",'1-3'!E7)</f>
        <v>2000</v>
      </c>
      <c r="G8" s="84">
        <f t="shared" si="1"/>
      </c>
      <c r="H8" s="210"/>
      <c r="I8" s="83"/>
      <c r="J8" s="124">
        <f>IF('1-3'!F7="","",'1-3'!F7)</f>
      </c>
    </row>
    <row r="9" spans="1:10" ht="15" customHeight="1">
      <c r="A9" s="104">
        <v>5</v>
      </c>
      <c r="B9" s="126" t="str">
        <f>IF('1-3'!B8="","",'1-3'!B8)</f>
        <v>全国</v>
      </c>
      <c r="C9" s="126" t="str">
        <f>IF('1-3'!C8="","",'1-3'!C8)</f>
        <v>校長</v>
      </c>
      <c r="D9" s="123" t="str">
        <f>IF('1-3'!D8="","",'1-3'!D8)</f>
        <v>全国普通科高等学校長会</v>
      </c>
      <c r="E9" s="195">
        <f t="shared" si="0"/>
      </c>
      <c r="F9" s="196">
        <f>IF('1-3'!E8="","",'1-3'!E8)</f>
      </c>
      <c r="G9" s="84">
        <f t="shared" si="1"/>
      </c>
      <c r="H9" s="210"/>
      <c r="I9" s="83"/>
      <c r="J9" s="124">
        <f>IF('1-3'!F8="","",'1-3'!F8)</f>
      </c>
    </row>
    <row r="10" spans="1:10" ht="15" customHeight="1">
      <c r="A10" s="104">
        <v>6</v>
      </c>
      <c r="B10" s="126" t="str">
        <f>IF('1-3'!B9="","",'1-3'!B9)</f>
        <v>全国</v>
      </c>
      <c r="C10" s="126" t="str">
        <f>IF('1-3'!C9="","",'1-3'!C9)</f>
        <v>校長</v>
      </c>
      <c r="D10" s="123" t="str">
        <f>IF('1-3'!D9="","",'1-3'!D9)</f>
        <v>全国英語科・国際科高等学校長会</v>
      </c>
      <c r="E10" s="195">
        <f t="shared" si="0"/>
      </c>
      <c r="F10" s="196">
        <f>IF('1-3'!E9="","",'1-3'!E9)</f>
      </c>
      <c r="G10" s="84">
        <f t="shared" si="1"/>
      </c>
      <c r="H10" s="210"/>
      <c r="I10" s="83"/>
      <c r="J10" s="124">
        <f>IF('1-3'!F9="","",'1-3'!F9)</f>
      </c>
    </row>
    <row r="11" spans="1:10" ht="15" customHeight="1">
      <c r="A11" s="104">
        <v>7</v>
      </c>
      <c r="B11" s="126" t="str">
        <f>IF('1-3'!B10="","",'1-3'!B10)</f>
        <v>全国</v>
      </c>
      <c r="C11" s="126" t="str">
        <f>IF('1-3'!C10="","",'1-3'!C10)</f>
        <v>校長</v>
      </c>
      <c r="D11" s="123" t="str">
        <f>IF('1-3'!D10="","",'1-3'!D10)</f>
        <v>全国定時制通信制高等学校長会</v>
      </c>
      <c r="E11" s="195">
        <f t="shared" si="0"/>
      </c>
      <c r="F11" s="196">
        <f>IF('1-3'!E10="","",'1-3'!E10)</f>
      </c>
      <c r="G11" s="84">
        <f t="shared" si="1"/>
      </c>
      <c r="H11" s="210"/>
      <c r="I11" s="83"/>
      <c r="J11" s="124">
        <f>IF('1-3'!F10="","",'1-3'!F10)</f>
      </c>
    </row>
    <row r="12" spans="1:10" ht="15" customHeight="1">
      <c r="A12" s="104">
        <v>8</v>
      </c>
      <c r="B12" s="126" t="str">
        <f>IF('1-3'!B11="","",'1-3'!B11)</f>
        <v>全国</v>
      </c>
      <c r="C12" s="126" t="str">
        <f>IF('1-3'!C11="","",'1-3'!C11)</f>
        <v>校長</v>
      </c>
      <c r="D12" s="123" t="str">
        <f>IF('1-3'!D11="","",'1-3'!D11)</f>
        <v>全国芸術高等学校長会</v>
      </c>
      <c r="E12" s="195">
        <f t="shared" si="0"/>
      </c>
      <c r="F12" s="196">
        <f>IF('1-3'!E11="","",'1-3'!E11)</f>
      </c>
      <c r="G12" s="84">
        <f t="shared" si="1"/>
      </c>
      <c r="H12" s="210"/>
      <c r="I12" s="83"/>
      <c r="J12" s="124">
        <f>IF('1-3'!F11="","",'1-3'!F11)</f>
      </c>
    </row>
    <row r="13" spans="1:10" ht="15" customHeight="1">
      <c r="A13" s="104">
        <v>9</v>
      </c>
      <c r="B13" s="126" t="str">
        <f>IF('1-3'!B12="","",'1-3'!B12)</f>
        <v>全国</v>
      </c>
      <c r="C13" s="126" t="str">
        <f>IF('1-3'!C12="","",'1-3'!C12)</f>
        <v>校長</v>
      </c>
      <c r="D13" s="123" t="str">
        <f>IF('1-3'!D12="","",'1-3'!D12)</f>
        <v>全国理数科高等学校長会</v>
      </c>
      <c r="E13" s="195">
        <f t="shared" si="0"/>
      </c>
      <c r="F13" s="196">
        <f>IF('1-3'!E12="","",'1-3'!E12)</f>
      </c>
      <c r="G13" s="84">
        <f t="shared" si="1"/>
      </c>
      <c r="H13" s="210"/>
      <c r="I13" s="83"/>
      <c r="J13" s="124">
        <f>IF('1-3'!F12="","",'1-3'!F12)</f>
      </c>
    </row>
    <row r="14" spans="1:10" ht="15" customHeight="1">
      <c r="A14" s="104">
        <v>10</v>
      </c>
      <c r="B14" s="126" t="str">
        <f>IF('1-3'!B13="","",'1-3'!B13)</f>
        <v>全国</v>
      </c>
      <c r="C14" s="126" t="str">
        <f>IF('1-3'!C13="","",'1-3'!C13)</f>
        <v>校長</v>
      </c>
      <c r="D14" s="123" t="str">
        <f>IF('1-3'!D13="","",'1-3'!D13)</f>
        <v>全国商業高等学校長協会</v>
      </c>
      <c r="E14" s="195">
        <f t="shared" si="0"/>
      </c>
      <c r="F14" s="196">
        <f>IF('1-3'!E13="","",'1-3'!E13)</f>
      </c>
      <c r="G14" s="84">
        <f t="shared" si="1"/>
      </c>
      <c r="H14" s="210"/>
      <c r="I14" s="83"/>
      <c r="J14" s="124">
        <f>IF('1-3'!F13="","",'1-3'!F13)</f>
      </c>
    </row>
    <row r="15" spans="1:10" ht="15" customHeight="1">
      <c r="A15" s="104">
        <v>11</v>
      </c>
      <c r="B15" s="126" t="str">
        <f>IF('1-3'!B14="","",'1-3'!B14)</f>
        <v>全国</v>
      </c>
      <c r="C15" s="126" t="str">
        <f>IF('1-3'!C14="","",'1-3'!C14)</f>
        <v>校長</v>
      </c>
      <c r="D15" s="123" t="str">
        <f>IF('1-3'!D14="","",'1-3'!D14)</f>
        <v>全国総合学科高等学校長協会</v>
      </c>
      <c r="E15" s="195">
        <f t="shared" si="0"/>
      </c>
      <c r="F15" s="196">
        <f>IF('1-3'!E14="","",'1-3'!E14)</f>
      </c>
      <c r="G15" s="84">
        <f t="shared" si="1"/>
      </c>
      <c r="H15" s="210"/>
      <c r="I15" s="83"/>
      <c r="J15" s="124">
        <f>IF('1-3'!F14="","",'1-3'!F14)</f>
      </c>
    </row>
    <row r="16" spans="1:10" ht="15" customHeight="1">
      <c r="A16" s="104">
        <v>12</v>
      </c>
      <c r="B16" s="126" t="str">
        <f>IF('1-3'!B15="","",'1-3'!B15)</f>
        <v>全国</v>
      </c>
      <c r="C16" s="126" t="str">
        <f>IF('1-3'!C15="","",'1-3'!C15)</f>
        <v>校長</v>
      </c>
      <c r="D16" s="123" t="str">
        <f>IF('1-3'!D15="","",'1-3'!D15)</f>
        <v>全国農業高等学校長協会</v>
      </c>
      <c r="E16" s="195">
        <f t="shared" si="0"/>
      </c>
      <c r="F16" s="196">
        <f>IF('1-3'!E15="","",'1-3'!E15)</f>
      </c>
      <c r="G16" s="84">
        <f t="shared" si="1"/>
      </c>
      <c r="H16" s="210"/>
      <c r="I16" s="83"/>
      <c r="J16" s="124">
        <f>IF('1-3'!F15="","",'1-3'!F15)</f>
      </c>
    </row>
    <row r="17" spans="1:10" ht="15" customHeight="1">
      <c r="A17" s="104">
        <v>13</v>
      </c>
      <c r="B17" s="126" t="str">
        <f>IF('1-3'!B16="","",'1-3'!B16)</f>
        <v>全国</v>
      </c>
      <c r="C17" s="126" t="str">
        <f>IF('1-3'!C16="","",'1-3'!C16)</f>
        <v>校長</v>
      </c>
      <c r="D17" s="123" t="str">
        <f>IF('1-3'!D16="","",'1-3'!D16)</f>
        <v>全国工業高等学校長協会</v>
      </c>
      <c r="E17" s="195">
        <f t="shared" si="0"/>
      </c>
      <c r="F17" s="196">
        <f>IF('1-3'!E16="","",'1-3'!E16)</f>
      </c>
      <c r="G17" s="84">
        <f t="shared" si="1"/>
      </c>
      <c r="H17" s="210"/>
      <c r="I17" s="83"/>
      <c r="J17" s="124">
        <f>IF('1-3'!F16="","",'1-3'!F16)</f>
      </c>
    </row>
    <row r="18" spans="1:10" ht="15" customHeight="1">
      <c r="A18" s="104">
        <v>14</v>
      </c>
      <c r="B18" s="126" t="str">
        <f>IF('1-3'!B17="","",'1-3'!B17)</f>
        <v>全国</v>
      </c>
      <c r="C18" s="126" t="str">
        <f>IF('1-3'!C17="","",'1-3'!C17)</f>
        <v>校長</v>
      </c>
      <c r="D18" s="123" t="str">
        <f>IF('1-3'!D17="","",'1-3'!D17)</f>
        <v>全国特別支援学校長会</v>
      </c>
      <c r="E18" s="195">
        <f t="shared" si="0"/>
        <v>8000</v>
      </c>
      <c r="F18" s="196">
        <f>IF('1-3'!E17="","",'1-3'!E17)</f>
        <v>8000</v>
      </c>
      <c r="G18" s="84">
        <f t="shared" si="1"/>
      </c>
      <c r="H18" s="210"/>
      <c r="I18" s="83"/>
      <c r="J18" s="124">
        <f>IF('1-3'!F17="","",'1-3'!F17)</f>
      </c>
    </row>
    <row r="19" spans="1:10" ht="15" customHeight="1">
      <c r="A19" s="104">
        <v>15</v>
      </c>
      <c r="B19" s="126" t="str">
        <f>IF('1-3'!B18="","",'1-3'!B18)</f>
        <v>全国</v>
      </c>
      <c r="C19" s="126" t="str">
        <f>IF('1-3'!C18="","",'1-3'!C18)</f>
        <v>校長</v>
      </c>
      <c r="D19" s="123" t="str">
        <f>IF('1-3'!D18="","",'1-3'!D18)</f>
        <v>全国盲学校長会（全盲長）</v>
      </c>
      <c r="E19" s="195">
        <f t="shared" si="0"/>
        <v>20000</v>
      </c>
      <c r="F19" s="196">
        <f>IF('1-3'!E18="","",'1-3'!E18)</f>
        <v>20000</v>
      </c>
      <c r="G19" s="84">
        <f t="shared" si="1"/>
      </c>
      <c r="H19" s="210"/>
      <c r="I19" s="83"/>
      <c r="J19" s="124">
        <f>IF('1-3'!F18="","",'1-3'!F18)</f>
      </c>
    </row>
    <row r="20" spans="1:10" ht="15" customHeight="1">
      <c r="A20" s="104">
        <v>16</v>
      </c>
      <c r="B20" s="126" t="str">
        <f>IF('1-3'!B19="","",'1-3'!B19)</f>
        <v>全国</v>
      </c>
      <c r="C20" s="126" t="str">
        <f>IF('1-3'!C19="","",'1-3'!C19)</f>
        <v>校長</v>
      </c>
      <c r="D20" s="123" t="str">
        <f>IF('1-3'!D19="","",'1-3'!D19)</f>
        <v>全国聾学校長会（全聾長）</v>
      </c>
      <c r="E20" s="195">
        <f t="shared" si="0"/>
      </c>
      <c r="F20" s="196">
        <f>IF('1-3'!E19="","",'1-3'!E19)</f>
      </c>
      <c r="G20" s="84">
        <f t="shared" si="1"/>
      </c>
      <c r="H20" s="210"/>
      <c r="I20" s="83"/>
      <c r="J20" s="124">
        <f>IF('1-3'!F19="","",'1-3'!F19)</f>
      </c>
    </row>
    <row r="21" spans="1:10" ht="15" customHeight="1">
      <c r="A21" s="104">
        <v>17</v>
      </c>
      <c r="B21" s="126" t="str">
        <f>IF('1-3'!B20="","",'1-3'!B20)</f>
        <v>全国</v>
      </c>
      <c r="C21" s="126" t="str">
        <f>IF('1-3'!C20="","",'1-3'!C20)</f>
        <v>校長</v>
      </c>
      <c r="D21" s="123" t="str">
        <f>IF('1-3'!D20="","",'1-3'!D20)</f>
        <v>全国特別支援学校知的障害教育校長会（全知長）</v>
      </c>
      <c r="E21" s="195">
        <f t="shared" si="0"/>
      </c>
      <c r="F21" s="196">
        <f>IF('1-3'!E20="","",'1-3'!E20)</f>
      </c>
      <c r="G21" s="84">
        <f t="shared" si="1"/>
      </c>
      <c r="H21" s="210"/>
      <c r="I21" s="83"/>
      <c r="J21" s="124">
        <f>IF('1-3'!F20="","",'1-3'!F20)</f>
      </c>
    </row>
    <row r="22" spans="1:10" ht="15" customHeight="1">
      <c r="A22" s="104">
        <v>18</v>
      </c>
      <c r="B22" s="126" t="str">
        <f>IF('1-3'!B21="","",'1-3'!B21)</f>
        <v>全国</v>
      </c>
      <c r="C22" s="126" t="str">
        <f>IF('1-3'!C21="","",'1-3'!C21)</f>
        <v>校長</v>
      </c>
      <c r="D22" s="123" t="str">
        <f>IF('1-3'!D21="","",'1-3'!D21)</f>
        <v>全国特別支援学校肢体不自由教育校長会（全肢長）</v>
      </c>
      <c r="E22" s="195">
        <f t="shared" si="0"/>
      </c>
      <c r="F22" s="196">
        <f>IF('1-3'!E21="","",'1-3'!E21)</f>
      </c>
      <c r="G22" s="84">
        <f t="shared" si="1"/>
      </c>
      <c r="H22" s="210"/>
      <c r="I22" s="83"/>
      <c r="J22" s="124">
        <f>IF('1-3'!F21="","",'1-3'!F21)</f>
      </c>
    </row>
    <row r="23" spans="1:10" ht="15" customHeight="1">
      <c r="A23" s="104">
        <v>19</v>
      </c>
      <c r="B23" s="126" t="str">
        <f>IF('1-3'!B22="","",'1-3'!B22)</f>
        <v>全国</v>
      </c>
      <c r="C23" s="126" t="str">
        <f>IF('1-3'!C22="","",'1-3'!C22)</f>
        <v>校長</v>
      </c>
      <c r="D23" s="123" t="str">
        <f>IF('1-3'!D22="","",'1-3'!D22)</f>
        <v>全国特別支援学校病弱教育校長会（全病長）</v>
      </c>
      <c r="E23" s="195">
        <f t="shared" si="0"/>
      </c>
      <c r="F23" s="196">
        <f>IF('1-3'!E22="","",'1-3'!E22)</f>
      </c>
      <c r="G23" s="84">
        <f t="shared" si="1"/>
      </c>
      <c r="H23" s="210"/>
      <c r="I23" s="83"/>
      <c r="J23" s="124">
        <f>IF('1-3'!F22="","",'1-3'!F22)</f>
      </c>
    </row>
    <row r="24" spans="1:10" ht="15" customHeight="1">
      <c r="A24" s="104">
        <v>20</v>
      </c>
      <c r="B24" s="126" t="str">
        <f>IF('1-3'!B23="","",'1-3'!B23)</f>
        <v>全国</v>
      </c>
      <c r="C24" s="134" t="str">
        <f>IF('1-3'!C23="","",'1-3'!C23)</f>
        <v>校長</v>
      </c>
      <c r="D24" s="135" t="str">
        <f>IF('1-3'!D23="","",'1-3'!D23)</f>
        <v>全国特別支援学校病弱教育校長協議会</v>
      </c>
      <c r="E24" s="197">
        <f t="shared" si="0"/>
      </c>
      <c r="F24" s="198">
        <f>IF('1-3'!E23="","",'1-3'!E23)</f>
      </c>
      <c r="G24" s="136">
        <f t="shared" si="1"/>
      </c>
      <c r="H24" s="211"/>
      <c r="I24" s="136"/>
      <c r="J24" s="124">
        <f>IF('1-3'!F23="","",'1-3'!F23)</f>
      </c>
    </row>
    <row r="25" spans="1:10" ht="15" customHeight="1">
      <c r="A25" s="104">
        <v>21</v>
      </c>
      <c r="B25" s="126" t="str">
        <f>IF('1-3'!B24="","",'1-3'!B24)</f>
        <v>全国</v>
      </c>
      <c r="C25" s="137" t="str">
        <f>IF('1-3'!C24="","",'1-3'!C24)</f>
        <v>教頭</v>
      </c>
      <c r="D25" s="138" t="str">
        <f>IF('1-3'!D24="","",'1-3'!D24)</f>
        <v>全国高等学校教頭・副校長会</v>
      </c>
      <c r="E25" s="199">
        <f t="shared" si="0"/>
      </c>
      <c r="F25" s="200">
        <f>IF('1-3'!E24="","",'1-3'!E24)</f>
      </c>
      <c r="G25" s="139">
        <f t="shared" si="1"/>
      </c>
      <c r="H25" s="212"/>
      <c r="I25" s="139"/>
      <c r="J25" s="124">
        <f>IF('1-3'!F24="","",'1-3'!F24)</f>
      </c>
    </row>
    <row r="26" spans="1:10" ht="15" customHeight="1">
      <c r="A26" s="104">
        <v>22</v>
      </c>
      <c r="B26" s="126" t="str">
        <f>IF('1-3'!B25="","",'1-3'!B25)</f>
        <v>全国</v>
      </c>
      <c r="C26" s="126" t="str">
        <f>IF('1-3'!C25="","",'1-3'!C25)</f>
        <v>教頭</v>
      </c>
      <c r="D26" s="123" t="str">
        <f>IF('1-3'!D25="","",'1-3'!D25)</f>
        <v>全国高等学校定時制通信制教頭・副校長協会</v>
      </c>
      <c r="E26" s="195">
        <f t="shared" si="0"/>
      </c>
      <c r="F26" s="196">
        <f>IF('1-3'!E25="","",'1-3'!E25)</f>
      </c>
      <c r="G26" s="84">
        <f t="shared" si="1"/>
      </c>
      <c r="H26" s="210"/>
      <c r="I26" s="83"/>
      <c r="J26" s="124">
        <f>IF('1-3'!F25="","",'1-3'!F25)</f>
      </c>
    </row>
    <row r="27" spans="1:10" ht="15" customHeight="1">
      <c r="A27" s="104">
        <v>23</v>
      </c>
      <c r="B27" s="126" t="str">
        <f>IF('1-3'!B26="","",'1-3'!B26)</f>
        <v>全国</v>
      </c>
      <c r="C27" s="126" t="str">
        <f>IF('1-3'!C26="","",'1-3'!C26)</f>
        <v>教頭</v>
      </c>
      <c r="D27" s="123" t="str">
        <f>IF('1-3'!D26="","",'1-3'!D26)</f>
        <v>全国盲学校副校長・教頭会（全盲頭）</v>
      </c>
      <c r="E27" s="195">
        <v>5000</v>
      </c>
      <c r="F27" s="196">
        <f>IF('1-3'!E26="","",'1-3'!E26)</f>
        <v>5000</v>
      </c>
      <c r="G27" s="84">
        <f t="shared" si="1"/>
      </c>
      <c r="H27" s="210"/>
      <c r="I27" s="83"/>
      <c r="J27" s="124">
        <f>IF('1-3'!F26="","",'1-3'!F26)</f>
      </c>
    </row>
    <row r="28" spans="1:10" ht="15" customHeight="1">
      <c r="A28" s="104">
        <v>24</v>
      </c>
      <c r="B28" s="126" t="str">
        <f>IF('1-3'!B27="","",'1-3'!B27)</f>
        <v>全国</v>
      </c>
      <c r="C28" s="126" t="str">
        <f>IF('1-3'!C27="","",'1-3'!C27)</f>
        <v>教頭</v>
      </c>
      <c r="D28" s="123" t="str">
        <f>IF('1-3'!D27="","",'1-3'!D27)</f>
        <v>全国聾学校教頭会（全聾頭）</v>
      </c>
      <c r="E28" s="195">
        <f t="shared" si="0"/>
      </c>
      <c r="F28" s="196">
        <f>IF('1-3'!E27="","",'1-3'!E27)</f>
      </c>
      <c r="G28" s="84">
        <f t="shared" si="1"/>
      </c>
      <c r="H28" s="210"/>
      <c r="I28" s="83"/>
      <c r="J28" s="124">
        <f>IF('1-3'!F27="","",'1-3'!F27)</f>
      </c>
    </row>
    <row r="29" spans="1:10" ht="15" customHeight="1">
      <c r="A29" s="104">
        <v>25</v>
      </c>
      <c r="B29" s="126" t="str">
        <f>IF('1-3'!B28="","",'1-3'!B28)</f>
        <v>全国</v>
      </c>
      <c r="C29" s="126" t="str">
        <f>IF('1-3'!C28="","",'1-3'!C28)</f>
        <v>教頭</v>
      </c>
      <c r="D29" s="123" t="str">
        <f>IF('1-3'!D28="","",'1-3'!D28)</f>
        <v>全国特別支援学校知的障害教育教頭会（全知頭）</v>
      </c>
      <c r="E29" s="195">
        <f t="shared" si="0"/>
      </c>
      <c r="F29" s="196">
        <f>IF('1-3'!E28="","",'1-3'!E28)</f>
      </c>
      <c r="G29" s="84">
        <f t="shared" si="1"/>
      </c>
      <c r="H29" s="210"/>
      <c r="I29" s="83"/>
      <c r="J29" s="124">
        <f>IF('1-3'!F28="","",'1-3'!F28)</f>
      </c>
    </row>
    <row r="30" spans="1:10" ht="15" customHeight="1">
      <c r="A30" s="104">
        <v>26</v>
      </c>
      <c r="B30" s="126" t="str">
        <f>IF('1-3'!B29="","",'1-3'!B29)</f>
        <v>全国</v>
      </c>
      <c r="C30" s="126" t="str">
        <f>IF('1-3'!C29="","",'1-3'!C29)</f>
        <v>教頭</v>
      </c>
      <c r="D30" s="123" t="str">
        <f>IF('1-3'!D29="","",'1-3'!D29)</f>
        <v>全国特別支援学校肢体不自由教育教頭会（全肢頭）</v>
      </c>
      <c r="E30" s="195">
        <f t="shared" si="0"/>
      </c>
      <c r="F30" s="196">
        <f>IF('1-3'!E29="","",'1-3'!E29)</f>
      </c>
      <c r="G30" s="84">
        <f t="shared" si="1"/>
      </c>
      <c r="H30" s="210"/>
      <c r="I30" s="83"/>
      <c r="J30" s="124">
        <f>IF('1-3'!F29="","",'1-3'!F29)</f>
      </c>
    </row>
    <row r="31" spans="1:10" ht="15" customHeight="1">
      <c r="A31" s="104">
        <v>27</v>
      </c>
      <c r="B31" s="126" t="str">
        <f>IF('1-3'!B30="","",'1-3'!B30)</f>
        <v>全国</v>
      </c>
      <c r="C31" s="134" t="str">
        <f>IF('1-3'!C30="","",'1-3'!C30)</f>
        <v>教頭</v>
      </c>
      <c r="D31" s="135" t="str">
        <f>IF('1-3'!D30="","",'1-3'!D30)</f>
        <v>全国特別支援学校病弱教育副校長・教頭会（全病頭）</v>
      </c>
      <c r="E31" s="197">
        <f t="shared" si="0"/>
      </c>
      <c r="F31" s="198">
        <f>IF('1-3'!E30="","",'1-3'!E30)</f>
      </c>
      <c r="G31" s="136">
        <f t="shared" si="1"/>
      </c>
      <c r="H31" s="211"/>
      <c r="I31" s="136"/>
      <c r="J31" s="124">
        <f>IF('1-3'!F30="","",'1-3'!F30)</f>
      </c>
    </row>
    <row r="32" spans="1:10" ht="15" customHeight="1">
      <c r="A32" s="104">
        <v>28</v>
      </c>
      <c r="B32" s="126" t="str">
        <f>IF('1-3'!B31="","",'1-3'!B31)</f>
        <v>全国</v>
      </c>
      <c r="C32" s="174" t="str">
        <f>IF('1-3'!C31="","",'1-3'!C31)</f>
        <v>事務長</v>
      </c>
      <c r="D32" s="175" t="str">
        <f>IF('1-3'!D31="","",'1-3'!D31)</f>
        <v>全国公立学校事務長会</v>
      </c>
      <c r="E32" s="201">
        <f t="shared" si="0"/>
        <v>3000</v>
      </c>
      <c r="F32" s="202">
        <f>IF('1-3'!E31="","",'1-3'!E31)</f>
        <v>3000</v>
      </c>
      <c r="G32" s="176" t="str">
        <f t="shared" si="1"/>
        <v>◎</v>
      </c>
      <c r="H32" s="213"/>
      <c r="I32" s="176"/>
      <c r="J32" s="124" t="str">
        <f>IF('1-3'!F31="","",'1-3'!F31)</f>
        <v>◎</v>
      </c>
    </row>
    <row r="33" spans="1:10" ht="15" customHeight="1">
      <c r="A33" s="104">
        <v>29</v>
      </c>
      <c r="B33" s="126" t="str">
        <f>IF('1-3'!B32="","",'1-3'!B32)</f>
        <v>全国</v>
      </c>
      <c r="C33" s="172">
        <f>IF('1-3'!C32="","",'1-3'!C32)</f>
      </c>
      <c r="D33" s="173" t="str">
        <f>IF('1-3'!D32="","",'1-3'!D32)</f>
        <v>全国高校デザイン教育研究会</v>
      </c>
      <c r="E33" s="203">
        <f t="shared" si="0"/>
      </c>
      <c r="F33" s="204">
        <f>IF('1-3'!E32="","",'1-3'!E32)</f>
      </c>
      <c r="G33" s="83">
        <f t="shared" si="1"/>
      </c>
      <c r="H33" s="210"/>
      <c r="I33" s="83"/>
      <c r="J33" s="124">
        <f>IF('1-3'!F32="","",'1-3'!F32)</f>
      </c>
    </row>
    <row r="34" spans="1:10" ht="15" customHeight="1">
      <c r="A34" s="104">
        <v>30</v>
      </c>
      <c r="B34" s="126" t="str">
        <f>IF('1-3'!B33="","",'1-3'!B33)</f>
        <v>全国</v>
      </c>
      <c r="C34" s="126">
        <f>IF('1-3'!C33="","",'1-3'!C33)</f>
      </c>
      <c r="D34" s="123" t="str">
        <f>IF('1-3'!D33="","",'1-3'!D33)</f>
        <v>全国高等学校グラフィックアーツ教育研究会</v>
      </c>
      <c r="E34" s="195">
        <f t="shared" si="0"/>
      </c>
      <c r="F34" s="196">
        <f>IF('1-3'!E33="","",'1-3'!E33)</f>
      </c>
      <c r="G34" s="84">
        <f t="shared" si="1"/>
      </c>
      <c r="H34" s="210"/>
      <c r="I34" s="83"/>
      <c r="J34" s="124">
        <f>IF('1-3'!F33="","",'1-3'!F33)</f>
      </c>
    </row>
    <row r="35" spans="1:10" ht="15" customHeight="1">
      <c r="A35" s="104">
        <v>31</v>
      </c>
      <c r="B35" s="126" t="str">
        <f>IF('1-3'!B34="","",'1-3'!B34)</f>
        <v>全国</v>
      </c>
      <c r="C35" s="126">
        <f>IF('1-3'!C34="","",'1-3'!C34)</f>
      </c>
      <c r="D35" s="123" t="str">
        <f>IF('1-3'!D34="","",'1-3'!D34)</f>
        <v>全国高等学校造園教育研究協議会</v>
      </c>
      <c r="E35" s="195">
        <f t="shared" si="0"/>
      </c>
      <c r="F35" s="196">
        <f>IF('1-3'!E34="","",'1-3'!E34)</f>
      </c>
      <c r="G35" s="84">
        <f t="shared" si="1"/>
      </c>
      <c r="H35" s="210"/>
      <c r="I35" s="83"/>
      <c r="J35" s="124">
        <f>IF('1-3'!F34="","",'1-3'!F34)</f>
      </c>
    </row>
    <row r="36" spans="1:10" ht="15" customHeight="1">
      <c r="A36" s="104">
        <v>32</v>
      </c>
      <c r="B36" s="126" t="str">
        <f>IF('1-3'!B35="","",'1-3'!B35)</f>
        <v>全国</v>
      </c>
      <c r="C36" s="126">
        <f>IF('1-3'!C35="","",'1-3'!C35)</f>
      </c>
      <c r="D36" s="123" t="str">
        <f>IF('1-3'!D35="","",'1-3'!D35)</f>
        <v>全国高等学校体育学科・コース連絡協議会</v>
      </c>
      <c r="E36" s="195">
        <f t="shared" si="0"/>
      </c>
      <c r="F36" s="196">
        <f>IF('1-3'!E35="","",'1-3'!E35)</f>
      </c>
      <c r="G36" s="84">
        <f t="shared" si="1"/>
      </c>
      <c r="H36" s="210"/>
      <c r="I36" s="83"/>
      <c r="J36" s="124">
        <f>IF('1-3'!F35="","",'1-3'!F35)</f>
      </c>
    </row>
    <row r="37" spans="1:10" ht="15" customHeight="1">
      <c r="A37" s="104">
        <v>33</v>
      </c>
      <c r="B37" s="126" t="str">
        <f>IF('1-3'!B36="","",'1-3'!B36)</f>
        <v>全国</v>
      </c>
      <c r="C37" s="126">
        <f>IF('1-3'!C36="","",'1-3'!C36)</f>
      </c>
      <c r="D37" s="123" t="str">
        <f>IF('1-3'!D36="","",'1-3'!D36)</f>
        <v>全国高等学校通信制教育研究会</v>
      </c>
      <c r="E37" s="195">
        <f t="shared" si="0"/>
      </c>
      <c r="F37" s="196">
        <f>IF('1-3'!E36="","",'1-3'!E36)</f>
      </c>
      <c r="G37" s="84">
        <f t="shared" si="1"/>
      </c>
      <c r="H37" s="210"/>
      <c r="I37" s="83"/>
      <c r="J37" s="124">
        <f>IF('1-3'!F36="","",'1-3'!F36)</f>
      </c>
    </row>
    <row r="38" spans="1:10" ht="15" customHeight="1">
      <c r="A38" s="104">
        <v>34</v>
      </c>
      <c r="B38" s="126" t="str">
        <f>IF('1-3'!B37="","",'1-3'!B37)</f>
        <v>全国</v>
      </c>
      <c r="C38" s="126">
        <f>IF('1-3'!C37="","",'1-3'!C37)</f>
      </c>
      <c r="D38" s="123" t="str">
        <f>IF('1-3'!D37="","",'1-3'!D37)</f>
        <v>全国高等学校農場協会</v>
      </c>
      <c r="E38" s="195">
        <f t="shared" si="0"/>
      </c>
      <c r="F38" s="196">
        <f>IF('1-3'!E37="","",'1-3'!E37)</f>
      </c>
      <c r="G38" s="84">
        <f t="shared" si="1"/>
      </c>
      <c r="H38" s="210"/>
      <c r="I38" s="83"/>
      <c r="J38" s="124">
        <f>IF('1-3'!F37="","",'1-3'!F37)</f>
      </c>
    </row>
    <row r="39" spans="1:10" ht="15" customHeight="1">
      <c r="A39" s="104">
        <v>35</v>
      </c>
      <c r="B39" s="126" t="str">
        <f>IF('1-3'!B38="","",'1-3'!B38)</f>
        <v>全国</v>
      </c>
      <c r="C39" s="126">
        <f>IF('1-3'!C38="","",'1-3'!C38)</f>
      </c>
      <c r="D39" s="123" t="str">
        <f>IF('1-3'!D38="","",'1-3'!D38)</f>
        <v>全国肢体不自由教育研究協議会</v>
      </c>
      <c r="E39" s="195">
        <f t="shared" si="0"/>
      </c>
      <c r="F39" s="196">
        <f>IF('1-3'!E38="","",'1-3'!E38)</f>
      </c>
      <c r="G39" s="84">
        <f t="shared" si="1"/>
      </c>
      <c r="H39" s="210"/>
      <c r="I39" s="83"/>
      <c r="J39" s="124">
        <f>IF('1-3'!F38="","",'1-3'!F38)</f>
      </c>
    </row>
    <row r="40" spans="1:10" ht="15" customHeight="1">
      <c r="A40" s="104">
        <v>36</v>
      </c>
      <c r="B40" s="126" t="str">
        <f>IF('1-3'!B39="","",'1-3'!B39)</f>
        <v>全国</v>
      </c>
      <c r="C40" s="126">
        <f>IF('1-3'!C39="","",'1-3'!C39)</f>
      </c>
      <c r="D40" s="123" t="str">
        <f>IF('1-3'!D39="","",'1-3'!D39)</f>
        <v>全国自動車教育研究会</v>
      </c>
      <c r="E40" s="195">
        <f t="shared" si="0"/>
      </c>
      <c r="F40" s="196">
        <f>IF('1-3'!E39="","",'1-3'!E39)</f>
      </c>
      <c r="G40" s="84">
        <f t="shared" si="1"/>
      </c>
      <c r="H40" s="210"/>
      <c r="I40" s="83"/>
      <c r="J40" s="124">
        <f>IF('1-3'!F39="","",'1-3'!F39)</f>
      </c>
    </row>
    <row r="41" spans="1:10" ht="15" customHeight="1">
      <c r="A41" s="104">
        <v>37</v>
      </c>
      <c r="B41" s="126" t="str">
        <f>IF('1-3'!B40="","",'1-3'!B40)</f>
        <v>全国</v>
      </c>
      <c r="C41" s="126">
        <f>IF('1-3'!C40="","",'1-3'!C40)</f>
      </c>
      <c r="D41" s="123" t="str">
        <f>IF('1-3'!D40="","",'1-3'!D40)</f>
        <v>全国中高一貫教育研究会</v>
      </c>
      <c r="E41" s="195">
        <f t="shared" si="0"/>
      </c>
      <c r="F41" s="196">
        <f>IF('1-3'!E40="","",'1-3'!E40)</f>
      </c>
      <c r="G41" s="84">
        <f t="shared" si="1"/>
      </c>
      <c r="H41" s="210"/>
      <c r="I41" s="83"/>
      <c r="J41" s="124">
        <f>IF('1-3'!F40="","",'1-3'!F40)</f>
      </c>
    </row>
    <row r="42" spans="1:10" ht="15" customHeight="1">
      <c r="A42" s="104">
        <v>38</v>
      </c>
      <c r="B42" s="126" t="str">
        <f>IF('1-3'!B41="","",'1-3'!B41)</f>
        <v>全国</v>
      </c>
      <c r="C42" s="126">
        <f>IF('1-3'!C41="","",'1-3'!C41)</f>
      </c>
      <c r="D42" s="123" t="str">
        <f>IF('1-3'!D41="","",'1-3'!D41)</f>
        <v>全国電子工業教育研究会</v>
      </c>
      <c r="E42" s="195">
        <f t="shared" si="0"/>
      </c>
      <c r="F42" s="196">
        <f>IF('1-3'!E41="","",'1-3'!E41)</f>
      </c>
      <c r="G42" s="84">
        <f t="shared" si="1"/>
      </c>
      <c r="H42" s="210"/>
      <c r="I42" s="83"/>
      <c r="J42" s="124">
        <f>IF('1-3'!F41="","",'1-3'!F41)</f>
      </c>
    </row>
    <row r="43" spans="1:10" ht="15" customHeight="1">
      <c r="A43" s="104">
        <v>39</v>
      </c>
      <c r="B43" s="126" t="str">
        <f>IF('1-3'!B42="","",'1-3'!B42)</f>
        <v>全国</v>
      </c>
      <c r="C43" s="126">
        <f>IF('1-3'!C42="","",'1-3'!C42)</f>
      </c>
      <c r="D43" s="123" t="str">
        <f>IF('1-3'!D42="","",'1-3'!D42)</f>
        <v>全国美術高等学校協議会</v>
      </c>
      <c r="E43" s="195">
        <f t="shared" si="0"/>
      </c>
      <c r="F43" s="196">
        <f>IF('1-3'!E42="","",'1-3'!E42)</f>
      </c>
      <c r="G43" s="84">
        <f t="shared" si="1"/>
      </c>
      <c r="H43" s="210"/>
      <c r="I43" s="83"/>
      <c r="J43" s="124">
        <f>IF('1-3'!F42="","",'1-3'!F42)</f>
      </c>
    </row>
    <row r="44" spans="1:10" ht="15" customHeight="1">
      <c r="A44" s="104">
        <v>40</v>
      </c>
      <c r="B44" s="126" t="str">
        <f>IF('1-3'!B43="","",'1-3'!B43)</f>
        <v>全国</v>
      </c>
      <c r="C44" s="126">
        <f>IF('1-3'!C43="","",'1-3'!C43)</f>
      </c>
      <c r="D44" s="123" t="str">
        <f>IF('1-3'!D43="","",'1-3'!D43)</f>
        <v>全国病弱虚弱教育研究連盟</v>
      </c>
      <c r="E44" s="195">
        <f t="shared" si="0"/>
      </c>
      <c r="F44" s="196">
        <f>IF('1-3'!E43="","",'1-3'!E43)</f>
      </c>
      <c r="G44" s="84">
        <f t="shared" si="1"/>
      </c>
      <c r="H44" s="210"/>
      <c r="I44" s="83"/>
      <c r="J44" s="124">
        <f>IF('1-3'!F43="","",'1-3'!F43)</f>
      </c>
    </row>
    <row r="45" spans="1:10" ht="15" customHeight="1">
      <c r="A45" s="104">
        <v>41</v>
      </c>
      <c r="B45" s="126" t="str">
        <f>IF('1-3'!B44="","",'1-3'!B44)</f>
        <v>全国</v>
      </c>
      <c r="C45" s="126">
        <f>IF('1-3'!C44="","",'1-3'!C44)</f>
      </c>
      <c r="D45" s="123" t="str">
        <f>IF('1-3'!D44="","",'1-3'!D44)</f>
        <v>全日本盲学校教育研究会</v>
      </c>
      <c r="E45" s="195">
        <f t="shared" si="0"/>
      </c>
      <c r="F45" s="196">
        <f>IF('1-3'!E44="","",'1-3'!E44)</f>
      </c>
      <c r="G45" s="84">
        <f t="shared" si="1"/>
      </c>
      <c r="H45" s="210"/>
      <c r="I45" s="83"/>
      <c r="J45" s="124">
        <f>IF('1-3'!F44="","",'1-3'!F44)</f>
      </c>
    </row>
    <row r="46" spans="1:10" ht="15" customHeight="1">
      <c r="A46" s="104">
        <v>42</v>
      </c>
      <c r="B46" s="126" t="str">
        <f>IF('1-3'!B45="","",'1-3'!B45)</f>
        <v>全国</v>
      </c>
      <c r="C46" s="126">
        <f>IF('1-3'!C45="","",'1-3'!C45)</f>
      </c>
      <c r="D46" s="123" t="str">
        <f>IF('1-3'!D45="","",'1-3'!D45)</f>
        <v>日本学校農業クラブ連盟</v>
      </c>
      <c r="E46" s="195">
        <f t="shared" si="0"/>
      </c>
      <c r="F46" s="196">
        <f>IF('1-3'!E45="","",'1-3'!E45)</f>
      </c>
      <c r="G46" s="84">
        <f t="shared" si="1"/>
      </c>
      <c r="H46" s="210"/>
      <c r="I46" s="83"/>
      <c r="J46" s="124">
        <f>IF('1-3'!F45="","",'1-3'!F45)</f>
      </c>
    </row>
    <row r="47" spans="1:10" ht="15" customHeight="1">
      <c r="A47" s="104">
        <v>43</v>
      </c>
      <c r="B47" s="126" t="str">
        <f>IF('1-3'!B46="","",'1-3'!B46)</f>
        <v>全国</v>
      </c>
      <c r="C47" s="126">
        <f>IF('1-3'!C46="","",'1-3'!C46)</f>
      </c>
      <c r="D47" s="123" t="str">
        <f>IF('1-3'!D46="","",'1-3'!D46)</f>
        <v>日本工業化学教育研究会</v>
      </c>
      <c r="E47" s="195">
        <f t="shared" si="0"/>
      </c>
      <c r="F47" s="196">
        <f>IF('1-3'!E46="","",'1-3'!E46)</f>
      </c>
      <c r="G47" s="84">
        <f t="shared" si="1"/>
      </c>
      <c r="H47" s="210"/>
      <c r="I47" s="83"/>
      <c r="J47" s="124">
        <f>IF('1-3'!F46="","",'1-3'!F46)</f>
      </c>
    </row>
    <row r="48" spans="1:10" ht="15" customHeight="1">
      <c r="A48" s="104">
        <v>44</v>
      </c>
      <c r="B48" s="126" t="str">
        <f>IF('1-3'!B47="","",'1-3'!B47)</f>
        <v>全国</v>
      </c>
      <c r="C48" s="126">
        <f>IF('1-3'!C47="","",'1-3'!C47)</f>
      </c>
      <c r="D48" s="123" t="str">
        <f>IF('1-3'!D47="","",'1-3'!D47)</f>
        <v>日本繊維工業教育研究会</v>
      </c>
      <c r="E48" s="195">
        <f t="shared" si="0"/>
      </c>
      <c r="F48" s="196">
        <f>IF('1-3'!E47="","",'1-3'!E47)</f>
      </c>
      <c r="G48" s="84">
        <f t="shared" si="1"/>
      </c>
      <c r="H48" s="210"/>
      <c r="I48" s="83"/>
      <c r="J48" s="124">
        <f>IF('1-3'!F47="","",'1-3'!F47)</f>
      </c>
    </row>
    <row r="49" spans="1:10" ht="15" customHeight="1" thickBot="1">
      <c r="A49" s="108">
        <v>45</v>
      </c>
      <c r="B49" s="128" t="str">
        <f>IF('1-3'!B48="","",'1-3'!B48)</f>
        <v>全国</v>
      </c>
      <c r="C49" s="128">
        <f>IF('1-3'!C48="","",'1-3'!C48)</f>
      </c>
      <c r="D49" s="129" t="str">
        <f>IF('1-3'!D48="","",'1-3'!D48)</f>
        <v>日本教育会</v>
      </c>
      <c r="E49" s="205">
        <f t="shared" si="0"/>
        <v>3600</v>
      </c>
      <c r="F49" s="206">
        <f>IF('1-3'!E48="","",'1-3'!E48)</f>
        <v>3600</v>
      </c>
      <c r="G49" s="85">
        <f t="shared" si="1"/>
      </c>
      <c r="H49" s="214"/>
      <c r="I49" s="85"/>
      <c r="J49" s="124">
        <f>IF('1-3'!F48="","",'1-3'!F48)</f>
      </c>
    </row>
    <row r="50" spans="1:10" ht="15" customHeight="1">
      <c r="A50" s="102">
        <v>46</v>
      </c>
      <c r="B50" s="172" t="str">
        <f>IF('1-3'!B49="","",'1-3'!B49)</f>
        <v>近畿・西日本</v>
      </c>
      <c r="C50" s="172" t="str">
        <f>IF('1-3'!C49="","",'1-3'!C49)</f>
        <v>校長</v>
      </c>
      <c r="D50" s="173" t="str">
        <f>IF('1-3'!D49="","",'1-3'!D49)</f>
        <v>近畿地区定時制通信制高等学校長会</v>
      </c>
      <c r="E50" s="203">
        <f t="shared" si="0"/>
      </c>
      <c r="F50" s="204">
        <f>IF('1-3'!E49="","",'1-3'!E49)</f>
      </c>
      <c r="G50" s="83">
        <f t="shared" si="1"/>
      </c>
      <c r="H50" s="210"/>
      <c r="I50" s="83"/>
      <c r="J50" s="124">
        <f>IF('1-3'!F49="","",'1-3'!F49)</f>
      </c>
    </row>
    <row r="51" spans="1:10" ht="15" customHeight="1">
      <c r="A51" s="104">
        <v>47</v>
      </c>
      <c r="B51" s="126" t="str">
        <f>IF('1-3'!B50="","",'1-3'!B50)</f>
        <v>近畿・西日本</v>
      </c>
      <c r="C51" s="126" t="str">
        <f>IF('1-3'!C50="","",'1-3'!C50)</f>
        <v>校長</v>
      </c>
      <c r="D51" s="123" t="str">
        <f>IF('1-3'!D50="","",'1-3'!D50)</f>
        <v>近畿地区総合学科高等学校長協会</v>
      </c>
      <c r="E51" s="195">
        <f t="shared" si="0"/>
      </c>
      <c r="F51" s="196">
        <f>IF('1-3'!E50="","",'1-3'!E50)</f>
      </c>
      <c r="G51" s="84">
        <f t="shared" si="1"/>
      </c>
      <c r="H51" s="210"/>
      <c r="I51" s="83"/>
      <c r="J51" s="124">
        <f>IF('1-3'!F50="","",'1-3'!F50)</f>
      </c>
    </row>
    <row r="52" spans="1:10" ht="15" customHeight="1">
      <c r="A52" s="104">
        <v>48</v>
      </c>
      <c r="B52" s="126" t="str">
        <f>IF('1-3'!B51="","",'1-3'!B51)</f>
        <v>近畿・西日本</v>
      </c>
      <c r="C52" s="126" t="str">
        <f>IF('1-3'!C51="","",'1-3'!C51)</f>
        <v>校長</v>
      </c>
      <c r="D52" s="123" t="str">
        <f>IF('1-3'!D51="","",'1-3'!D51)</f>
        <v>近畿工業高等学校長協会</v>
      </c>
      <c r="E52" s="195">
        <f t="shared" si="0"/>
      </c>
      <c r="F52" s="196">
        <f>IF('1-3'!E51="","",'1-3'!E51)</f>
      </c>
      <c r="G52" s="84">
        <f t="shared" si="1"/>
      </c>
      <c r="H52" s="210"/>
      <c r="I52" s="83"/>
      <c r="J52" s="124">
        <f>IF('1-3'!F51="","",'1-3'!F51)</f>
      </c>
    </row>
    <row r="53" spans="1:10" ht="15" customHeight="1">
      <c r="A53" s="104">
        <v>49</v>
      </c>
      <c r="B53" s="126" t="str">
        <f>IF('1-3'!B52="","",'1-3'!B52)</f>
        <v>近畿・西日本</v>
      </c>
      <c r="C53" s="126" t="str">
        <f>IF('1-3'!C52="","",'1-3'!C52)</f>
        <v>校長</v>
      </c>
      <c r="D53" s="123" t="str">
        <f>IF('1-3'!D52="","",'1-3'!D52)</f>
        <v>近畿地区英語・国際関係科等設置高等学校長会</v>
      </c>
      <c r="E53" s="195">
        <f t="shared" si="0"/>
      </c>
      <c r="F53" s="196">
        <f>IF('1-3'!E52="","",'1-3'!E52)</f>
      </c>
      <c r="G53" s="84">
        <f t="shared" si="1"/>
      </c>
      <c r="H53" s="210"/>
      <c r="I53" s="83"/>
      <c r="J53" s="124">
        <f>IF('1-3'!F52="","",'1-3'!F52)</f>
      </c>
    </row>
    <row r="54" spans="1:10" ht="15" customHeight="1">
      <c r="A54" s="104">
        <v>50</v>
      </c>
      <c r="B54" s="126" t="str">
        <f>IF('1-3'!B53="","",'1-3'!B53)</f>
        <v>近畿・西日本</v>
      </c>
      <c r="C54" s="126" t="str">
        <f>IF('1-3'!C53="","",'1-3'!C53)</f>
        <v>校長</v>
      </c>
      <c r="D54" s="123" t="str">
        <f>IF('1-3'!D53="","",'1-3'!D53)</f>
        <v>近畿盲学校長会（近盲長）</v>
      </c>
      <c r="E54" s="195">
        <f t="shared" si="0"/>
        <v>5000</v>
      </c>
      <c r="F54" s="196">
        <f>IF('1-3'!E53="","",'1-3'!E53)</f>
        <v>5000</v>
      </c>
      <c r="G54" s="84">
        <f t="shared" si="1"/>
      </c>
      <c r="H54" s="210"/>
      <c r="I54" s="83"/>
      <c r="J54" s="124">
        <f>IF('1-3'!F53="","",'1-3'!F53)</f>
      </c>
    </row>
    <row r="55" spans="1:10" ht="15" customHeight="1">
      <c r="A55" s="104">
        <v>51</v>
      </c>
      <c r="B55" s="126" t="str">
        <f>IF('1-3'!B54="","",'1-3'!B54)</f>
        <v>近畿・西日本</v>
      </c>
      <c r="C55" s="126" t="str">
        <f>IF('1-3'!C54="","",'1-3'!C54)</f>
        <v>校長</v>
      </c>
      <c r="D55" s="123" t="str">
        <f>IF('1-3'!D54="","",'1-3'!D54)</f>
        <v>近畿地区聾学校長会（近聾長）</v>
      </c>
      <c r="E55" s="195">
        <f t="shared" si="0"/>
      </c>
      <c r="F55" s="196">
        <f>IF('1-3'!E54="","",'1-3'!E54)</f>
      </c>
      <c r="G55" s="84">
        <f t="shared" si="1"/>
      </c>
      <c r="H55" s="210"/>
      <c r="I55" s="83"/>
      <c r="J55" s="124">
        <f>IF('1-3'!F54="","",'1-3'!F54)</f>
      </c>
    </row>
    <row r="56" spans="1:10" ht="15" customHeight="1">
      <c r="A56" s="104">
        <v>52</v>
      </c>
      <c r="B56" s="126" t="str">
        <f>IF('1-3'!B55="","",'1-3'!B55)</f>
        <v>近畿・西日本</v>
      </c>
      <c r="C56" s="126" t="str">
        <f>IF('1-3'!C55="","",'1-3'!C55)</f>
        <v>校長</v>
      </c>
      <c r="D56" s="123" t="str">
        <f>IF('1-3'!D55="","",'1-3'!D55)</f>
        <v>近畿特別支援学校知的障害教育校長会（近知長）</v>
      </c>
      <c r="E56" s="195">
        <f t="shared" si="0"/>
      </c>
      <c r="F56" s="196">
        <f>IF('1-3'!E55="","",'1-3'!E55)</f>
      </c>
      <c r="G56" s="84">
        <f t="shared" si="1"/>
      </c>
      <c r="H56" s="210"/>
      <c r="I56" s="83"/>
      <c r="J56" s="124">
        <f>IF('1-3'!F55="","",'1-3'!F55)</f>
      </c>
    </row>
    <row r="57" spans="1:10" ht="15" customHeight="1">
      <c r="A57" s="104">
        <v>53</v>
      </c>
      <c r="B57" s="126" t="str">
        <f>IF('1-3'!B56="","",'1-3'!B56)</f>
        <v>近畿・西日本</v>
      </c>
      <c r="C57" s="126" t="str">
        <f>IF('1-3'!C56="","",'1-3'!C56)</f>
        <v>校長</v>
      </c>
      <c r="D57" s="123" t="str">
        <f>IF('1-3'!D56="","",'1-3'!D56)</f>
        <v>近畿地区特別支援学校肢体不自由教育校長会（近肢長）</v>
      </c>
      <c r="E57" s="195">
        <f t="shared" si="0"/>
      </c>
      <c r="F57" s="196">
        <f>IF('1-3'!E56="","",'1-3'!E56)</f>
      </c>
      <c r="G57" s="84">
        <f t="shared" si="1"/>
      </c>
      <c r="H57" s="210"/>
      <c r="I57" s="83"/>
      <c r="J57" s="124">
        <f>IF('1-3'!F56="","",'1-3'!F56)</f>
      </c>
    </row>
    <row r="58" spans="1:10" ht="15" customHeight="1">
      <c r="A58" s="104">
        <v>54</v>
      </c>
      <c r="B58" s="126" t="str">
        <f>IF('1-3'!B57="","",'1-3'!B57)</f>
        <v>近畿・西日本</v>
      </c>
      <c r="C58" s="134" t="str">
        <f>IF('1-3'!C57="","",'1-3'!C57)</f>
        <v>校長</v>
      </c>
      <c r="D58" s="135" t="str">
        <f>IF('1-3'!D57="","",'1-3'!D57)</f>
        <v>近畿地区特別支援学校病弱教育校長会（近病長）</v>
      </c>
      <c r="E58" s="197">
        <f t="shared" si="0"/>
      </c>
      <c r="F58" s="198">
        <f>IF('1-3'!E57="","",'1-3'!E57)</f>
      </c>
      <c r="G58" s="136">
        <f t="shared" si="1"/>
      </c>
      <c r="H58" s="211"/>
      <c r="I58" s="136"/>
      <c r="J58" s="124">
        <f>IF('1-3'!F57="","",'1-3'!F57)</f>
      </c>
    </row>
    <row r="59" spans="1:10" ht="15" customHeight="1">
      <c r="A59" s="104">
        <v>55</v>
      </c>
      <c r="B59" s="126" t="str">
        <f>IF('1-3'!B58="","",'1-3'!B58)</f>
        <v>近畿・西日本</v>
      </c>
      <c r="C59" s="172" t="str">
        <f>IF('1-3'!C58="","",'1-3'!C58)</f>
        <v>教頭</v>
      </c>
      <c r="D59" s="173" t="str">
        <f>IF('1-3'!D58="","",'1-3'!D58)</f>
        <v>近畿地区盲学校副校長・教頭会（近盲頭）</v>
      </c>
      <c r="E59" s="203">
        <v>6000</v>
      </c>
      <c r="F59" s="204">
        <f>IF('1-3'!E58="","",'1-3'!E58)</f>
        <v>6000</v>
      </c>
      <c r="G59" s="83">
        <f t="shared" si="1"/>
      </c>
      <c r="H59" s="210"/>
      <c r="I59" s="83"/>
      <c r="J59" s="124">
        <f>IF('1-3'!F58="","",'1-3'!F58)</f>
      </c>
    </row>
    <row r="60" spans="1:10" ht="15" customHeight="1">
      <c r="A60" s="104">
        <v>56</v>
      </c>
      <c r="B60" s="126" t="str">
        <f>IF('1-3'!B59="","",'1-3'!B59)</f>
        <v>近畿・西日本</v>
      </c>
      <c r="C60" s="126" t="str">
        <f>IF('1-3'!C59="","",'1-3'!C59)</f>
        <v>教頭</v>
      </c>
      <c r="D60" s="123" t="str">
        <f>IF('1-3'!D59="","",'1-3'!D59)</f>
        <v>近畿地区聾学校教頭会（近聾頭）</v>
      </c>
      <c r="E60" s="195">
        <f t="shared" si="0"/>
      </c>
      <c r="F60" s="196">
        <f>IF('1-3'!E59="","",'1-3'!E59)</f>
      </c>
      <c r="G60" s="84">
        <f t="shared" si="1"/>
      </c>
      <c r="H60" s="210"/>
      <c r="I60" s="83"/>
      <c r="J60" s="124">
        <f>IF('1-3'!F59="","",'1-3'!F59)</f>
      </c>
    </row>
    <row r="61" spans="1:10" ht="15" customHeight="1">
      <c r="A61" s="104">
        <v>57</v>
      </c>
      <c r="B61" s="126" t="str">
        <f>IF('1-3'!B60="","",'1-3'!B60)</f>
        <v>近畿・西日本</v>
      </c>
      <c r="C61" s="126" t="str">
        <f>IF('1-3'!C60="","",'1-3'!C60)</f>
        <v>教頭</v>
      </c>
      <c r="D61" s="123" t="str">
        <f>IF('1-3'!D60="","",'1-3'!D60)</f>
        <v>近畿特別支援学校知的障害教育教頭会（近知頭）</v>
      </c>
      <c r="E61" s="195">
        <f t="shared" si="0"/>
      </c>
      <c r="F61" s="196">
        <f>IF('1-3'!E60="","",'1-3'!E60)</f>
      </c>
      <c r="G61" s="84">
        <f t="shared" si="1"/>
      </c>
      <c r="H61" s="210"/>
      <c r="I61" s="83"/>
      <c r="J61" s="124">
        <f>IF('1-3'!F60="","",'1-3'!F60)</f>
      </c>
    </row>
    <row r="62" spans="1:10" ht="15" customHeight="1">
      <c r="A62" s="104">
        <v>58</v>
      </c>
      <c r="B62" s="126" t="str">
        <f>IF('1-3'!B61="","",'1-3'!B61)</f>
        <v>近畿・西日本</v>
      </c>
      <c r="C62" s="126" t="str">
        <f>IF('1-3'!C61="","",'1-3'!C61)</f>
        <v>教頭</v>
      </c>
      <c r="D62" s="123" t="str">
        <f>IF('1-3'!D61="","",'1-3'!D61)</f>
        <v>近畿地区特別支援学校肢体不自由教育教頭会（近肢頭）</v>
      </c>
      <c r="E62" s="195">
        <f t="shared" si="0"/>
      </c>
      <c r="F62" s="196">
        <f>IF('1-3'!E61="","",'1-3'!E61)</f>
      </c>
      <c r="G62" s="84">
        <f t="shared" si="1"/>
      </c>
      <c r="H62" s="210"/>
      <c r="I62" s="83"/>
      <c r="J62" s="124">
        <f>IF('1-3'!F61="","",'1-3'!F61)</f>
      </c>
    </row>
    <row r="63" spans="1:10" ht="15" customHeight="1">
      <c r="A63" s="104">
        <v>59</v>
      </c>
      <c r="B63" s="126" t="str">
        <f>IF('1-3'!B62="","",'1-3'!B62)</f>
        <v>近畿・西日本</v>
      </c>
      <c r="C63" s="134" t="str">
        <f>IF('1-3'!C62="","",'1-3'!C62)</f>
        <v>教頭</v>
      </c>
      <c r="D63" s="135" t="str">
        <f>IF('1-3'!D62="","",'1-3'!D62)</f>
        <v>近畿・東海・北陸地区特別支援学校病弱教育教頭会（近病頭）</v>
      </c>
      <c r="E63" s="197">
        <f t="shared" si="0"/>
      </c>
      <c r="F63" s="198">
        <f>IF('1-3'!E62="","",'1-3'!E62)</f>
      </c>
      <c r="G63" s="136">
        <f t="shared" si="1"/>
      </c>
      <c r="H63" s="211"/>
      <c r="I63" s="136"/>
      <c r="J63" s="124">
        <f>IF('1-3'!F62="","",'1-3'!F62)</f>
      </c>
    </row>
    <row r="64" spans="1:10" ht="15" customHeight="1">
      <c r="A64" s="104">
        <v>60</v>
      </c>
      <c r="B64" s="126" t="str">
        <f>IF('1-3'!B63="","",'1-3'!B63)</f>
        <v>近畿・西日本</v>
      </c>
      <c r="C64" s="172" t="str">
        <f>IF('1-3'!C63="","",'1-3'!C63)</f>
        <v>事務長</v>
      </c>
      <c r="D64" s="173" t="str">
        <f>IF('1-3'!D63="","",'1-3'!D63)</f>
        <v>近畿公立学校事務長会</v>
      </c>
      <c r="E64" s="203">
        <f t="shared" si="0"/>
        <v>1800</v>
      </c>
      <c r="F64" s="204">
        <f>IF('1-3'!E63="","",'1-3'!E63)</f>
        <v>1800</v>
      </c>
      <c r="G64" s="83">
        <f t="shared" si="1"/>
      </c>
      <c r="H64" s="210"/>
      <c r="I64" s="83"/>
      <c r="J64" s="124">
        <f>IF('1-3'!F63="","",'1-3'!F63)</f>
      </c>
    </row>
    <row r="65" spans="1:10" ht="15" customHeight="1">
      <c r="A65" s="104">
        <v>61</v>
      </c>
      <c r="B65" s="126" t="str">
        <f>IF('1-3'!B64="","",'1-3'!B64)</f>
        <v>近畿・西日本</v>
      </c>
      <c r="C65" s="134" t="str">
        <f>IF('1-3'!C64="","",'1-3'!C64)</f>
        <v>事務長</v>
      </c>
      <c r="D65" s="135" t="str">
        <f>IF('1-3'!D64="","",'1-3'!D64)</f>
        <v>近畿地区特別支援学校事務長会</v>
      </c>
      <c r="E65" s="197">
        <f t="shared" si="0"/>
        <v>2500</v>
      </c>
      <c r="F65" s="198">
        <f>IF('1-3'!E64="","",'1-3'!E64)</f>
        <v>2500</v>
      </c>
      <c r="G65" s="136">
        <f t="shared" si="1"/>
      </c>
      <c r="H65" s="211"/>
      <c r="I65" s="136"/>
      <c r="J65" s="124">
        <f>IF('1-3'!F64="","",'1-3'!F64)</f>
      </c>
    </row>
    <row r="66" spans="1:10" ht="15" customHeight="1">
      <c r="A66" s="104">
        <v>62</v>
      </c>
      <c r="B66" s="126" t="str">
        <f>IF('1-3'!B65="","",'1-3'!B65)</f>
        <v>近畿・西日本</v>
      </c>
      <c r="C66" s="172">
        <f>IF('1-3'!C65="","",'1-3'!C65)</f>
      </c>
      <c r="D66" s="173" t="str">
        <f>IF('1-3'!D65="","",'1-3'!D65)</f>
        <v>近畿地区高等学校通信制教育研究会</v>
      </c>
      <c r="E66" s="203">
        <f t="shared" si="0"/>
      </c>
      <c r="F66" s="204">
        <f>IF('1-3'!E65="","",'1-3'!E65)</f>
      </c>
      <c r="G66" s="83">
        <f t="shared" si="1"/>
      </c>
      <c r="H66" s="210"/>
      <c r="I66" s="83"/>
      <c r="J66" s="124">
        <f>IF('1-3'!F65="","",'1-3'!F65)</f>
      </c>
    </row>
    <row r="67" spans="1:10" ht="15" customHeight="1">
      <c r="A67" s="104">
        <v>63</v>
      </c>
      <c r="B67" s="126" t="str">
        <f>IF('1-3'!B66="","",'1-3'!B66)</f>
        <v>近畿・西日本</v>
      </c>
      <c r="C67" s="126">
        <f>IF('1-3'!C66="","",'1-3'!C66)</f>
      </c>
      <c r="D67" s="123" t="str">
        <f>IF('1-3'!D66="","",'1-3'!D66)</f>
        <v>近畿工業高等学校科長連絡協議会</v>
      </c>
      <c r="E67" s="195">
        <f t="shared" si="0"/>
      </c>
      <c r="F67" s="196">
        <f>IF('1-3'!E66="","",'1-3'!E66)</f>
      </c>
      <c r="G67" s="84">
        <f t="shared" si="1"/>
      </c>
      <c r="H67" s="210"/>
      <c r="I67" s="83"/>
      <c r="J67" s="124">
        <f>IF('1-3'!F66="","",'1-3'!F66)</f>
      </c>
    </row>
    <row r="68" spans="1:10" ht="15" customHeight="1">
      <c r="A68" s="104">
        <v>64</v>
      </c>
      <c r="B68" s="126" t="str">
        <f>IF('1-3'!B67="","",'1-3'!B67)</f>
        <v>近畿・西日本</v>
      </c>
      <c r="C68" s="126">
        <f>IF('1-3'!C67="","",'1-3'!C67)</f>
      </c>
      <c r="D68" s="123" t="str">
        <f>IF('1-3'!D67="","",'1-3'!D67)</f>
        <v>近畿高校土木会</v>
      </c>
      <c r="E68" s="195">
        <f t="shared" si="0"/>
      </c>
      <c r="F68" s="196">
        <f>IF('1-3'!E67="","",'1-3'!E67)</f>
      </c>
      <c r="G68" s="84">
        <f t="shared" si="1"/>
      </c>
      <c r="H68" s="210"/>
      <c r="I68" s="83"/>
      <c r="J68" s="124">
        <f>IF('1-3'!F67="","",'1-3'!F67)</f>
      </c>
    </row>
    <row r="69" spans="1:10" ht="15" customHeight="1">
      <c r="A69" s="104">
        <v>65</v>
      </c>
      <c r="B69" s="126" t="str">
        <f>IF('1-3'!B68="","",'1-3'!B68)</f>
        <v>近畿・西日本</v>
      </c>
      <c r="C69" s="126">
        <f>IF('1-3'!C68="","",'1-3'!C68)</f>
      </c>
      <c r="D69" s="123" t="str">
        <f>IF('1-3'!D68="","",'1-3'!D68)</f>
        <v>近畿地区機械教育研究会</v>
      </c>
      <c r="E69" s="195">
        <f t="shared" si="0"/>
      </c>
      <c r="F69" s="196">
        <f>IF('1-3'!E68="","",'1-3'!E68)</f>
      </c>
      <c r="G69" s="84">
        <f t="shared" si="1"/>
      </c>
      <c r="H69" s="210"/>
      <c r="I69" s="83"/>
      <c r="J69" s="124">
        <f>IF('1-3'!F68="","",'1-3'!F68)</f>
      </c>
    </row>
    <row r="70" spans="1:10" ht="15" customHeight="1">
      <c r="A70" s="104">
        <v>66</v>
      </c>
      <c r="B70" s="126" t="str">
        <f>IF('1-3'!B69="","",'1-3'!B69)</f>
        <v>近畿・西日本</v>
      </c>
      <c r="C70" s="126">
        <f>IF('1-3'!C69="","",'1-3'!C69)</f>
      </c>
      <c r="D70" s="123" t="str">
        <f>IF('1-3'!D69="","",'1-3'!D69)</f>
        <v>近畿工業化学教育研究会</v>
      </c>
      <c r="E70" s="195">
        <f aca="true" t="shared" si="2" ref="E70:E119">F70</f>
      </c>
      <c r="F70" s="196">
        <f>IF('1-3'!E69="","",'1-3'!E69)</f>
      </c>
      <c r="G70" s="84">
        <f aca="true" t="shared" si="3" ref="G70:G119">J70</f>
      </c>
      <c r="H70" s="210"/>
      <c r="I70" s="83"/>
      <c r="J70" s="124">
        <f>IF('1-3'!F69="","",'1-3'!F69)</f>
      </c>
    </row>
    <row r="71" spans="1:10" ht="15" customHeight="1">
      <c r="A71" s="104">
        <v>67</v>
      </c>
      <c r="B71" s="126" t="str">
        <f>IF('1-3'!B70="","",'1-3'!B70)</f>
        <v>近畿・西日本</v>
      </c>
      <c r="C71" s="126">
        <f>IF('1-3'!C70="","",'1-3'!C70)</f>
      </c>
      <c r="D71" s="123" t="str">
        <f>IF('1-3'!D70="","",'1-3'!D70)</f>
        <v>近畿地区電気教育研究会</v>
      </c>
      <c r="E71" s="195">
        <f t="shared" si="2"/>
      </c>
      <c r="F71" s="196">
        <f>IF('1-3'!E70="","",'1-3'!E70)</f>
      </c>
      <c r="G71" s="84">
        <f t="shared" si="3"/>
      </c>
      <c r="H71" s="210"/>
      <c r="I71" s="83"/>
      <c r="J71" s="124">
        <f>IF('1-3'!F70="","",'1-3'!F70)</f>
      </c>
    </row>
    <row r="72" spans="1:10" ht="15" customHeight="1">
      <c r="A72" s="104">
        <v>68</v>
      </c>
      <c r="B72" s="126" t="str">
        <f>IF('1-3'!B71="","",'1-3'!B71)</f>
        <v>近畿・西日本</v>
      </c>
      <c r="C72" s="126">
        <f>IF('1-3'!C71="","",'1-3'!C71)</f>
      </c>
      <c r="D72" s="123" t="str">
        <f>IF('1-3'!D71="","",'1-3'!D71)</f>
        <v>近畿盲学校教育研究会</v>
      </c>
      <c r="E72" s="195">
        <f t="shared" si="2"/>
        <v>18400</v>
      </c>
      <c r="F72" s="196">
        <f>IF('1-3'!E71="","",'1-3'!E71)</f>
        <v>18400</v>
      </c>
      <c r="G72" s="84">
        <f t="shared" si="3"/>
      </c>
      <c r="H72" s="210"/>
      <c r="I72" s="83"/>
      <c r="J72" s="124">
        <f>IF('1-3'!F71="","",'1-3'!F71)</f>
      </c>
    </row>
    <row r="73" spans="1:10" ht="15" customHeight="1">
      <c r="A73" s="104">
        <v>69</v>
      </c>
      <c r="B73" s="126" t="str">
        <f>IF('1-3'!B72="","",'1-3'!B72)</f>
        <v>近畿・西日本</v>
      </c>
      <c r="C73" s="126">
        <f>IF('1-3'!C72="","",'1-3'!C72)</f>
      </c>
      <c r="D73" s="123" t="str">
        <f>IF('1-3'!D72="","",'1-3'!D72)</f>
        <v>近畿聾教育研究会</v>
      </c>
      <c r="E73" s="195">
        <f t="shared" si="2"/>
      </c>
      <c r="F73" s="196">
        <f>IF('1-3'!E72="","",'1-3'!E72)</f>
      </c>
      <c r="G73" s="84">
        <f t="shared" si="3"/>
      </c>
      <c r="H73" s="210"/>
      <c r="I73" s="83"/>
      <c r="J73" s="124">
        <f>IF('1-3'!F72="","",'1-3'!F72)</f>
      </c>
    </row>
    <row r="74" spans="1:10" ht="15" customHeight="1">
      <c r="A74" s="104">
        <v>70</v>
      </c>
      <c r="B74" s="126" t="str">
        <f>IF('1-3'!B73="","",'1-3'!B73)</f>
        <v>近畿・西日本</v>
      </c>
      <c r="C74" s="126">
        <f>IF('1-3'!C73="","",'1-3'!C73)</f>
      </c>
      <c r="D74" s="123" t="str">
        <f>IF('1-3'!D73="","",'1-3'!D73)</f>
        <v>近畿・東海・北陸地区病弱虚弱教育研究連盟</v>
      </c>
      <c r="E74" s="195">
        <f t="shared" si="2"/>
      </c>
      <c r="F74" s="196">
        <f>IF('1-3'!E73="","",'1-3'!E73)</f>
      </c>
      <c r="G74" s="84">
        <f t="shared" si="3"/>
      </c>
      <c r="H74" s="210"/>
      <c r="I74" s="83"/>
      <c r="J74" s="124">
        <f>IF('1-3'!F73="","",'1-3'!F73)</f>
      </c>
    </row>
    <row r="75" spans="1:10" ht="15" customHeight="1">
      <c r="A75" s="104">
        <v>71</v>
      </c>
      <c r="B75" s="126" t="str">
        <f>IF('1-3'!B74="","",'1-3'!B74)</f>
        <v>近畿・西日本</v>
      </c>
      <c r="C75" s="126">
        <f>IF('1-3'!C74="","",'1-3'!C74)</f>
      </c>
      <c r="D75" s="123" t="str">
        <f>IF('1-3'!D74="","",'1-3'!D74)</f>
        <v>近畿特別支援学校知的障害教育研究協議会</v>
      </c>
      <c r="E75" s="195">
        <f t="shared" si="2"/>
      </c>
      <c r="F75" s="196">
        <f>IF('1-3'!E74="","",'1-3'!E74)</f>
      </c>
      <c r="G75" s="84">
        <f t="shared" si="3"/>
      </c>
      <c r="H75" s="210"/>
      <c r="I75" s="83"/>
      <c r="J75" s="124">
        <f>IF('1-3'!F74="","",'1-3'!F74)</f>
      </c>
    </row>
    <row r="76" spans="1:10" ht="15" customHeight="1">
      <c r="A76" s="104">
        <v>72</v>
      </c>
      <c r="B76" s="126" t="str">
        <f>IF('1-3'!B75="","",'1-3'!B75)</f>
        <v>近畿・西日本</v>
      </c>
      <c r="C76" s="126">
        <f>IF('1-3'!C75="","",'1-3'!C75)</f>
      </c>
      <c r="D76" s="123" t="str">
        <f>IF('1-3'!D75="","",'1-3'!D75)</f>
        <v>近畿地区特別支援学校肢体不自由教育研究会</v>
      </c>
      <c r="E76" s="195">
        <f t="shared" si="2"/>
      </c>
      <c r="F76" s="196">
        <f>IF('1-3'!E75="","",'1-3'!E75)</f>
      </c>
      <c r="G76" s="84">
        <f t="shared" si="3"/>
      </c>
      <c r="H76" s="210"/>
      <c r="I76" s="83"/>
      <c r="J76" s="124">
        <f>IF('1-3'!F75="","",'1-3'!F75)</f>
      </c>
    </row>
    <row r="77" spans="1:10" ht="15" customHeight="1">
      <c r="A77" s="104">
        <v>73</v>
      </c>
      <c r="B77" s="126" t="str">
        <f>IF('1-3'!B76="","",'1-3'!B76)</f>
        <v>近畿・西日本</v>
      </c>
      <c r="C77" s="126">
        <f>IF('1-3'!C76="","",'1-3'!C76)</f>
      </c>
      <c r="D77" s="123" t="str">
        <f>IF('1-3'!D76="","",'1-3'!D76)</f>
        <v>西日本工高建築連盟</v>
      </c>
      <c r="E77" s="195">
        <f t="shared" si="2"/>
      </c>
      <c r="F77" s="196">
        <f>IF('1-3'!E76="","",'1-3'!E76)</f>
      </c>
      <c r="G77" s="84">
        <f t="shared" si="3"/>
      </c>
      <c r="H77" s="210"/>
      <c r="I77" s="83"/>
      <c r="J77" s="124">
        <f>IF('1-3'!F76="","",'1-3'!F76)</f>
      </c>
    </row>
    <row r="78" spans="1:10" ht="15" customHeight="1">
      <c r="A78" s="104">
        <v>74</v>
      </c>
      <c r="B78" s="126" t="str">
        <f>IF('1-3'!B77="","",'1-3'!B77)</f>
        <v>近畿・西日本</v>
      </c>
      <c r="C78" s="126">
        <f>IF('1-3'!C77="","",'1-3'!C77)</f>
      </c>
      <c r="D78" s="123" t="str">
        <f>IF('1-3'!D77="","",'1-3'!D77)</f>
        <v>西日本高等学校土木教育研究会</v>
      </c>
      <c r="E78" s="195">
        <f t="shared" si="2"/>
      </c>
      <c r="F78" s="196">
        <f>IF('1-3'!E77="","",'1-3'!E77)</f>
      </c>
      <c r="G78" s="84">
        <f t="shared" si="3"/>
      </c>
      <c r="H78" s="210"/>
      <c r="I78" s="83"/>
      <c r="J78" s="124">
        <f>IF('1-3'!F77="","",'1-3'!F77)</f>
      </c>
    </row>
    <row r="79" spans="1:10" ht="15" customHeight="1" thickBot="1">
      <c r="A79" s="108">
        <v>75</v>
      </c>
      <c r="B79" s="128" t="str">
        <f>IF('1-3'!B78="","",'1-3'!B78)</f>
        <v>近畿・西日本</v>
      </c>
      <c r="C79" s="128">
        <f>IF('1-3'!C78="","",'1-3'!C78)</f>
      </c>
      <c r="D79" s="129" t="str">
        <f>IF('1-3'!D78="","",'1-3'!D78)</f>
        <v>全国高等学校農場協会近東支部</v>
      </c>
      <c r="E79" s="205">
        <f t="shared" si="2"/>
      </c>
      <c r="F79" s="206">
        <f>IF('1-3'!E78="","",'1-3'!E78)</f>
      </c>
      <c r="G79" s="85">
        <f t="shared" si="3"/>
      </c>
      <c r="H79" s="214"/>
      <c r="I79" s="85"/>
      <c r="J79" s="124">
        <f>IF('1-3'!F78="","",'1-3'!F78)</f>
      </c>
    </row>
    <row r="80" spans="1:10" ht="15" customHeight="1">
      <c r="A80" s="102">
        <v>76</v>
      </c>
      <c r="B80" s="172" t="str">
        <f>IF('1-3'!B79="","",'1-3'!B79)</f>
        <v>大阪</v>
      </c>
      <c r="C80" s="172" t="str">
        <f>IF('1-3'!C79="","",'1-3'!C79)</f>
        <v>校長</v>
      </c>
      <c r="D80" s="173" t="str">
        <f>IF('1-3'!D79="","",'1-3'!D79)</f>
        <v>大阪府総合学科高等学校長協会</v>
      </c>
      <c r="E80" s="203">
        <f t="shared" si="2"/>
      </c>
      <c r="F80" s="204">
        <f>IF('1-3'!E79="","",'1-3'!E79)</f>
      </c>
      <c r="G80" s="83">
        <f t="shared" si="3"/>
      </c>
      <c r="H80" s="210"/>
      <c r="I80" s="83"/>
      <c r="J80" s="124">
        <f>IF('1-3'!F79="","",'1-3'!F79)</f>
      </c>
    </row>
    <row r="81" spans="1:10" ht="15" customHeight="1">
      <c r="A81" s="104">
        <v>77</v>
      </c>
      <c r="B81" s="126" t="str">
        <f>IF('1-3'!B80="","",'1-3'!B80)</f>
        <v>大阪</v>
      </c>
      <c r="C81" s="134" t="str">
        <f>IF('1-3'!C80="","",'1-3'!C80)</f>
        <v>校長</v>
      </c>
      <c r="D81" s="135" t="str">
        <f>IF('1-3'!D80="","",'1-3'!D80)</f>
        <v>大阪特別支援学校長会</v>
      </c>
      <c r="E81" s="197" t="str">
        <f t="shared" si="2"/>
        <v> </v>
      </c>
      <c r="F81" s="198" t="str">
        <f>IF('1-3'!E80="","",'1-3'!E80)</f>
        <v> </v>
      </c>
      <c r="G81" s="136">
        <f t="shared" si="3"/>
      </c>
      <c r="H81" s="211"/>
      <c r="I81" s="136"/>
      <c r="J81" s="124">
        <f>IF('1-3'!F80="","",'1-3'!F80)</f>
      </c>
    </row>
    <row r="82" spans="1:10" ht="15" customHeight="1">
      <c r="A82" s="104">
        <v>78</v>
      </c>
      <c r="B82" s="126" t="str">
        <f>IF('1-3'!B81="","",'1-3'!B81)</f>
        <v>大阪</v>
      </c>
      <c r="C82" s="174" t="str">
        <f>IF('1-3'!C81="","",'1-3'!C81)</f>
        <v>教頭</v>
      </c>
      <c r="D82" s="175" t="str">
        <f>IF('1-3'!D81="","",'1-3'!D81)</f>
        <v>大阪府高等学校定時制通信制教頭協会</v>
      </c>
      <c r="E82" s="201">
        <f t="shared" si="2"/>
      </c>
      <c r="F82" s="202">
        <f>IF('1-3'!E81="","",'1-3'!E81)</f>
      </c>
      <c r="G82" s="176">
        <f t="shared" si="3"/>
      </c>
      <c r="H82" s="213"/>
      <c r="I82" s="176"/>
      <c r="J82" s="124">
        <f>IF('1-3'!F81="","",'1-3'!F81)</f>
      </c>
    </row>
    <row r="83" spans="1:10" ht="15" customHeight="1">
      <c r="A83" s="104">
        <v>79</v>
      </c>
      <c r="B83" s="126" t="str">
        <f>IF('1-3'!B82="","",'1-3'!B82)</f>
        <v>大阪</v>
      </c>
      <c r="C83" s="177" t="str">
        <f>IF('1-3'!C82="","",'1-3'!C82)</f>
        <v>事務長</v>
      </c>
      <c r="D83" s="178" t="str">
        <f>IF('1-3'!D82="","",'1-3'!D82)</f>
        <v>大阪府立学校事務長会</v>
      </c>
      <c r="E83" s="207">
        <f t="shared" si="2"/>
        <v>1000</v>
      </c>
      <c r="F83" s="208">
        <f>IF('1-3'!E82="","",'1-3'!E82)</f>
        <v>1000</v>
      </c>
      <c r="G83" s="179">
        <f t="shared" si="3"/>
      </c>
      <c r="H83" s="215"/>
      <c r="I83" s="179"/>
      <c r="J83" s="124">
        <f>IF('1-3'!F82="","",'1-3'!F82)</f>
      </c>
    </row>
    <row r="84" spans="1:10" ht="15" customHeight="1">
      <c r="A84" s="104">
        <v>80</v>
      </c>
      <c r="B84" s="126" t="str">
        <f>IF('1-3'!B83="","",'1-3'!B83)</f>
        <v>大阪</v>
      </c>
      <c r="C84" s="172">
        <f>IF('1-3'!C83="","",'1-3'!C83)</f>
      </c>
      <c r="D84" s="173" t="str">
        <f>IF('1-3'!D83="","",'1-3'!D83)</f>
        <v>大阪産業教育振興協議会</v>
      </c>
      <c r="E84" s="203">
        <f t="shared" si="2"/>
      </c>
      <c r="F84" s="204">
        <f>IF('1-3'!E83="","",'1-3'!E83)</f>
      </c>
      <c r="G84" s="83">
        <f t="shared" si="3"/>
      </c>
      <c r="H84" s="210"/>
      <c r="I84" s="83"/>
      <c r="J84" s="124">
        <f>IF('1-3'!F83="","",'1-3'!F83)</f>
      </c>
    </row>
    <row r="85" spans="1:10" ht="15" customHeight="1">
      <c r="A85" s="104">
        <v>81</v>
      </c>
      <c r="B85" s="126" t="str">
        <f>IF('1-3'!B84="","",'1-3'!B84)</f>
        <v>大阪</v>
      </c>
      <c r="C85" s="126">
        <f>IF('1-3'!C84="","",'1-3'!C84)</f>
      </c>
      <c r="D85" s="123" t="str">
        <f>IF('1-3'!D84="","",'1-3'!D84)</f>
        <v>大阪実業教育協会</v>
      </c>
      <c r="E85" s="195">
        <f t="shared" si="2"/>
      </c>
      <c r="F85" s="196">
        <f>IF('1-3'!E84="","",'1-3'!E84)</f>
      </c>
      <c r="G85" s="84">
        <f t="shared" si="3"/>
      </c>
      <c r="H85" s="210"/>
      <c r="I85" s="83"/>
      <c r="J85" s="124">
        <f>IF('1-3'!F84="","",'1-3'!F84)</f>
      </c>
    </row>
    <row r="86" spans="1:10" ht="15" customHeight="1">
      <c r="A86" s="104">
        <v>82</v>
      </c>
      <c r="B86" s="126" t="str">
        <f>IF('1-3'!B85="","",'1-3'!B85)</f>
        <v>大阪</v>
      </c>
      <c r="C86" s="126">
        <f>IF('1-3'!C85="","",'1-3'!C85)</f>
      </c>
      <c r="D86" s="123" t="str">
        <f>IF('1-3'!D85="","",'1-3'!D85)</f>
        <v>大阪府高等学校家庭クラブ連合会</v>
      </c>
      <c r="E86" s="195">
        <f t="shared" si="2"/>
      </c>
      <c r="F86" s="196">
        <f>IF('1-3'!E85="","",'1-3'!E85)</f>
      </c>
      <c r="G86" s="84">
        <f t="shared" si="3"/>
      </c>
      <c r="H86" s="210"/>
      <c r="I86" s="83"/>
      <c r="J86" s="124">
        <f>IF('1-3'!F85="","",'1-3'!F85)</f>
      </c>
    </row>
    <row r="87" spans="1:10" ht="15" customHeight="1">
      <c r="A87" s="104">
        <v>83</v>
      </c>
      <c r="B87" s="126" t="str">
        <f>IF('1-3'!B86="","",'1-3'!B86)</f>
        <v>大阪</v>
      </c>
      <c r="C87" s="126">
        <f>IF('1-3'!C86="","",'1-3'!C86)</f>
      </c>
      <c r="D87" s="123" t="str">
        <f>IF('1-3'!D86="","",'1-3'!D86)</f>
        <v>大阪府高等学校校外学習研究会</v>
      </c>
      <c r="E87" s="195">
        <f t="shared" si="2"/>
      </c>
      <c r="F87" s="196">
        <f>IF('1-3'!E86="","",'1-3'!E86)</f>
      </c>
      <c r="G87" s="84">
        <f t="shared" si="3"/>
      </c>
      <c r="H87" s="210"/>
      <c r="I87" s="83"/>
      <c r="J87" s="124">
        <f>IF('1-3'!F86="","",'1-3'!F86)</f>
      </c>
    </row>
    <row r="88" spans="1:10" ht="15" customHeight="1">
      <c r="A88" s="104">
        <v>84</v>
      </c>
      <c r="B88" s="126" t="str">
        <f>IF('1-3'!B87="","",'1-3'!B87)</f>
        <v>大阪</v>
      </c>
      <c r="C88" s="126">
        <f>IF('1-3'!C87="","",'1-3'!C87)</f>
      </c>
      <c r="D88" s="123" t="str">
        <f>IF('1-3'!D87="","",'1-3'!D87)</f>
        <v>大阪府高等学校視聴覚教育研究会</v>
      </c>
      <c r="E88" s="195">
        <f t="shared" si="2"/>
      </c>
      <c r="F88" s="196">
        <f>IF('1-3'!E87="","",'1-3'!E87)</f>
      </c>
      <c r="G88" s="84">
        <f t="shared" si="3"/>
      </c>
      <c r="H88" s="210"/>
      <c r="I88" s="83"/>
      <c r="J88" s="124">
        <f>IF('1-3'!F87="","",'1-3'!F87)</f>
      </c>
    </row>
    <row r="89" spans="1:10" ht="15" customHeight="1">
      <c r="A89" s="104">
        <v>85</v>
      </c>
      <c r="B89" s="126" t="str">
        <f>IF('1-3'!B88="","",'1-3'!B88)</f>
        <v>大阪</v>
      </c>
      <c r="C89" s="126">
        <f>IF('1-3'!C88="","",'1-3'!C88)</f>
      </c>
      <c r="D89" s="123" t="str">
        <f>IF('1-3'!D88="","",'1-3'!D88)</f>
        <v>大阪府高等学校進路指導研究会</v>
      </c>
      <c r="E89" s="195">
        <f t="shared" si="2"/>
        <v>1500</v>
      </c>
      <c r="F89" s="196">
        <f>IF('1-3'!E88="","",'1-3'!E88)</f>
        <v>1500</v>
      </c>
      <c r="G89" s="84">
        <f t="shared" si="3"/>
      </c>
      <c r="H89" s="210"/>
      <c r="I89" s="83"/>
      <c r="J89" s="124">
        <f>IF('1-3'!F88="","",'1-3'!F88)</f>
      </c>
    </row>
    <row r="90" spans="1:10" ht="15" customHeight="1">
      <c r="A90" s="104">
        <v>86</v>
      </c>
      <c r="B90" s="126" t="str">
        <f>IF('1-3'!B89="","",'1-3'!B89)</f>
        <v>大阪</v>
      </c>
      <c r="C90" s="126">
        <f>IF('1-3'!C89="","",'1-3'!C89)</f>
      </c>
      <c r="D90" s="123" t="str">
        <f>IF('1-3'!D89="","",'1-3'!D89)</f>
        <v>大阪府高等学校定時制通信制教育研究会</v>
      </c>
      <c r="E90" s="195">
        <f t="shared" si="2"/>
      </c>
      <c r="F90" s="196">
        <f>IF('1-3'!E89="","",'1-3'!E89)</f>
      </c>
      <c r="G90" s="84">
        <f t="shared" si="3"/>
      </c>
      <c r="H90" s="210"/>
      <c r="I90" s="83"/>
      <c r="J90" s="124">
        <f>IF('1-3'!F89="","",'1-3'!F89)</f>
      </c>
    </row>
    <row r="91" spans="1:10" ht="15" customHeight="1">
      <c r="A91" s="104">
        <v>87</v>
      </c>
      <c r="B91" s="126" t="str">
        <f>IF('1-3'!B90="","",'1-3'!B90)</f>
        <v>大阪</v>
      </c>
      <c r="C91" s="126">
        <f>IF('1-3'!C90="","",'1-3'!C90)</f>
      </c>
      <c r="D91" s="123" t="str">
        <f>IF('1-3'!D90="","",'1-3'!D90)</f>
        <v>大阪府支援教育研究会</v>
      </c>
      <c r="E91" s="195">
        <f t="shared" si="2"/>
        <v>1700</v>
      </c>
      <c r="F91" s="196">
        <f>IF('1-3'!E90="","",'1-3'!E90)</f>
        <v>1700</v>
      </c>
      <c r="G91" s="84">
        <f t="shared" si="3"/>
      </c>
      <c r="H91" s="210"/>
      <c r="I91" s="83"/>
      <c r="J91" s="124">
        <f>IF('1-3'!F90="","",'1-3'!F90)</f>
      </c>
    </row>
    <row r="92" spans="1:10" ht="15" customHeight="1">
      <c r="A92" s="104">
        <v>88</v>
      </c>
      <c r="B92" s="126" t="str">
        <f>IF('1-3'!B91="","",'1-3'!B91)</f>
        <v>大阪</v>
      </c>
      <c r="C92" s="126">
        <f>IF('1-3'!C91="","",'1-3'!C91)</f>
      </c>
      <c r="D92" s="123" t="str">
        <f>IF('1-3'!D91="","",'1-3'!D91)</f>
        <v>大阪府自動車整備振興会</v>
      </c>
      <c r="E92" s="195">
        <f t="shared" si="2"/>
      </c>
      <c r="F92" s="196">
        <f>IF('1-3'!E91="","",'1-3'!E91)</f>
      </c>
      <c r="G92" s="84">
        <f t="shared" si="3"/>
      </c>
      <c r="H92" s="210"/>
      <c r="I92" s="83"/>
      <c r="J92" s="124">
        <f>IF('1-3'!F91="","",'1-3'!F91)</f>
      </c>
    </row>
    <row r="93" spans="1:10" ht="15" customHeight="1">
      <c r="A93" s="104">
        <v>89</v>
      </c>
      <c r="B93" s="126" t="str">
        <f>IF('1-3'!B92="","",'1-3'!B92)</f>
        <v>大阪</v>
      </c>
      <c r="C93" s="126">
        <f>IF('1-3'!C92="","",'1-3'!C92)</f>
      </c>
      <c r="D93" s="123" t="str">
        <f>IF('1-3'!D92="","",'1-3'!D92)</f>
        <v>大阪府農業教育研究会</v>
      </c>
      <c r="E93" s="195">
        <f t="shared" si="2"/>
      </c>
      <c r="F93" s="196">
        <f>IF('1-3'!E92="","",'1-3'!E92)</f>
      </c>
      <c r="G93" s="84">
        <f t="shared" si="3"/>
      </c>
      <c r="H93" s="210"/>
      <c r="I93" s="83"/>
      <c r="J93" s="124">
        <f>IF('1-3'!F92="","",'1-3'!F92)</f>
      </c>
    </row>
    <row r="94" spans="1:10" ht="15" customHeight="1">
      <c r="A94" s="104">
        <v>90</v>
      </c>
      <c r="B94" s="126" t="str">
        <f>IF('1-3'!B93="","",'1-3'!B93)</f>
        <v>大阪</v>
      </c>
      <c r="C94" s="126">
        <f>IF('1-3'!C93="","",'1-3'!C93)</f>
      </c>
      <c r="D94" s="123" t="str">
        <f>IF('1-3'!D93="","",'1-3'!D93)</f>
        <v>大阪府立学校在日外国人教育研究会</v>
      </c>
      <c r="E94" s="195">
        <f t="shared" si="2"/>
        <v>1270</v>
      </c>
      <c r="F94" s="196">
        <f>IF('1-3'!E93="","",'1-3'!E93)</f>
        <v>1270</v>
      </c>
      <c r="G94" s="84">
        <f t="shared" si="3"/>
      </c>
      <c r="H94" s="210"/>
      <c r="I94" s="83"/>
      <c r="J94" s="124">
        <f>IF('1-3'!F93="","",'1-3'!F93)</f>
      </c>
    </row>
    <row r="95" spans="1:10" ht="15" customHeight="1">
      <c r="A95" s="104">
        <v>91</v>
      </c>
      <c r="B95" s="126" t="str">
        <f>IF('1-3'!B94="","",'1-3'!B94)</f>
        <v>大阪</v>
      </c>
      <c r="C95" s="126">
        <f>IF('1-3'!C94="","",'1-3'!C94)</f>
      </c>
      <c r="D95" s="123" t="str">
        <f>IF('1-3'!D94="","",'1-3'!D94)</f>
        <v>大阪府立学校人権教育研究会</v>
      </c>
      <c r="E95" s="195">
        <f t="shared" si="2"/>
        <v>2120</v>
      </c>
      <c r="F95" s="196">
        <f>IF('1-3'!E94="","",'1-3'!E94)</f>
        <v>2120</v>
      </c>
      <c r="G95" s="84">
        <f t="shared" si="3"/>
      </c>
      <c r="H95" s="210"/>
      <c r="I95" s="83"/>
      <c r="J95" s="124">
        <f>IF('1-3'!F94="","",'1-3'!F94)</f>
      </c>
    </row>
    <row r="96" spans="1:10" ht="15" customHeight="1">
      <c r="A96" s="104">
        <v>92</v>
      </c>
      <c r="B96" s="126" t="str">
        <f>IF('1-3'!B95="","",'1-3'!B95)</f>
        <v>大阪</v>
      </c>
      <c r="C96" s="126">
        <f>IF('1-3'!C95="","",'1-3'!C95)</f>
      </c>
      <c r="D96" s="123" t="str">
        <f>IF('1-3'!D95="","",'1-3'!D95)</f>
        <v>大阪府立高等学校教務研究会</v>
      </c>
      <c r="E96" s="195">
        <f t="shared" si="2"/>
      </c>
      <c r="F96" s="196">
        <f>IF('1-3'!E95="","",'1-3'!E95)</f>
      </c>
      <c r="G96" s="84">
        <f t="shared" si="3"/>
      </c>
      <c r="H96" s="210"/>
      <c r="I96" s="83"/>
      <c r="J96" s="124">
        <f>IF('1-3'!F95="","",'1-3'!F95)</f>
      </c>
    </row>
    <row r="97" spans="1:10" ht="15" customHeight="1">
      <c r="A97" s="104">
        <v>93</v>
      </c>
      <c r="B97" s="126" t="str">
        <f>IF('1-3'!B96="","",'1-3'!B96)</f>
        <v>大阪</v>
      </c>
      <c r="C97" s="126">
        <f>IF('1-3'!C96="","",'1-3'!C96)</f>
      </c>
      <c r="D97" s="123" t="str">
        <f>IF('1-3'!D96="","",'1-3'!D96)</f>
        <v>大阪府立高等学校保健研究会</v>
      </c>
      <c r="E97" s="195">
        <f t="shared" si="2"/>
        <v>2400</v>
      </c>
      <c r="F97" s="196">
        <f>IF('1-3'!E96="","",'1-3'!E96)</f>
        <v>2400</v>
      </c>
      <c r="G97" s="84">
        <f t="shared" si="3"/>
      </c>
      <c r="H97" s="210"/>
      <c r="I97" s="83"/>
      <c r="J97" s="124">
        <f>IF('1-3'!F96="","",'1-3'!F96)</f>
      </c>
    </row>
    <row r="98" spans="1:10" ht="15" customHeight="1">
      <c r="A98" s="104">
        <v>94</v>
      </c>
      <c r="B98" s="126" t="str">
        <f>IF('1-3'!B97="","",'1-3'!B97)</f>
        <v>大阪</v>
      </c>
      <c r="C98" s="126">
        <f>IF('1-3'!C97="","",'1-3'!C97)</f>
      </c>
      <c r="D98" s="123" t="str">
        <f>IF('1-3'!D97="","",'1-3'!D97)</f>
        <v>大阪府立高等学校養護教諭研究会(府養研)</v>
      </c>
      <c r="E98" s="195">
        <f t="shared" si="2"/>
        <v>5000</v>
      </c>
      <c r="F98" s="196">
        <f>IF('1-3'!E97="","",'1-3'!E97)</f>
        <v>5000</v>
      </c>
      <c r="G98" s="84">
        <f t="shared" si="3"/>
      </c>
      <c r="H98" s="210"/>
      <c r="I98" s="83"/>
      <c r="J98" s="124">
        <f>IF('1-3'!F97="","",'1-3'!F97)</f>
      </c>
    </row>
    <row r="99" spans="1:10" ht="15" customHeight="1">
      <c r="A99" s="104">
        <v>95</v>
      </c>
      <c r="B99" s="126" t="str">
        <f>IF('1-3'!B98="","",'1-3'!B98)</f>
        <v>大阪</v>
      </c>
      <c r="C99" s="126">
        <f>IF('1-3'!C98="","",'1-3'!C98)</f>
      </c>
      <c r="D99" s="123" t="str">
        <f>IF('1-3'!D98="","",'1-3'!D98)</f>
        <v>大阪府高等学校国際教育研究会</v>
      </c>
      <c r="E99" s="195">
        <f t="shared" si="2"/>
      </c>
      <c r="F99" s="196">
        <f>IF('1-3'!E98="","",'1-3'!E98)</f>
      </c>
      <c r="G99" s="84">
        <f t="shared" si="3"/>
      </c>
      <c r="H99" s="210"/>
      <c r="I99" s="83"/>
      <c r="J99" s="124">
        <f>IF('1-3'!F98="","",'1-3'!F98)</f>
      </c>
    </row>
    <row r="100" spans="1:10" ht="15" customHeight="1">
      <c r="A100" s="104">
        <v>96</v>
      </c>
      <c r="B100" s="126" t="str">
        <f>IF('1-3'!B99="","",'1-3'!B99)</f>
        <v>大阪</v>
      </c>
      <c r="C100" s="126">
        <f>IF('1-3'!C99="","",'1-3'!C99)</f>
      </c>
      <c r="D100" s="123" t="str">
        <f>IF('1-3'!D99="","",'1-3'!D99)</f>
        <v>大阪府高等学校図書館研究会</v>
      </c>
      <c r="E100" s="195">
        <f t="shared" si="2"/>
        <v>2000</v>
      </c>
      <c r="F100" s="196">
        <f>IF('1-3'!E99="","",'1-3'!E99)</f>
        <v>2000</v>
      </c>
      <c r="G100" s="84">
        <f t="shared" si="3"/>
      </c>
      <c r="H100" s="210"/>
      <c r="I100" s="83"/>
      <c r="J100" s="124">
        <f>IF('1-3'!F99="","",'1-3'!F99)</f>
      </c>
    </row>
    <row r="101" spans="1:10" ht="15" customHeight="1">
      <c r="A101" s="104">
        <v>97</v>
      </c>
      <c r="B101" s="126" t="str">
        <f>IF('1-3'!B100="","",'1-3'!B100)</f>
        <v>大阪</v>
      </c>
      <c r="C101" s="126">
        <f>IF('1-3'!C100="","",'1-3'!C100)</f>
      </c>
      <c r="D101" s="123" t="str">
        <f>IF('1-3'!D100="","",'1-3'!D100)</f>
        <v>大阪府高等学校生活指導研究会</v>
      </c>
      <c r="E101" s="195">
        <f t="shared" si="2"/>
        <v>4000</v>
      </c>
      <c r="F101" s="196">
        <f>IF('1-3'!E100="","",'1-3'!E100)</f>
        <v>4000</v>
      </c>
      <c r="G101" s="84">
        <f t="shared" si="3"/>
      </c>
      <c r="H101" s="210"/>
      <c r="I101" s="83"/>
      <c r="J101" s="124">
        <f>IF('1-3'!F100="","",'1-3'!F100)</f>
      </c>
    </row>
    <row r="102" spans="1:10" ht="15" customHeight="1">
      <c r="A102" s="104">
        <v>98</v>
      </c>
      <c r="B102" s="126" t="str">
        <f>IF('1-3'!B101="","",'1-3'!B101)</f>
        <v>大阪</v>
      </c>
      <c r="C102" s="126">
        <f>IF('1-3'!C101="","",'1-3'!C101)</f>
      </c>
      <c r="D102" s="123" t="str">
        <f>IF('1-3'!D101="","",'1-3'!D101)</f>
        <v>大阪府立支援学校栄養教諭研究会</v>
      </c>
      <c r="E102" s="195">
        <f t="shared" si="2"/>
        <v>2000</v>
      </c>
      <c r="F102" s="196">
        <f>IF('1-3'!E101="","",'1-3'!E101)</f>
        <v>2000</v>
      </c>
      <c r="G102" s="84">
        <f t="shared" si="3"/>
      </c>
      <c r="H102" s="210"/>
      <c r="I102" s="83"/>
      <c r="J102" s="124">
        <f>IF('1-3'!F101="","",'1-3'!F101)</f>
      </c>
    </row>
    <row r="103" spans="1:10" ht="15" customHeight="1">
      <c r="A103" s="104">
        <v>99</v>
      </c>
      <c r="B103" s="126">
        <f>IF('1-3'!B102="","",'1-3'!B102)</f>
      </c>
      <c r="C103" s="126">
        <f>IF('1-3'!C102="","",'1-3'!C102)</f>
      </c>
      <c r="D103" s="123">
        <f>IF('1-3'!D102="","",'1-3'!D102)</f>
      </c>
      <c r="E103" s="195">
        <f t="shared" si="2"/>
      </c>
      <c r="F103" s="196">
        <f>IF('1-3'!E102="","",'1-3'!E102)</f>
      </c>
      <c r="G103" s="84">
        <f t="shared" si="3"/>
      </c>
      <c r="H103" s="210"/>
      <c r="I103" s="83"/>
      <c r="J103" s="124">
        <f>IF('1-3'!F102="","",'1-3'!F102)</f>
      </c>
    </row>
    <row r="104" spans="1:10" ht="15" customHeight="1" thickBot="1">
      <c r="A104" s="104">
        <v>100</v>
      </c>
      <c r="B104" s="126">
        <f>IF('1-3'!B103="","",'1-3'!B103)</f>
      </c>
      <c r="C104" s="126">
        <f>IF('1-3'!C103="","",'1-3'!C103)</f>
      </c>
      <c r="D104" s="123">
        <f>IF('1-3'!D103="","",'1-3'!D103)</f>
      </c>
      <c r="E104" s="195">
        <f t="shared" si="2"/>
      </c>
      <c r="F104" s="196">
        <f>IF('1-3'!E103="","",'1-3'!E103)</f>
      </c>
      <c r="G104" s="84">
        <f t="shared" si="3"/>
      </c>
      <c r="H104" s="210"/>
      <c r="I104" s="83"/>
      <c r="J104" s="124">
        <f>IF('1-3'!F103="","",'1-3'!F103)</f>
      </c>
    </row>
    <row r="105" spans="1:10" ht="15" customHeight="1">
      <c r="A105" s="109">
        <v>101</v>
      </c>
      <c r="B105" s="153" t="str">
        <f>IF('1-3'!B104="","",'1-3'!B104)</f>
        <v>全国</v>
      </c>
      <c r="C105" s="153">
        <f>IF('1-3'!C104="","",'1-3'!C104)</f>
      </c>
      <c r="D105" s="130" t="str">
        <f>IF('1-3'!D104="","",'1-3'!D104)</f>
        <v>全国盲学校普通科教育連絡協議会</v>
      </c>
      <c r="E105" s="192">
        <f t="shared" si="2"/>
        <v>5500</v>
      </c>
      <c r="F105" s="194">
        <f>IF('1-3'!E104="","",'1-3'!E104)</f>
        <v>5500</v>
      </c>
      <c r="G105" s="127">
        <f t="shared" si="3"/>
      </c>
      <c r="H105" s="216"/>
      <c r="I105" s="127"/>
      <c r="J105" s="124">
        <f>IF('1-3'!F104="","",'1-3'!F104)</f>
      </c>
    </row>
    <row r="106" spans="1:10" ht="15" customHeight="1">
      <c r="A106" s="102">
        <v>102</v>
      </c>
      <c r="B106" s="154" t="str">
        <f>IF('1-3'!B105="","",'1-3'!B105)</f>
        <v>近畿・西日本</v>
      </c>
      <c r="C106" s="154">
        <f>IF('1-3'!C105="","",'1-3'!C105)</f>
      </c>
      <c r="D106" s="131" t="str">
        <f>IF('1-3'!D105="","",'1-3'!D105)</f>
        <v>近畿盲学校文化連盟</v>
      </c>
      <c r="E106" s="187">
        <f t="shared" si="2"/>
        <v>5000</v>
      </c>
      <c r="F106" s="196">
        <f>IF('1-3'!E105="","",'1-3'!E105)</f>
        <v>5000</v>
      </c>
      <c r="G106" s="84">
        <f t="shared" si="3"/>
      </c>
      <c r="H106" s="210"/>
      <c r="I106" s="83"/>
      <c r="J106" s="124">
        <f>IF('1-3'!F105="","",'1-3'!F105)</f>
      </c>
    </row>
    <row r="107" spans="1:10" ht="15" customHeight="1">
      <c r="A107" s="104">
        <v>103</v>
      </c>
      <c r="B107" s="155" t="str">
        <f>IF('1-3'!B106="","",'1-3'!B106)</f>
        <v>近畿・西日本</v>
      </c>
      <c r="C107" s="155">
        <f>IF('1-3'!C106="","",'1-3'!C106)</f>
      </c>
      <c r="D107" s="132" t="str">
        <f>IF('1-3'!D106="","",'1-3'!D106)</f>
        <v>近畿盲学校体育連盟</v>
      </c>
      <c r="E107" s="187">
        <f t="shared" si="2"/>
        <v>20000</v>
      </c>
      <c r="F107" s="196">
        <f>IF('1-3'!E106="","",'1-3'!E106)</f>
        <v>20000</v>
      </c>
      <c r="G107" s="84">
        <f t="shared" si="3"/>
      </c>
      <c r="H107" s="210"/>
      <c r="I107" s="83"/>
      <c r="J107" s="124">
        <f>IF('1-3'!F106="","",'1-3'!F106)</f>
      </c>
    </row>
    <row r="108" spans="1:10" ht="15" customHeight="1">
      <c r="A108" s="102">
        <v>104</v>
      </c>
      <c r="B108" s="155" t="str">
        <f>IF('1-3'!B107="","",'1-3'!B107)</f>
        <v>大阪</v>
      </c>
      <c r="C108" s="155">
        <f>IF('1-3'!C107="","",'1-3'!C107)</f>
      </c>
      <c r="D108" s="132" t="str">
        <f>IF('1-3'!D107="","",'1-3'!D107)</f>
        <v>大阪府産業教育フェア</v>
      </c>
      <c r="E108" s="187">
        <f t="shared" si="2"/>
        <v>1200</v>
      </c>
      <c r="F108" s="196">
        <f>IF('1-3'!E107="","",'1-3'!E107)</f>
        <v>1200</v>
      </c>
      <c r="G108" s="84">
        <f t="shared" si="3"/>
      </c>
      <c r="H108" s="210"/>
      <c r="I108" s="83"/>
      <c r="J108" s="124">
        <f>IF('1-3'!F107="","",'1-3'!F107)</f>
      </c>
    </row>
    <row r="109" spans="1:10" ht="15" customHeight="1">
      <c r="A109" s="104">
        <v>105</v>
      </c>
      <c r="B109" s="155">
        <f>IF('1-3'!B108="","",'1-3'!B108)</f>
      </c>
      <c r="C109" s="155">
        <f>IF('1-3'!C108="","",'1-3'!C108)</f>
      </c>
      <c r="D109" s="132">
        <f>IF('1-3'!D108="","",'1-3'!D108)</f>
      </c>
      <c r="E109" s="187">
        <f t="shared" si="2"/>
      </c>
      <c r="F109" s="196">
        <f>IF('1-3'!E108="","",'1-3'!E108)</f>
      </c>
      <c r="G109" s="84">
        <f t="shared" si="3"/>
      </c>
      <c r="H109" s="210"/>
      <c r="I109" s="83"/>
      <c r="J109" s="124">
        <f>IF('1-3'!F108="","",'1-3'!F108)</f>
      </c>
    </row>
    <row r="110" spans="1:10" ht="15" customHeight="1">
      <c r="A110" s="102">
        <v>106</v>
      </c>
      <c r="B110" s="155">
        <f>IF('1-3'!B109="","",'1-3'!B109)</f>
      </c>
      <c r="C110" s="155">
        <f>IF('1-3'!C109="","",'1-3'!C109)</f>
      </c>
      <c r="D110" s="132">
        <f>IF('1-3'!D109="","",'1-3'!D109)</f>
      </c>
      <c r="E110" s="187">
        <f t="shared" si="2"/>
      </c>
      <c r="F110" s="196">
        <f>IF('1-3'!E109="","",'1-3'!E109)</f>
      </c>
      <c r="G110" s="84">
        <f t="shared" si="3"/>
      </c>
      <c r="H110" s="210"/>
      <c r="I110" s="83"/>
      <c r="J110" s="124">
        <f>IF('1-3'!F109="","",'1-3'!F109)</f>
      </c>
    </row>
    <row r="111" spans="1:10" ht="15" customHeight="1">
      <c r="A111" s="104">
        <v>107</v>
      </c>
      <c r="B111" s="155">
        <f>IF('1-3'!B110="","",'1-3'!B110)</f>
      </c>
      <c r="C111" s="155">
        <f>IF('1-3'!C110="","",'1-3'!C110)</f>
      </c>
      <c r="D111" s="132">
        <f>IF('1-3'!D110="","",'1-3'!D110)</f>
      </c>
      <c r="E111" s="187">
        <f t="shared" si="2"/>
      </c>
      <c r="F111" s="196">
        <f>IF('1-3'!E110="","",'1-3'!E110)</f>
      </c>
      <c r="G111" s="84">
        <f t="shared" si="3"/>
      </c>
      <c r="H111" s="210"/>
      <c r="I111" s="83"/>
      <c r="J111" s="124">
        <f>IF('1-3'!F110="","",'1-3'!F110)</f>
      </c>
    </row>
    <row r="112" spans="1:10" ht="15" customHeight="1">
      <c r="A112" s="102">
        <v>108</v>
      </c>
      <c r="B112" s="155">
        <f>IF('1-3'!B111="","",'1-3'!B111)</f>
      </c>
      <c r="C112" s="155">
        <f>IF('1-3'!C111="","",'1-3'!C111)</f>
      </c>
      <c r="D112" s="132">
        <f>IF('1-3'!D111="","",'1-3'!D111)</f>
      </c>
      <c r="E112" s="187">
        <f t="shared" si="2"/>
      </c>
      <c r="F112" s="196">
        <f>IF('1-3'!E111="","",'1-3'!E111)</f>
      </c>
      <c r="G112" s="84">
        <f t="shared" si="3"/>
      </c>
      <c r="H112" s="210"/>
      <c r="I112" s="83"/>
      <c r="J112" s="124">
        <f>IF('1-3'!F111="","",'1-3'!F111)</f>
      </c>
    </row>
    <row r="113" spans="1:10" ht="15" customHeight="1">
      <c r="A113" s="104">
        <v>109</v>
      </c>
      <c r="B113" s="155">
        <f>IF('1-3'!B112="","",'1-3'!B112)</f>
      </c>
      <c r="C113" s="155">
        <f>IF('1-3'!C112="","",'1-3'!C112)</f>
      </c>
      <c r="D113" s="132">
        <f>IF('1-3'!D112="","",'1-3'!D112)</f>
      </c>
      <c r="E113" s="187">
        <f t="shared" si="2"/>
      </c>
      <c r="F113" s="196">
        <f>IF('1-3'!E112="","",'1-3'!E112)</f>
      </c>
      <c r="G113" s="84">
        <f t="shared" si="3"/>
      </c>
      <c r="H113" s="210"/>
      <c r="I113" s="83"/>
      <c r="J113" s="124">
        <f>IF('1-3'!F112="","",'1-3'!F112)</f>
      </c>
    </row>
    <row r="114" spans="1:10" ht="15" customHeight="1">
      <c r="A114" s="102">
        <v>110</v>
      </c>
      <c r="B114" s="155">
        <f>IF('1-3'!B113="","",'1-3'!B113)</f>
      </c>
      <c r="C114" s="155">
        <f>IF('1-3'!C113="","",'1-3'!C113)</f>
      </c>
      <c r="D114" s="132">
        <f>IF('1-3'!D113="","",'1-3'!D113)</f>
      </c>
      <c r="E114" s="187">
        <f t="shared" si="2"/>
      </c>
      <c r="F114" s="196">
        <f>IF('1-3'!E113="","",'1-3'!E113)</f>
      </c>
      <c r="G114" s="84">
        <f t="shared" si="3"/>
      </c>
      <c r="H114" s="210"/>
      <c r="I114" s="83"/>
      <c r="J114" s="124">
        <f>IF('1-3'!F113="","",'1-3'!F113)</f>
      </c>
    </row>
    <row r="115" spans="1:10" ht="15" customHeight="1">
      <c r="A115" s="104">
        <v>111</v>
      </c>
      <c r="B115" s="155">
        <f>IF('1-3'!B114="","",'1-3'!B114)</f>
      </c>
      <c r="C115" s="155">
        <f>IF('1-3'!C114="","",'1-3'!C114)</f>
      </c>
      <c r="D115" s="132">
        <f>IF('1-3'!D114="","",'1-3'!D114)</f>
      </c>
      <c r="E115" s="187">
        <f t="shared" si="2"/>
      </c>
      <c r="F115" s="196">
        <f>IF('1-3'!E114="","",'1-3'!E114)</f>
      </c>
      <c r="G115" s="84">
        <f t="shared" si="3"/>
      </c>
      <c r="H115" s="210"/>
      <c r="I115" s="83"/>
      <c r="J115" s="124">
        <f>IF('1-3'!F114="","",'1-3'!F114)</f>
      </c>
    </row>
    <row r="116" spans="1:10" ht="15" customHeight="1">
      <c r="A116" s="102">
        <v>112</v>
      </c>
      <c r="B116" s="155">
        <f>IF('1-3'!B115="","",'1-3'!B115)</f>
      </c>
      <c r="C116" s="155">
        <f>IF('1-3'!C115="","",'1-3'!C115)</f>
      </c>
      <c r="D116" s="132">
        <f>IF('1-3'!D115="","",'1-3'!D115)</f>
      </c>
      <c r="E116" s="187">
        <f t="shared" si="2"/>
      </c>
      <c r="F116" s="196">
        <f>IF('1-3'!E115="","",'1-3'!E115)</f>
      </c>
      <c r="G116" s="84">
        <f t="shared" si="3"/>
      </c>
      <c r="H116" s="210"/>
      <c r="I116" s="83"/>
      <c r="J116" s="124">
        <f>IF('1-3'!F115="","",'1-3'!F115)</f>
      </c>
    </row>
    <row r="117" spans="1:10" ht="15" customHeight="1">
      <c r="A117" s="104">
        <v>113</v>
      </c>
      <c r="B117" s="155">
        <f>IF('1-3'!B116="","",'1-3'!B116)</f>
      </c>
      <c r="C117" s="155">
        <f>IF('1-3'!C116="","",'1-3'!C116)</f>
      </c>
      <c r="D117" s="132">
        <f>IF('1-3'!D116="","",'1-3'!D116)</f>
      </c>
      <c r="E117" s="187">
        <f t="shared" si="2"/>
      </c>
      <c r="F117" s="196">
        <f>IF('1-3'!E116="","",'1-3'!E116)</f>
      </c>
      <c r="G117" s="84">
        <f t="shared" si="3"/>
      </c>
      <c r="H117" s="210"/>
      <c r="I117" s="83"/>
      <c r="J117" s="124">
        <f>IF('1-3'!F116="","",'1-3'!F116)</f>
      </c>
    </row>
    <row r="118" spans="1:10" ht="15" customHeight="1">
      <c r="A118" s="102">
        <v>114</v>
      </c>
      <c r="B118" s="155">
        <f>IF('1-3'!B117="","",'1-3'!B117)</f>
      </c>
      <c r="C118" s="155">
        <f>IF('1-3'!C117="","",'1-3'!C117)</f>
      </c>
      <c r="D118" s="132">
        <f>IF('1-3'!D117="","",'1-3'!D117)</f>
      </c>
      <c r="E118" s="187">
        <f t="shared" si="2"/>
      </c>
      <c r="F118" s="196">
        <f>IF('1-3'!E117="","",'1-3'!E117)</f>
      </c>
      <c r="G118" s="84">
        <f t="shared" si="3"/>
      </c>
      <c r="H118" s="210"/>
      <c r="I118" s="83"/>
      <c r="J118" s="124">
        <f>IF('1-3'!F117="","",'1-3'!F117)</f>
      </c>
    </row>
    <row r="119" spans="1:10" ht="15" customHeight="1" thickBot="1">
      <c r="A119" s="108">
        <v>115</v>
      </c>
      <c r="B119" s="156">
        <f>IF('1-3'!B118="","",'1-3'!B118)</f>
      </c>
      <c r="C119" s="156">
        <f>IF('1-3'!C118="","",'1-3'!C118)</f>
      </c>
      <c r="D119" s="133">
        <f>IF('1-3'!D118="","",'1-3'!D118)</f>
      </c>
      <c r="E119" s="191">
        <f t="shared" si="2"/>
      </c>
      <c r="F119" s="206">
        <f>IF('1-3'!E118="","",'1-3'!E118)</f>
      </c>
      <c r="G119" s="85">
        <f t="shared" si="3"/>
      </c>
      <c r="H119" s="214"/>
      <c r="I119" s="85"/>
      <c r="J119" s="124">
        <f>IF('1-3'!F118="","",'1-3'!F118)</f>
      </c>
    </row>
    <row r="120" spans="4:6" ht="15" customHeight="1" thickBot="1">
      <c r="D120" s="80"/>
      <c r="E120" s="80"/>
      <c r="F120" s="81"/>
    </row>
    <row r="121" spans="4:9" ht="15" customHeight="1">
      <c r="D121" s="87" t="s">
        <v>175</v>
      </c>
      <c r="E121" s="217">
        <f>SUM(E5:E119)</f>
        <v>137990</v>
      </c>
      <c r="F121" s="117" t="s">
        <v>186</v>
      </c>
      <c r="G121" s="182">
        <f>SUM(F5:F119)</f>
        <v>137990</v>
      </c>
      <c r="H121" s="120" t="s">
        <v>190</v>
      </c>
      <c r="I121" s="182">
        <f>I2</f>
        <v>0</v>
      </c>
    </row>
    <row r="122" spans="4:9" ht="15" customHeight="1">
      <c r="D122" s="87" t="s">
        <v>176</v>
      </c>
      <c r="E122" s="218">
        <f>SUMIF($G$5:$G$119,"◎",$E$5:$E$119)</f>
        <v>11000</v>
      </c>
      <c r="F122" s="118" t="s">
        <v>176</v>
      </c>
      <c r="G122" s="183">
        <f>'1-3'!F121</f>
        <v>11000</v>
      </c>
      <c r="H122" s="121" t="s">
        <v>176</v>
      </c>
      <c r="I122" s="183">
        <f>SUMIF($I$5:$I$119,"◎",$H$5:$H$119)</f>
        <v>0</v>
      </c>
    </row>
    <row r="123" spans="4:9" ht="15" customHeight="1" thickBot="1">
      <c r="D123" s="87" t="s">
        <v>218</v>
      </c>
      <c r="E123" s="219">
        <f>E121-E122</f>
        <v>126990</v>
      </c>
      <c r="F123" s="119" t="s">
        <v>187</v>
      </c>
      <c r="G123" s="184">
        <f>G121-G122</f>
        <v>126990</v>
      </c>
      <c r="H123" s="44" t="s">
        <v>189</v>
      </c>
      <c r="I123" s="184">
        <f>I121-I122</f>
        <v>0</v>
      </c>
    </row>
  </sheetData>
  <sheetProtection sheet="1" formatCells="0" selectLockedCells="1"/>
  <mergeCells count="3">
    <mergeCell ref="E3:G3"/>
    <mergeCell ref="H3:I3"/>
    <mergeCell ref="A1:I1"/>
  </mergeCells>
  <conditionalFormatting sqref="E5:E119">
    <cfRule type="cellIs" priority="2" dxfId="15" operator="notEqual" stopIfTrue="1">
      <formula>F5</formula>
    </cfRule>
  </conditionalFormatting>
  <conditionalFormatting sqref="G5:G119">
    <cfRule type="cellIs" priority="1" dxfId="15" operator="notEqual" stopIfTrue="1">
      <formula>J5</formula>
    </cfRule>
  </conditionalFormatting>
  <dataValidations count="1">
    <dataValidation type="list" allowBlank="1" showInputMessage="1" showErrorMessage="1" sqref="I5:I119 G5:G119">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&amp;R（様式２－３）</oddHeader>
  </headerFooter>
  <rowBreaks count="1" manualBreakCount="1">
    <brk id="63" max="8" man="1"/>
  </rowBreaks>
</worksheet>
</file>

<file path=xl/worksheets/sheet11.xml><?xml version="1.0" encoding="utf-8"?>
<worksheet xmlns="http://schemas.openxmlformats.org/spreadsheetml/2006/main" xmlns:r="http://schemas.openxmlformats.org/officeDocument/2006/relationships">
  <sheetPr codeName="Sheet27">
    <tabColor theme="9" tint="-0.24997000396251678"/>
  </sheetPr>
  <dimension ref="A1:M116"/>
  <sheetViews>
    <sheetView showZeros="0" view="pageBreakPreview" zoomScaleSheetLayoutView="100" workbookViewId="0" topLeftCell="A1">
      <pane xSplit="4" ySplit="3" topLeftCell="F4" activePane="bottomRight" state="frozen"/>
      <selection pane="topLeft" activeCell="E23" sqref="E23"/>
      <selection pane="topRight" activeCell="E23" sqref="E23"/>
      <selection pane="bottomLeft" activeCell="E23" sqref="E23"/>
      <selection pane="bottomRight" activeCell="M19" sqref="M19"/>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ht="24" customHeight="1">
      <c r="B1" s="70" t="s">
        <v>261</v>
      </c>
    </row>
    <row r="2" spans="1:12" ht="15" customHeight="1" thickBot="1">
      <c r="A2" s="45"/>
      <c r="B2" s="45"/>
      <c r="C2" s="45"/>
      <c r="D2" s="71"/>
      <c r="E2" s="13"/>
      <c r="F2" s="13"/>
      <c r="G2" s="13"/>
      <c r="H2" s="13"/>
      <c r="I2" s="13"/>
      <c r="J2" s="13"/>
      <c r="K2" s="27"/>
      <c r="L2" s="26"/>
    </row>
    <row r="3" spans="1:13" ht="24" customHeight="1">
      <c r="A3" s="422" t="s">
        <v>141</v>
      </c>
      <c r="B3" s="300" t="s">
        <v>142</v>
      </c>
      <c r="C3" s="59" t="s">
        <v>144</v>
      </c>
      <c r="D3" s="96" t="s">
        <v>146</v>
      </c>
      <c r="E3" s="96" t="s">
        <v>0</v>
      </c>
      <c r="F3" s="96" t="s">
        <v>197</v>
      </c>
      <c r="G3" s="96" t="s">
        <v>91</v>
      </c>
      <c r="H3" s="474" t="s">
        <v>246</v>
      </c>
      <c r="I3" s="96" t="s">
        <v>92</v>
      </c>
      <c r="J3" s="96" t="s">
        <v>93</v>
      </c>
      <c r="K3" s="228" t="s">
        <v>111</v>
      </c>
      <c r="L3" s="296" t="s">
        <v>94</v>
      </c>
      <c r="M3" s="29" t="s">
        <v>99</v>
      </c>
    </row>
    <row r="4" spans="1:13" ht="13.5" customHeight="1">
      <c r="A4" s="252">
        <v>1</v>
      </c>
      <c r="B4" s="253" t="s">
        <v>280</v>
      </c>
      <c r="C4" s="254" t="s">
        <v>281</v>
      </c>
      <c r="D4" s="244">
        <v>301</v>
      </c>
      <c r="E4" s="256" t="s">
        <v>125</v>
      </c>
      <c r="F4" s="257" t="s">
        <v>334</v>
      </c>
      <c r="G4" s="258">
        <v>59400</v>
      </c>
      <c r="H4" s="259">
        <v>1</v>
      </c>
      <c r="I4" s="259">
        <v>1</v>
      </c>
      <c r="J4" s="249">
        <f>G4*H4*I4</f>
        <v>59400</v>
      </c>
      <c r="K4" s="250"/>
      <c r="L4" s="262" t="s">
        <v>333</v>
      </c>
      <c r="M4" s="29">
        <f aca="true" t="shared" si="0" ref="M4:M67">IF(K4="◎",J4,"")</f>
      </c>
    </row>
    <row r="5" spans="1:13" ht="13.5">
      <c r="A5" s="252"/>
      <c r="B5" s="253"/>
      <c r="C5" s="254"/>
      <c r="D5" s="255">
        <v>302</v>
      </c>
      <c r="E5" s="257" t="s">
        <v>125</v>
      </c>
      <c r="F5" s="257" t="s">
        <v>334</v>
      </c>
      <c r="G5" s="258">
        <v>96660</v>
      </c>
      <c r="H5" s="259">
        <v>1</v>
      </c>
      <c r="I5" s="259">
        <v>1</v>
      </c>
      <c r="J5" s="260">
        <f>G5*H5*I5</f>
        <v>96660</v>
      </c>
      <c r="K5" s="261"/>
      <c r="L5" s="262" t="s">
        <v>357</v>
      </c>
      <c r="M5" s="29">
        <f t="shared" si="0"/>
      </c>
    </row>
    <row r="6" spans="1:13" ht="13.5">
      <c r="A6" s="252">
        <v>2</v>
      </c>
      <c r="B6" s="253" t="s">
        <v>295</v>
      </c>
      <c r="C6" s="254" t="s">
        <v>296</v>
      </c>
      <c r="D6" s="255">
        <v>303</v>
      </c>
      <c r="E6" s="257" t="s">
        <v>125</v>
      </c>
      <c r="F6" s="257" t="s">
        <v>335</v>
      </c>
      <c r="G6" s="258">
        <v>10000</v>
      </c>
      <c r="H6" s="259">
        <v>5</v>
      </c>
      <c r="I6" s="259">
        <v>1</v>
      </c>
      <c r="J6" s="260">
        <f>G6*H6*I6</f>
        <v>50000</v>
      </c>
      <c r="K6" s="261"/>
      <c r="L6" s="262" t="s">
        <v>333</v>
      </c>
      <c r="M6" s="29">
        <f t="shared" si="0"/>
      </c>
    </row>
    <row r="7" spans="1:13" ht="13.5">
      <c r="A7" s="252">
        <v>3</v>
      </c>
      <c r="B7" s="253" t="s">
        <v>283</v>
      </c>
      <c r="C7" s="254" t="s">
        <v>284</v>
      </c>
      <c r="D7" s="255">
        <v>304</v>
      </c>
      <c r="E7" s="257" t="s">
        <v>90</v>
      </c>
      <c r="F7" s="257" t="s">
        <v>336</v>
      </c>
      <c r="G7" s="258">
        <v>150000</v>
      </c>
      <c r="H7" s="259">
        <v>1</v>
      </c>
      <c r="I7" s="259">
        <v>1</v>
      </c>
      <c r="J7" s="260">
        <f aca="true" t="shared" si="1" ref="J7:J69">G7*H7*I7</f>
        <v>150000</v>
      </c>
      <c r="K7" s="261"/>
      <c r="L7" s="262" t="s">
        <v>333</v>
      </c>
      <c r="M7" s="29">
        <f t="shared" si="0"/>
      </c>
    </row>
    <row r="8" spans="1:13" ht="13.5">
      <c r="A8" s="252">
        <v>4</v>
      </c>
      <c r="B8" s="253" t="s">
        <v>283</v>
      </c>
      <c r="C8" s="254" t="s">
        <v>284</v>
      </c>
      <c r="D8" s="255">
        <v>305</v>
      </c>
      <c r="E8" s="256" t="s">
        <v>85</v>
      </c>
      <c r="F8" s="256" t="s">
        <v>337</v>
      </c>
      <c r="G8" s="270">
        <v>20000</v>
      </c>
      <c r="H8" s="271">
        <v>1</v>
      </c>
      <c r="I8" s="271">
        <v>1</v>
      </c>
      <c r="J8" s="260">
        <f t="shared" si="1"/>
        <v>20000</v>
      </c>
      <c r="K8" s="261"/>
      <c r="L8" s="262" t="s">
        <v>338</v>
      </c>
      <c r="M8" s="29">
        <f t="shared" si="0"/>
      </c>
    </row>
    <row r="9" spans="1:13" ht="13.5">
      <c r="A9" s="252"/>
      <c r="B9" s="253"/>
      <c r="C9" s="254"/>
      <c r="D9" s="255">
        <v>306</v>
      </c>
      <c r="E9" s="256" t="s">
        <v>138</v>
      </c>
      <c r="F9" s="257" t="s">
        <v>364</v>
      </c>
      <c r="G9" s="258">
        <v>7000</v>
      </c>
      <c r="H9" s="259">
        <v>2</v>
      </c>
      <c r="I9" s="259">
        <v>1</v>
      </c>
      <c r="J9" s="260">
        <f t="shared" si="1"/>
        <v>14000</v>
      </c>
      <c r="K9" s="261"/>
      <c r="L9" s="262" t="s">
        <v>332</v>
      </c>
      <c r="M9" s="29">
        <f t="shared" si="0"/>
      </c>
    </row>
    <row r="10" spans="1:13" ht="13.5">
      <c r="A10" s="252"/>
      <c r="B10" s="253"/>
      <c r="C10" s="254"/>
      <c r="D10" s="255">
        <v>307</v>
      </c>
      <c r="E10" s="256" t="s">
        <v>159</v>
      </c>
      <c r="F10" s="257" t="s">
        <v>278</v>
      </c>
      <c r="G10" s="258">
        <v>40000</v>
      </c>
      <c r="H10" s="259">
        <v>1</v>
      </c>
      <c r="I10" s="259">
        <v>1</v>
      </c>
      <c r="J10" s="260">
        <f t="shared" si="1"/>
        <v>40000</v>
      </c>
      <c r="K10" s="261"/>
      <c r="L10" s="262" t="s">
        <v>299</v>
      </c>
      <c r="M10" s="29">
        <f t="shared" si="0"/>
      </c>
    </row>
    <row r="11" spans="1:13" ht="13.5" customHeight="1">
      <c r="A11" s="252"/>
      <c r="B11" s="253"/>
      <c r="C11" s="254"/>
      <c r="D11" s="255">
        <v>308</v>
      </c>
      <c r="E11" s="257" t="s">
        <v>138</v>
      </c>
      <c r="F11" s="257" t="s">
        <v>328</v>
      </c>
      <c r="G11" s="258">
        <v>5000</v>
      </c>
      <c r="H11" s="259">
        <v>1</v>
      </c>
      <c r="I11" s="259">
        <v>1</v>
      </c>
      <c r="J11" s="260">
        <f t="shared" si="1"/>
        <v>5000</v>
      </c>
      <c r="K11" s="268"/>
      <c r="L11" s="262" t="s">
        <v>299</v>
      </c>
      <c r="M11" s="29">
        <f t="shared" si="0"/>
      </c>
    </row>
    <row r="12" spans="1:13" ht="13.5">
      <c r="A12" s="252"/>
      <c r="B12" s="253"/>
      <c r="C12" s="254"/>
      <c r="D12" s="255">
        <v>309</v>
      </c>
      <c r="E12" s="257" t="s">
        <v>125</v>
      </c>
      <c r="F12" s="257" t="s">
        <v>327</v>
      </c>
      <c r="G12" s="258">
        <v>3000</v>
      </c>
      <c r="H12" s="259">
        <v>1</v>
      </c>
      <c r="I12" s="259">
        <v>1</v>
      </c>
      <c r="J12" s="260">
        <f t="shared" si="1"/>
        <v>3000</v>
      </c>
      <c r="K12" s="272"/>
      <c r="L12" s="262" t="s">
        <v>299</v>
      </c>
      <c r="M12" s="29">
        <f t="shared" si="0"/>
      </c>
    </row>
    <row r="13" spans="1:13" ht="13.5">
      <c r="A13" s="252">
        <v>5</v>
      </c>
      <c r="B13" s="253" t="s">
        <v>287</v>
      </c>
      <c r="C13" s="254" t="s">
        <v>284</v>
      </c>
      <c r="D13" s="255">
        <v>310</v>
      </c>
      <c r="E13" s="256" t="s">
        <v>138</v>
      </c>
      <c r="F13" s="256" t="s">
        <v>339</v>
      </c>
      <c r="G13" s="270">
        <v>167000</v>
      </c>
      <c r="H13" s="271">
        <v>1</v>
      </c>
      <c r="I13" s="271">
        <v>1</v>
      </c>
      <c r="J13" s="260">
        <f t="shared" si="1"/>
        <v>167000</v>
      </c>
      <c r="K13" s="261"/>
      <c r="L13" s="262" t="s">
        <v>340</v>
      </c>
      <c r="M13" s="29">
        <f t="shared" si="0"/>
      </c>
    </row>
    <row r="14" spans="1:13" ht="13.5" customHeight="1">
      <c r="A14" s="252">
        <v>6</v>
      </c>
      <c r="B14" s="253" t="s">
        <v>283</v>
      </c>
      <c r="C14" s="254" t="s">
        <v>284</v>
      </c>
      <c r="D14" s="255">
        <v>311</v>
      </c>
      <c r="E14" s="256" t="s">
        <v>86</v>
      </c>
      <c r="F14" s="256" t="s">
        <v>285</v>
      </c>
      <c r="G14" s="270">
        <v>122140</v>
      </c>
      <c r="H14" s="271">
        <v>1</v>
      </c>
      <c r="I14" s="271">
        <v>1</v>
      </c>
      <c r="J14" s="260">
        <f t="shared" si="1"/>
        <v>122140</v>
      </c>
      <c r="K14" s="275"/>
      <c r="L14" s="280" t="s">
        <v>303</v>
      </c>
      <c r="M14" s="29">
        <f t="shared" si="0"/>
      </c>
    </row>
    <row r="15" spans="1:13" ht="13.5">
      <c r="A15" s="252"/>
      <c r="B15" s="253" t="s">
        <v>283</v>
      </c>
      <c r="C15" s="254" t="s">
        <v>284</v>
      </c>
      <c r="D15" s="255">
        <v>312</v>
      </c>
      <c r="E15" s="256" t="s">
        <v>125</v>
      </c>
      <c r="F15" s="256" t="s">
        <v>286</v>
      </c>
      <c r="G15" s="270">
        <v>4000</v>
      </c>
      <c r="H15" s="271">
        <v>3</v>
      </c>
      <c r="I15" s="271">
        <v>1</v>
      </c>
      <c r="J15" s="260">
        <f t="shared" si="1"/>
        <v>12000</v>
      </c>
      <c r="K15" s="279"/>
      <c r="L15" s="280" t="s">
        <v>303</v>
      </c>
      <c r="M15" s="29">
        <f t="shared" si="0"/>
      </c>
    </row>
    <row r="16" spans="1:13" ht="13.5">
      <c r="A16" s="252">
        <v>7</v>
      </c>
      <c r="B16" s="253" t="s">
        <v>283</v>
      </c>
      <c r="C16" s="254" t="s">
        <v>284</v>
      </c>
      <c r="D16" s="255">
        <v>313</v>
      </c>
      <c r="E16" s="256" t="s">
        <v>86</v>
      </c>
      <c r="F16" s="256" t="s">
        <v>344</v>
      </c>
      <c r="G16" s="270">
        <v>49660</v>
      </c>
      <c r="H16" s="271">
        <v>1</v>
      </c>
      <c r="I16" s="271">
        <v>1</v>
      </c>
      <c r="J16" s="260">
        <f t="shared" si="1"/>
        <v>49660</v>
      </c>
      <c r="K16" s="261"/>
      <c r="L16" s="280"/>
      <c r="M16" s="29">
        <f t="shared" si="0"/>
      </c>
    </row>
    <row r="17" spans="1:13" ht="13.5">
      <c r="A17" s="252">
        <v>8</v>
      </c>
      <c r="B17" s="253" t="s">
        <v>283</v>
      </c>
      <c r="C17" s="254" t="s">
        <v>284</v>
      </c>
      <c r="D17" s="255">
        <v>314</v>
      </c>
      <c r="E17" s="256" t="s">
        <v>85</v>
      </c>
      <c r="F17" s="256" t="s">
        <v>337</v>
      </c>
      <c r="G17" s="270">
        <v>15000</v>
      </c>
      <c r="H17" s="271">
        <v>1</v>
      </c>
      <c r="I17" s="271">
        <v>2</v>
      </c>
      <c r="J17" s="260">
        <f t="shared" si="1"/>
        <v>30000</v>
      </c>
      <c r="K17" s="261"/>
      <c r="L17" s="280"/>
      <c r="M17" s="29">
        <f t="shared" si="0"/>
      </c>
    </row>
    <row r="18" spans="1:13" ht="13.5">
      <c r="A18" s="252">
        <v>9</v>
      </c>
      <c r="B18" s="253" t="s">
        <v>283</v>
      </c>
      <c r="C18" s="254" t="s">
        <v>284</v>
      </c>
      <c r="D18" s="255">
        <v>315</v>
      </c>
      <c r="E18" s="256" t="s">
        <v>85</v>
      </c>
      <c r="F18" s="256" t="s">
        <v>370</v>
      </c>
      <c r="G18" s="270">
        <v>8580</v>
      </c>
      <c r="H18" s="271">
        <v>2</v>
      </c>
      <c r="I18" s="271">
        <v>1</v>
      </c>
      <c r="J18" s="260">
        <f t="shared" si="1"/>
        <v>17160</v>
      </c>
      <c r="K18" s="261"/>
      <c r="L18" s="262" t="s">
        <v>365</v>
      </c>
      <c r="M18" s="29">
        <f t="shared" si="0"/>
      </c>
    </row>
    <row r="19" spans="1:13" ht="13.5">
      <c r="A19" s="252">
        <v>10</v>
      </c>
      <c r="B19" s="253" t="s">
        <v>280</v>
      </c>
      <c r="C19" s="254" t="s">
        <v>281</v>
      </c>
      <c r="D19" s="255">
        <v>316</v>
      </c>
      <c r="E19" s="256" t="s">
        <v>125</v>
      </c>
      <c r="F19" s="257" t="s">
        <v>334</v>
      </c>
      <c r="G19" s="270">
        <v>14958</v>
      </c>
      <c r="H19" s="271">
        <v>1</v>
      </c>
      <c r="I19" s="271">
        <v>1</v>
      </c>
      <c r="J19" s="260">
        <f>G19*H19*I19</f>
        <v>14958</v>
      </c>
      <c r="K19" s="261"/>
      <c r="L19" s="262" t="s">
        <v>366</v>
      </c>
      <c r="M19" s="29">
        <f t="shared" si="0"/>
      </c>
    </row>
    <row r="20" spans="1:13" ht="13.5">
      <c r="A20" s="252"/>
      <c r="B20" s="253"/>
      <c r="C20" s="254"/>
      <c r="D20" s="255">
        <v>317</v>
      </c>
      <c r="E20" s="257"/>
      <c r="F20" s="257"/>
      <c r="G20" s="258"/>
      <c r="H20" s="259"/>
      <c r="I20" s="259"/>
      <c r="J20" s="260">
        <f t="shared" si="1"/>
        <v>0</v>
      </c>
      <c r="K20" s="261"/>
      <c r="L20" s="262"/>
      <c r="M20" s="29">
        <f t="shared" si="0"/>
      </c>
    </row>
    <row r="21" spans="1:13" ht="13.5">
      <c r="A21" s="252"/>
      <c r="B21" s="253"/>
      <c r="C21" s="254"/>
      <c r="D21" s="255">
        <v>318</v>
      </c>
      <c r="E21" s="256"/>
      <c r="F21" s="257"/>
      <c r="G21" s="258"/>
      <c r="H21" s="259"/>
      <c r="I21" s="259"/>
      <c r="J21" s="260">
        <f t="shared" si="1"/>
        <v>0</v>
      </c>
      <c r="K21" s="261"/>
      <c r="L21" s="262"/>
      <c r="M21" s="29">
        <f t="shared" si="0"/>
      </c>
    </row>
    <row r="22" spans="1:13" ht="13.5" hidden="1">
      <c r="A22" s="252"/>
      <c r="B22" s="253"/>
      <c r="C22" s="254"/>
      <c r="D22" s="255">
        <v>319</v>
      </c>
      <c r="E22" s="256"/>
      <c r="F22" s="257"/>
      <c r="G22" s="258"/>
      <c r="H22" s="259"/>
      <c r="I22" s="259"/>
      <c r="J22" s="260">
        <f t="shared" si="1"/>
        <v>0</v>
      </c>
      <c r="K22" s="261"/>
      <c r="L22" s="262"/>
      <c r="M22" s="29">
        <f t="shared" si="0"/>
      </c>
    </row>
    <row r="23" spans="1:13" ht="13.5" hidden="1">
      <c r="A23" s="252"/>
      <c r="B23" s="253"/>
      <c r="C23" s="254"/>
      <c r="D23" s="255">
        <v>320</v>
      </c>
      <c r="E23" s="257"/>
      <c r="F23" s="257"/>
      <c r="G23" s="258"/>
      <c r="H23" s="259"/>
      <c r="I23" s="259"/>
      <c r="J23" s="260">
        <f t="shared" si="1"/>
        <v>0</v>
      </c>
      <c r="K23" s="261"/>
      <c r="L23" s="262"/>
      <c r="M23" s="29">
        <f t="shared" si="0"/>
      </c>
    </row>
    <row r="24" spans="1:13" ht="13.5" hidden="1">
      <c r="A24" s="252"/>
      <c r="B24" s="281"/>
      <c r="C24" s="254"/>
      <c r="D24" s="255">
        <v>321</v>
      </c>
      <c r="E24" s="257"/>
      <c r="F24" s="257"/>
      <c r="G24" s="258"/>
      <c r="H24" s="259"/>
      <c r="I24" s="259"/>
      <c r="J24" s="260">
        <f t="shared" si="1"/>
        <v>0</v>
      </c>
      <c r="K24" s="261"/>
      <c r="L24" s="262"/>
      <c r="M24" s="29">
        <f t="shared" si="0"/>
      </c>
    </row>
    <row r="25" spans="1:13" ht="13.5" hidden="1">
      <c r="A25" s="252"/>
      <c r="B25" s="253"/>
      <c r="C25" s="254"/>
      <c r="D25" s="255">
        <v>322</v>
      </c>
      <c r="E25" s="256"/>
      <c r="F25" s="256"/>
      <c r="G25" s="270"/>
      <c r="H25" s="271"/>
      <c r="I25" s="271"/>
      <c r="J25" s="260">
        <f t="shared" si="1"/>
        <v>0</v>
      </c>
      <c r="K25" s="261"/>
      <c r="L25" s="280"/>
      <c r="M25" s="29">
        <f t="shared" si="0"/>
      </c>
    </row>
    <row r="26" spans="1:13" ht="13.5" hidden="1">
      <c r="A26" s="252"/>
      <c r="B26" s="281"/>
      <c r="C26" s="254"/>
      <c r="D26" s="255">
        <v>323</v>
      </c>
      <c r="E26" s="256"/>
      <c r="F26" s="256"/>
      <c r="G26" s="270"/>
      <c r="H26" s="271"/>
      <c r="I26" s="271"/>
      <c r="J26" s="260">
        <f t="shared" si="1"/>
        <v>0</v>
      </c>
      <c r="K26" s="261"/>
      <c r="L26" s="280"/>
      <c r="M26" s="29">
        <f t="shared" si="0"/>
      </c>
    </row>
    <row r="27" spans="1:13" ht="13.5" hidden="1">
      <c r="A27" s="252"/>
      <c r="B27" s="281"/>
      <c r="C27" s="254"/>
      <c r="D27" s="255">
        <v>324</v>
      </c>
      <c r="E27" s="256"/>
      <c r="F27" s="257"/>
      <c r="G27" s="258"/>
      <c r="H27" s="259"/>
      <c r="I27" s="259"/>
      <c r="J27" s="260">
        <f t="shared" si="1"/>
        <v>0</v>
      </c>
      <c r="K27" s="261"/>
      <c r="L27" s="262"/>
      <c r="M27" s="29">
        <f t="shared" si="0"/>
      </c>
    </row>
    <row r="28" spans="1:13" ht="13.5" hidden="1">
      <c r="A28" s="252"/>
      <c r="B28" s="281"/>
      <c r="C28" s="254"/>
      <c r="D28" s="255">
        <v>325</v>
      </c>
      <c r="E28" s="256"/>
      <c r="F28" s="257"/>
      <c r="G28" s="258"/>
      <c r="H28" s="259"/>
      <c r="I28" s="259"/>
      <c r="J28" s="260">
        <f t="shared" si="1"/>
        <v>0</v>
      </c>
      <c r="K28" s="261"/>
      <c r="L28" s="262"/>
      <c r="M28" s="29">
        <f t="shared" si="0"/>
      </c>
    </row>
    <row r="29" spans="1:13" ht="13.5" hidden="1">
      <c r="A29" s="252"/>
      <c r="B29" s="281"/>
      <c r="C29" s="254"/>
      <c r="D29" s="255">
        <v>326</v>
      </c>
      <c r="E29" s="256"/>
      <c r="F29" s="257"/>
      <c r="G29" s="258"/>
      <c r="H29" s="259"/>
      <c r="I29" s="259"/>
      <c r="J29" s="260">
        <f t="shared" si="1"/>
        <v>0</v>
      </c>
      <c r="K29" s="261"/>
      <c r="L29" s="262"/>
      <c r="M29" s="29">
        <f t="shared" si="0"/>
      </c>
    </row>
    <row r="30" spans="1:13" ht="13.5" hidden="1">
      <c r="A30" s="252"/>
      <c r="B30" s="281"/>
      <c r="C30" s="254"/>
      <c r="D30" s="255">
        <v>327</v>
      </c>
      <c r="E30" s="256"/>
      <c r="F30" s="257"/>
      <c r="G30" s="258"/>
      <c r="H30" s="259"/>
      <c r="I30" s="259"/>
      <c r="J30" s="260">
        <f t="shared" si="1"/>
        <v>0</v>
      </c>
      <c r="K30" s="261"/>
      <c r="L30" s="262"/>
      <c r="M30" s="29">
        <f t="shared" si="0"/>
      </c>
    </row>
    <row r="31" spans="1:13" ht="13.5" hidden="1">
      <c r="A31" s="252"/>
      <c r="B31" s="281"/>
      <c r="C31" s="254"/>
      <c r="D31" s="255">
        <v>328</v>
      </c>
      <c r="E31" s="256"/>
      <c r="F31" s="257"/>
      <c r="G31" s="258"/>
      <c r="H31" s="259"/>
      <c r="I31" s="259"/>
      <c r="J31" s="260">
        <f t="shared" si="1"/>
        <v>0</v>
      </c>
      <c r="K31" s="261"/>
      <c r="L31" s="262"/>
      <c r="M31" s="29">
        <f t="shared" si="0"/>
      </c>
    </row>
    <row r="32" spans="1:13" ht="13.5" hidden="1">
      <c r="A32" s="252"/>
      <c r="B32" s="281"/>
      <c r="C32" s="254"/>
      <c r="D32" s="255">
        <v>329</v>
      </c>
      <c r="E32" s="256"/>
      <c r="F32" s="257"/>
      <c r="G32" s="258"/>
      <c r="H32" s="259"/>
      <c r="I32" s="259"/>
      <c r="J32" s="260">
        <f t="shared" si="1"/>
        <v>0</v>
      </c>
      <c r="K32" s="261"/>
      <c r="L32" s="262"/>
      <c r="M32" s="29">
        <f t="shared" si="0"/>
      </c>
    </row>
    <row r="33" spans="1:13" ht="13.5" hidden="1">
      <c r="A33" s="252"/>
      <c r="B33" s="281"/>
      <c r="C33" s="254"/>
      <c r="D33" s="255">
        <v>330</v>
      </c>
      <c r="E33" s="257"/>
      <c r="F33" s="257"/>
      <c r="G33" s="258"/>
      <c r="H33" s="259"/>
      <c r="I33" s="259"/>
      <c r="J33" s="260">
        <f t="shared" si="1"/>
        <v>0</v>
      </c>
      <c r="K33" s="261"/>
      <c r="L33" s="262"/>
      <c r="M33" s="29">
        <f t="shared" si="0"/>
      </c>
    </row>
    <row r="34" spans="1:13" ht="13.5" hidden="1">
      <c r="A34" s="252"/>
      <c r="B34" s="281"/>
      <c r="C34" s="254"/>
      <c r="D34" s="255">
        <v>331</v>
      </c>
      <c r="E34" s="257"/>
      <c r="F34" s="257"/>
      <c r="G34" s="258"/>
      <c r="H34" s="259"/>
      <c r="I34" s="259"/>
      <c r="J34" s="260">
        <f t="shared" si="1"/>
        <v>0</v>
      </c>
      <c r="K34" s="261"/>
      <c r="L34" s="262"/>
      <c r="M34" s="29">
        <f t="shared" si="0"/>
      </c>
    </row>
    <row r="35" spans="1:13" ht="13.5" hidden="1">
      <c r="A35" s="252"/>
      <c r="B35" s="281"/>
      <c r="C35" s="254"/>
      <c r="D35" s="255">
        <v>332</v>
      </c>
      <c r="E35" s="257"/>
      <c r="F35" s="257"/>
      <c r="G35" s="258"/>
      <c r="H35" s="259"/>
      <c r="I35" s="259"/>
      <c r="J35" s="260">
        <f t="shared" si="1"/>
        <v>0</v>
      </c>
      <c r="K35" s="261"/>
      <c r="L35" s="262"/>
      <c r="M35" s="29">
        <f t="shared" si="0"/>
      </c>
    </row>
    <row r="36" spans="1:13" ht="13.5" hidden="1">
      <c r="A36" s="252"/>
      <c r="B36" s="281"/>
      <c r="C36" s="254"/>
      <c r="D36" s="255">
        <v>333</v>
      </c>
      <c r="E36" s="257"/>
      <c r="F36" s="257"/>
      <c r="G36" s="258"/>
      <c r="H36" s="259"/>
      <c r="I36" s="259"/>
      <c r="J36" s="260">
        <f t="shared" si="1"/>
        <v>0</v>
      </c>
      <c r="K36" s="261"/>
      <c r="L36" s="262"/>
      <c r="M36" s="29">
        <f t="shared" si="0"/>
      </c>
    </row>
    <row r="37" spans="1:13" ht="13.5" hidden="1">
      <c r="A37" s="252"/>
      <c r="B37" s="281"/>
      <c r="C37" s="254"/>
      <c r="D37" s="255">
        <v>334</v>
      </c>
      <c r="E37" s="257"/>
      <c r="F37" s="257"/>
      <c r="G37" s="258"/>
      <c r="H37" s="259"/>
      <c r="I37" s="259"/>
      <c r="J37" s="260">
        <f t="shared" si="1"/>
        <v>0</v>
      </c>
      <c r="K37" s="261"/>
      <c r="L37" s="262"/>
      <c r="M37" s="29">
        <f t="shared" si="0"/>
      </c>
    </row>
    <row r="38" spans="1:13" ht="13.5" hidden="1">
      <c r="A38" s="252"/>
      <c r="B38" s="281"/>
      <c r="C38" s="254"/>
      <c r="D38" s="255">
        <v>335</v>
      </c>
      <c r="E38" s="257"/>
      <c r="F38" s="257"/>
      <c r="G38" s="258"/>
      <c r="H38" s="259"/>
      <c r="I38" s="259"/>
      <c r="J38" s="260">
        <f t="shared" si="1"/>
        <v>0</v>
      </c>
      <c r="K38" s="261"/>
      <c r="L38" s="262"/>
      <c r="M38" s="29">
        <f t="shared" si="0"/>
      </c>
    </row>
    <row r="39" spans="1:13" ht="13.5" hidden="1">
      <c r="A39" s="252"/>
      <c r="B39" s="281"/>
      <c r="C39" s="254"/>
      <c r="D39" s="255">
        <v>336</v>
      </c>
      <c r="E39" s="257"/>
      <c r="F39" s="257"/>
      <c r="G39" s="258"/>
      <c r="H39" s="259"/>
      <c r="I39" s="259"/>
      <c r="J39" s="260">
        <f t="shared" si="1"/>
        <v>0</v>
      </c>
      <c r="K39" s="261"/>
      <c r="L39" s="262"/>
      <c r="M39" s="29">
        <f t="shared" si="0"/>
      </c>
    </row>
    <row r="40" spans="1:13" ht="13.5" hidden="1">
      <c r="A40" s="252"/>
      <c r="B40" s="281"/>
      <c r="C40" s="254"/>
      <c r="D40" s="255">
        <v>337</v>
      </c>
      <c r="E40" s="257"/>
      <c r="F40" s="257"/>
      <c r="G40" s="258"/>
      <c r="H40" s="259"/>
      <c r="I40" s="259"/>
      <c r="J40" s="260">
        <f t="shared" si="1"/>
        <v>0</v>
      </c>
      <c r="K40" s="261"/>
      <c r="L40" s="262"/>
      <c r="M40" s="29">
        <f t="shared" si="0"/>
      </c>
    </row>
    <row r="41" spans="1:13" ht="13.5" hidden="1">
      <c r="A41" s="252"/>
      <c r="B41" s="281"/>
      <c r="C41" s="254"/>
      <c r="D41" s="255">
        <v>338</v>
      </c>
      <c r="E41" s="257"/>
      <c r="F41" s="257"/>
      <c r="G41" s="258"/>
      <c r="H41" s="259"/>
      <c r="I41" s="259"/>
      <c r="J41" s="260">
        <f t="shared" si="1"/>
        <v>0</v>
      </c>
      <c r="K41" s="261"/>
      <c r="L41" s="262"/>
      <c r="M41" s="29">
        <f t="shared" si="0"/>
      </c>
    </row>
    <row r="42" spans="1:13" ht="13.5" hidden="1">
      <c r="A42" s="252"/>
      <c r="B42" s="281"/>
      <c r="C42" s="254"/>
      <c r="D42" s="255">
        <v>339</v>
      </c>
      <c r="E42" s="257"/>
      <c r="F42" s="257"/>
      <c r="G42" s="258"/>
      <c r="H42" s="259"/>
      <c r="I42" s="259"/>
      <c r="J42" s="260">
        <f t="shared" si="1"/>
        <v>0</v>
      </c>
      <c r="K42" s="261"/>
      <c r="L42" s="262"/>
      <c r="M42" s="29">
        <f t="shared" si="0"/>
      </c>
    </row>
    <row r="43" spans="1:13" ht="13.5" hidden="1">
      <c r="A43" s="252"/>
      <c r="B43" s="281"/>
      <c r="C43" s="254"/>
      <c r="D43" s="255">
        <v>340</v>
      </c>
      <c r="E43" s="257"/>
      <c r="F43" s="257"/>
      <c r="G43" s="258"/>
      <c r="H43" s="259"/>
      <c r="I43" s="259"/>
      <c r="J43" s="260">
        <f t="shared" si="1"/>
        <v>0</v>
      </c>
      <c r="K43" s="261"/>
      <c r="L43" s="262"/>
      <c r="M43" s="29">
        <f t="shared" si="0"/>
      </c>
    </row>
    <row r="44" spans="1:13" ht="13.5" hidden="1">
      <c r="A44" s="252"/>
      <c r="B44" s="253"/>
      <c r="C44" s="254"/>
      <c r="D44" s="255">
        <v>341</v>
      </c>
      <c r="E44" s="265"/>
      <c r="F44" s="276"/>
      <c r="G44" s="277"/>
      <c r="H44" s="278"/>
      <c r="I44" s="278"/>
      <c r="J44" s="260">
        <f t="shared" si="1"/>
        <v>0</v>
      </c>
      <c r="K44" s="279"/>
      <c r="L44" s="280"/>
      <c r="M44" s="29">
        <f t="shared" si="0"/>
      </c>
    </row>
    <row r="45" spans="1:13" ht="13.5" hidden="1">
      <c r="A45" s="252"/>
      <c r="B45" s="253"/>
      <c r="C45" s="254"/>
      <c r="D45" s="255">
        <v>342</v>
      </c>
      <c r="E45" s="256"/>
      <c r="F45" s="257"/>
      <c r="G45" s="258"/>
      <c r="H45" s="259"/>
      <c r="I45" s="259"/>
      <c r="J45" s="260">
        <f t="shared" si="1"/>
        <v>0</v>
      </c>
      <c r="K45" s="261"/>
      <c r="L45" s="262"/>
      <c r="M45" s="29">
        <f t="shared" si="0"/>
      </c>
    </row>
    <row r="46" spans="1:13" ht="13.5" hidden="1">
      <c r="A46" s="252"/>
      <c r="B46" s="253"/>
      <c r="C46" s="254"/>
      <c r="D46" s="255">
        <v>343</v>
      </c>
      <c r="E46" s="256"/>
      <c r="F46" s="257"/>
      <c r="G46" s="258"/>
      <c r="H46" s="259"/>
      <c r="I46" s="259"/>
      <c r="J46" s="260">
        <f t="shared" si="1"/>
        <v>0</v>
      </c>
      <c r="K46" s="261"/>
      <c r="L46" s="262"/>
      <c r="M46" s="29">
        <f t="shared" si="0"/>
      </c>
    </row>
    <row r="47" spans="1:13" ht="13.5" hidden="1">
      <c r="A47" s="252"/>
      <c r="B47" s="253"/>
      <c r="C47" s="254"/>
      <c r="D47" s="255">
        <v>344</v>
      </c>
      <c r="E47" s="256"/>
      <c r="F47" s="257"/>
      <c r="G47" s="258"/>
      <c r="H47" s="259"/>
      <c r="I47" s="259"/>
      <c r="J47" s="260">
        <f t="shared" si="1"/>
        <v>0</v>
      </c>
      <c r="K47" s="261"/>
      <c r="L47" s="262"/>
      <c r="M47" s="29">
        <f t="shared" si="0"/>
      </c>
    </row>
    <row r="48" spans="1:13" ht="13.5" hidden="1">
      <c r="A48" s="252"/>
      <c r="B48" s="253"/>
      <c r="C48" s="254"/>
      <c r="D48" s="255">
        <v>345</v>
      </c>
      <c r="E48" s="256"/>
      <c r="F48" s="257"/>
      <c r="G48" s="258"/>
      <c r="H48" s="259"/>
      <c r="I48" s="259"/>
      <c r="J48" s="260">
        <f t="shared" si="1"/>
        <v>0</v>
      </c>
      <c r="K48" s="261"/>
      <c r="L48" s="262"/>
      <c r="M48" s="29">
        <f t="shared" si="0"/>
      </c>
    </row>
    <row r="49" spans="1:13" ht="13.5" hidden="1">
      <c r="A49" s="252"/>
      <c r="B49" s="253"/>
      <c r="C49" s="254"/>
      <c r="D49" s="255">
        <v>346</v>
      </c>
      <c r="E49" s="256"/>
      <c r="F49" s="257"/>
      <c r="G49" s="258"/>
      <c r="H49" s="259"/>
      <c r="I49" s="259"/>
      <c r="J49" s="260">
        <f t="shared" si="1"/>
        <v>0</v>
      </c>
      <c r="K49" s="261"/>
      <c r="L49" s="262"/>
      <c r="M49" s="29">
        <f t="shared" si="0"/>
      </c>
    </row>
    <row r="50" spans="1:13" ht="13.5" hidden="1">
      <c r="A50" s="252"/>
      <c r="B50" s="253"/>
      <c r="C50" s="254"/>
      <c r="D50" s="255">
        <v>347</v>
      </c>
      <c r="E50" s="256"/>
      <c r="F50" s="257"/>
      <c r="G50" s="258"/>
      <c r="H50" s="259"/>
      <c r="I50" s="259"/>
      <c r="J50" s="260">
        <f t="shared" si="1"/>
        <v>0</v>
      </c>
      <c r="K50" s="261"/>
      <c r="L50" s="262"/>
      <c r="M50" s="29">
        <f t="shared" si="0"/>
      </c>
    </row>
    <row r="51" spans="1:13" ht="13.5" hidden="1">
      <c r="A51" s="252"/>
      <c r="B51" s="253"/>
      <c r="C51" s="254"/>
      <c r="D51" s="255">
        <v>348</v>
      </c>
      <c r="E51" s="256"/>
      <c r="F51" s="257"/>
      <c r="G51" s="258"/>
      <c r="H51" s="259"/>
      <c r="I51" s="259"/>
      <c r="J51" s="260">
        <f t="shared" si="1"/>
        <v>0</v>
      </c>
      <c r="K51" s="261"/>
      <c r="L51" s="262"/>
      <c r="M51" s="29">
        <f t="shared" si="0"/>
      </c>
    </row>
    <row r="52" spans="1:13" ht="13.5" hidden="1">
      <c r="A52" s="252"/>
      <c r="B52" s="253"/>
      <c r="C52" s="254"/>
      <c r="D52" s="255">
        <v>349</v>
      </c>
      <c r="E52" s="256"/>
      <c r="F52" s="257"/>
      <c r="G52" s="258"/>
      <c r="H52" s="259"/>
      <c r="I52" s="259"/>
      <c r="J52" s="260">
        <f t="shared" si="1"/>
        <v>0</v>
      </c>
      <c r="K52" s="261"/>
      <c r="L52" s="262"/>
      <c r="M52" s="29">
        <f t="shared" si="0"/>
      </c>
    </row>
    <row r="53" spans="1:13" ht="13.5" hidden="1">
      <c r="A53" s="252"/>
      <c r="B53" s="253"/>
      <c r="C53" s="254"/>
      <c r="D53" s="255">
        <v>350</v>
      </c>
      <c r="E53" s="256"/>
      <c r="F53" s="256"/>
      <c r="G53" s="270"/>
      <c r="H53" s="271"/>
      <c r="I53" s="271"/>
      <c r="J53" s="260">
        <f t="shared" si="1"/>
        <v>0</v>
      </c>
      <c r="K53" s="272"/>
      <c r="L53" s="273"/>
      <c r="M53" s="29">
        <f t="shared" si="0"/>
      </c>
    </row>
    <row r="54" spans="1:13" ht="13.5" hidden="1">
      <c r="A54" s="282"/>
      <c r="B54" s="283"/>
      <c r="C54" s="482"/>
      <c r="D54" s="255">
        <v>351</v>
      </c>
      <c r="E54" s="257"/>
      <c r="F54" s="257"/>
      <c r="G54" s="258"/>
      <c r="H54" s="259"/>
      <c r="I54" s="259"/>
      <c r="J54" s="260">
        <f t="shared" si="1"/>
        <v>0</v>
      </c>
      <c r="K54" s="261"/>
      <c r="L54" s="262"/>
      <c r="M54" s="29">
        <f t="shared" si="0"/>
      </c>
    </row>
    <row r="55" spans="1:13" ht="13.5" hidden="1">
      <c r="A55" s="282"/>
      <c r="B55" s="283"/>
      <c r="C55" s="482"/>
      <c r="D55" s="255">
        <v>352</v>
      </c>
      <c r="E55" s="257"/>
      <c r="F55" s="257"/>
      <c r="G55" s="258"/>
      <c r="H55" s="259"/>
      <c r="I55" s="259"/>
      <c r="J55" s="260">
        <f t="shared" si="1"/>
        <v>0</v>
      </c>
      <c r="K55" s="261"/>
      <c r="L55" s="262"/>
      <c r="M55" s="29">
        <f t="shared" si="0"/>
      </c>
    </row>
    <row r="56" spans="1:13" ht="13.5" hidden="1">
      <c r="A56" s="282"/>
      <c r="B56" s="283"/>
      <c r="C56" s="482"/>
      <c r="D56" s="255">
        <v>353</v>
      </c>
      <c r="E56" s="257"/>
      <c r="F56" s="257"/>
      <c r="G56" s="258"/>
      <c r="H56" s="259"/>
      <c r="I56" s="259"/>
      <c r="J56" s="260">
        <f t="shared" si="1"/>
        <v>0</v>
      </c>
      <c r="K56" s="261"/>
      <c r="L56" s="262"/>
      <c r="M56" s="29">
        <f t="shared" si="0"/>
      </c>
    </row>
    <row r="57" spans="1:13" ht="13.5" hidden="1">
      <c r="A57" s="282"/>
      <c r="B57" s="283"/>
      <c r="C57" s="482"/>
      <c r="D57" s="255">
        <v>354</v>
      </c>
      <c r="E57" s="257"/>
      <c r="F57" s="257"/>
      <c r="G57" s="258"/>
      <c r="H57" s="259"/>
      <c r="I57" s="259"/>
      <c r="J57" s="260">
        <f t="shared" si="1"/>
        <v>0</v>
      </c>
      <c r="K57" s="261"/>
      <c r="L57" s="262"/>
      <c r="M57" s="29">
        <f t="shared" si="0"/>
      </c>
    </row>
    <row r="58" spans="1:13" ht="13.5" hidden="1">
      <c r="A58" s="282"/>
      <c r="B58" s="283"/>
      <c r="C58" s="482"/>
      <c r="D58" s="255">
        <v>355</v>
      </c>
      <c r="E58" s="257"/>
      <c r="F58" s="257"/>
      <c r="G58" s="258"/>
      <c r="H58" s="259"/>
      <c r="I58" s="259"/>
      <c r="J58" s="260">
        <f t="shared" si="1"/>
        <v>0</v>
      </c>
      <c r="K58" s="261"/>
      <c r="L58" s="262"/>
      <c r="M58" s="29">
        <f t="shared" si="0"/>
      </c>
    </row>
    <row r="59" spans="1:13" ht="13.5" hidden="1">
      <c r="A59" s="282"/>
      <c r="B59" s="283"/>
      <c r="C59" s="482"/>
      <c r="D59" s="255">
        <v>356</v>
      </c>
      <c r="E59" s="257"/>
      <c r="F59" s="257"/>
      <c r="G59" s="258"/>
      <c r="H59" s="259"/>
      <c r="I59" s="259"/>
      <c r="J59" s="260">
        <f t="shared" si="1"/>
        <v>0</v>
      </c>
      <c r="K59" s="261"/>
      <c r="L59" s="262"/>
      <c r="M59" s="29">
        <f t="shared" si="0"/>
      </c>
    </row>
    <row r="60" spans="1:13" ht="13.5" hidden="1">
      <c r="A60" s="282"/>
      <c r="B60" s="283"/>
      <c r="C60" s="482"/>
      <c r="D60" s="255">
        <v>357</v>
      </c>
      <c r="E60" s="257"/>
      <c r="F60" s="257"/>
      <c r="G60" s="258"/>
      <c r="H60" s="259"/>
      <c r="I60" s="259"/>
      <c r="J60" s="260">
        <f t="shared" si="1"/>
        <v>0</v>
      </c>
      <c r="K60" s="261"/>
      <c r="L60" s="262"/>
      <c r="M60" s="29">
        <f t="shared" si="0"/>
      </c>
    </row>
    <row r="61" spans="1:13" ht="13.5" hidden="1">
      <c r="A61" s="282"/>
      <c r="B61" s="283"/>
      <c r="C61" s="482"/>
      <c r="D61" s="255">
        <v>358</v>
      </c>
      <c r="E61" s="257"/>
      <c r="F61" s="257"/>
      <c r="G61" s="258"/>
      <c r="H61" s="259"/>
      <c r="I61" s="259"/>
      <c r="J61" s="260">
        <f t="shared" si="1"/>
        <v>0</v>
      </c>
      <c r="K61" s="261"/>
      <c r="L61" s="262"/>
      <c r="M61" s="29">
        <f t="shared" si="0"/>
      </c>
    </row>
    <row r="62" spans="1:13" ht="13.5" hidden="1">
      <c r="A62" s="282"/>
      <c r="B62" s="283"/>
      <c r="C62" s="482"/>
      <c r="D62" s="255">
        <v>359</v>
      </c>
      <c r="E62" s="257"/>
      <c r="F62" s="257"/>
      <c r="G62" s="258"/>
      <c r="H62" s="259"/>
      <c r="I62" s="259"/>
      <c r="J62" s="260">
        <f t="shared" si="1"/>
        <v>0</v>
      </c>
      <c r="K62" s="261"/>
      <c r="L62" s="262"/>
      <c r="M62" s="29">
        <f t="shared" si="0"/>
      </c>
    </row>
    <row r="63" spans="1:13" ht="13.5" hidden="1">
      <c r="A63" s="282"/>
      <c r="B63" s="283"/>
      <c r="C63" s="482"/>
      <c r="D63" s="255">
        <v>360</v>
      </c>
      <c r="E63" s="257"/>
      <c r="F63" s="257"/>
      <c r="G63" s="258"/>
      <c r="H63" s="259"/>
      <c r="I63" s="259"/>
      <c r="J63" s="260">
        <f t="shared" si="1"/>
        <v>0</v>
      </c>
      <c r="K63" s="261"/>
      <c r="L63" s="262"/>
      <c r="M63" s="29">
        <f t="shared" si="0"/>
      </c>
    </row>
    <row r="64" spans="1:13" ht="13.5" hidden="1">
      <c r="A64" s="252"/>
      <c r="B64" s="253"/>
      <c r="C64" s="254"/>
      <c r="D64" s="255">
        <v>361</v>
      </c>
      <c r="E64" s="265"/>
      <c r="F64" s="276"/>
      <c r="G64" s="277"/>
      <c r="H64" s="278"/>
      <c r="I64" s="278"/>
      <c r="J64" s="260">
        <f t="shared" si="1"/>
        <v>0</v>
      </c>
      <c r="K64" s="279"/>
      <c r="L64" s="280"/>
      <c r="M64" s="29">
        <f t="shared" si="0"/>
      </c>
    </row>
    <row r="65" spans="1:13" ht="13.5" hidden="1">
      <c r="A65" s="252"/>
      <c r="B65" s="253"/>
      <c r="C65" s="254"/>
      <c r="D65" s="255">
        <v>362</v>
      </c>
      <c r="E65" s="256"/>
      <c r="F65" s="257"/>
      <c r="G65" s="258"/>
      <c r="H65" s="259"/>
      <c r="I65" s="259"/>
      <c r="J65" s="260">
        <f t="shared" si="1"/>
        <v>0</v>
      </c>
      <c r="K65" s="261"/>
      <c r="L65" s="262"/>
      <c r="M65" s="29">
        <f t="shared" si="0"/>
      </c>
    </row>
    <row r="66" spans="1:13" ht="13.5" hidden="1">
      <c r="A66" s="252"/>
      <c r="B66" s="253"/>
      <c r="C66" s="254"/>
      <c r="D66" s="255">
        <v>363</v>
      </c>
      <c r="E66" s="256"/>
      <c r="F66" s="257"/>
      <c r="G66" s="258"/>
      <c r="H66" s="259"/>
      <c r="I66" s="259"/>
      <c r="J66" s="260">
        <f t="shared" si="1"/>
        <v>0</v>
      </c>
      <c r="K66" s="261"/>
      <c r="L66" s="262"/>
      <c r="M66" s="29">
        <f t="shared" si="0"/>
      </c>
    </row>
    <row r="67" spans="1:13" ht="13.5" hidden="1">
      <c r="A67" s="252"/>
      <c r="B67" s="253"/>
      <c r="C67" s="254"/>
      <c r="D67" s="255">
        <v>364</v>
      </c>
      <c r="E67" s="256"/>
      <c r="F67" s="257"/>
      <c r="G67" s="258"/>
      <c r="H67" s="259"/>
      <c r="I67" s="259"/>
      <c r="J67" s="260">
        <f t="shared" si="1"/>
        <v>0</v>
      </c>
      <c r="K67" s="261"/>
      <c r="L67" s="262"/>
      <c r="M67" s="29">
        <f t="shared" si="0"/>
      </c>
    </row>
    <row r="68" spans="1:13" ht="13.5" hidden="1">
      <c r="A68" s="252"/>
      <c r="B68" s="253"/>
      <c r="C68" s="254"/>
      <c r="D68" s="255">
        <v>365</v>
      </c>
      <c r="E68" s="256"/>
      <c r="F68" s="257"/>
      <c r="G68" s="258"/>
      <c r="H68" s="259"/>
      <c r="I68" s="259"/>
      <c r="J68" s="260">
        <f t="shared" si="1"/>
        <v>0</v>
      </c>
      <c r="K68" s="261"/>
      <c r="L68" s="262"/>
      <c r="M68" s="29">
        <f aca="true" t="shared" si="2" ref="M68:M102">IF(K68="◎",J68,"")</f>
      </c>
    </row>
    <row r="69" spans="1:13" ht="13.5" hidden="1">
      <c r="A69" s="252"/>
      <c r="B69" s="253"/>
      <c r="C69" s="254"/>
      <c r="D69" s="255">
        <v>366</v>
      </c>
      <c r="E69" s="256"/>
      <c r="F69" s="257"/>
      <c r="G69" s="258"/>
      <c r="H69" s="259"/>
      <c r="I69" s="259"/>
      <c r="J69" s="260">
        <f t="shared" si="1"/>
        <v>0</v>
      </c>
      <c r="K69" s="261"/>
      <c r="L69" s="262"/>
      <c r="M69" s="29">
        <f t="shared" si="2"/>
      </c>
    </row>
    <row r="70" spans="1:13" ht="13.5" hidden="1">
      <c r="A70" s="252"/>
      <c r="B70" s="253"/>
      <c r="C70" s="254"/>
      <c r="D70" s="255">
        <v>367</v>
      </c>
      <c r="E70" s="256"/>
      <c r="F70" s="257"/>
      <c r="G70" s="258"/>
      <c r="H70" s="259"/>
      <c r="I70" s="259"/>
      <c r="J70" s="260">
        <f aca="true" t="shared" si="3" ref="J70:J103">G70*H70*I70</f>
        <v>0</v>
      </c>
      <c r="K70" s="261"/>
      <c r="L70" s="262"/>
      <c r="M70" s="29">
        <f t="shared" si="2"/>
      </c>
    </row>
    <row r="71" spans="1:13" ht="13.5" hidden="1">
      <c r="A71" s="252"/>
      <c r="B71" s="253"/>
      <c r="C71" s="254"/>
      <c r="D71" s="255">
        <v>368</v>
      </c>
      <c r="E71" s="256"/>
      <c r="F71" s="257"/>
      <c r="G71" s="258"/>
      <c r="H71" s="259"/>
      <c r="I71" s="259"/>
      <c r="J71" s="260">
        <f t="shared" si="3"/>
        <v>0</v>
      </c>
      <c r="K71" s="261"/>
      <c r="L71" s="262"/>
      <c r="M71" s="29">
        <f t="shared" si="2"/>
      </c>
    </row>
    <row r="72" spans="1:13" ht="13.5" hidden="1">
      <c r="A72" s="252"/>
      <c r="B72" s="253"/>
      <c r="C72" s="254"/>
      <c r="D72" s="255">
        <v>369</v>
      </c>
      <c r="E72" s="256"/>
      <c r="F72" s="257"/>
      <c r="G72" s="258"/>
      <c r="H72" s="259"/>
      <c r="I72" s="259"/>
      <c r="J72" s="260">
        <f t="shared" si="3"/>
        <v>0</v>
      </c>
      <c r="K72" s="261"/>
      <c r="L72" s="262"/>
      <c r="M72" s="29">
        <f t="shared" si="2"/>
      </c>
    </row>
    <row r="73" spans="1:13" ht="13.5" hidden="1">
      <c r="A73" s="252"/>
      <c r="B73" s="253"/>
      <c r="C73" s="254"/>
      <c r="D73" s="255">
        <v>370</v>
      </c>
      <c r="E73" s="256"/>
      <c r="F73" s="256"/>
      <c r="G73" s="270"/>
      <c r="H73" s="271"/>
      <c r="I73" s="271"/>
      <c r="J73" s="260">
        <f t="shared" si="3"/>
        <v>0</v>
      </c>
      <c r="K73" s="272"/>
      <c r="L73" s="273"/>
      <c r="M73" s="29">
        <f t="shared" si="2"/>
      </c>
    </row>
    <row r="74" spans="1:13" ht="13.5" hidden="1">
      <c r="A74" s="252"/>
      <c r="B74" s="253"/>
      <c r="C74" s="254"/>
      <c r="D74" s="255">
        <v>371</v>
      </c>
      <c r="E74" s="256"/>
      <c r="F74" s="257"/>
      <c r="G74" s="258"/>
      <c r="H74" s="259"/>
      <c r="I74" s="259"/>
      <c r="J74" s="260">
        <f t="shared" si="3"/>
        <v>0</v>
      </c>
      <c r="K74" s="261"/>
      <c r="L74" s="262"/>
      <c r="M74" s="29">
        <f t="shared" si="2"/>
      </c>
    </row>
    <row r="75" spans="1:13" ht="13.5" hidden="1">
      <c r="A75" s="252"/>
      <c r="B75" s="253"/>
      <c r="C75" s="254"/>
      <c r="D75" s="255">
        <v>372</v>
      </c>
      <c r="E75" s="256"/>
      <c r="F75" s="257"/>
      <c r="G75" s="258"/>
      <c r="H75" s="259"/>
      <c r="I75" s="259"/>
      <c r="J75" s="260">
        <f t="shared" si="3"/>
        <v>0</v>
      </c>
      <c r="K75" s="261"/>
      <c r="L75" s="262"/>
      <c r="M75" s="29">
        <f t="shared" si="2"/>
      </c>
    </row>
    <row r="76" spans="1:13" ht="13.5" hidden="1">
      <c r="A76" s="252"/>
      <c r="B76" s="253"/>
      <c r="C76" s="254"/>
      <c r="D76" s="255">
        <v>373</v>
      </c>
      <c r="E76" s="256"/>
      <c r="F76" s="257"/>
      <c r="G76" s="258"/>
      <c r="H76" s="259"/>
      <c r="I76" s="259"/>
      <c r="J76" s="260">
        <f t="shared" si="3"/>
        <v>0</v>
      </c>
      <c r="K76" s="261"/>
      <c r="L76" s="262"/>
      <c r="M76" s="29">
        <f t="shared" si="2"/>
      </c>
    </row>
    <row r="77" spans="1:13" ht="13.5" hidden="1">
      <c r="A77" s="252"/>
      <c r="B77" s="253"/>
      <c r="C77" s="254"/>
      <c r="D77" s="255">
        <v>374</v>
      </c>
      <c r="E77" s="256"/>
      <c r="F77" s="257"/>
      <c r="G77" s="258"/>
      <c r="H77" s="259"/>
      <c r="I77" s="259"/>
      <c r="J77" s="260">
        <f t="shared" si="3"/>
        <v>0</v>
      </c>
      <c r="K77" s="261"/>
      <c r="L77" s="262"/>
      <c r="M77" s="29">
        <f t="shared" si="2"/>
      </c>
    </row>
    <row r="78" spans="1:13" ht="13.5" hidden="1">
      <c r="A78" s="252"/>
      <c r="B78" s="253"/>
      <c r="C78" s="254"/>
      <c r="D78" s="255">
        <v>375</v>
      </c>
      <c r="E78" s="256"/>
      <c r="F78" s="257"/>
      <c r="G78" s="258"/>
      <c r="H78" s="259"/>
      <c r="I78" s="259"/>
      <c r="J78" s="260">
        <f t="shared" si="3"/>
        <v>0</v>
      </c>
      <c r="K78" s="261"/>
      <c r="L78" s="262"/>
      <c r="M78" s="29">
        <f t="shared" si="2"/>
      </c>
    </row>
    <row r="79" spans="1:13" ht="13.5" hidden="1">
      <c r="A79" s="252"/>
      <c r="B79" s="253"/>
      <c r="C79" s="254"/>
      <c r="D79" s="255">
        <v>376</v>
      </c>
      <c r="E79" s="256"/>
      <c r="F79" s="257"/>
      <c r="G79" s="258"/>
      <c r="H79" s="259"/>
      <c r="I79" s="259"/>
      <c r="J79" s="260">
        <f t="shared" si="3"/>
        <v>0</v>
      </c>
      <c r="K79" s="261"/>
      <c r="L79" s="262"/>
      <c r="M79" s="29">
        <f t="shared" si="2"/>
      </c>
    </row>
    <row r="80" spans="1:13" ht="13.5" hidden="1">
      <c r="A80" s="252"/>
      <c r="B80" s="253"/>
      <c r="C80" s="254"/>
      <c r="D80" s="255">
        <v>377</v>
      </c>
      <c r="E80" s="256"/>
      <c r="F80" s="257"/>
      <c r="G80" s="258"/>
      <c r="H80" s="259"/>
      <c r="I80" s="259"/>
      <c r="J80" s="260">
        <f t="shared" si="3"/>
        <v>0</v>
      </c>
      <c r="K80" s="261"/>
      <c r="L80" s="262"/>
      <c r="M80" s="29">
        <f t="shared" si="2"/>
      </c>
    </row>
    <row r="81" spans="1:13" ht="13.5" hidden="1">
      <c r="A81" s="252"/>
      <c r="B81" s="253"/>
      <c r="C81" s="254"/>
      <c r="D81" s="255">
        <v>378</v>
      </c>
      <c r="E81" s="256"/>
      <c r="F81" s="257"/>
      <c r="G81" s="258"/>
      <c r="H81" s="259"/>
      <c r="I81" s="259"/>
      <c r="J81" s="260">
        <f t="shared" si="3"/>
        <v>0</v>
      </c>
      <c r="K81" s="261"/>
      <c r="L81" s="262"/>
      <c r="M81" s="29">
        <f t="shared" si="2"/>
      </c>
    </row>
    <row r="82" spans="1:13" ht="13.5" hidden="1">
      <c r="A82" s="252"/>
      <c r="B82" s="253"/>
      <c r="C82" s="254"/>
      <c r="D82" s="255">
        <v>379</v>
      </c>
      <c r="E82" s="256"/>
      <c r="F82" s="257"/>
      <c r="G82" s="258"/>
      <c r="H82" s="259"/>
      <c r="I82" s="259"/>
      <c r="J82" s="260">
        <f t="shared" si="3"/>
        <v>0</v>
      </c>
      <c r="K82" s="261"/>
      <c r="L82" s="262"/>
      <c r="M82" s="29">
        <f t="shared" si="2"/>
      </c>
    </row>
    <row r="83" spans="1:13" ht="13.5" hidden="1">
      <c r="A83" s="252"/>
      <c r="B83" s="253"/>
      <c r="C83" s="254"/>
      <c r="D83" s="255">
        <v>380</v>
      </c>
      <c r="E83" s="257"/>
      <c r="F83" s="257"/>
      <c r="G83" s="258"/>
      <c r="H83" s="259"/>
      <c r="I83" s="259"/>
      <c r="J83" s="260">
        <f t="shared" si="3"/>
        <v>0</v>
      </c>
      <c r="K83" s="261"/>
      <c r="L83" s="262"/>
      <c r="M83" s="29">
        <f t="shared" si="2"/>
      </c>
    </row>
    <row r="84" spans="1:13" ht="13.5" hidden="1">
      <c r="A84" s="252"/>
      <c r="B84" s="253"/>
      <c r="C84" s="254"/>
      <c r="D84" s="255">
        <v>381</v>
      </c>
      <c r="E84" s="265"/>
      <c r="F84" s="276"/>
      <c r="G84" s="277"/>
      <c r="H84" s="278"/>
      <c r="I84" s="278"/>
      <c r="J84" s="260">
        <f t="shared" si="3"/>
        <v>0</v>
      </c>
      <c r="K84" s="279"/>
      <c r="L84" s="280"/>
      <c r="M84" s="29">
        <f t="shared" si="2"/>
      </c>
    </row>
    <row r="85" spans="1:13" ht="13.5" hidden="1">
      <c r="A85" s="252"/>
      <c r="B85" s="253"/>
      <c r="C85" s="254"/>
      <c r="D85" s="255">
        <v>382</v>
      </c>
      <c r="E85" s="256"/>
      <c r="F85" s="257"/>
      <c r="G85" s="258"/>
      <c r="H85" s="259"/>
      <c r="I85" s="259"/>
      <c r="J85" s="260">
        <f t="shared" si="3"/>
        <v>0</v>
      </c>
      <c r="K85" s="261"/>
      <c r="L85" s="262"/>
      <c r="M85" s="29">
        <f t="shared" si="2"/>
      </c>
    </row>
    <row r="86" spans="1:13" ht="13.5" hidden="1">
      <c r="A86" s="252"/>
      <c r="B86" s="253"/>
      <c r="C86" s="254"/>
      <c r="D86" s="255">
        <v>383</v>
      </c>
      <c r="E86" s="256"/>
      <c r="F86" s="257"/>
      <c r="G86" s="258"/>
      <c r="H86" s="259"/>
      <c r="I86" s="259"/>
      <c r="J86" s="260">
        <f t="shared" si="3"/>
        <v>0</v>
      </c>
      <c r="K86" s="261"/>
      <c r="L86" s="262"/>
      <c r="M86" s="29">
        <f t="shared" si="2"/>
      </c>
    </row>
    <row r="87" spans="1:13" ht="13.5" hidden="1">
      <c r="A87" s="252"/>
      <c r="B87" s="253"/>
      <c r="C87" s="254"/>
      <c r="D87" s="255">
        <v>384</v>
      </c>
      <c r="E87" s="256"/>
      <c r="F87" s="257"/>
      <c r="G87" s="258"/>
      <c r="H87" s="259"/>
      <c r="I87" s="259"/>
      <c r="J87" s="260">
        <f t="shared" si="3"/>
        <v>0</v>
      </c>
      <c r="K87" s="261"/>
      <c r="L87" s="262"/>
      <c r="M87" s="29">
        <f t="shared" si="2"/>
      </c>
    </row>
    <row r="88" spans="1:13" ht="13.5" hidden="1">
      <c r="A88" s="252"/>
      <c r="B88" s="253"/>
      <c r="C88" s="254"/>
      <c r="D88" s="255">
        <v>385</v>
      </c>
      <c r="E88" s="256"/>
      <c r="F88" s="257"/>
      <c r="G88" s="258"/>
      <c r="H88" s="259"/>
      <c r="I88" s="259"/>
      <c r="J88" s="260">
        <f t="shared" si="3"/>
        <v>0</v>
      </c>
      <c r="K88" s="261"/>
      <c r="L88" s="262"/>
      <c r="M88" s="29">
        <f t="shared" si="2"/>
      </c>
    </row>
    <row r="89" spans="1:13" ht="13.5" hidden="1">
      <c r="A89" s="252"/>
      <c r="B89" s="253"/>
      <c r="C89" s="254"/>
      <c r="D89" s="255">
        <v>386</v>
      </c>
      <c r="E89" s="256"/>
      <c r="F89" s="257"/>
      <c r="G89" s="258"/>
      <c r="H89" s="259"/>
      <c r="I89" s="259"/>
      <c r="J89" s="260">
        <f t="shared" si="3"/>
        <v>0</v>
      </c>
      <c r="K89" s="261"/>
      <c r="L89" s="262"/>
      <c r="M89" s="29">
        <f t="shared" si="2"/>
      </c>
    </row>
    <row r="90" spans="1:13" ht="13.5" hidden="1">
      <c r="A90" s="252"/>
      <c r="B90" s="253"/>
      <c r="C90" s="254"/>
      <c r="D90" s="255">
        <v>387</v>
      </c>
      <c r="E90" s="256"/>
      <c r="F90" s="257"/>
      <c r="G90" s="258"/>
      <c r="H90" s="259"/>
      <c r="I90" s="259"/>
      <c r="J90" s="260">
        <f t="shared" si="3"/>
        <v>0</v>
      </c>
      <c r="K90" s="261"/>
      <c r="L90" s="262"/>
      <c r="M90" s="29">
        <f t="shared" si="2"/>
      </c>
    </row>
    <row r="91" spans="1:13" ht="13.5" hidden="1">
      <c r="A91" s="252"/>
      <c r="B91" s="253"/>
      <c r="C91" s="254"/>
      <c r="D91" s="255">
        <v>388</v>
      </c>
      <c r="E91" s="256"/>
      <c r="F91" s="257"/>
      <c r="G91" s="258"/>
      <c r="H91" s="259"/>
      <c r="I91" s="259"/>
      <c r="J91" s="260">
        <f t="shared" si="3"/>
        <v>0</v>
      </c>
      <c r="K91" s="261"/>
      <c r="L91" s="262"/>
      <c r="M91" s="29">
        <f t="shared" si="2"/>
      </c>
    </row>
    <row r="92" spans="1:13" ht="13.5" hidden="1">
      <c r="A92" s="252"/>
      <c r="B92" s="253"/>
      <c r="C92" s="254"/>
      <c r="D92" s="255">
        <v>389</v>
      </c>
      <c r="E92" s="256"/>
      <c r="F92" s="257"/>
      <c r="G92" s="258"/>
      <c r="H92" s="259"/>
      <c r="I92" s="259"/>
      <c r="J92" s="260">
        <f t="shared" si="3"/>
        <v>0</v>
      </c>
      <c r="K92" s="261"/>
      <c r="L92" s="262"/>
      <c r="M92" s="29">
        <f t="shared" si="2"/>
      </c>
    </row>
    <row r="93" spans="1:13" ht="13.5" hidden="1">
      <c r="A93" s="252"/>
      <c r="B93" s="253"/>
      <c r="C93" s="254"/>
      <c r="D93" s="255">
        <v>390</v>
      </c>
      <c r="E93" s="256"/>
      <c r="F93" s="256"/>
      <c r="G93" s="270"/>
      <c r="H93" s="271"/>
      <c r="I93" s="271"/>
      <c r="J93" s="260">
        <f t="shared" si="3"/>
        <v>0</v>
      </c>
      <c r="K93" s="272"/>
      <c r="L93" s="273"/>
      <c r="M93" s="29">
        <f t="shared" si="2"/>
      </c>
    </row>
    <row r="94" spans="1:13" ht="13.5" hidden="1">
      <c r="A94" s="252"/>
      <c r="B94" s="253"/>
      <c r="C94" s="254"/>
      <c r="D94" s="255">
        <v>391</v>
      </c>
      <c r="E94" s="257"/>
      <c r="F94" s="257"/>
      <c r="G94" s="258"/>
      <c r="H94" s="259"/>
      <c r="I94" s="259"/>
      <c r="J94" s="260">
        <f t="shared" si="3"/>
        <v>0</v>
      </c>
      <c r="K94" s="261"/>
      <c r="L94" s="262"/>
      <c r="M94" s="29">
        <f t="shared" si="2"/>
      </c>
    </row>
    <row r="95" spans="1:13" ht="13.5" hidden="1">
      <c r="A95" s="252"/>
      <c r="B95" s="253"/>
      <c r="C95" s="254"/>
      <c r="D95" s="255">
        <v>392</v>
      </c>
      <c r="E95" s="257"/>
      <c r="F95" s="257"/>
      <c r="G95" s="258"/>
      <c r="H95" s="259"/>
      <c r="I95" s="259"/>
      <c r="J95" s="260">
        <f t="shared" si="3"/>
        <v>0</v>
      </c>
      <c r="K95" s="261"/>
      <c r="L95" s="262"/>
      <c r="M95" s="29">
        <f t="shared" si="2"/>
      </c>
    </row>
    <row r="96" spans="1:13" ht="13.5" hidden="1">
      <c r="A96" s="252"/>
      <c r="B96" s="253"/>
      <c r="C96" s="254"/>
      <c r="D96" s="255">
        <v>393</v>
      </c>
      <c r="E96" s="257"/>
      <c r="F96" s="257"/>
      <c r="G96" s="258"/>
      <c r="H96" s="259"/>
      <c r="I96" s="259"/>
      <c r="J96" s="260">
        <f t="shared" si="3"/>
        <v>0</v>
      </c>
      <c r="K96" s="261"/>
      <c r="L96" s="262"/>
      <c r="M96" s="29">
        <f t="shared" si="2"/>
      </c>
    </row>
    <row r="97" spans="1:13" ht="13.5" hidden="1">
      <c r="A97" s="252"/>
      <c r="B97" s="253"/>
      <c r="C97" s="254"/>
      <c r="D97" s="255">
        <v>394</v>
      </c>
      <c r="E97" s="257"/>
      <c r="F97" s="257"/>
      <c r="G97" s="258"/>
      <c r="H97" s="259"/>
      <c r="I97" s="259"/>
      <c r="J97" s="260">
        <f t="shared" si="3"/>
        <v>0</v>
      </c>
      <c r="K97" s="261"/>
      <c r="L97" s="262"/>
      <c r="M97" s="29">
        <f t="shared" si="2"/>
      </c>
    </row>
    <row r="98" spans="1:13" ht="13.5" hidden="1">
      <c r="A98" s="252"/>
      <c r="B98" s="253"/>
      <c r="C98" s="254"/>
      <c r="D98" s="255">
        <v>395</v>
      </c>
      <c r="E98" s="257"/>
      <c r="F98" s="257"/>
      <c r="G98" s="258"/>
      <c r="H98" s="259"/>
      <c r="I98" s="259"/>
      <c r="J98" s="260">
        <f t="shared" si="3"/>
        <v>0</v>
      </c>
      <c r="K98" s="261"/>
      <c r="L98" s="262"/>
      <c r="M98" s="29">
        <f t="shared" si="2"/>
      </c>
    </row>
    <row r="99" spans="1:13" ht="13.5" hidden="1">
      <c r="A99" s="252"/>
      <c r="B99" s="253"/>
      <c r="C99" s="254"/>
      <c r="D99" s="255">
        <v>396</v>
      </c>
      <c r="E99" s="257"/>
      <c r="F99" s="257"/>
      <c r="G99" s="258"/>
      <c r="H99" s="259"/>
      <c r="I99" s="259"/>
      <c r="J99" s="260">
        <f t="shared" si="3"/>
        <v>0</v>
      </c>
      <c r="K99" s="261"/>
      <c r="L99" s="262"/>
      <c r="M99" s="29">
        <f t="shared" si="2"/>
      </c>
    </row>
    <row r="100" spans="1:13" ht="13.5" hidden="1">
      <c r="A100" s="252"/>
      <c r="B100" s="253"/>
      <c r="C100" s="254"/>
      <c r="D100" s="255">
        <v>397</v>
      </c>
      <c r="E100" s="257"/>
      <c r="F100" s="257"/>
      <c r="G100" s="258"/>
      <c r="H100" s="259"/>
      <c r="I100" s="259"/>
      <c r="J100" s="260">
        <f t="shared" si="3"/>
        <v>0</v>
      </c>
      <c r="K100" s="261"/>
      <c r="L100" s="262"/>
      <c r="M100" s="29">
        <f t="shared" si="2"/>
      </c>
    </row>
    <row r="101" spans="1:13" ht="13.5" hidden="1">
      <c r="A101" s="252"/>
      <c r="B101" s="253"/>
      <c r="C101" s="254"/>
      <c r="D101" s="255">
        <v>398</v>
      </c>
      <c r="E101" s="257"/>
      <c r="F101" s="257"/>
      <c r="G101" s="258"/>
      <c r="H101" s="259"/>
      <c r="I101" s="259"/>
      <c r="J101" s="260">
        <f t="shared" si="3"/>
        <v>0</v>
      </c>
      <c r="K101" s="261"/>
      <c r="L101" s="262"/>
      <c r="M101" s="29">
        <f t="shared" si="2"/>
      </c>
    </row>
    <row r="102" spans="1:13" ht="13.5" hidden="1">
      <c r="A102" s="252"/>
      <c r="B102" s="253"/>
      <c r="C102" s="254"/>
      <c r="D102" s="255">
        <v>399</v>
      </c>
      <c r="E102" s="257"/>
      <c r="F102" s="257"/>
      <c r="G102" s="258"/>
      <c r="H102" s="259"/>
      <c r="I102" s="259"/>
      <c r="J102" s="260">
        <f t="shared" si="3"/>
        <v>0</v>
      </c>
      <c r="K102" s="261"/>
      <c r="L102" s="262"/>
      <c r="M102" s="29">
        <f t="shared" si="2"/>
      </c>
    </row>
    <row r="103" spans="1:13" ht="14.25" thickBot="1">
      <c r="A103" s="286"/>
      <c r="B103" s="287"/>
      <c r="C103" s="477"/>
      <c r="D103" s="288">
        <v>400</v>
      </c>
      <c r="E103" s="289"/>
      <c r="F103" s="289"/>
      <c r="G103" s="290"/>
      <c r="H103" s="291"/>
      <c r="I103" s="291"/>
      <c r="J103" s="260">
        <f t="shared" si="3"/>
        <v>0</v>
      </c>
      <c r="K103" s="293"/>
      <c r="L103" s="294"/>
      <c r="M103" s="29">
        <f>IF(K103="◎",J103,"")</f>
      </c>
    </row>
    <row r="104" spans="4:12" ht="13.5">
      <c r="D104" s="73"/>
      <c r="E104" s="64"/>
      <c r="F104" s="64"/>
      <c r="G104" s="49"/>
      <c r="H104" s="65"/>
      <c r="I104" s="65"/>
      <c r="J104" s="49"/>
      <c r="K104" s="37"/>
      <c r="L104" s="66"/>
    </row>
    <row r="105" spans="4:7" ht="24" customHeight="1" thickBot="1">
      <c r="D105" s="386"/>
      <c r="F105" s="28" t="s">
        <v>15</v>
      </c>
      <c r="G105" s="28"/>
    </row>
    <row r="106" spans="4:11" ht="24" customHeight="1" thickBot="1">
      <c r="D106" s="387"/>
      <c r="F106" s="432" t="s">
        <v>96</v>
      </c>
      <c r="G106" s="230" t="s">
        <v>97</v>
      </c>
      <c r="H106" s="618" t="s">
        <v>176</v>
      </c>
      <c r="I106" s="618"/>
      <c r="J106" s="618" t="s">
        <v>98</v>
      </c>
      <c r="K106" s="619"/>
    </row>
    <row r="107" spans="4:11" ht="14.25" thickTop="1">
      <c r="D107" s="231"/>
      <c r="F107" s="297" t="s">
        <v>85</v>
      </c>
      <c r="G107" s="359">
        <f>SUMIF($E$4:$E$103,F107,$J$4:$J$103)</f>
        <v>67160</v>
      </c>
      <c r="H107" s="590">
        <f>SUMIF($E$4:$E$103,F107,$M$4:$M$103)</f>
        <v>0</v>
      </c>
      <c r="I107" s="590"/>
      <c r="J107" s="590">
        <f aca="true" t="shared" si="4" ref="J107:J115">G107-H107</f>
        <v>67160</v>
      </c>
      <c r="K107" s="658"/>
    </row>
    <row r="108" spans="4:11" ht="13.5">
      <c r="D108" s="231"/>
      <c r="F108" s="298" t="s">
        <v>86</v>
      </c>
      <c r="G108" s="358">
        <f aca="true" t="shared" si="5" ref="G108:G115">SUMIF($E$4:$E$103,F108,$J$4:$J$103)</f>
        <v>211800</v>
      </c>
      <c r="H108" s="569">
        <f aca="true" t="shared" si="6" ref="H108:H114">SUMIF($E$4:$E$103,F108,$M$4:$M$103)</f>
        <v>0</v>
      </c>
      <c r="I108" s="569"/>
      <c r="J108" s="569">
        <f t="shared" si="4"/>
        <v>211800</v>
      </c>
      <c r="K108" s="572"/>
    </row>
    <row r="109" spans="4:11" ht="13.5">
      <c r="D109" s="231"/>
      <c r="F109" s="298" t="s">
        <v>125</v>
      </c>
      <c r="G109" s="358">
        <f t="shared" si="5"/>
        <v>236018</v>
      </c>
      <c r="H109" s="569">
        <f t="shared" si="6"/>
        <v>0</v>
      </c>
      <c r="I109" s="569"/>
      <c r="J109" s="569">
        <f t="shared" si="4"/>
        <v>236018</v>
      </c>
      <c r="K109" s="572"/>
    </row>
    <row r="110" spans="4:11" ht="13.5">
      <c r="D110" s="231"/>
      <c r="F110" s="298" t="s">
        <v>126</v>
      </c>
      <c r="G110" s="358">
        <f t="shared" si="5"/>
        <v>0</v>
      </c>
      <c r="H110" s="569">
        <f t="shared" si="6"/>
        <v>0</v>
      </c>
      <c r="I110" s="569"/>
      <c r="J110" s="569">
        <f t="shared" si="4"/>
        <v>0</v>
      </c>
      <c r="K110" s="572"/>
    </row>
    <row r="111" spans="4:11" ht="13.5">
      <c r="D111" s="231"/>
      <c r="F111" s="298" t="s">
        <v>87</v>
      </c>
      <c r="G111" s="358">
        <f t="shared" si="5"/>
        <v>0</v>
      </c>
      <c r="H111" s="569">
        <f t="shared" si="6"/>
        <v>0</v>
      </c>
      <c r="I111" s="569"/>
      <c r="J111" s="569">
        <f t="shared" si="4"/>
        <v>0</v>
      </c>
      <c r="K111" s="572"/>
    </row>
    <row r="112" spans="4:11" ht="13.5">
      <c r="D112" s="231"/>
      <c r="F112" s="298" t="s">
        <v>88</v>
      </c>
      <c r="G112" s="358">
        <f t="shared" si="5"/>
        <v>0</v>
      </c>
      <c r="H112" s="569">
        <f t="shared" si="6"/>
        <v>0</v>
      </c>
      <c r="I112" s="569"/>
      <c r="J112" s="569">
        <f t="shared" si="4"/>
        <v>0</v>
      </c>
      <c r="K112" s="572"/>
    </row>
    <row r="113" spans="4:11" ht="13.5">
      <c r="D113" s="231"/>
      <c r="F113" s="298" t="s">
        <v>89</v>
      </c>
      <c r="G113" s="358">
        <f t="shared" si="5"/>
        <v>0</v>
      </c>
      <c r="H113" s="569">
        <f t="shared" si="6"/>
        <v>0</v>
      </c>
      <c r="I113" s="569"/>
      <c r="J113" s="569">
        <f t="shared" si="4"/>
        <v>0</v>
      </c>
      <c r="K113" s="572"/>
    </row>
    <row r="114" spans="4:11" ht="13.5">
      <c r="D114" s="231"/>
      <c r="F114" s="298" t="s">
        <v>90</v>
      </c>
      <c r="G114" s="358">
        <f t="shared" si="5"/>
        <v>150000</v>
      </c>
      <c r="H114" s="569">
        <f t="shared" si="6"/>
        <v>0</v>
      </c>
      <c r="I114" s="569"/>
      <c r="J114" s="569">
        <f t="shared" si="4"/>
        <v>150000</v>
      </c>
      <c r="K114" s="572"/>
    </row>
    <row r="115" spans="4:11" ht="14.25" thickBot="1">
      <c r="D115" s="231"/>
      <c r="F115" s="297" t="s">
        <v>138</v>
      </c>
      <c r="G115" s="358">
        <f t="shared" si="5"/>
        <v>186000</v>
      </c>
      <c r="H115" s="647">
        <f>SUMIF($E$4:$E$103,F115,$M$4:$M$103)+'2-3'!I122</f>
        <v>0</v>
      </c>
      <c r="I115" s="647"/>
      <c r="J115" s="647">
        <f t="shared" si="4"/>
        <v>186000</v>
      </c>
      <c r="K115" s="648"/>
    </row>
    <row r="116" spans="4:11" ht="15" thickBot="1" thickTop="1">
      <c r="D116" s="387"/>
      <c r="F116" s="299" t="s">
        <v>15</v>
      </c>
      <c r="G116" s="360">
        <f>SUM(G107:G115)</f>
        <v>850978</v>
      </c>
      <c r="H116" s="644">
        <f>SUM(H107:I115)</f>
        <v>0</v>
      </c>
      <c r="I116" s="644"/>
      <c r="J116" s="644">
        <f>SUM(J107:K115)</f>
        <v>850978</v>
      </c>
      <c r="K116" s="645"/>
    </row>
  </sheetData>
  <sheetProtection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16:K116"/>
    <mergeCell ref="J115:K115"/>
    <mergeCell ref="J114:K114"/>
    <mergeCell ref="J113:K113"/>
    <mergeCell ref="J112:K112"/>
    <mergeCell ref="J111:K111"/>
    <mergeCell ref="J110:K110"/>
    <mergeCell ref="J109:K109"/>
    <mergeCell ref="J108:K108"/>
    <mergeCell ref="J107:K107"/>
    <mergeCell ref="J106:K106"/>
  </mergeCells>
  <conditionalFormatting sqref="J4:J18 J20:J103">
    <cfRule type="cellIs" priority="5" dxfId="29" operator="equal" stopIfTrue="1">
      <formula>0</formula>
    </cfRule>
  </conditionalFormatting>
  <conditionalFormatting sqref="J104">
    <cfRule type="cellIs" priority="4" dxfId="29" operator="equal" stopIfTrue="1">
      <formula>0</formula>
    </cfRule>
  </conditionalFormatting>
  <conditionalFormatting sqref="J19">
    <cfRule type="cellIs" priority="1" dxfId="29" operator="equal" stopIfTrue="1">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0" horizontalDpi="600" verticalDpi="600" orientation="landscape" paperSize="9" scale="85" r:id="rId1"/>
  <headerFooter>
    <oddHeader>&amp;R（様式２－４）</oddHeader>
  </headerFooter>
</worksheet>
</file>

<file path=xl/worksheets/sheet12.xml><?xml version="1.0" encoding="utf-8"?>
<worksheet xmlns="http://schemas.openxmlformats.org/spreadsheetml/2006/main" xmlns:r="http://schemas.openxmlformats.org/officeDocument/2006/relationships">
  <dimension ref="A1:G10"/>
  <sheetViews>
    <sheetView zoomScalePageLayoutView="0" workbookViewId="0" topLeftCell="A1">
      <selection activeCell="I17" sqref="I17"/>
    </sheetView>
  </sheetViews>
  <sheetFormatPr defaultColWidth="9.00390625" defaultRowHeight="13.5"/>
  <cols>
    <col min="1" max="1" width="16.625" style="484" bestFit="1" customWidth="1"/>
    <col min="2" max="2" width="32.375" style="484" bestFit="1" customWidth="1"/>
    <col min="3" max="3" width="39.25390625" style="484" customWidth="1"/>
    <col min="4" max="4" width="10.625" style="485" bestFit="1" customWidth="1"/>
    <col min="5" max="5" width="6.50390625" style="486" bestFit="1" customWidth="1"/>
    <col min="6" max="7" width="13.00390625" style="485" bestFit="1" customWidth="1"/>
    <col min="8" max="16384" width="9.00390625" style="484" customWidth="1"/>
  </cols>
  <sheetData>
    <row r="1" spans="1:7" ht="18" thickBot="1">
      <c r="A1" s="505" t="s">
        <v>311</v>
      </c>
      <c r="B1" s="504" t="s">
        <v>310</v>
      </c>
      <c r="C1" s="504" t="s">
        <v>309</v>
      </c>
      <c r="D1" s="502" t="s">
        <v>91</v>
      </c>
      <c r="E1" s="503" t="s">
        <v>308</v>
      </c>
      <c r="F1" s="502" t="s">
        <v>307</v>
      </c>
      <c r="G1" s="501" t="s">
        <v>306</v>
      </c>
    </row>
    <row r="2" spans="1:7" ht="18" thickTop="1">
      <c r="A2" s="506" t="s">
        <v>341</v>
      </c>
      <c r="B2" s="510" t="s">
        <v>342</v>
      </c>
      <c r="C2" s="500" t="s">
        <v>343</v>
      </c>
      <c r="D2" s="498">
        <v>12000</v>
      </c>
      <c r="E2" s="499">
        <v>1</v>
      </c>
      <c r="F2" s="508">
        <f aca="true" t="shared" si="0" ref="F2:F9">D2*E2</f>
        <v>12000</v>
      </c>
      <c r="G2" s="509">
        <f aca="true" t="shared" si="1" ref="G2:G10">F2*1.08</f>
        <v>12960</v>
      </c>
    </row>
    <row r="3" spans="1:7" ht="17.25">
      <c r="A3" s="507" t="s">
        <v>345</v>
      </c>
      <c r="B3" s="497" t="s">
        <v>346</v>
      </c>
      <c r="C3" s="497" t="s">
        <v>348</v>
      </c>
      <c r="D3" s="495">
        <v>1200</v>
      </c>
      <c r="E3" s="496">
        <v>8</v>
      </c>
      <c r="F3" s="495">
        <f t="shared" si="0"/>
        <v>9600</v>
      </c>
      <c r="G3" s="494">
        <f t="shared" si="1"/>
        <v>10368</v>
      </c>
    </row>
    <row r="4" spans="1:7" ht="17.25">
      <c r="A4" s="507"/>
      <c r="B4" s="497"/>
      <c r="C4" s="497" t="s">
        <v>347</v>
      </c>
      <c r="D4" s="495">
        <v>1700</v>
      </c>
      <c r="E4" s="496">
        <v>3</v>
      </c>
      <c r="F4" s="495">
        <f t="shared" si="0"/>
        <v>5100</v>
      </c>
      <c r="G4" s="494">
        <f t="shared" si="1"/>
        <v>5508</v>
      </c>
    </row>
    <row r="5" spans="1:7" ht="17.25">
      <c r="A5" s="507" t="s">
        <v>349</v>
      </c>
      <c r="B5" s="497" t="s">
        <v>350</v>
      </c>
      <c r="C5" s="497" t="s">
        <v>351</v>
      </c>
      <c r="D5" s="495">
        <v>5100</v>
      </c>
      <c r="E5" s="496">
        <v>2</v>
      </c>
      <c r="F5" s="495">
        <f t="shared" si="0"/>
        <v>10200</v>
      </c>
      <c r="G5" s="494">
        <f t="shared" si="1"/>
        <v>11016</v>
      </c>
    </row>
    <row r="6" spans="1:7" ht="17.25">
      <c r="A6" s="507"/>
      <c r="B6" s="497" t="s">
        <v>353</v>
      </c>
      <c r="C6" s="497" t="s">
        <v>352</v>
      </c>
      <c r="D6" s="495">
        <v>500</v>
      </c>
      <c r="E6" s="496">
        <v>6</v>
      </c>
      <c r="F6" s="495">
        <f t="shared" si="0"/>
        <v>3000</v>
      </c>
      <c r="G6" s="494">
        <f t="shared" si="1"/>
        <v>3240</v>
      </c>
    </row>
    <row r="7" spans="1:7" ht="17.25">
      <c r="A7" s="515" t="s">
        <v>354</v>
      </c>
      <c r="B7" s="516" t="s">
        <v>355</v>
      </c>
      <c r="C7" s="516" t="s">
        <v>356</v>
      </c>
      <c r="D7" s="517">
        <v>2400</v>
      </c>
      <c r="E7" s="518">
        <v>5</v>
      </c>
      <c r="F7" s="517">
        <f t="shared" si="0"/>
        <v>12000</v>
      </c>
      <c r="G7" s="519">
        <f t="shared" si="1"/>
        <v>12960</v>
      </c>
    </row>
    <row r="8" spans="1:7" ht="17.25">
      <c r="A8" s="515" t="s">
        <v>361</v>
      </c>
      <c r="B8" s="516" t="s">
        <v>362</v>
      </c>
      <c r="C8" s="516"/>
      <c r="D8" s="517">
        <v>13800</v>
      </c>
      <c r="E8" s="518">
        <v>2</v>
      </c>
      <c r="F8" s="517">
        <f t="shared" si="0"/>
        <v>27600</v>
      </c>
      <c r="G8" s="519">
        <f t="shared" si="1"/>
        <v>29808.000000000004</v>
      </c>
    </row>
    <row r="9" spans="1:7" ht="17.25">
      <c r="A9" s="520" t="s">
        <v>358</v>
      </c>
      <c r="B9" s="521" t="s">
        <v>359</v>
      </c>
      <c r="C9" s="521" t="s">
        <v>360</v>
      </c>
      <c r="D9" s="522">
        <v>10000</v>
      </c>
      <c r="E9" s="523">
        <v>1</v>
      </c>
      <c r="F9" s="522">
        <f t="shared" si="0"/>
        <v>10000</v>
      </c>
      <c r="G9" s="524">
        <f t="shared" si="1"/>
        <v>10800</v>
      </c>
    </row>
    <row r="10" spans="1:7" ht="18" thickBot="1">
      <c r="A10" s="622" t="s">
        <v>305</v>
      </c>
      <c r="B10" s="623"/>
      <c r="C10" s="623"/>
      <c r="D10" s="623"/>
      <c r="E10" s="623"/>
      <c r="F10" s="488">
        <f>SUM(F2:F9)</f>
        <v>89500</v>
      </c>
      <c r="G10" s="487">
        <f t="shared" si="1"/>
        <v>96660</v>
      </c>
    </row>
  </sheetData>
  <sheetProtection/>
  <mergeCells count="1">
    <mergeCell ref="A10:E10"/>
  </mergeCells>
  <printOptions/>
  <pageMargins left="0.7" right="0.7" top="0.75" bottom="0.75" header="0.3" footer="0.3"/>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G10"/>
  <sheetViews>
    <sheetView zoomScalePageLayoutView="0" workbookViewId="0" topLeftCell="A1">
      <selection activeCell="D3" sqref="D3"/>
    </sheetView>
  </sheetViews>
  <sheetFormatPr defaultColWidth="9.00390625" defaultRowHeight="13.5"/>
  <cols>
    <col min="1" max="1" width="16.625" style="484" bestFit="1" customWidth="1"/>
    <col min="2" max="2" width="32.375" style="484" bestFit="1" customWidth="1"/>
    <col min="3" max="3" width="39.25390625" style="484" customWidth="1"/>
    <col min="4" max="4" width="10.625" style="485" bestFit="1" customWidth="1"/>
    <col min="5" max="5" width="6.50390625" style="486" bestFit="1" customWidth="1"/>
    <col min="6" max="7" width="13.00390625" style="485" bestFit="1" customWidth="1"/>
    <col min="8" max="16384" width="9.00390625" style="484" customWidth="1"/>
  </cols>
  <sheetData>
    <row r="1" spans="1:7" ht="18" thickBot="1">
      <c r="A1" s="505" t="s">
        <v>311</v>
      </c>
      <c r="B1" s="504" t="s">
        <v>310</v>
      </c>
      <c r="C1" s="504" t="s">
        <v>309</v>
      </c>
      <c r="D1" s="502" t="s">
        <v>91</v>
      </c>
      <c r="E1" s="503" t="s">
        <v>308</v>
      </c>
      <c r="F1" s="502" t="s">
        <v>307</v>
      </c>
      <c r="G1" s="501" t="s">
        <v>306</v>
      </c>
    </row>
    <row r="2" spans="1:7" ht="18" thickTop="1">
      <c r="A2" s="506" t="s">
        <v>367</v>
      </c>
      <c r="B2" s="510" t="s">
        <v>368</v>
      </c>
      <c r="C2" s="500" t="s">
        <v>369</v>
      </c>
      <c r="D2" s="498">
        <v>13850</v>
      </c>
      <c r="E2" s="499">
        <v>1</v>
      </c>
      <c r="F2" s="508">
        <f>D2*E2</f>
        <v>13850</v>
      </c>
      <c r="G2" s="509">
        <f>F2*1.08</f>
        <v>14958.000000000002</v>
      </c>
    </row>
    <row r="3" spans="1:7" ht="17.25">
      <c r="A3" s="507"/>
      <c r="B3" s="497"/>
      <c r="C3" s="497"/>
      <c r="D3" s="495"/>
      <c r="E3" s="496"/>
      <c r="F3" s="495"/>
      <c r="G3" s="494"/>
    </row>
    <row r="4" spans="1:7" ht="17.25">
      <c r="A4" s="507"/>
      <c r="B4" s="497"/>
      <c r="C4" s="497"/>
      <c r="D4" s="495"/>
      <c r="E4" s="496"/>
      <c r="F4" s="495"/>
      <c r="G4" s="494"/>
    </row>
    <row r="5" spans="1:7" ht="17.25">
      <c r="A5" s="507"/>
      <c r="B5" s="497"/>
      <c r="C5" s="497"/>
      <c r="D5" s="495"/>
      <c r="E5" s="496"/>
      <c r="F5" s="495"/>
      <c r="G5" s="494"/>
    </row>
    <row r="6" spans="1:7" ht="17.25">
      <c r="A6" s="507"/>
      <c r="B6" s="497"/>
      <c r="C6" s="497"/>
      <c r="D6" s="495"/>
      <c r="E6" s="496"/>
      <c r="F6" s="495"/>
      <c r="G6" s="494"/>
    </row>
    <row r="7" spans="1:7" ht="17.25">
      <c r="A7" s="515"/>
      <c r="B7" s="516"/>
      <c r="C7" s="516"/>
      <c r="D7" s="517"/>
      <c r="E7" s="518"/>
      <c r="F7" s="517"/>
      <c r="G7" s="519"/>
    </row>
    <row r="8" spans="1:7" ht="17.25">
      <c r="A8" s="515"/>
      <c r="B8" s="516"/>
      <c r="C8" s="516"/>
      <c r="D8" s="517"/>
      <c r="E8" s="518"/>
      <c r="F8" s="517"/>
      <c r="G8" s="519"/>
    </row>
    <row r="9" spans="1:7" ht="17.25">
      <c r="A9" s="507"/>
      <c r="B9" s="497"/>
      <c r="C9" s="497"/>
      <c r="D9" s="495"/>
      <c r="E9" s="496"/>
      <c r="F9" s="495"/>
      <c r="G9" s="494"/>
    </row>
    <row r="10" spans="1:7" ht="18" thickBot="1">
      <c r="A10" s="622" t="s">
        <v>305</v>
      </c>
      <c r="B10" s="623"/>
      <c r="C10" s="623"/>
      <c r="D10" s="623"/>
      <c r="E10" s="623"/>
      <c r="F10" s="488">
        <f>SUM(F2:F9)</f>
        <v>13850</v>
      </c>
      <c r="G10" s="487">
        <f>F10*1.08</f>
        <v>14958.000000000002</v>
      </c>
    </row>
  </sheetData>
  <sheetProtection/>
  <mergeCells count="1">
    <mergeCell ref="A10:E10"/>
  </mergeCells>
  <printOptions/>
  <pageMargins left="0.7" right="0.7" top="0.75" bottom="0.75" header="0.3" footer="0.3"/>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sheetPr codeName="Sheet35">
    <tabColor rgb="FFFFFF00"/>
    <pageSetUpPr fitToPage="1"/>
  </sheetPr>
  <dimension ref="A1:K29"/>
  <sheetViews>
    <sheetView showZeros="0" view="pageBreakPreview" zoomScaleSheetLayoutView="100" zoomScalePageLayoutView="0" workbookViewId="0" topLeftCell="A1">
      <selection activeCell="H1" sqref="H1:K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202</v>
      </c>
      <c r="H1" s="544" t="s">
        <v>14</v>
      </c>
      <c r="I1" s="544"/>
      <c r="J1" s="544"/>
      <c r="K1" s="544"/>
    </row>
    <row r="2" spans="8:11" s="1" customFormat="1" ht="18" customHeight="1">
      <c r="H2" s="544" t="s">
        <v>7</v>
      </c>
      <c r="I2" s="544"/>
      <c r="J2" s="544"/>
      <c r="K2" s="544"/>
    </row>
    <row r="3" s="1" customFormat="1" ht="18" customHeight="1">
      <c r="K3" s="2"/>
    </row>
    <row r="4" spans="8:11" s="1" customFormat="1" ht="18" customHeight="1">
      <c r="H4" s="545" t="s">
        <v>6</v>
      </c>
      <c r="I4" s="545"/>
      <c r="J4" s="545"/>
      <c r="K4" s="545"/>
    </row>
    <row r="5" spans="8:11" s="1" customFormat="1" ht="18" customHeight="1">
      <c r="H5" s="545" t="s">
        <v>145</v>
      </c>
      <c r="I5" s="545"/>
      <c r="J5" s="545"/>
      <c r="K5" s="545"/>
    </row>
    <row r="6" spans="1:11" s="1" customFormat="1" ht="18" customHeight="1">
      <c r="A6" s="3" t="s">
        <v>2</v>
      </c>
      <c r="H6" s="4"/>
      <c r="K6" s="11"/>
    </row>
    <row r="7" spans="1:11" s="1" customFormat="1" ht="18" customHeight="1">
      <c r="A7" s="4"/>
      <c r="H7" s="545" t="s">
        <v>3</v>
      </c>
      <c r="I7" s="545"/>
      <c r="J7" s="545"/>
      <c r="K7" s="545"/>
    </row>
    <row r="8" spans="1:11" s="1" customFormat="1" ht="18" customHeight="1">
      <c r="A8" s="4"/>
      <c r="H8" s="545" t="s">
        <v>4</v>
      </c>
      <c r="I8" s="545"/>
      <c r="J8" s="545"/>
      <c r="K8" s="545"/>
    </row>
    <row r="9" spans="1:11" s="1" customFormat="1" ht="42" customHeight="1">
      <c r="A9" s="4"/>
      <c r="H9" s="2"/>
      <c r="K9" s="46"/>
    </row>
    <row r="10" spans="1:11" ht="24" customHeight="1">
      <c r="A10" s="533" t="s">
        <v>265</v>
      </c>
      <c r="B10" s="533"/>
      <c r="C10" s="533"/>
      <c r="D10" s="533"/>
      <c r="E10" s="533"/>
      <c r="F10" s="533"/>
      <c r="G10" s="533"/>
      <c r="H10" s="533"/>
      <c r="I10" s="533"/>
      <c r="J10" s="533"/>
      <c r="K10" s="533"/>
    </row>
    <row r="11" spans="1:11" ht="24" customHeight="1">
      <c r="A11" s="534"/>
      <c r="B11" s="534"/>
      <c r="C11" s="534"/>
      <c r="D11" s="534"/>
      <c r="E11" s="534"/>
      <c r="F11" s="534"/>
      <c r="G11" s="534"/>
      <c r="H11" s="534"/>
      <c r="I11" s="534"/>
      <c r="J11" s="534"/>
      <c r="K11" s="534"/>
    </row>
    <row r="12" spans="1:11" ht="24" customHeight="1">
      <c r="A12" s="14" t="s">
        <v>5</v>
      </c>
      <c r="B12" s="14"/>
      <c r="C12" s="14"/>
      <c r="D12" s="14"/>
      <c r="E12" s="14"/>
      <c r="F12" s="14"/>
      <c r="G12" s="14"/>
      <c r="H12" s="6"/>
      <c r="I12" s="6"/>
      <c r="J12" s="6"/>
      <c r="K12" s="6"/>
    </row>
    <row r="13" spans="1:11" s="24" customFormat="1" ht="24" customHeight="1" thickBot="1">
      <c r="A13" s="659"/>
      <c r="B13" s="628"/>
      <c r="C13" s="628"/>
      <c r="D13" s="628"/>
      <c r="E13" s="628"/>
      <c r="F13" s="628"/>
      <c r="G13" s="628"/>
      <c r="H13" s="628"/>
      <c r="I13" s="628"/>
      <c r="J13" s="628"/>
      <c r="K13" s="628"/>
    </row>
    <row r="14" spans="1:11" ht="39" customHeight="1" thickBot="1">
      <c r="A14" s="19"/>
      <c r="B14" s="18" t="s">
        <v>8</v>
      </c>
      <c r="C14" s="17" t="s">
        <v>9</v>
      </c>
      <c r="D14" s="16" t="s">
        <v>124</v>
      </c>
      <c r="E14" s="16" t="s">
        <v>123</v>
      </c>
      <c r="F14" s="17" t="s">
        <v>10</v>
      </c>
      <c r="G14" s="17" t="s">
        <v>11</v>
      </c>
      <c r="H14" s="448" t="s">
        <v>249</v>
      </c>
      <c r="I14" s="16" t="s">
        <v>12</v>
      </c>
      <c r="J14" s="447" t="s">
        <v>253</v>
      </c>
      <c r="K14" s="23" t="s">
        <v>15</v>
      </c>
    </row>
    <row r="15" spans="1:11" ht="58.5" customHeight="1" thickTop="1">
      <c r="A15" s="30" t="s">
        <v>100</v>
      </c>
      <c r="B15" s="454">
        <f>'随時①-2'!G27</f>
        <v>0</v>
      </c>
      <c r="C15" s="455">
        <f>'随時①-2'!G28</f>
        <v>0</v>
      </c>
      <c r="D15" s="455">
        <f>'随時①-2'!G29</f>
        <v>0</v>
      </c>
      <c r="E15" s="455">
        <f>'随時①-2'!G30</f>
        <v>0</v>
      </c>
      <c r="F15" s="455">
        <f>'随時①-2'!G31</f>
        <v>0</v>
      </c>
      <c r="G15" s="455">
        <f>'随時①-2'!G32</f>
        <v>0</v>
      </c>
      <c r="H15" s="455">
        <f>'随時①-2'!G33</f>
        <v>0</v>
      </c>
      <c r="I15" s="455">
        <f>'随時①-2'!G34</f>
        <v>0</v>
      </c>
      <c r="J15" s="456">
        <f>'随時①-2'!G35</f>
        <v>0</v>
      </c>
      <c r="K15" s="457">
        <f>SUM(B15:J15)</f>
        <v>0</v>
      </c>
    </row>
    <row r="16" spans="1:11" ht="58.5" customHeight="1">
      <c r="A16" s="21" t="s">
        <v>178</v>
      </c>
      <c r="B16" s="458">
        <f>'随時①-2'!H27</f>
        <v>0</v>
      </c>
      <c r="C16" s="382">
        <f>'随時①-2'!H28</f>
        <v>0</v>
      </c>
      <c r="D16" s="382">
        <f>'随時①-2'!H29</f>
        <v>0</v>
      </c>
      <c r="E16" s="382">
        <f>'随時①-2'!H30</f>
        <v>0</v>
      </c>
      <c r="F16" s="382">
        <f>'随時①-2'!H31</f>
        <v>0</v>
      </c>
      <c r="G16" s="382">
        <f>'随時①-2'!H32</f>
        <v>0</v>
      </c>
      <c r="H16" s="382">
        <f>'随時①-2'!H33</f>
        <v>0</v>
      </c>
      <c r="I16" s="382">
        <f>'随時①-2'!H34</f>
        <v>0</v>
      </c>
      <c r="J16" s="459">
        <f>'随時①-2'!H35</f>
        <v>0</v>
      </c>
      <c r="K16" s="460">
        <f>SUM(B16:J16)</f>
        <v>0</v>
      </c>
    </row>
    <row r="17" spans="1:11" ht="58.5" customHeight="1" thickBot="1">
      <c r="A17" s="21" t="s">
        <v>101</v>
      </c>
      <c r="B17" s="461">
        <f>B15-B16</f>
        <v>0</v>
      </c>
      <c r="C17" s="462">
        <f>C15-C16</f>
        <v>0</v>
      </c>
      <c r="D17" s="462">
        <f aca="true" t="shared" si="0" ref="D17:J17">D15-D16</f>
        <v>0</v>
      </c>
      <c r="E17" s="462">
        <f t="shared" si="0"/>
        <v>0</v>
      </c>
      <c r="F17" s="462">
        <f t="shared" si="0"/>
        <v>0</v>
      </c>
      <c r="G17" s="462">
        <f t="shared" si="0"/>
        <v>0</v>
      </c>
      <c r="H17" s="462">
        <f t="shared" si="0"/>
        <v>0</v>
      </c>
      <c r="I17" s="462">
        <f t="shared" si="0"/>
        <v>0</v>
      </c>
      <c r="J17" s="462">
        <f t="shared" si="0"/>
        <v>0</v>
      </c>
      <c r="K17" s="463">
        <f>K15-K16</f>
        <v>0</v>
      </c>
    </row>
    <row r="18" spans="1:11" ht="39" customHeight="1" thickBot="1">
      <c r="A18" s="32" t="s">
        <v>104</v>
      </c>
      <c r="B18" s="660" t="s">
        <v>136</v>
      </c>
      <c r="C18" s="661"/>
      <c r="D18" s="661"/>
      <c r="E18" s="661"/>
      <c r="F18" s="661"/>
      <c r="G18" s="661"/>
      <c r="H18" s="661"/>
      <c r="I18" s="661"/>
      <c r="J18" s="661"/>
      <c r="K18" s="662"/>
    </row>
    <row r="21" spans="2:4" ht="13.5">
      <c r="B21" s="31"/>
      <c r="C21" s="31"/>
      <c r="D21" s="31"/>
    </row>
    <row r="22" spans="2:4" ht="13.5">
      <c r="B22" s="31"/>
      <c r="C22" s="31"/>
      <c r="D22" s="31"/>
    </row>
    <row r="23" spans="2:4" ht="13.5">
      <c r="B23" s="31"/>
      <c r="C23" s="31"/>
      <c r="D23" s="31"/>
    </row>
    <row r="24" spans="2:4" ht="13.5">
      <c r="B24" s="31"/>
      <c r="C24" s="31"/>
      <c r="D24" s="31"/>
    </row>
    <row r="25" spans="2:4" ht="13.5">
      <c r="B25" s="31"/>
      <c r="C25" s="31"/>
      <c r="D25" s="31"/>
    </row>
    <row r="26" spans="2:4" ht="13.5">
      <c r="B26" s="31"/>
      <c r="C26" s="31"/>
      <c r="D26" s="31"/>
    </row>
    <row r="27" spans="2:4" ht="13.5">
      <c r="B27" s="31"/>
      <c r="C27" s="31"/>
      <c r="D27" s="31"/>
    </row>
    <row r="28" spans="2:4" ht="13.5">
      <c r="B28" s="31"/>
      <c r="C28" s="31"/>
      <c r="D28" s="31"/>
    </row>
    <row r="29" spans="2:4" ht="13.5">
      <c r="B29" s="31"/>
      <c r="C29" s="31"/>
      <c r="D29" s="31"/>
    </row>
  </sheetData>
  <sheetProtection sheet="1" formatCells="0" selectLockedCells="1"/>
  <mergeCells count="9">
    <mergeCell ref="A10:K11"/>
    <mergeCell ref="A13:K13"/>
    <mergeCell ref="B18:K18"/>
    <mergeCell ref="H1:K1"/>
    <mergeCell ref="H2:K2"/>
    <mergeCell ref="H4:K4"/>
    <mergeCell ref="H5:K5"/>
    <mergeCell ref="H7:K7"/>
    <mergeCell ref="H8:K8"/>
  </mergeCells>
  <conditionalFormatting sqref="B15:K17">
    <cfRule type="cellIs" priority="1" dxfId="29"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3" r:id="rId1"/>
</worksheet>
</file>

<file path=xl/worksheets/sheet15.xml><?xml version="1.0" encoding="utf-8"?>
<worksheet xmlns="http://schemas.openxmlformats.org/spreadsheetml/2006/main" xmlns:r="http://schemas.openxmlformats.org/officeDocument/2006/relationships">
  <sheetPr codeName="Sheet36">
    <tabColor rgb="FFFFFF00"/>
  </sheetPr>
  <dimension ref="A1:M139"/>
  <sheetViews>
    <sheetView showZeros="0" view="pageBreakPreview" zoomScaleSheetLayoutView="100" workbookViewId="0" topLeftCell="A1">
      <selection activeCell="A4" sqref="A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25" customWidth="1"/>
    <col min="12" max="12" width="20.625" style="5" customWidth="1"/>
    <col min="13" max="13" width="13.25390625" style="29" customWidth="1"/>
    <col min="14" max="16384" width="9.00390625" style="5" customWidth="1"/>
  </cols>
  <sheetData>
    <row r="1" spans="1:12" ht="24" customHeight="1">
      <c r="A1" s="45"/>
      <c r="B1" s="45" t="s">
        <v>266</v>
      </c>
      <c r="C1" s="45"/>
      <c r="D1" s="13"/>
      <c r="E1" s="13"/>
      <c r="F1" s="13"/>
      <c r="G1" s="13"/>
      <c r="H1" s="13"/>
      <c r="I1" s="13"/>
      <c r="J1" s="13"/>
      <c r="K1" s="27"/>
      <c r="L1" s="26"/>
    </row>
    <row r="2" spans="1:13" ht="15" customHeight="1" thickBot="1">
      <c r="A2" s="56"/>
      <c r="B2" s="54"/>
      <c r="C2" s="54"/>
      <c r="D2" s="54"/>
      <c r="E2" s="54"/>
      <c r="F2" s="54"/>
      <c r="G2" s="54"/>
      <c r="H2" s="54"/>
      <c r="I2" s="54"/>
      <c r="J2" s="54"/>
      <c r="K2" s="55"/>
      <c r="L2" s="55"/>
      <c r="M2" s="5"/>
    </row>
    <row r="3" spans="1:13" ht="24" customHeight="1">
      <c r="A3" s="422" t="s">
        <v>141</v>
      </c>
      <c r="B3" s="300" t="s">
        <v>142</v>
      </c>
      <c r="C3" s="59" t="s">
        <v>144</v>
      </c>
      <c r="D3" s="388" t="s">
        <v>147</v>
      </c>
      <c r="E3" s="96" t="s">
        <v>0</v>
      </c>
      <c r="F3" s="96" t="s">
        <v>197</v>
      </c>
      <c r="G3" s="96" t="s">
        <v>91</v>
      </c>
      <c r="H3" s="474" t="s">
        <v>246</v>
      </c>
      <c r="I3" s="96" t="s">
        <v>92</v>
      </c>
      <c r="J3" s="96" t="s">
        <v>93</v>
      </c>
      <c r="K3" s="228" t="s">
        <v>111</v>
      </c>
      <c r="L3" s="296" t="s">
        <v>107</v>
      </c>
      <c r="M3" s="29" t="s">
        <v>99</v>
      </c>
    </row>
    <row r="4" spans="1:13" ht="13.5" customHeight="1">
      <c r="A4" s="361"/>
      <c r="B4" s="389"/>
      <c r="C4" s="390"/>
      <c r="D4" s="244">
        <v>101</v>
      </c>
      <c r="E4" s="245"/>
      <c r="F4" s="246"/>
      <c r="G4" s="247"/>
      <c r="H4" s="248"/>
      <c r="I4" s="248"/>
      <c r="J4" s="249">
        <f>G4*H4*I4</f>
        <v>0</v>
      </c>
      <c r="K4" s="250"/>
      <c r="L4" s="251"/>
      <c r="M4" s="29">
        <f aca="true" t="shared" si="0" ref="M4:M23">IF(K4="◎",J4,"")</f>
      </c>
    </row>
    <row r="5" spans="1:13" ht="13.5" customHeight="1">
      <c r="A5" s="252"/>
      <c r="B5" s="391"/>
      <c r="C5" s="392"/>
      <c r="D5" s="255">
        <v>102</v>
      </c>
      <c r="E5" s="256"/>
      <c r="F5" s="257"/>
      <c r="G5" s="258"/>
      <c r="H5" s="259"/>
      <c r="I5" s="259"/>
      <c r="J5" s="260">
        <f>G5*H5*I5</f>
        <v>0</v>
      </c>
      <c r="K5" s="261"/>
      <c r="L5" s="262"/>
      <c r="M5" s="29">
        <f t="shared" si="0"/>
      </c>
    </row>
    <row r="6" spans="1:13" ht="13.5" customHeight="1">
      <c r="A6" s="252"/>
      <c r="B6" s="393"/>
      <c r="C6" s="392"/>
      <c r="D6" s="255">
        <v>103</v>
      </c>
      <c r="E6" s="256"/>
      <c r="F6" s="257"/>
      <c r="G6" s="258"/>
      <c r="H6" s="259"/>
      <c r="I6" s="259"/>
      <c r="J6" s="260">
        <f aca="true" t="shared" si="1" ref="J6:J23">G6*H6*I6</f>
        <v>0</v>
      </c>
      <c r="K6" s="261"/>
      <c r="L6" s="262"/>
      <c r="M6" s="29">
        <f t="shared" si="0"/>
      </c>
    </row>
    <row r="7" spans="1:13" ht="13.5" customHeight="1">
      <c r="A7" s="252"/>
      <c r="B7" s="393"/>
      <c r="C7" s="392"/>
      <c r="D7" s="255">
        <v>104</v>
      </c>
      <c r="E7" s="256"/>
      <c r="F7" s="257"/>
      <c r="G7" s="258"/>
      <c r="H7" s="259"/>
      <c r="I7" s="259"/>
      <c r="J7" s="260">
        <f t="shared" si="1"/>
        <v>0</v>
      </c>
      <c r="K7" s="261"/>
      <c r="L7" s="262"/>
      <c r="M7" s="29">
        <f t="shared" si="0"/>
      </c>
    </row>
    <row r="8" spans="1:13" ht="13.5" customHeight="1">
      <c r="A8" s="252"/>
      <c r="B8" s="393"/>
      <c r="C8" s="392"/>
      <c r="D8" s="255">
        <v>105</v>
      </c>
      <c r="E8" s="256"/>
      <c r="F8" s="257"/>
      <c r="G8" s="258"/>
      <c r="H8" s="259"/>
      <c r="I8" s="259"/>
      <c r="J8" s="260">
        <f t="shared" si="1"/>
        <v>0</v>
      </c>
      <c r="K8" s="261"/>
      <c r="L8" s="262"/>
      <c r="M8" s="29">
        <f t="shared" si="0"/>
      </c>
    </row>
    <row r="9" spans="1:13" ht="13.5" customHeight="1">
      <c r="A9" s="252"/>
      <c r="B9" s="393"/>
      <c r="C9" s="392"/>
      <c r="D9" s="255">
        <v>106</v>
      </c>
      <c r="E9" s="256"/>
      <c r="F9" s="257"/>
      <c r="G9" s="258"/>
      <c r="H9" s="259"/>
      <c r="I9" s="259"/>
      <c r="J9" s="260">
        <f t="shared" si="1"/>
        <v>0</v>
      </c>
      <c r="K9" s="261"/>
      <c r="L9" s="262"/>
      <c r="M9" s="29">
        <f t="shared" si="0"/>
      </c>
    </row>
    <row r="10" spans="1:13" ht="13.5" customHeight="1">
      <c r="A10" s="252"/>
      <c r="B10" s="393"/>
      <c r="C10" s="392"/>
      <c r="D10" s="255">
        <v>107</v>
      </c>
      <c r="E10" s="257"/>
      <c r="F10" s="257"/>
      <c r="G10" s="258"/>
      <c r="H10" s="259"/>
      <c r="I10" s="259"/>
      <c r="J10" s="260">
        <f t="shared" si="1"/>
        <v>0</v>
      </c>
      <c r="K10" s="261"/>
      <c r="L10" s="262"/>
      <c r="M10" s="29">
        <f t="shared" si="0"/>
      </c>
    </row>
    <row r="11" spans="1:13" ht="13.5" customHeight="1">
      <c r="A11" s="252"/>
      <c r="B11" s="393"/>
      <c r="C11" s="394"/>
      <c r="D11" s="255">
        <v>108</v>
      </c>
      <c r="E11" s="257"/>
      <c r="F11" s="265"/>
      <c r="G11" s="258"/>
      <c r="H11" s="259"/>
      <c r="I11" s="259"/>
      <c r="J11" s="260">
        <f t="shared" si="1"/>
        <v>0</v>
      </c>
      <c r="K11" s="268"/>
      <c r="L11" s="269"/>
      <c r="M11" s="29">
        <f t="shared" si="0"/>
      </c>
    </row>
    <row r="12" spans="1:13" ht="13.5" customHeight="1">
      <c r="A12" s="252"/>
      <c r="B12" s="393"/>
      <c r="C12" s="392"/>
      <c r="D12" s="255">
        <v>109</v>
      </c>
      <c r="E12" s="257"/>
      <c r="F12" s="256"/>
      <c r="G12" s="258"/>
      <c r="H12" s="259"/>
      <c r="I12" s="259"/>
      <c r="J12" s="260">
        <f t="shared" si="1"/>
        <v>0</v>
      </c>
      <c r="K12" s="272"/>
      <c r="L12" s="273"/>
      <c r="M12" s="29">
        <f t="shared" si="0"/>
      </c>
    </row>
    <row r="13" spans="1:13" ht="13.5" customHeight="1">
      <c r="A13" s="252"/>
      <c r="B13" s="393"/>
      <c r="C13" s="392"/>
      <c r="D13" s="255">
        <v>110</v>
      </c>
      <c r="E13" s="257"/>
      <c r="F13" s="256"/>
      <c r="G13" s="258"/>
      <c r="H13" s="259"/>
      <c r="I13" s="259"/>
      <c r="J13" s="260">
        <f t="shared" si="1"/>
        <v>0</v>
      </c>
      <c r="K13" s="261"/>
      <c r="L13" s="262"/>
      <c r="M13" s="29">
        <f t="shared" si="0"/>
      </c>
    </row>
    <row r="14" spans="1:13" ht="13.5" customHeight="1">
      <c r="A14" s="252"/>
      <c r="B14" s="393"/>
      <c r="C14" s="392"/>
      <c r="D14" s="255">
        <v>111</v>
      </c>
      <c r="E14" s="256"/>
      <c r="F14" s="257"/>
      <c r="G14" s="258"/>
      <c r="H14" s="259"/>
      <c r="I14" s="259"/>
      <c r="J14" s="260">
        <f t="shared" si="1"/>
        <v>0</v>
      </c>
      <c r="K14" s="261"/>
      <c r="L14" s="262"/>
      <c r="M14" s="29">
        <f t="shared" si="0"/>
      </c>
    </row>
    <row r="15" spans="1:13" ht="13.5" customHeight="1">
      <c r="A15" s="252"/>
      <c r="B15" s="393"/>
      <c r="C15" s="392"/>
      <c r="D15" s="255">
        <v>112</v>
      </c>
      <c r="E15" s="256"/>
      <c r="F15" s="257"/>
      <c r="G15" s="258"/>
      <c r="H15" s="259"/>
      <c r="I15" s="259"/>
      <c r="J15" s="260">
        <f t="shared" si="1"/>
        <v>0</v>
      </c>
      <c r="K15" s="261"/>
      <c r="L15" s="262"/>
      <c r="M15" s="29">
        <f t="shared" si="0"/>
      </c>
    </row>
    <row r="16" spans="1:13" ht="13.5" customHeight="1">
      <c r="A16" s="252"/>
      <c r="B16" s="393"/>
      <c r="C16" s="392"/>
      <c r="D16" s="255">
        <v>113</v>
      </c>
      <c r="E16" s="256"/>
      <c r="F16" s="257"/>
      <c r="G16" s="258"/>
      <c r="H16" s="259"/>
      <c r="I16" s="259"/>
      <c r="J16" s="260">
        <f t="shared" si="1"/>
        <v>0</v>
      </c>
      <c r="K16" s="261"/>
      <c r="L16" s="262"/>
      <c r="M16" s="29">
        <f t="shared" si="0"/>
      </c>
    </row>
    <row r="17" spans="1:13" ht="13.5" customHeight="1">
      <c r="A17" s="252"/>
      <c r="B17" s="393"/>
      <c r="C17" s="392"/>
      <c r="D17" s="255">
        <v>114</v>
      </c>
      <c r="E17" s="256"/>
      <c r="F17" s="257"/>
      <c r="G17" s="258"/>
      <c r="H17" s="259"/>
      <c r="I17" s="259"/>
      <c r="J17" s="260">
        <f t="shared" si="1"/>
        <v>0</v>
      </c>
      <c r="K17" s="261"/>
      <c r="L17" s="262"/>
      <c r="M17" s="29">
        <f t="shared" si="0"/>
      </c>
    </row>
    <row r="18" spans="1:13" ht="13.5" customHeight="1">
      <c r="A18" s="252"/>
      <c r="B18" s="393"/>
      <c r="C18" s="392"/>
      <c r="D18" s="255">
        <v>115</v>
      </c>
      <c r="E18" s="256"/>
      <c r="F18" s="257"/>
      <c r="G18" s="258"/>
      <c r="H18" s="259"/>
      <c r="I18" s="259"/>
      <c r="J18" s="260">
        <f t="shared" si="1"/>
        <v>0</v>
      </c>
      <c r="K18" s="261"/>
      <c r="L18" s="262"/>
      <c r="M18" s="29">
        <f t="shared" si="0"/>
      </c>
    </row>
    <row r="19" spans="1:13" ht="13.5" customHeight="1">
      <c r="A19" s="252"/>
      <c r="B19" s="393"/>
      <c r="C19" s="392"/>
      <c r="D19" s="255">
        <v>116</v>
      </c>
      <c r="E19" s="257"/>
      <c r="F19" s="257"/>
      <c r="G19" s="258"/>
      <c r="H19" s="259"/>
      <c r="I19" s="259"/>
      <c r="J19" s="260">
        <f t="shared" si="1"/>
        <v>0</v>
      </c>
      <c r="K19" s="261"/>
      <c r="L19" s="262"/>
      <c r="M19" s="29">
        <f t="shared" si="0"/>
      </c>
    </row>
    <row r="20" spans="1:13" ht="13.5" customHeight="1">
      <c r="A20" s="252"/>
      <c r="B20" s="393"/>
      <c r="C20" s="392"/>
      <c r="D20" s="255">
        <v>117</v>
      </c>
      <c r="E20" s="265"/>
      <c r="F20" s="257"/>
      <c r="G20" s="266"/>
      <c r="H20" s="267"/>
      <c r="I20" s="267"/>
      <c r="J20" s="260">
        <f t="shared" si="1"/>
        <v>0</v>
      </c>
      <c r="K20" s="261"/>
      <c r="L20" s="262"/>
      <c r="M20" s="29">
        <f t="shared" si="0"/>
      </c>
    </row>
    <row r="21" spans="1:13" ht="13.5" customHeight="1">
      <c r="A21" s="252"/>
      <c r="B21" s="393"/>
      <c r="C21" s="392"/>
      <c r="D21" s="255">
        <v>118</v>
      </c>
      <c r="E21" s="256"/>
      <c r="F21" s="257"/>
      <c r="G21" s="258"/>
      <c r="H21" s="259"/>
      <c r="I21" s="259"/>
      <c r="J21" s="260">
        <f t="shared" si="1"/>
        <v>0</v>
      </c>
      <c r="K21" s="261"/>
      <c r="L21" s="262"/>
      <c r="M21" s="29">
        <f t="shared" si="0"/>
      </c>
    </row>
    <row r="22" spans="1:13" ht="13.5" customHeight="1">
      <c r="A22" s="252"/>
      <c r="B22" s="393"/>
      <c r="C22" s="392"/>
      <c r="D22" s="255">
        <v>119</v>
      </c>
      <c r="E22" s="257"/>
      <c r="F22" s="257"/>
      <c r="G22" s="258"/>
      <c r="H22" s="259"/>
      <c r="I22" s="259"/>
      <c r="J22" s="260">
        <f t="shared" si="1"/>
        <v>0</v>
      </c>
      <c r="K22" s="261"/>
      <c r="L22" s="262"/>
      <c r="M22" s="29">
        <f t="shared" si="0"/>
      </c>
    </row>
    <row r="23" spans="1:13" ht="13.5" customHeight="1" thickBot="1">
      <c r="A23" s="395"/>
      <c r="B23" s="396"/>
      <c r="C23" s="397"/>
      <c r="D23" s="255">
        <v>120</v>
      </c>
      <c r="E23" s="257"/>
      <c r="F23" s="257"/>
      <c r="G23" s="290"/>
      <c r="H23" s="291"/>
      <c r="I23" s="291"/>
      <c r="J23" s="260">
        <f t="shared" si="1"/>
        <v>0</v>
      </c>
      <c r="K23" s="261"/>
      <c r="L23" s="262"/>
      <c r="M23" s="29">
        <f t="shared" si="0"/>
      </c>
    </row>
    <row r="24" spans="2:12" ht="13.5">
      <c r="B24" s="51"/>
      <c r="C24" s="51"/>
      <c r="D24" s="64"/>
      <c r="E24" s="64"/>
      <c r="F24" s="64"/>
      <c r="G24" s="49"/>
      <c r="H24" s="65"/>
      <c r="I24" s="65"/>
      <c r="J24" s="49"/>
      <c r="K24" s="37"/>
      <c r="L24" s="66"/>
    </row>
    <row r="25" spans="2:7" ht="24" customHeight="1" thickBot="1">
      <c r="B25" s="53"/>
      <c r="C25" s="53"/>
      <c r="D25" s="28"/>
      <c r="F25" s="28" t="s">
        <v>15</v>
      </c>
      <c r="G25" s="28"/>
    </row>
    <row r="26" spans="2:11" ht="13.5" customHeight="1" thickBot="1">
      <c r="B26" s="53"/>
      <c r="C26" s="53"/>
      <c r="D26" s="47"/>
      <c r="F26" s="229" t="s">
        <v>96</v>
      </c>
      <c r="G26" s="230" t="s">
        <v>97</v>
      </c>
      <c r="H26" s="618" t="s">
        <v>176</v>
      </c>
      <c r="I26" s="618"/>
      <c r="J26" s="618" t="s">
        <v>173</v>
      </c>
      <c r="K26" s="619"/>
    </row>
    <row r="27" spans="2:11" ht="13.5" customHeight="1" thickTop="1">
      <c r="B27" s="53"/>
      <c r="C27" s="53"/>
      <c r="D27" s="67"/>
      <c r="F27" s="297" t="s">
        <v>85</v>
      </c>
      <c r="G27" s="348">
        <f>SUMIF($E$4:$E$23,F27,$J$4:$J$23)</f>
        <v>0</v>
      </c>
      <c r="H27" s="590">
        <f>SUMIF($E$4:$E$23,F27,$M$4:$M$23)</f>
        <v>0</v>
      </c>
      <c r="I27" s="590"/>
      <c r="J27" s="590">
        <f aca="true" t="shared" si="2" ref="J27:J35">G27-H27</f>
        <v>0</v>
      </c>
      <c r="K27" s="658"/>
    </row>
    <row r="28" spans="2:11" ht="13.5" customHeight="1">
      <c r="B28" s="53"/>
      <c r="C28" s="53"/>
      <c r="D28" s="67"/>
      <c r="F28" s="298" t="s">
        <v>86</v>
      </c>
      <c r="G28" s="348">
        <f aca="true" t="shared" si="3" ref="G28:G35">SUMIF($E$4:$E$23,F28,$J$4:$J$23)</f>
        <v>0</v>
      </c>
      <c r="H28" s="569">
        <f aca="true" t="shared" si="4" ref="H28:H35">SUMIF($E$4:$E$23,F28,$M$4:$M$23)</f>
        <v>0</v>
      </c>
      <c r="I28" s="569"/>
      <c r="J28" s="569">
        <f t="shared" si="2"/>
        <v>0</v>
      </c>
      <c r="K28" s="572"/>
    </row>
    <row r="29" spans="2:11" ht="13.5" customHeight="1">
      <c r="B29" s="53"/>
      <c r="C29" s="53"/>
      <c r="D29" s="67"/>
      <c r="F29" s="298" t="s">
        <v>125</v>
      </c>
      <c r="G29" s="348">
        <f t="shared" si="3"/>
        <v>0</v>
      </c>
      <c r="H29" s="569">
        <f t="shared" si="4"/>
        <v>0</v>
      </c>
      <c r="I29" s="569"/>
      <c r="J29" s="569">
        <f t="shared" si="2"/>
        <v>0</v>
      </c>
      <c r="K29" s="572"/>
    </row>
    <row r="30" spans="2:11" ht="13.5" customHeight="1">
      <c r="B30" s="53"/>
      <c r="C30" s="53"/>
      <c r="D30" s="67"/>
      <c r="F30" s="298" t="s">
        <v>126</v>
      </c>
      <c r="G30" s="348">
        <f t="shared" si="3"/>
        <v>0</v>
      </c>
      <c r="H30" s="569">
        <f t="shared" si="4"/>
        <v>0</v>
      </c>
      <c r="I30" s="569"/>
      <c r="J30" s="569">
        <f t="shared" si="2"/>
        <v>0</v>
      </c>
      <c r="K30" s="572"/>
    </row>
    <row r="31" spans="2:11" ht="13.5" customHeight="1">
      <c r="B31" s="53"/>
      <c r="C31" s="53"/>
      <c r="D31" s="67"/>
      <c r="F31" s="298" t="s">
        <v>87</v>
      </c>
      <c r="G31" s="348">
        <f t="shared" si="3"/>
        <v>0</v>
      </c>
      <c r="H31" s="569">
        <f t="shared" si="4"/>
        <v>0</v>
      </c>
      <c r="I31" s="569"/>
      <c r="J31" s="569">
        <f t="shared" si="2"/>
        <v>0</v>
      </c>
      <c r="K31" s="572"/>
    </row>
    <row r="32" spans="2:11" ht="13.5" customHeight="1">
      <c r="B32" s="53"/>
      <c r="C32" s="53"/>
      <c r="D32" s="67"/>
      <c r="F32" s="298" t="s">
        <v>88</v>
      </c>
      <c r="G32" s="348">
        <f t="shared" si="3"/>
        <v>0</v>
      </c>
      <c r="H32" s="569">
        <f t="shared" si="4"/>
        <v>0</v>
      </c>
      <c r="I32" s="569"/>
      <c r="J32" s="569">
        <f t="shared" si="2"/>
        <v>0</v>
      </c>
      <c r="K32" s="572"/>
    </row>
    <row r="33" spans="2:11" ht="13.5" customHeight="1">
      <c r="B33" s="53"/>
      <c r="C33" s="53"/>
      <c r="D33" s="67"/>
      <c r="F33" s="298" t="s">
        <v>89</v>
      </c>
      <c r="G33" s="348">
        <f t="shared" si="3"/>
        <v>0</v>
      </c>
      <c r="H33" s="569">
        <f t="shared" si="4"/>
        <v>0</v>
      </c>
      <c r="I33" s="569"/>
      <c r="J33" s="569">
        <f t="shared" si="2"/>
        <v>0</v>
      </c>
      <c r="K33" s="572"/>
    </row>
    <row r="34" spans="2:11" ht="13.5" customHeight="1">
      <c r="B34" s="53"/>
      <c r="C34" s="53"/>
      <c r="D34" s="67"/>
      <c r="F34" s="298" t="s">
        <v>90</v>
      </c>
      <c r="G34" s="348">
        <f t="shared" si="3"/>
        <v>0</v>
      </c>
      <c r="H34" s="569">
        <f t="shared" si="4"/>
        <v>0</v>
      </c>
      <c r="I34" s="569"/>
      <c r="J34" s="569">
        <f t="shared" si="2"/>
        <v>0</v>
      </c>
      <c r="K34" s="572"/>
    </row>
    <row r="35" spans="2:11" ht="13.5" customHeight="1" thickBot="1">
      <c r="B35" s="53"/>
      <c r="C35" s="53"/>
      <c r="D35" s="67"/>
      <c r="F35" s="428" t="s">
        <v>138</v>
      </c>
      <c r="G35" s="430">
        <f t="shared" si="3"/>
        <v>0</v>
      </c>
      <c r="H35" s="647">
        <f t="shared" si="4"/>
        <v>0</v>
      </c>
      <c r="I35" s="647"/>
      <c r="J35" s="647">
        <f t="shared" si="2"/>
        <v>0</v>
      </c>
      <c r="K35" s="648"/>
    </row>
    <row r="36" spans="2:11" ht="13.5" customHeight="1" thickBot="1" thickTop="1">
      <c r="B36" s="53"/>
      <c r="C36" s="53"/>
      <c r="D36" s="47"/>
      <c r="F36" s="426" t="s">
        <v>15</v>
      </c>
      <c r="G36" s="357">
        <f>SUM(G27:G35)</f>
        <v>0</v>
      </c>
      <c r="H36" s="644">
        <f>SUM(H27:H35)</f>
        <v>0</v>
      </c>
      <c r="I36" s="644"/>
      <c r="J36" s="644">
        <f>SUM(J27:J35)</f>
        <v>0</v>
      </c>
      <c r="K36" s="645"/>
    </row>
    <row r="37" spans="2:3" ht="13.5">
      <c r="B37" s="53"/>
      <c r="C37" s="53"/>
    </row>
    <row r="38" spans="2:3" ht="13.5">
      <c r="B38" s="53"/>
      <c r="C38" s="53"/>
    </row>
    <row r="39" spans="2:3" ht="13.5">
      <c r="B39" s="53"/>
      <c r="C39" s="53"/>
    </row>
    <row r="40" spans="2:3" ht="13.5">
      <c r="B40" s="53"/>
      <c r="C40" s="53"/>
    </row>
    <row r="41" spans="2:3" ht="13.5">
      <c r="B41" s="53"/>
      <c r="C41" s="53"/>
    </row>
    <row r="42" spans="2:3" ht="13.5">
      <c r="B42" s="53"/>
      <c r="C42" s="53"/>
    </row>
    <row r="43" spans="2:3" ht="13.5">
      <c r="B43" s="53"/>
      <c r="C43" s="53"/>
    </row>
    <row r="44" spans="2:3" ht="13.5">
      <c r="B44" s="53"/>
      <c r="C44" s="53"/>
    </row>
    <row r="45" spans="2:3" ht="13.5">
      <c r="B45" s="53"/>
      <c r="C45" s="53"/>
    </row>
    <row r="46" spans="2:3" ht="13.5">
      <c r="B46" s="53"/>
      <c r="C46" s="53"/>
    </row>
    <row r="47" spans="2:3" ht="13.5">
      <c r="B47" s="53"/>
      <c r="C47" s="53"/>
    </row>
    <row r="48" spans="2:3" ht="13.5">
      <c r="B48" s="53"/>
      <c r="C48" s="53"/>
    </row>
    <row r="49" spans="2:3" ht="13.5">
      <c r="B49" s="53"/>
      <c r="C49" s="53"/>
    </row>
    <row r="50" spans="2:3" ht="13.5">
      <c r="B50" s="53"/>
      <c r="C50" s="53"/>
    </row>
    <row r="51" spans="2:3" ht="13.5">
      <c r="B51" s="53"/>
      <c r="C51" s="53"/>
    </row>
    <row r="52" spans="2:3" ht="13.5">
      <c r="B52" s="53"/>
      <c r="C52" s="53"/>
    </row>
    <row r="53" spans="2:3" ht="13.5">
      <c r="B53" s="53"/>
      <c r="C53" s="53"/>
    </row>
    <row r="54" spans="2:3" ht="13.5">
      <c r="B54" s="53"/>
      <c r="C54" s="53"/>
    </row>
    <row r="55" spans="2:3" ht="13.5">
      <c r="B55" s="53"/>
      <c r="C55" s="53"/>
    </row>
    <row r="56" spans="2:3" ht="13.5">
      <c r="B56" s="53"/>
      <c r="C56" s="53"/>
    </row>
    <row r="57" spans="2:3" ht="13.5">
      <c r="B57" s="53"/>
      <c r="C57" s="53"/>
    </row>
    <row r="58" spans="2:3" ht="13.5">
      <c r="B58" s="53"/>
      <c r="C58" s="53"/>
    </row>
    <row r="59" spans="2:3" ht="13.5">
      <c r="B59" s="53"/>
      <c r="C59" s="53"/>
    </row>
    <row r="60" spans="2:3" ht="13.5">
      <c r="B60" s="53"/>
      <c r="C60" s="53"/>
    </row>
    <row r="61" spans="2:3" ht="13.5">
      <c r="B61" s="53"/>
      <c r="C61" s="53"/>
    </row>
    <row r="62" spans="2:3" ht="13.5">
      <c r="B62" s="53"/>
      <c r="C62" s="53"/>
    </row>
    <row r="63" spans="2:3" ht="13.5">
      <c r="B63" s="53"/>
      <c r="C63" s="53"/>
    </row>
    <row r="64" spans="2:3" ht="13.5">
      <c r="B64" s="53"/>
      <c r="C64" s="53"/>
    </row>
    <row r="65" spans="2:3" ht="13.5">
      <c r="B65" s="53"/>
      <c r="C65" s="53"/>
    </row>
    <row r="66" spans="2:3" ht="13.5">
      <c r="B66" s="53"/>
      <c r="C66" s="53"/>
    </row>
    <row r="67" spans="2:3" ht="13.5">
      <c r="B67" s="53"/>
      <c r="C67" s="53"/>
    </row>
    <row r="68" spans="2:3" ht="13.5">
      <c r="B68" s="53"/>
      <c r="C68" s="53"/>
    </row>
    <row r="69" spans="2:3" ht="13.5">
      <c r="B69" s="53"/>
      <c r="C69" s="53"/>
    </row>
    <row r="70" spans="2:3" ht="13.5">
      <c r="B70" s="53"/>
      <c r="C70" s="53"/>
    </row>
    <row r="71" spans="2:3" ht="13.5">
      <c r="B71" s="53"/>
      <c r="C71" s="53"/>
    </row>
    <row r="72" spans="2:3" ht="13.5">
      <c r="B72" s="53"/>
      <c r="C72" s="53"/>
    </row>
    <row r="73" spans="2:3" ht="13.5">
      <c r="B73" s="53"/>
      <c r="C73" s="53"/>
    </row>
    <row r="74" spans="2:3" ht="13.5">
      <c r="B74" s="53"/>
      <c r="C74" s="53"/>
    </row>
    <row r="75" spans="2:3" ht="13.5">
      <c r="B75" s="53"/>
      <c r="C75" s="53"/>
    </row>
    <row r="76" spans="2:3" ht="13.5">
      <c r="B76" s="53"/>
      <c r="C76" s="53"/>
    </row>
    <row r="77" spans="2:3" ht="13.5">
      <c r="B77" s="53"/>
      <c r="C77" s="53"/>
    </row>
    <row r="78" spans="2:3" ht="13.5">
      <c r="B78" s="53"/>
      <c r="C78" s="53"/>
    </row>
    <row r="79" spans="2:3" ht="13.5">
      <c r="B79" s="53"/>
      <c r="C79" s="53"/>
    </row>
    <row r="80" spans="2:3" ht="13.5">
      <c r="B80" s="53"/>
      <c r="C80" s="53"/>
    </row>
    <row r="81" spans="2:3" ht="13.5">
      <c r="B81" s="53"/>
      <c r="C81" s="53"/>
    </row>
    <row r="82" spans="2:3" ht="13.5">
      <c r="B82" s="53"/>
      <c r="C82" s="53"/>
    </row>
    <row r="83" spans="2:3" ht="13.5">
      <c r="B83" s="53"/>
      <c r="C83" s="53"/>
    </row>
    <row r="84" spans="2:3" ht="13.5">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row r="138" spans="2:3" ht="13.5">
      <c r="B138" s="53"/>
      <c r="C138" s="53"/>
    </row>
    <row r="139" spans="2:3" ht="13.5">
      <c r="B139" s="53"/>
      <c r="C139" s="53"/>
    </row>
  </sheetData>
  <sheetProtection sheet="1" formatCells="0" selectLockedCells="1"/>
  <mergeCells count="22">
    <mergeCell ref="H26:I26"/>
    <mergeCell ref="H27:I27"/>
    <mergeCell ref="H28:I28"/>
    <mergeCell ref="H29:I29"/>
    <mergeCell ref="H30:I30"/>
    <mergeCell ref="H31:I31"/>
    <mergeCell ref="H32:I32"/>
    <mergeCell ref="H33:I33"/>
    <mergeCell ref="H34:I34"/>
    <mergeCell ref="H35:I35"/>
    <mergeCell ref="H36:I36"/>
    <mergeCell ref="J26:K26"/>
    <mergeCell ref="J27:K27"/>
    <mergeCell ref="J28:K28"/>
    <mergeCell ref="J29:K29"/>
    <mergeCell ref="J30:K30"/>
    <mergeCell ref="J31:K31"/>
    <mergeCell ref="J32:K32"/>
    <mergeCell ref="J33:K33"/>
    <mergeCell ref="J34:K34"/>
    <mergeCell ref="J35:K35"/>
    <mergeCell ref="J36:K36"/>
  </mergeCells>
  <conditionalFormatting sqref="D2:J2 J4:J23">
    <cfRule type="cellIs" priority="3" dxfId="29" operator="equal" stopIfTrue="1">
      <formula>0</formula>
    </cfRule>
  </conditionalFormatting>
  <conditionalFormatting sqref="J24">
    <cfRule type="cellIs" priority="2" dxfId="29" operator="equal" stopIfTrue="1">
      <formula>0</formula>
    </cfRule>
  </conditionalFormatting>
  <conditionalFormatting sqref="B2:C2">
    <cfRule type="cellIs" priority="1" dxfId="29" operator="equal" stopIfTrue="1">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rintOptions/>
  <pageMargins left="0.3937007874015748" right="0.3937007874015748" top="0.3937007874015748" bottom="0.3937007874015748" header="0.31496062992125984" footer="0.2755905511811024"/>
  <pageSetup fitToHeight="0" horizontalDpi="600" verticalDpi="600" orientation="landscape" paperSize="9" scale="80" r:id="rId3"/>
  <headerFooter>
    <oddHeader>&amp;R（随時①－２）</oddHeader>
  </headerFooter>
  <legacyDrawing r:id="rId2"/>
</worksheet>
</file>

<file path=xl/worksheets/sheet16.xml><?xml version="1.0" encoding="utf-8"?>
<worksheet xmlns="http://schemas.openxmlformats.org/spreadsheetml/2006/main" xmlns:r="http://schemas.openxmlformats.org/officeDocument/2006/relationships">
  <sheetPr codeName="Sheet30">
    <tabColor rgb="FF00B050"/>
    <pageSetUpPr fitToPage="1"/>
  </sheetPr>
  <dimension ref="A1:K25"/>
  <sheetViews>
    <sheetView showZeros="0" view="pageBreakPreview" zoomScaleNormal="110" zoomScaleSheetLayoutView="100" zoomScalePageLayoutView="0" workbookViewId="0" topLeftCell="A1">
      <selection activeCell="H1" sqref="H1:K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203</v>
      </c>
      <c r="H1" s="544" t="s">
        <v>14</v>
      </c>
      <c r="I1" s="544"/>
      <c r="J1" s="544"/>
      <c r="K1" s="544"/>
    </row>
    <row r="2" spans="8:11" s="1" customFormat="1" ht="18" customHeight="1">
      <c r="H2" s="544" t="s">
        <v>7</v>
      </c>
      <c r="I2" s="544"/>
      <c r="J2" s="544"/>
      <c r="K2" s="544"/>
    </row>
    <row r="3" s="1" customFormat="1" ht="18" customHeight="1">
      <c r="K3" s="2"/>
    </row>
    <row r="4" spans="8:11" s="1" customFormat="1" ht="18" customHeight="1">
      <c r="H4" s="545" t="s">
        <v>6</v>
      </c>
      <c r="I4" s="545"/>
      <c r="J4" s="545"/>
      <c r="K4" s="545"/>
    </row>
    <row r="5" spans="8:11" s="1" customFormat="1" ht="18" customHeight="1">
      <c r="H5" s="545" t="s">
        <v>145</v>
      </c>
      <c r="I5" s="545"/>
      <c r="J5" s="545"/>
      <c r="K5" s="545"/>
    </row>
    <row r="6" spans="1:11" s="1" customFormat="1" ht="18" customHeight="1">
      <c r="A6" s="3" t="s">
        <v>2</v>
      </c>
      <c r="H6" s="4"/>
      <c r="K6" s="11"/>
    </row>
    <row r="7" spans="1:11" s="1" customFormat="1" ht="18" customHeight="1">
      <c r="A7" s="4"/>
      <c r="H7" s="545" t="s">
        <v>3</v>
      </c>
      <c r="I7" s="545"/>
      <c r="J7" s="545"/>
      <c r="K7" s="545"/>
    </row>
    <row r="8" spans="1:11" s="1" customFormat="1" ht="18" customHeight="1">
      <c r="A8" s="4"/>
      <c r="H8" s="545" t="s">
        <v>4</v>
      </c>
      <c r="I8" s="545"/>
      <c r="J8" s="545"/>
      <c r="K8" s="545"/>
    </row>
    <row r="9" spans="1:11" s="1" customFormat="1" ht="42" customHeight="1">
      <c r="A9" s="4"/>
      <c r="H9" s="2"/>
      <c r="K9" s="46"/>
    </row>
    <row r="10" spans="1:11" ht="24" customHeight="1">
      <c r="A10" s="533" t="s">
        <v>267</v>
      </c>
      <c r="B10" s="533"/>
      <c r="C10" s="533"/>
      <c r="D10" s="533"/>
      <c r="E10" s="533"/>
      <c r="F10" s="533"/>
      <c r="G10" s="533"/>
      <c r="H10" s="533"/>
      <c r="I10" s="533"/>
      <c r="J10" s="533"/>
      <c r="K10" s="533"/>
    </row>
    <row r="11" spans="1:11" ht="24" customHeight="1">
      <c r="A11" s="534"/>
      <c r="B11" s="534"/>
      <c r="C11" s="534"/>
      <c r="D11" s="534"/>
      <c r="E11" s="534"/>
      <c r="F11" s="534"/>
      <c r="G11" s="534"/>
      <c r="H11" s="534"/>
      <c r="I11" s="534"/>
      <c r="J11" s="534"/>
      <c r="K11" s="534"/>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35" t="s">
        <v>84</v>
      </c>
      <c r="B14" s="536"/>
      <c r="C14" s="537"/>
      <c r="D14" s="538">
        <f>'1-1'!D14:F14</f>
        <v>1190000</v>
      </c>
      <c r="E14" s="539"/>
      <c r="F14" s="540"/>
      <c r="G14" s="627"/>
      <c r="H14" s="628"/>
      <c r="I14" s="628"/>
      <c r="J14" s="628"/>
      <c r="K14" s="97">
        <f>'1-1'!K14</f>
        <v>0</v>
      </c>
    </row>
    <row r="15" spans="1:11" ht="39" customHeight="1" thickBot="1">
      <c r="A15" s="19"/>
      <c r="B15" s="18" t="s">
        <v>8</v>
      </c>
      <c r="C15" s="17" t="s">
        <v>9</v>
      </c>
      <c r="D15" s="16" t="s">
        <v>124</v>
      </c>
      <c r="E15" s="16" t="s">
        <v>123</v>
      </c>
      <c r="F15" s="17" t="s">
        <v>10</v>
      </c>
      <c r="G15" s="17" t="s">
        <v>11</v>
      </c>
      <c r="H15" s="448" t="s">
        <v>249</v>
      </c>
      <c r="I15" s="16" t="s">
        <v>12</v>
      </c>
      <c r="J15" s="447" t="s">
        <v>254</v>
      </c>
      <c r="K15" s="23" t="s">
        <v>15</v>
      </c>
    </row>
    <row r="16" spans="1:11" ht="39" customHeight="1" thickTop="1">
      <c r="A16" s="21" t="s">
        <v>102</v>
      </c>
      <c r="B16" s="434">
        <f>'1-1'!B21</f>
        <v>40000</v>
      </c>
      <c r="C16" s="322">
        <f>'1-1'!C21</f>
        <v>160060</v>
      </c>
      <c r="D16" s="322">
        <f>'1-1'!D21</f>
        <v>119400</v>
      </c>
      <c r="E16" s="322">
        <f>'1-1'!E21</f>
        <v>0</v>
      </c>
      <c r="F16" s="322">
        <f>'1-1'!F21</f>
        <v>0</v>
      </c>
      <c r="G16" s="322">
        <f>'1-1'!G21</f>
        <v>0</v>
      </c>
      <c r="H16" s="322">
        <f>'1-1'!H21</f>
        <v>0</v>
      </c>
      <c r="I16" s="322">
        <f>'1-1'!I21</f>
        <v>150000</v>
      </c>
      <c r="J16" s="435">
        <f>'1-1'!J21</f>
        <v>321990</v>
      </c>
      <c r="K16" s="436">
        <f aca="true" t="shared" si="0" ref="K16:K22">SUM(B16:J16)</f>
        <v>791450</v>
      </c>
    </row>
    <row r="17" spans="1:11" ht="39" customHeight="1">
      <c r="A17" s="21" t="s">
        <v>16</v>
      </c>
      <c r="B17" s="434">
        <f>'随時②-2'!G38</f>
        <v>0</v>
      </c>
      <c r="C17" s="322">
        <f>'随時②-2'!G39</f>
        <v>0</v>
      </c>
      <c r="D17" s="322">
        <f>'随時②-2'!G40</f>
        <v>0</v>
      </c>
      <c r="E17" s="322">
        <f>'随時②-2'!G41</f>
        <v>0</v>
      </c>
      <c r="F17" s="322">
        <f>'随時②-2'!G42</f>
        <v>0</v>
      </c>
      <c r="G17" s="322">
        <f>'随時②-2'!G43</f>
        <v>0</v>
      </c>
      <c r="H17" s="322">
        <f>'随時②-2'!G44</f>
        <v>0</v>
      </c>
      <c r="I17" s="322">
        <f>'随時②-2'!G45</f>
        <v>0</v>
      </c>
      <c r="J17" s="435">
        <f>'随時②-2'!G46</f>
        <v>-167000</v>
      </c>
      <c r="K17" s="436">
        <f t="shared" si="0"/>
        <v>-167000</v>
      </c>
    </row>
    <row r="18" spans="1:11" ht="39" customHeight="1" thickBot="1">
      <c r="A18" s="34" t="s">
        <v>178</v>
      </c>
      <c r="B18" s="437">
        <f>'随時②-2'!H38</f>
        <v>0</v>
      </c>
      <c r="C18" s="438">
        <f>'随時②-2'!H39</f>
        <v>0</v>
      </c>
      <c r="D18" s="438">
        <f>'随時②-2'!H40</f>
        <v>0</v>
      </c>
      <c r="E18" s="438">
        <f>'随時②-2'!H41</f>
        <v>0</v>
      </c>
      <c r="F18" s="438">
        <f>'随時②-2'!H42</f>
        <v>0</v>
      </c>
      <c r="G18" s="438">
        <f>'随時②-2'!H43</f>
        <v>0</v>
      </c>
      <c r="H18" s="438">
        <f>'随時②-2'!H44</f>
        <v>0</v>
      </c>
      <c r="I18" s="438">
        <f>'随時②-2'!H45</f>
        <v>0</v>
      </c>
      <c r="J18" s="439">
        <f>'随時②-2'!H46</f>
        <v>0</v>
      </c>
      <c r="K18" s="440">
        <f t="shared" si="0"/>
        <v>0</v>
      </c>
    </row>
    <row r="19" spans="1:11" ht="39" customHeight="1" thickBot="1" thickTop="1">
      <c r="A19" s="35" t="s">
        <v>110</v>
      </c>
      <c r="B19" s="451">
        <f>B17-B18</f>
        <v>0</v>
      </c>
      <c r="C19" s="451">
        <f aca="true" t="shared" si="1" ref="C19:J19">C17-C18</f>
        <v>0</v>
      </c>
      <c r="D19" s="451">
        <f t="shared" si="1"/>
        <v>0</v>
      </c>
      <c r="E19" s="451">
        <f t="shared" si="1"/>
        <v>0</v>
      </c>
      <c r="F19" s="451">
        <f t="shared" si="1"/>
        <v>0</v>
      </c>
      <c r="G19" s="451">
        <f t="shared" si="1"/>
        <v>0</v>
      </c>
      <c r="H19" s="451">
        <f t="shared" si="1"/>
        <v>0</v>
      </c>
      <c r="I19" s="451">
        <f t="shared" si="1"/>
        <v>0</v>
      </c>
      <c r="J19" s="451">
        <f t="shared" si="1"/>
        <v>-167000</v>
      </c>
      <c r="K19" s="452">
        <f t="shared" si="0"/>
        <v>-167000</v>
      </c>
    </row>
    <row r="20" spans="1:11" ht="39" customHeight="1" thickTop="1">
      <c r="A20" s="30" t="s">
        <v>165</v>
      </c>
      <c r="B20" s="224">
        <f>SUM(B16:B17)</f>
        <v>40000</v>
      </c>
      <c r="C20" s="224">
        <f aca="true" t="shared" si="2" ref="C20:J20">SUM(C16:C17)</f>
        <v>160060</v>
      </c>
      <c r="D20" s="224">
        <f t="shared" si="2"/>
        <v>119400</v>
      </c>
      <c r="E20" s="224">
        <f t="shared" si="2"/>
        <v>0</v>
      </c>
      <c r="F20" s="224">
        <f t="shared" si="2"/>
        <v>0</v>
      </c>
      <c r="G20" s="224">
        <f t="shared" si="2"/>
        <v>0</v>
      </c>
      <c r="H20" s="224">
        <f t="shared" si="2"/>
        <v>0</v>
      </c>
      <c r="I20" s="224">
        <f t="shared" si="2"/>
        <v>150000</v>
      </c>
      <c r="J20" s="224">
        <f t="shared" si="2"/>
        <v>154990</v>
      </c>
      <c r="K20" s="433">
        <f t="shared" si="0"/>
        <v>624450</v>
      </c>
    </row>
    <row r="21" spans="1:11" ht="39" customHeight="1">
      <c r="A21" s="21" t="s">
        <v>166</v>
      </c>
      <c r="B21" s="453">
        <f>'1-1'!B22</f>
        <v>0</v>
      </c>
      <c r="C21" s="453">
        <f>'1-1'!C22</f>
        <v>352300</v>
      </c>
      <c r="D21" s="453">
        <f>'1-1'!D22</f>
        <v>15000</v>
      </c>
      <c r="E21" s="453">
        <f>'1-1'!E22</f>
        <v>0</v>
      </c>
      <c r="F21" s="453">
        <f>'1-1'!F22</f>
        <v>0</v>
      </c>
      <c r="G21" s="453">
        <f>'1-1'!G22</f>
        <v>0</v>
      </c>
      <c r="H21" s="453">
        <f>'1-1'!H22</f>
        <v>0</v>
      </c>
      <c r="I21" s="453">
        <f>'1-1'!I22</f>
        <v>0</v>
      </c>
      <c r="J21" s="453">
        <f>'1-1'!J22</f>
        <v>5000</v>
      </c>
      <c r="K21" s="436">
        <f t="shared" si="0"/>
        <v>372300</v>
      </c>
    </row>
    <row r="22" spans="1:11" ht="39" customHeight="1" thickBot="1">
      <c r="A22" s="22" t="s">
        <v>164</v>
      </c>
      <c r="B22" s="220">
        <f>SUM(B20:B21)</f>
        <v>40000</v>
      </c>
      <c r="C22" s="220">
        <f aca="true" t="shared" si="3" ref="C22:J22">SUM(C20:C21)</f>
        <v>512360</v>
      </c>
      <c r="D22" s="220">
        <f t="shared" si="3"/>
        <v>134400</v>
      </c>
      <c r="E22" s="220">
        <f t="shared" si="3"/>
        <v>0</v>
      </c>
      <c r="F22" s="220">
        <f t="shared" si="3"/>
        <v>0</v>
      </c>
      <c r="G22" s="220">
        <f t="shared" si="3"/>
        <v>0</v>
      </c>
      <c r="H22" s="220">
        <f t="shared" si="3"/>
        <v>0</v>
      </c>
      <c r="I22" s="220">
        <f t="shared" si="3"/>
        <v>150000</v>
      </c>
      <c r="J22" s="220">
        <f t="shared" si="3"/>
        <v>159990</v>
      </c>
      <c r="K22" s="223">
        <f t="shared" si="0"/>
        <v>996750</v>
      </c>
    </row>
    <row r="23" spans="1:11" ht="39" customHeight="1" thickBot="1">
      <c r="A23" s="32" t="s">
        <v>104</v>
      </c>
      <c r="B23" s="660" t="s">
        <v>136</v>
      </c>
      <c r="C23" s="661"/>
      <c r="D23" s="661"/>
      <c r="E23" s="661"/>
      <c r="F23" s="661"/>
      <c r="G23" s="661"/>
      <c r="H23" s="661"/>
      <c r="I23" s="661"/>
      <c r="J23" s="661"/>
      <c r="K23" s="662"/>
    </row>
    <row r="25" spans="2:10" ht="13.5">
      <c r="B25" s="33"/>
      <c r="C25" s="33"/>
      <c r="D25" s="33"/>
      <c r="E25" s="33"/>
      <c r="F25" s="33"/>
      <c r="G25" s="33"/>
      <c r="H25" s="33"/>
      <c r="I25" s="33"/>
      <c r="J25" s="33"/>
    </row>
  </sheetData>
  <sheetProtection sheet="1" formatCells="0" selectLockedCells="1"/>
  <mergeCells count="11">
    <mergeCell ref="H1:K1"/>
    <mergeCell ref="H2:K2"/>
    <mergeCell ref="H4:K4"/>
    <mergeCell ref="H5:K5"/>
    <mergeCell ref="H7:K7"/>
    <mergeCell ref="H8:K8"/>
    <mergeCell ref="B23:K23"/>
    <mergeCell ref="A10:K11"/>
    <mergeCell ref="A14:C14"/>
    <mergeCell ref="D14:F14"/>
    <mergeCell ref="G14:J14"/>
  </mergeCells>
  <printOptions/>
  <pageMargins left="0.5905511811023623" right="0.5905511811023623" top="0.5905511811023623" bottom="0.5905511811023623" header="0.31496062992125984" footer="0.31496062992125984"/>
  <pageSetup fitToHeight="0" fitToWidth="1" horizontalDpi="600" verticalDpi="600" orientation="portrait" paperSize="9" scale="83" r:id="rId2"/>
  <drawing r:id="rId1"/>
</worksheet>
</file>

<file path=xl/worksheets/sheet17.xml><?xml version="1.0" encoding="utf-8"?>
<worksheet xmlns="http://schemas.openxmlformats.org/spreadsheetml/2006/main" xmlns:r="http://schemas.openxmlformats.org/officeDocument/2006/relationships">
  <sheetPr codeName="Sheet31">
    <tabColor rgb="FF00B050"/>
  </sheetPr>
  <dimension ref="A1:M137"/>
  <sheetViews>
    <sheetView showZeros="0" view="pageBreakPreview" zoomScaleSheetLayoutView="100" workbookViewId="0" topLeftCell="A1">
      <selection activeCell="D5" sqref="D5"/>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5" customWidth="1"/>
    <col min="12" max="12" width="20.625" style="5" customWidth="1"/>
    <col min="13" max="16384" width="9.00390625" style="5" customWidth="1"/>
  </cols>
  <sheetData>
    <row r="1" spans="1:11" ht="24" customHeight="1">
      <c r="A1" s="45"/>
      <c r="B1" s="45" t="s">
        <v>268</v>
      </c>
      <c r="C1" s="45"/>
      <c r="D1" s="45"/>
      <c r="E1" s="45"/>
      <c r="F1" s="13"/>
      <c r="G1" s="13"/>
      <c r="H1" s="13"/>
      <c r="I1" s="13"/>
      <c r="J1" s="13"/>
      <c r="K1" s="13"/>
    </row>
    <row r="2" spans="1:11" ht="24" customHeight="1" thickBot="1">
      <c r="A2" s="50"/>
      <c r="B2" s="48"/>
      <c r="C2" s="48"/>
      <c r="D2" s="48"/>
      <c r="E2" s="28" t="s">
        <v>121</v>
      </c>
      <c r="F2" s="13"/>
      <c r="G2" s="13"/>
      <c r="H2" s="13"/>
      <c r="I2" s="13"/>
      <c r="J2" s="13"/>
      <c r="K2" s="13"/>
    </row>
    <row r="3" spans="1:12" ht="24" customHeight="1">
      <c r="A3" s="88"/>
      <c r="B3" s="89"/>
      <c r="C3" s="90"/>
      <c r="D3" s="407" t="s">
        <v>146</v>
      </c>
      <c r="E3" s="96" t="s">
        <v>0</v>
      </c>
      <c r="F3" s="96" t="s">
        <v>197</v>
      </c>
      <c r="G3" s="96" t="s">
        <v>91</v>
      </c>
      <c r="H3" s="474" t="s">
        <v>246</v>
      </c>
      <c r="I3" s="96" t="s">
        <v>92</v>
      </c>
      <c r="J3" s="96" t="s">
        <v>93</v>
      </c>
      <c r="K3" s="228" t="s">
        <v>111</v>
      </c>
      <c r="L3" s="408" t="s">
        <v>107</v>
      </c>
    </row>
    <row r="4" spans="1:13" ht="13.5" customHeight="1">
      <c r="A4" s="91"/>
      <c r="B4" s="67"/>
      <c r="C4" s="67"/>
      <c r="D4" s="409">
        <v>13</v>
      </c>
      <c r="E4" s="316" t="str">
        <f>IF($D4="","",IF($D4&lt;=100,VLOOKUP($D4,'1-2'!$D$4:$L$103,2),VLOOKUP($D4,'随時①-2'!$D$4:$L$23,2)))</f>
        <v>負担金、補助及び交付金</v>
      </c>
      <c r="F4" s="316" t="str">
        <f>IF($D4="","",IF($D4&lt;=100,VLOOKUP($D4,'1-2'!$D$4:$L$103,3),VLOOKUP($D4,'随時①-2'!$D$4:$L$23,3)))</f>
        <v>教育関係者視覚障害リハビリテーション研究会受講料</v>
      </c>
      <c r="G4" s="225">
        <f>IF($D4="","",IF($D4&lt;=100,VLOOKUP($D4,'1-2'!$D$4:$L$103,4),VLOOKUP($D4,'随時①-2'!$D$4:$L$23,4)))</f>
        <v>167000</v>
      </c>
      <c r="H4" s="317">
        <f>IF($D4="","",IF($D4&lt;=100,VLOOKUP($D4,'1-2'!$D$4:$L$103,5),VLOOKUP($D4,'随時①-2'!$D$4:$L$23,5)))</f>
        <v>1</v>
      </c>
      <c r="I4" s="317">
        <f>IF($D4="","",IF($D4&lt;=100,VLOOKUP($D4,'1-2'!$D$4:$L$103,6),VLOOKUP($D4,'随時①-2'!$D$4:$L$23,6)))</f>
        <v>1</v>
      </c>
      <c r="J4" s="225">
        <f>IF($D4="","",IF($D4&lt;=100,VLOOKUP($D4,'1-2'!$D$4:$L$103,7),VLOOKUP($D4,'随時①-2'!$D$4:$L$23,7)))</f>
        <v>167000</v>
      </c>
      <c r="K4" s="410">
        <f>IF($D4="","",IF($D4&lt;=100,VLOOKUP($D4,'1-2'!$D$4:$L$103,8),VLOOKUP($D4,'随時①-2'!$D$4:$L$23,8)))</f>
        <v>0</v>
      </c>
      <c r="L4" s="411">
        <f>IF($D4="","",IF($D4&lt;=100,VLOOKUP($D4,'1-2'!$D$4:$L$103,9),VLOOKUP($D4,'随時①-2'!$D$4:$L$23,9)))</f>
        <v>0</v>
      </c>
      <c r="M4" s="5">
        <f aca="true" t="shared" si="0" ref="M4:M17">IF(K4="◎",J4,"")</f>
      </c>
    </row>
    <row r="5" spans="1:13" ht="14.25">
      <c r="A5" s="91"/>
      <c r="B5" s="67"/>
      <c r="C5" s="67"/>
      <c r="D5" s="412"/>
      <c r="E5" s="316">
        <f>IF($D5="","",IF($D5&lt;=100,VLOOKUP($D5,'1-2'!$D$4:$L$103,2),VLOOKUP($D5,'随時①-2'!$D$4:$L$23,2)))</f>
      </c>
      <c r="F5" s="316">
        <f>IF($D5="","",IF($D5&lt;=100,VLOOKUP($D5,'1-2'!$D$4:$L$103,3),VLOOKUP($D5,'随時①-2'!$D$4:$L$23,3)))</f>
      </c>
      <c r="G5" s="225">
        <f>IF($D5="","",IF($D5&lt;=100,VLOOKUP($D5,'1-2'!$D$4:$L$103,4),VLOOKUP($D5,'随時①-2'!$D$4:$L$23,4)))</f>
      </c>
      <c r="H5" s="317">
        <f>IF($D5="","",IF($D5&lt;=100,VLOOKUP($D5,'1-2'!$D$4:$L$103,5),VLOOKUP($D5,'随時①-2'!$D$4:$L$23,5)))</f>
      </c>
      <c r="I5" s="317">
        <f>IF($D5="","",IF($D5&lt;=100,VLOOKUP($D5,'1-2'!$D$4:$L$103,6),VLOOKUP($D5,'随時①-2'!$D$4:$L$23,6)))</f>
      </c>
      <c r="J5" s="225">
        <f>IF($D5="","",IF($D5&lt;=100,VLOOKUP($D5,'1-2'!$D$4:$L$103,7),VLOOKUP($D5,'随時①-2'!$D$4:$L$23,7)))</f>
      </c>
      <c r="K5" s="410">
        <f>IF($D5="","",IF($D5&lt;=100,VLOOKUP($D5,'1-2'!$D$4:$L$103,8),VLOOKUP($D5,'随時①-2'!$D$4:$L$23,8)))</f>
      </c>
      <c r="L5" s="411">
        <f>IF($D5="","",IF($D5&lt;=100,VLOOKUP($D5,'1-2'!$D$4:$L$103,9),VLOOKUP($D5,'随時①-2'!$D$4:$L$23,9)))</f>
      </c>
      <c r="M5" s="5">
        <f t="shared" si="0"/>
      </c>
    </row>
    <row r="6" spans="1:13" ht="14.25">
      <c r="A6" s="91"/>
      <c r="B6" s="67"/>
      <c r="C6" s="67"/>
      <c r="D6" s="412"/>
      <c r="E6" s="316">
        <f>IF($D6="","",IF($D6&lt;=100,VLOOKUP($D6,'1-2'!$D$4:$L$103,2),VLOOKUP($D6,'随時①-2'!$D$4:$L$23,2)))</f>
      </c>
      <c r="F6" s="316">
        <f>IF($D6="","",IF($D6&lt;=100,VLOOKUP($D6,'1-2'!$D$4:$L$103,3),VLOOKUP($D6,'随時①-2'!$D$4:$L$23,3)))</f>
      </c>
      <c r="G6" s="225">
        <f>IF($D6="","",IF($D6&lt;=100,VLOOKUP($D6,'1-2'!$D$4:$L$103,4),VLOOKUP($D6,'随時①-2'!$D$4:$L$23,4)))</f>
      </c>
      <c r="H6" s="317">
        <f>IF($D6="","",IF($D6&lt;=100,VLOOKUP($D6,'1-2'!$D$4:$L$103,5),VLOOKUP($D6,'随時①-2'!$D$4:$L$23,5)))</f>
      </c>
      <c r="I6" s="317">
        <f>IF($D6="","",IF($D6&lt;=100,VLOOKUP($D6,'1-2'!$D$4:$L$103,6),VLOOKUP($D6,'随時①-2'!$D$4:$L$23,6)))</f>
      </c>
      <c r="J6" s="225">
        <f>IF($D6="","",IF($D6&lt;=100,VLOOKUP($D6,'1-2'!$D$4:$L$103,7),VLOOKUP($D6,'随時①-2'!$D$4:$L$23,7)))</f>
      </c>
      <c r="K6" s="410">
        <f>IF($D6="","",IF($D6&lt;=100,VLOOKUP($D6,'1-2'!$D$4:$L$103,8),VLOOKUP($D6,'随時①-2'!$D$4:$L$23,8)))</f>
      </c>
      <c r="L6" s="411">
        <f>IF($D6="","",IF($D6&lt;=100,VLOOKUP($D6,'1-2'!$D$4:$L$103,9),VLOOKUP($D6,'随時①-2'!$D$4:$L$23,9)))</f>
      </c>
      <c r="M6" s="5">
        <f t="shared" si="0"/>
      </c>
    </row>
    <row r="7" spans="1:13" ht="14.25">
      <c r="A7" s="91"/>
      <c r="B7" s="67"/>
      <c r="C7" s="67"/>
      <c r="D7" s="412"/>
      <c r="E7" s="316">
        <f>IF($D7="","",IF($D7&lt;=100,VLOOKUP($D7,'1-2'!$D$4:$L$103,2),VLOOKUP($D7,'随時①-2'!$D$4:$L$23,2)))</f>
      </c>
      <c r="F7" s="316">
        <f>IF($D7="","",IF($D7&lt;=100,VLOOKUP($D7,'1-2'!$D$4:$L$103,3),VLOOKUP($D7,'随時①-2'!$D$4:$L$23,3)))</f>
      </c>
      <c r="G7" s="225">
        <f>IF($D7="","",IF($D7&lt;=100,VLOOKUP($D7,'1-2'!$D$4:$L$103,4),VLOOKUP($D7,'随時①-2'!$D$4:$L$23,4)))</f>
      </c>
      <c r="H7" s="317">
        <f>IF($D7="","",IF($D7&lt;=100,VLOOKUP($D7,'1-2'!$D$4:$L$103,5),VLOOKUP($D7,'随時①-2'!$D$4:$L$23,5)))</f>
      </c>
      <c r="I7" s="317">
        <f>IF($D7="","",IF($D7&lt;=100,VLOOKUP($D7,'1-2'!$D$4:$L$103,6),VLOOKUP($D7,'随時①-2'!$D$4:$L$23,6)))</f>
      </c>
      <c r="J7" s="225">
        <f>IF($D7="","",IF($D7&lt;=100,VLOOKUP($D7,'1-2'!$D$4:$L$103,7),VLOOKUP($D7,'随時①-2'!$D$4:$L$23,7)))</f>
      </c>
      <c r="K7" s="410">
        <f>IF($D7="","",IF($D7&lt;=100,VLOOKUP($D7,'1-2'!$D$4:$L$103,8),VLOOKUP($D7,'随時①-2'!$D$4:$L$23,8)))</f>
      </c>
      <c r="L7" s="411">
        <f>IF($D7="","",IF($D7&lt;=100,VLOOKUP($D7,'1-2'!$D$4:$L$103,9),VLOOKUP($D7,'随時①-2'!$D$4:$L$23,9)))</f>
      </c>
      <c r="M7" s="5">
        <f t="shared" si="0"/>
      </c>
    </row>
    <row r="8" spans="1:13" ht="14.25">
      <c r="A8" s="91"/>
      <c r="B8" s="67"/>
      <c r="C8" s="67"/>
      <c r="D8" s="412"/>
      <c r="E8" s="316">
        <f>IF($D8="","",IF($D8&lt;=100,VLOOKUP($D8,'1-2'!$D$4:$L$103,2),VLOOKUP($D8,'随時①-2'!$D$4:$L$23,2)))</f>
      </c>
      <c r="F8" s="316">
        <f>IF($D8="","",IF($D8&lt;=100,VLOOKUP($D8,'1-2'!$D$4:$L$103,3),VLOOKUP($D8,'随時①-2'!$D$4:$L$23,3)))</f>
      </c>
      <c r="G8" s="225">
        <f>IF($D8="","",IF($D8&lt;=100,VLOOKUP($D8,'1-2'!$D$4:$L$103,4),VLOOKUP($D8,'随時①-2'!$D$4:$L$23,4)))</f>
      </c>
      <c r="H8" s="317">
        <f>IF($D8="","",IF($D8&lt;=100,VLOOKUP($D8,'1-2'!$D$4:$L$103,5),VLOOKUP($D8,'随時①-2'!$D$4:$L$23,5)))</f>
      </c>
      <c r="I8" s="317">
        <f>IF($D8="","",IF($D8&lt;=100,VLOOKUP($D8,'1-2'!$D$4:$L$103,6),VLOOKUP($D8,'随時①-2'!$D$4:$L$23,6)))</f>
      </c>
      <c r="J8" s="225">
        <f>IF($D8="","",IF($D8&lt;=100,VLOOKUP($D8,'1-2'!$D$4:$L$103,7),VLOOKUP($D8,'随時①-2'!$D$4:$L$23,7)))</f>
      </c>
      <c r="K8" s="410">
        <f>IF($D8="","",IF($D8&lt;=100,VLOOKUP($D8,'1-2'!$D$4:$L$103,8),VLOOKUP($D8,'随時①-2'!$D$4:$L$23,8)))</f>
      </c>
      <c r="L8" s="411">
        <f>IF($D8="","",IF($D8&lt;=100,VLOOKUP($D8,'1-2'!$D$4:$L$103,9),VLOOKUP($D8,'随時①-2'!$D$4:$L$23,9)))</f>
      </c>
      <c r="M8" s="5">
        <f t="shared" si="0"/>
      </c>
    </row>
    <row r="9" spans="1:13" ht="14.25">
      <c r="A9" s="91"/>
      <c r="B9" s="67"/>
      <c r="C9" s="67"/>
      <c r="D9" s="412"/>
      <c r="E9" s="316">
        <f>IF($D9="","",IF($D9&lt;=100,VLOOKUP($D9,'1-2'!$D$4:$L$103,2),VLOOKUP($D9,'随時①-2'!$D$4:$L$23,2)))</f>
      </c>
      <c r="F9" s="316">
        <f>IF($D9="","",IF($D9&lt;=100,VLOOKUP($D9,'1-2'!$D$4:$L$103,3),VLOOKUP($D9,'随時①-2'!$D$4:$L$23,3)))</f>
      </c>
      <c r="G9" s="225">
        <f>IF($D9="","",IF($D9&lt;=100,VLOOKUP($D9,'1-2'!$D$4:$L$103,4),VLOOKUP($D9,'随時①-2'!$D$4:$L$23,4)))</f>
      </c>
      <c r="H9" s="317">
        <f>IF($D9="","",IF($D9&lt;=100,VLOOKUP($D9,'1-2'!$D$4:$L$103,5),VLOOKUP($D9,'随時①-2'!$D$4:$L$23,5)))</f>
      </c>
      <c r="I9" s="317">
        <f>IF($D9="","",IF($D9&lt;=100,VLOOKUP($D9,'1-2'!$D$4:$L$103,6),VLOOKUP($D9,'随時①-2'!$D$4:$L$23,6)))</f>
      </c>
      <c r="J9" s="225">
        <f>IF($D9="","",IF($D9&lt;=100,VLOOKUP($D9,'1-2'!$D$4:$L$103,7),VLOOKUP($D9,'随時①-2'!$D$4:$L$23,7)))</f>
      </c>
      <c r="K9" s="410">
        <f>IF($D9="","",IF($D9&lt;=100,VLOOKUP($D9,'1-2'!$D$4:$L$103,8),VLOOKUP($D9,'随時①-2'!$D$4:$L$23,8)))</f>
      </c>
      <c r="L9" s="411">
        <f>IF($D9="","",IF($D9&lt;=100,VLOOKUP($D9,'1-2'!$D$4:$L$103,9),VLOOKUP($D9,'随時①-2'!$D$4:$L$23,9)))</f>
      </c>
      <c r="M9" s="5">
        <f t="shared" si="0"/>
      </c>
    </row>
    <row r="10" spans="1:13" ht="14.25">
      <c r="A10" s="91"/>
      <c r="B10" s="67"/>
      <c r="C10" s="67"/>
      <c r="D10" s="412"/>
      <c r="E10" s="316">
        <f>IF($D10="","",IF($D10&lt;=100,VLOOKUP($D10,'1-2'!$D$4:$L$103,2),VLOOKUP($D10,'随時①-2'!$D$4:$L$23,2)))</f>
      </c>
      <c r="F10" s="316">
        <f>IF($D10="","",IF($D10&lt;=100,VLOOKUP($D10,'1-2'!$D$4:$L$103,3),VLOOKUP($D10,'随時①-2'!$D$4:$L$23,3)))</f>
      </c>
      <c r="G10" s="225">
        <f>IF($D10="","",IF($D10&lt;=100,VLOOKUP($D10,'1-2'!$D$4:$L$103,4),VLOOKUP($D10,'随時①-2'!$D$4:$L$23,4)))</f>
      </c>
      <c r="H10" s="317">
        <f>IF($D10="","",IF($D10&lt;=100,VLOOKUP($D10,'1-2'!$D$4:$L$103,5),VLOOKUP($D10,'随時①-2'!$D$4:$L$23,5)))</f>
      </c>
      <c r="I10" s="317">
        <f>IF($D10="","",IF($D10&lt;=100,VLOOKUP($D10,'1-2'!$D$4:$L$103,6),VLOOKUP($D10,'随時①-2'!$D$4:$L$23,6)))</f>
      </c>
      <c r="J10" s="225">
        <f>IF($D10="","",IF($D10&lt;=100,VLOOKUP($D10,'1-2'!$D$4:$L$103,7),VLOOKUP($D10,'随時①-2'!$D$4:$L$23,7)))</f>
      </c>
      <c r="K10" s="410">
        <f>IF($D10="","",IF($D10&lt;=100,VLOOKUP($D10,'1-2'!$D$4:$L$103,8),VLOOKUP($D10,'随時①-2'!$D$4:$L$23,8)))</f>
      </c>
      <c r="L10" s="411">
        <f>IF($D10="","",IF($D10&lt;=100,VLOOKUP($D10,'1-2'!$D$4:$L$103,9),VLOOKUP($D10,'随時①-2'!$D$4:$L$23,9)))</f>
      </c>
      <c r="M10" s="5">
        <f t="shared" si="0"/>
      </c>
    </row>
    <row r="11" spans="1:13" ht="13.5" customHeight="1">
      <c r="A11" s="91"/>
      <c r="B11" s="67"/>
      <c r="C11" s="67"/>
      <c r="D11" s="409"/>
      <c r="E11" s="316">
        <f>IF($D11="","",IF($D11&lt;=100,VLOOKUP($D11,'1-2'!$D$4:$L$103,2),VLOOKUP($D11,'随時①-2'!$D$4:$L$23,2)))</f>
      </c>
      <c r="F11" s="316">
        <f>IF($D11="","",IF($D11&lt;=100,VLOOKUP($D11,'1-2'!$D$4:$L$103,3),VLOOKUP($D11,'随時①-2'!$D$4:$L$23,3)))</f>
      </c>
      <c r="G11" s="225">
        <f>IF($D11="","",IF($D11&lt;=100,VLOOKUP($D11,'1-2'!$D$4:$L$103,4),VLOOKUP($D11,'随時①-2'!$D$4:$L$23,4)))</f>
      </c>
      <c r="H11" s="317">
        <f>IF($D11="","",IF($D11&lt;=100,VLOOKUP($D11,'1-2'!$D$4:$L$103,5),VLOOKUP($D11,'随時①-2'!$D$4:$L$23,5)))</f>
      </c>
      <c r="I11" s="317">
        <f>IF($D11="","",IF($D11&lt;=100,VLOOKUP($D11,'1-2'!$D$4:$L$103,6),VLOOKUP($D11,'随時①-2'!$D$4:$L$23,6)))</f>
      </c>
      <c r="J11" s="225">
        <f>IF($D11="","",IF($D11&lt;=100,VLOOKUP($D11,'1-2'!$D$4:$L$103,7),VLOOKUP($D11,'随時①-2'!$D$4:$L$23,7)))</f>
      </c>
      <c r="K11" s="410">
        <f>IF($D11="","",IF($D11&lt;=100,VLOOKUP($D11,'1-2'!$D$4:$L$103,8),VLOOKUP($D11,'随時①-2'!$D$4:$L$23,8)))</f>
      </c>
      <c r="L11" s="411">
        <f>IF($D11="","",IF($D11&lt;=100,VLOOKUP($D11,'1-2'!$D$4:$L$103,9),VLOOKUP($D11,'随時①-2'!$D$4:$L$23,9)))</f>
      </c>
      <c r="M11" s="5">
        <f t="shared" si="0"/>
      </c>
    </row>
    <row r="12" spans="1:13" ht="14.25">
      <c r="A12" s="91"/>
      <c r="B12" s="67"/>
      <c r="C12" s="67"/>
      <c r="D12" s="412"/>
      <c r="E12" s="316">
        <f>IF($D12="","",IF($D12&lt;=100,VLOOKUP($D12,'1-2'!$D$4:$L$103,2),VLOOKUP($D12,'随時①-2'!$D$4:$L$23,2)))</f>
      </c>
      <c r="F12" s="316">
        <f>IF($D12="","",IF($D12&lt;=100,VLOOKUP($D12,'1-2'!$D$4:$L$103,3),VLOOKUP($D12,'随時①-2'!$D$4:$L$23,3)))</f>
      </c>
      <c r="G12" s="225">
        <f>IF($D12="","",IF($D12&lt;=100,VLOOKUP($D12,'1-2'!$D$4:$L$103,4),VLOOKUP($D12,'随時①-2'!$D$4:$L$23,4)))</f>
      </c>
      <c r="H12" s="317">
        <f>IF($D12="","",IF($D12&lt;=100,VLOOKUP($D12,'1-2'!$D$4:$L$103,5),VLOOKUP($D12,'随時①-2'!$D$4:$L$23,5)))</f>
      </c>
      <c r="I12" s="317">
        <f>IF($D12="","",IF($D12&lt;=100,VLOOKUP($D12,'1-2'!$D$4:$L$103,6),VLOOKUP($D12,'随時①-2'!$D$4:$L$23,6)))</f>
      </c>
      <c r="J12" s="225">
        <f>IF($D12="","",IF($D12&lt;=100,VLOOKUP($D12,'1-2'!$D$4:$L$103,7),VLOOKUP($D12,'随時①-2'!$D$4:$L$23,7)))</f>
      </c>
      <c r="K12" s="410">
        <f>IF($D12="","",IF($D12&lt;=100,VLOOKUP($D12,'1-2'!$D$4:$L$103,8),VLOOKUP($D12,'随時①-2'!$D$4:$L$23,8)))</f>
      </c>
      <c r="L12" s="411">
        <f>IF($D12="","",IF($D12&lt;=100,VLOOKUP($D12,'1-2'!$D$4:$L$103,9),VLOOKUP($D12,'随時①-2'!$D$4:$L$23,9)))</f>
      </c>
      <c r="M12" s="5">
        <f t="shared" si="0"/>
      </c>
    </row>
    <row r="13" spans="1:13" ht="14.25">
      <c r="A13" s="91"/>
      <c r="B13" s="67"/>
      <c r="C13" s="67"/>
      <c r="D13" s="412"/>
      <c r="E13" s="316">
        <f>IF($D13="","",IF($D13&lt;=100,VLOOKUP($D13,'1-2'!$D$4:$L$103,2),VLOOKUP($D13,'随時①-2'!$D$4:$L$23,2)))</f>
      </c>
      <c r="F13" s="316">
        <f>IF($D13="","",IF($D13&lt;=100,VLOOKUP($D13,'1-2'!$D$4:$L$103,3),VLOOKUP($D13,'随時①-2'!$D$4:$L$23,3)))</f>
      </c>
      <c r="G13" s="225">
        <f>IF($D13="","",IF($D13&lt;=100,VLOOKUP($D13,'1-2'!$D$4:$L$103,4),VLOOKUP($D13,'随時①-2'!$D$4:$L$23,4)))</f>
      </c>
      <c r="H13" s="317">
        <f>IF($D13="","",IF($D13&lt;=100,VLOOKUP($D13,'1-2'!$D$4:$L$103,5),VLOOKUP($D13,'随時①-2'!$D$4:$L$23,5)))</f>
      </c>
      <c r="I13" s="317">
        <f>IF($D13="","",IF($D13&lt;=100,VLOOKUP($D13,'1-2'!$D$4:$L$103,6),VLOOKUP($D13,'随時①-2'!$D$4:$L$23,6)))</f>
      </c>
      <c r="J13" s="225">
        <f>IF($D13="","",IF($D13&lt;=100,VLOOKUP($D13,'1-2'!$D$4:$L$103,7),VLOOKUP($D13,'随時①-2'!$D$4:$L$23,7)))</f>
      </c>
      <c r="K13" s="410">
        <f>IF($D13="","",IF($D13&lt;=100,VLOOKUP($D13,'1-2'!$D$4:$L$103,8),VLOOKUP($D13,'随時①-2'!$D$4:$L$23,8)))</f>
      </c>
      <c r="L13" s="411">
        <f>IF($D13="","",IF($D13&lt;=100,VLOOKUP($D13,'1-2'!$D$4:$L$103,9),VLOOKUP($D13,'随時①-2'!$D$4:$L$23,9)))</f>
      </c>
      <c r="M13" s="5">
        <f t="shared" si="0"/>
      </c>
    </row>
    <row r="14" spans="1:13" ht="14.25">
      <c r="A14" s="91"/>
      <c r="B14" s="67"/>
      <c r="C14" s="67"/>
      <c r="D14" s="412"/>
      <c r="E14" s="316">
        <f>IF($D14="","",IF($D14&lt;=100,VLOOKUP($D14,'1-2'!$D$4:$L$103,2),VLOOKUP($D14,'随時①-2'!$D$4:$L$23,2)))</f>
      </c>
      <c r="F14" s="316">
        <f>IF($D14="","",IF($D14&lt;=100,VLOOKUP($D14,'1-2'!$D$4:$L$103,3),VLOOKUP($D14,'随時①-2'!$D$4:$L$23,3)))</f>
      </c>
      <c r="G14" s="225">
        <f>IF($D14="","",IF($D14&lt;=100,VLOOKUP($D14,'1-2'!$D$4:$L$103,4),VLOOKUP($D14,'随時①-2'!$D$4:$L$23,4)))</f>
      </c>
      <c r="H14" s="317">
        <f>IF($D14="","",IF($D14&lt;=100,VLOOKUP($D14,'1-2'!$D$4:$L$103,5),VLOOKUP($D14,'随時①-2'!$D$4:$L$23,5)))</f>
      </c>
      <c r="I14" s="317">
        <f>IF($D14="","",IF($D14&lt;=100,VLOOKUP($D14,'1-2'!$D$4:$L$103,6),VLOOKUP($D14,'随時①-2'!$D$4:$L$23,6)))</f>
      </c>
      <c r="J14" s="225">
        <f>IF($D14="","",IF($D14&lt;=100,VLOOKUP($D14,'1-2'!$D$4:$L$103,7),VLOOKUP($D14,'随時①-2'!$D$4:$L$23,7)))</f>
      </c>
      <c r="K14" s="410">
        <f>IF($D14="","",IF($D14&lt;=100,VLOOKUP($D14,'1-2'!$D$4:$L$103,8),VLOOKUP($D14,'随時①-2'!$D$4:$L$23,8)))</f>
      </c>
      <c r="L14" s="411">
        <f>IF($D14="","",IF($D14&lt;=100,VLOOKUP($D14,'1-2'!$D$4:$L$103,9),VLOOKUP($D14,'随時①-2'!$D$4:$L$23,9)))</f>
      </c>
      <c r="M14" s="5">
        <f t="shared" si="0"/>
      </c>
    </row>
    <row r="15" spans="1:13" ht="14.25">
      <c r="A15" s="91"/>
      <c r="B15" s="67"/>
      <c r="C15" s="67"/>
      <c r="D15" s="412"/>
      <c r="E15" s="316">
        <f>IF($D15="","",IF($D15&lt;=100,VLOOKUP($D15,'1-2'!$D$4:$L$103,2),VLOOKUP($D15,'随時①-2'!$D$4:$L$23,2)))</f>
      </c>
      <c r="F15" s="316">
        <f>IF($D15="","",IF($D15&lt;=100,VLOOKUP($D15,'1-2'!$D$4:$L$103,3),VLOOKUP($D15,'随時①-2'!$D$4:$L$23,3)))</f>
      </c>
      <c r="G15" s="225">
        <f>IF($D15="","",IF($D15&lt;=100,VLOOKUP($D15,'1-2'!$D$4:$L$103,4),VLOOKUP($D15,'随時①-2'!$D$4:$L$23,4)))</f>
      </c>
      <c r="H15" s="317">
        <f>IF($D15="","",IF($D15&lt;=100,VLOOKUP($D15,'1-2'!$D$4:$L$103,5),VLOOKUP($D15,'随時①-2'!$D$4:$L$23,5)))</f>
      </c>
      <c r="I15" s="317">
        <f>IF($D15="","",IF($D15&lt;=100,VLOOKUP($D15,'1-2'!$D$4:$L$103,6),VLOOKUP($D15,'随時①-2'!$D$4:$L$23,6)))</f>
      </c>
      <c r="J15" s="225">
        <f>IF($D15="","",IF($D15&lt;=100,VLOOKUP($D15,'1-2'!$D$4:$L$103,7),VLOOKUP($D15,'随時①-2'!$D$4:$L$23,7)))</f>
      </c>
      <c r="K15" s="410">
        <f>IF($D15="","",IF($D15&lt;=100,VLOOKUP($D15,'1-2'!$D$4:$L$103,8),VLOOKUP($D15,'随時①-2'!$D$4:$L$23,8)))</f>
      </c>
      <c r="L15" s="411">
        <f>IF($D15="","",IF($D15&lt;=100,VLOOKUP($D15,'1-2'!$D$4:$L$103,9),VLOOKUP($D15,'随時①-2'!$D$4:$L$23,9)))</f>
      </c>
      <c r="M15" s="5">
        <f t="shared" si="0"/>
      </c>
    </row>
    <row r="16" spans="1:13" ht="14.25">
      <c r="A16" s="91"/>
      <c r="B16" s="67"/>
      <c r="C16" s="67"/>
      <c r="D16" s="412"/>
      <c r="E16" s="316">
        <f>IF($D16="","",IF($D16&lt;=100,VLOOKUP($D16,'1-2'!$D$4:$L$103,2),VLOOKUP($D16,'随時①-2'!$D$4:$L$23,2)))</f>
      </c>
      <c r="F16" s="316">
        <f>IF($D16="","",IF($D16&lt;=100,VLOOKUP($D16,'1-2'!$D$4:$L$103,3),VLOOKUP($D16,'随時①-2'!$D$4:$L$23,3)))</f>
      </c>
      <c r="G16" s="225">
        <f>IF($D16="","",IF($D16&lt;=100,VLOOKUP($D16,'1-2'!$D$4:$L$103,4),VLOOKUP($D16,'随時①-2'!$D$4:$L$23,4)))</f>
      </c>
      <c r="H16" s="317">
        <f>IF($D16="","",IF($D16&lt;=100,VLOOKUP($D16,'1-2'!$D$4:$L$103,5),VLOOKUP($D16,'随時①-2'!$D$4:$L$23,5)))</f>
      </c>
      <c r="I16" s="317">
        <f>IF($D16="","",IF($D16&lt;=100,VLOOKUP($D16,'1-2'!$D$4:$L$103,6),VLOOKUP($D16,'随時①-2'!$D$4:$L$23,6)))</f>
      </c>
      <c r="J16" s="225">
        <f>IF($D16="","",IF($D16&lt;=100,VLOOKUP($D16,'1-2'!$D$4:$L$103,7),VLOOKUP($D16,'随時①-2'!$D$4:$L$23,7)))</f>
      </c>
      <c r="K16" s="410">
        <f>IF($D16="","",IF($D16&lt;=100,VLOOKUP($D16,'1-2'!$D$4:$L$103,8),VLOOKUP($D16,'随時①-2'!$D$4:$L$23,8)))</f>
      </c>
      <c r="L16" s="411">
        <f>IF($D16="","",IF($D16&lt;=100,VLOOKUP($D16,'1-2'!$D$4:$L$103,9),VLOOKUP($D16,'随時①-2'!$D$4:$L$23,9)))</f>
      </c>
      <c r="M16" s="5">
        <f t="shared" si="0"/>
      </c>
    </row>
    <row r="17" spans="1:13" ht="14.25">
      <c r="A17" s="91"/>
      <c r="B17" s="67"/>
      <c r="C17" s="67"/>
      <c r="D17" s="412"/>
      <c r="E17" s="316">
        <f>IF($D17="","",IF($D17&lt;=100,VLOOKUP($D17,'1-2'!$D$4:$L$103,2),VLOOKUP($D17,'随時①-2'!$D$4:$L$23,2)))</f>
      </c>
      <c r="F17" s="316">
        <f>IF($D17="","",IF($D17&lt;=100,VLOOKUP($D17,'1-2'!$D$4:$L$103,3),VLOOKUP($D17,'随時①-2'!$D$4:$L$23,3)))</f>
      </c>
      <c r="G17" s="225">
        <f>IF($D17="","",IF($D17&lt;=100,VLOOKUP($D17,'1-2'!$D$4:$L$103,4),VLOOKUP($D17,'随時①-2'!$D$4:$L$23,4)))</f>
      </c>
      <c r="H17" s="317">
        <f>IF($D17="","",IF($D17&lt;=100,VLOOKUP($D17,'1-2'!$D$4:$L$103,5),VLOOKUP($D17,'随時①-2'!$D$4:$L$23,5)))</f>
      </c>
      <c r="I17" s="317">
        <f>IF($D17="","",IF($D17&lt;=100,VLOOKUP($D17,'1-2'!$D$4:$L$103,6),VLOOKUP($D17,'随時①-2'!$D$4:$L$23,6)))</f>
      </c>
      <c r="J17" s="225">
        <f>IF($D17="","",IF($D17&lt;=100,VLOOKUP($D17,'1-2'!$D$4:$L$103,7),VLOOKUP($D17,'随時①-2'!$D$4:$L$23,7)))</f>
      </c>
      <c r="K17" s="410">
        <f>IF($D17="","",IF($D17&lt;=100,VLOOKUP($D17,'1-2'!$D$4:$L$103,8),VLOOKUP($D17,'随時①-2'!$D$4:$L$23,8)))</f>
      </c>
      <c r="L17" s="411">
        <f>IF($D17="","",IF($D17&lt;=100,VLOOKUP($D17,'1-2'!$D$4:$L$103,9),VLOOKUP($D17,'随時①-2'!$D$4:$L$23,9)))</f>
      </c>
      <c r="M17" s="5">
        <f t="shared" si="0"/>
      </c>
    </row>
    <row r="18" spans="1:13" ht="15" thickBot="1">
      <c r="A18" s="91"/>
      <c r="B18" s="67"/>
      <c r="C18" s="67"/>
      <c r="D18" s="413"/>
      <c r="E18" s="346">
        <f>IF($D18="","",IF($D18&lt;=100,VLOOKUP($D18,'1-2'!$D$4:$L$103,2),VLOOKUP($D18,'随時①-2'!$D$4:$L$23,2)))</f>
      </c>
      <c r="F18" s="346">
        <f>IF($D18="","",IF($D18&lt;=100,VLOOKUP($D18,'1-2'!$D$4:$L$103,3),VLOOKUP($D18,'随時①-2'!$D$4:$L$23,3)))</f>
      </c>
      <c r="G18" s="414">
        <f>IF($D18="","",IF($D18&lt;=100,VLOOKUP($D18,'1-2'!$D$4:$L$103,4),VLOOKUP($D18,'随時①-2'!$D$4:$L$23,4)))</f>
      </c>
      <c r="H18" s="415">
        <f>IF($D18="","",IF($D18&lt;=100,VLOOKUP($D18,'1-2'!$D$4:$L$103,5),VLOOKUP($D18,'随時①-2'!$D$4:$L$23,5)))</f>
      </c>
      <c r="I18" s="415">
        <f>IF($D18="","",IF($D18&lt;=100,VLOOKUP($D18,'1-2'!$D$4:$L$103,6),VLOOKUP($D18,'随時①-2'!$D$4:$L$23,6)))</f>
      </c>
      <c r="J18" s="414">
        <f>IF($D18="","",IF($D18&lt;=100,VLOOKUP($D18,'1-2'!$D$4:$L$103,7),VLOOKUP($D18,'随時①-2'!$D$4:$L$23,7)))</f>
      </c>
      <c r="K18" s="416">
        <f>IF($D18="","",IF($D18&lt;=100,VLOOKUP($D18,'1-2'!$D$4:$L$103,8),VLOOKUP($D18,'随時①-2'!$D$4:$L$23,8)))</f>
      </c>
      <c r="L18" s="417">
        <f>IF($D18="","",IF($D18&lt;=100,VLOOKUP($D18,'1-2'!$D$4:$L$103,9),VLOOKUP($D18,'随時①-2'!$D$4:$L$23,9)))</f>
      </c>
      <c r="M18" s="5">
        <f>IF(K18="◎",J18,"")</f>
      </c>
    </row>
    <row r="19" spans="1:12" ht="24" customHeight="1" thickBot="1">
      <c r="A19" s="92"/>
      <c r="B19" s="92"/>
      <c r="C19" s="92"/>
      <c r="D19" s="47"/>
      <c r="E19" s="28" t="s">
        <v>200</v>
      </c>
      <c r="F19" s="93"/>
      <c r="G19" s="93"/>
      <c r="H19" s="93"/>
      <c r="I19" s="93"/>
      <c r="J19" s="93"/>
      <c r="K19" s="93"/>
      <c r="L19" s="86"/>
    </row>
    <row r="20" spans="1:12" ht="24" customHeight="1">
      <c r="A20" s="424" t="s">
        <v>141</v>
      </c>
      <c r="B20" s="407" t="s">
        <v>142</v>
      </c>
      <c r="C20" s="94" t="s">
        <v>144</v>
      </c>
      <c r="D20" s="94" t="s">
        <v>147</v>
      </c>
      <c r="E20" s="96" t="s">
        <v>0</v>
      </c>
      <c r="F20" s="96" t="s">
        <v>197</v>
      </c>
      <c r="G20" s="96" t="s">
        <v>91</v>
      </c>
      <c r="H20" s="474" t="s">
        <v>246</v>
      </c>
      <c r="I20" s="96" t="s">
        <v>92</v>
      </c>
      <c r="J20" s="96" t="s">
        <v>93</v>
      </c>
      <c r="K20" s="228" t="s">
        <v>111</v>
      </c>
      <c r="L20" s="408" t="s">
        <v>107</v>
      </c>
    </row>
    <row r="21" spans="1:13" ht="14.25">
      <c r="A21" s="361"/>
      <c r="B21" s="242"/>
      <c r="C21" s="263"/>
      <c r="D21" s="400">
        <v>201</v>
      </c>
      <c r="E21" s="276"/>
      <c r="F21" s="276"/>
      <c r="G21" s="277"/>
      <c r="H21" s="278"/>
      <c r="I21" s="278"/>
      <c r="J21" s="401">
        <f>G21*H21*I21</f>
        <v>0</v>
      </c>
      <c r="K21" s="279"/>
      <c r="L21" s="280"/>
      <c r="M21" s="5">
        <f aca="true" t="shared" si="1" ref="M21:M35">IF(K21="◎",J21,"")</f>
      </c>
    </row>
    <row r="22" spans="1:13" ht="14.25">
      <c r="A22" s="252"/>
      <c r="B22" s="253"/>
      <c r="C22" s="254"/>
      <c r="D22" s="402">
        <v>202</v>
      </c>
      <c r="E22" s="276"/>
      <c r="F22" s="257"/>
      <c r="G22" s="258"/>
      <c r="H22" s="259"/>
      <c r="I22" s="259"/>
      <c r="J22" s="260">
        <f>G22*H22*I22</f>
        <v>0</v>
      </c>
      <c r="K22" s="261"/>
      <c r="L22" s="262"/>
      <c r="M22" s="5">
        <f t="shared" si="1"/>
      </c>
    </row>
    <row r="23" spans="1:13" ht="14.25">
      <c r="A23" s="252"/>
      <c r="B23" s="253"/>
      <c r="C23" s="254"/>
      <c r="D23" s="402">
        <v>203</v>
      </c>
      <c r="E23" s="276"/>
      <c r="F23" s="257"/>
      <c r="G23" s="258"/>
      <c r="H23" s="259"/>
      <c r="I23" s="259"/>
      <c r="J23" s="260">
        <f aca="true" t="shared" si="2" ref="J23:J35">G23*H23*I23</f>
        <v>0</v>
      </c>
      <c r="K23" s="261"/>
      <c r="L23" s="262"/>
      <c r="M23" s="5">
        <f t="shared" si="1"/>
      </c>
    </row>
    <row r="24" spans="1:13" ht="14.25">
      <c r="A24" s="252"/>
      <c r="B24" s="253"/>
      <c r="C24" s="254"/>
      <c r="D24" s="402">
        <v>204</v>
      </c>
      <c r="E24" s="276"/>
      <c r="F24" s="257"/>
      <c r="G24" s="258"/>
      <c r="H24" s="259"/>
      <c r="I24" s="259"/>
      <c r="J24" s="260">
        <f t="shared" si="2"/>
        <v>0</v>
      </c>
      <c r="K24" s="261"/>
      <c r="L24" s="262"/>
      <c r="M24" s="5">
        <f t="shared" si="1"/>
      </c>
    </row>
    <row r="25" spans="1:13" ht="14.25">
      <c r="A25" s="252"/>
      <c r="B25" s="253"/>
      <c r="C25" s="254"/>
      <c r="D25" s="402">
        <v>205</v>
      </c>
      <c r="E25" s="276"/>
      <c r="F25" s="257"/>
      <c r="G25" s="258"/>
      <c r="H25" s="259"/>
      <c r="I25" s="259"/>
      <c r="J25" s="260">
        <f t="shared" si="2"/>
        <v>0</v>
      </c>
      <c r="K25" s="261"/>
      <c r="L25" s="262"/>
      <c r="M25" s="5">
        <f t="shared" si="1"/>
      </c>
    </row>
    <row r="26" spans="1:13" ht="14.25">
      <c r="A26" s="252"/>
      <c r="B26" s="253"/>
      <c r="C26" s="254"/>
      <c r="D26" s="402">
        <v>206</v>
      </c>
      <c r="E26" s="276"/>
      <c r="F26" s="257"/>
      <c r="G26" s="258"/>
      <c r="H26" s="259"/>
      <c r="I26" s="259"/>
      <c r="J26" s="260">
        <f t="shared" si="2"/>
        <v>0</v>
      </c>
      <c r="K26" s="261"/>
      <c r="L26" s="262"/>
      <c r="M26" s="5">
        <f t="shared" si="1"/>
      </c>
    </row>
    <row r="27" spans="1:13" ht="14.25">
      <c r="A27" s="252"/>
      <c r="B27" s="253"/>
      <c r="C27" s="254"/>
      <c r="D27" s="402">
        <v>207</v>
      </c>
      <c r="E27" s="276"/>
      <c r="F27" s="257"/>
      <c r="G27" s="258"/>
      <c r="H27" s="259"/>
      <c r="I27" s="259"/>
      <c r="J27" s="260">
        <f t="shared" si="2"/>
        <v>0</v>
      </c>
      <c r="K27" s="261"/>
      <c r="L27" s="262"/>
      <c r="M27" s="5">
        <f t="shared" si="1"/>
      </c>
    </row>
    <row r="28" spans="1:13" ht="14.25">
      <c r="A28" s="252"/>
      <c r="B28" s="253"/>
      <c r="C28" s="254"/>
      <c r="D28" s="402">
        <v>208</v>
      </c>
      <c r="E28" s="276"/>
      <c r="F28" s="257"/>
      <c r="G28" s="258"/>
      <c r="H28" s="259"/>
      <c r="I28" s="259"/>
      <c r="J28" s="260">
        <f t="shared" si="2"/>
        <v>0</v>
      </c>
      <c r="K28" s="261"/>
      <c r="L28" s="262"/>
      <c r="M28" s="5">
        <f t="shared" si="1"/>
      </c>
    </row>
    <row r="29" spans="1:13" ht="14.25">
      <c r="A29" s="252"/>
      <c r="B29" s="253"/>
      <c r="C29" s="254"/>
      <c r="D29" s="402">
        <v>209</v>
      </c>
      <c r="E29" s="276"/>
      <c r="F29" s="257"/>
      <c r="G29" s="258"/>
      <c r="H29" s="259"/>
      <c r="I29" s="259"/>
      <c r="J29" s="260">
        <f t="shared" si="2"/>
        <v>0</v>
      </c>
      <c r="K29" s="261"/>
      <c r="L29" s="262"/>
      <c r="M29" s="5">
        <f t="shared" si="1"/>
      </c>
    </row>
    <row r="30" spans="1:13" ht="13.5">
      <c r="A30" s="252"/>
      <c r="B30" s="253"/>
      <c r="C30" s="254"/>
      <c r="D30" s="402">
        <v>210</v>
      </c>
      <c r="E30" s="276"/>
      <c r="F30" s="257"/>
      <c r="G30" s="258"/>
      <c r="H30" s="259"/>
      <c r="I30" s="259"/>
      <c r="J30" s="260">
        <f t="shared" si="2"/>
        <v>0</v>
      </c>
      <c r="K30" s="261"/>
      <c r="L30" s="262"/>
      <c r="M30" s="5">
        <f t="shared" si="1"/>
      </c>
    </row>
    <row r="31" spans="1:13" ht="13.5">
      <c r="A31" s="252"/>
      <c r="B31" s="253"/>
      <c r="C31" s="254"/>
      <c r="D31" s="402">
        <v>211</v>
      </c>
      <c r="E31" s="276"/>
      <c r="F31" s="257"/>
      <c r="G31" s="258"/>
      <c r="H31" s="259"/>
      <c r="I31" s="259"/>
      <c r="J31" s="260">
        <f t="shared" si="2"/>
        <v>0</v>
      </c>
      <c r="K31" s="261"/>
      <c r="L31" s="262"/>
      <c r="M31" s="5">
        <f t="shared" si="1"/>
      </c>
    </row>
    <row r="32" spans="1:13" ht="13.5">
      <c r="A32" s="252"/>
      <c r="B32" s="253"/>
      <c r="C32" s="254"/>
      <c r="D32" s="402">
        <v>212</v>
      </c>
      <c r="E32" s="276"/>
      <c r="F32" s="257"/>
      <c r="G32" s="258"/>
      <c r="H32" s="259"/>
      <c r="I32" s="259"/>
      <c r="J32" s="260">
        <f t="shared" si="2"/>
        <v>0</v>
      </c>
      <c r="K32" s="261"/>
      <c r="L32" s="262"/>
      <c r="M32" s="5">
        <f t="shared" si="1"/>
      </c>
    </row>
    <row r="33" spans="1:13" ht="13.5">
      <c r="A33" s="252"/>
      <c r="B33" s="253"/>
      <c r="C33" s="254"/>
      <c r="D33" s="402">
        <v>213</v>
      </c>
      <c r="E33" s="276"/>
      <c r="F33" s="257"/>
      <c r="G33" s="258"/>
      <c r="H33" s="259"/>
      <c r="I33" s="259"/>
      <c r="J33" s="260">
        <f t="shared" si="2"/>
        <v>0</v>
      </c>
      <c r="K33" s="261"/>
      <c r="L33" s="262"/>
      <c r="M33" s="5">
        <f t="shared" si="1"/>
      </c>
    </row>
    <row r="34" spans="1:13" ht="13.5">
      <c r="A34" s="252"/>
      <c r="B34" s="253"/>
      <c r="C34" s="254"/>
      <c r="D34" s="402">
        <v>214</v>
      </c>
      <c r="E34" s="276"/>
      <c r="F34" s="257"/>
      <c r="G34" s="258"/>
      <c r="H34" s="259"/>
      <c r="I34" s="259"/>
      <c r="J34" s="260">
        <f t="shared" si="2"/>
        <v>0</v>
      </c>
      <c r="K34" s="261"/>
      <c r="L34" s="262"/>
      <c r="M34" s="5">
        <f t="shared" si="1"/>
      </c>
    </row>
    <row r="35" spans="1:13" ht="14.25" thickBot="1">
      <c r="A35" s="395"/>
      <c r="B35" s="403"/>
      <c r="C35" s="404"/>
      <c r="D35" s="405">
        <v>215</v>
      </c>
      <c r="E35" s="289"/>
      <c r="F35" s="289"/>
      <c r="G35" s="290"/>
      <c r="H35" s="291"/>
      <c r="I35" s="291"/>
      <c r="J35" s="292">
        <f t="shared" si="2"/>
        <v>0</v>
      </c>
      <c r="K35" s="406"/>
      <c r="L35" s="294"/>
      <c r="M35" s="5">
        <f t="shared" si="1"/>
      </c>
    </row>
    <row r="36" spans="1:7" ht="24" customHeight="1" thickBot="1">
      <c r="A36" s="53"/>
      <c r="B36" s="53"/>
      <c r="C36" s="53"/>
      <c r="D36" s="53"/>
      <c r="E36" s="28" t="s">
        <v>248</v>
      </c>
      <c r="F36" s="666"/>
      <c r="G36" s="666"/>
    </row>
    <row r="37" spans="1:12" ht="24" customHeight="1" thickBot="1">
      <c r="A37" s="53"/>
      <c r="B37" s="53"/>
      <c r="C37" s="53"/>
      <c r="D37" s="53"/>
      <c r="E37" s="240" t="s">
        <v>96</v>
      </c>
      <c r="F37" s="230" t="s">
        <v>109</v>
      </c>
      <c r="G37" s="157" t="s">
        <v>16</v>
      </c>
      <c r="H37" s="667" t="s">
        <v>245</v>
      </c>
      <c r="I37" s="668"/>
      <c r="J37" s="230" t="s">
        <v>108</v>
      </c>
      <c r="K37" s="581" t="s">
        <v>193</v>
      </c>
      <c r="L37" s="633"/>
    </row>
    <row r="38" spans="1:12" ht="14.25" thickTop="1">
      <c r="A38" s="53"/>
      <c r="B38" s="53"/>
      <c r="C38" s="53"/>
      <c r="D38" s="53"/>
      <c r="E38" s="297" t="s">
        <v>85</v>
      </c>
      <c r="F38" s="348">
        <f>'1-1'!B21</f>
        <v>40000</v>
      </c>
      <c r="G38" s="350">
        <f aca="true" t="shared" si="3" ref="G38:G46">-SUMIF($E$4:$E$18,$E38,$J$4:$J$18)+SUMIF($E$21:$E$35,$E38,$J$21:$J$35)</f>
        <v>0</v>
      </c>
      <c r="H38" s="590">
        <f aca="true" t="shared" si="4" ref="H38:H46">-SUMIF($E$4:$E$18,$E38,$M$4:$M$18)+SUMIF($E$21:$E$35,$E38,$M$21:$M$35)</f>
        <v>0</v>
      </c>
      <c r="I38" s="590"/>
      <c r="J38" s="349">
        <f aca="true" t="shared" si="5" ref="J38:J46">G38-H38</f>
        <v>0</v>
      </c>
      <c r="K38" s="590">
        <f aca="true" t="shared" si="6" ref="K38:K46">F38+G38</f>
        <v>40000</v>
      </c>
      <c r="L38" s="658"/>
    </row>
    <row r="39" spans="1:12" ht="13.5">
      <c r="A39" s="53"/>
      <c r="B39" s="53"/>
      <c r="C39" s="53"/>
      <c r="D39" s="53"/>
      <c r="E39" s="298" t="s">
        <v>86</v>
      </c>
      <c r="F39" s="352">
        <f>'1-1'!C21</f>
        <v>160060</v>
      </c>
      <c r="G39" s="350">
        <f t="shared" si="3"/>
        <v>0</v>
      </c>
      <c r="H39" s="569">
        <f t="shared" si="4"/>
        <v>0</v>
      </c>
      <c r="I39" s="569"/>
      <c r="J39" s="352">
        <f t="shared" si="5"/>
        <v>0</v>
      </c>
      <c r="K39" s="569">
        <f t="shared" si="6"/>
        <v>160060</v>
      </c>
      <c r="L39" s="572"/>
    </row>
    <row r="40" spans="1:12" ht="13.5">
      <c r="A40" s="53"/>
      <c r="B40" s="53"/>
      <c r="C40" s="53"/>
      <c r="D40" s="53"/>
      <c r="E40" s="298" t="s">
        <v>125</v>
      </c>
      <c r="F40" s="352">
        <f>'1-1'!D21</f>
        <v>119400</v>
      </c>
      <c r="G40" s="350">
        <f t="shared" si="3"/>
        <v>0</v>
      </c>
      <c r="H40" s="569">
        <f t="shared" si="4"/>
        <v>0</v>
      </c>
      <c r="I40" s="569"/>
      <c r="J40" s="352">
        <f t="shared" si="5"/>
        <v>0</v>
      </c>
      <c r="K40" s="569">
        <f t="shared" si="6"/>
        <v>119400</v>
      </c>
      <c r="L40" s="572"/>
    </row>
    <row r="41" spans="1:12" ht="13.5">
      <c r="A41" s="53"/>
      <c r="B41" s="53"/>
      <c r="C41" s="53"/>
      <c r="D41" s="53"/>
      <c r="E41" s="298" t="s">
        <v>126</v>
      </c>
      <c r="F41" s="352">
        <f>'1-1'!E21</f>
        <v>0</v>
      </c>
      <c r="G41" s="350">
        <f t="shared" si="3"/>
        <v>0</v>
      </c>
      <c r="H41" s="569">
        <f t="shared" si="4"/>
        <v>0</v>
      </c>
      <c r="I41" s="569"/>
      <c r="J41" s="352">
        <f t="shared" si="5"/>
        <v>0</v>
      </c>
      <c r="K41" s="569">
        <f t="shared" si="6"/>
        <v>0</v>
      </c>
      <c r="L41" s="572"/>
    </row>
    <row r="42" spans="1:12" ht="13.5">
      <c r="A42" s="53"/>
      <c r="B42" s="53"/>
      <c r="C42" s="53"/>
      <c r="D42" s="53"/>
      <c r="E42" s="298" t="s">
        <v>87</v>
      </c>
      <c r="F42" s="352">
        <f>'1-1'!F21</f>
        <v>0</v>
      </c>
      <c r="G42" s="350">
        <f t="shared" si="3"/>
        <v>0</v>
      </c>
      <c r="H42" s="569">
        <f t="shared" si="4"/>
        <v>0</v>
      </c>
      <c r="I42" s="569"/>
      <c r="J42" s="352">
        <f t="shared" si="5"/>
        <v>0</v>
      </c>
      <c r="K42" s="569">
        <f t="shared" si="6"/>
        <v>0</v>
      </c>
      <c r="L42" s="572"/>
    </row>
    <row r="43" spans="1:12" ht="13.5">
      <c r="A43" s="53"/>
      <c r="B43" s="53"/>
      <c r="C43" s="53"/>
      <c r="D43" s="53"/>
      <c r="E43" s="298" t="s">
        <v>88</v>
      </c>
      <c r="F43" s="352">
        <f>'1-1'!G21</f>
        <v>0</v>
      </c>
      <c r="G43" s="350">
        <f t="shared" si="3"/>
        <v>0</v>
      </c>
      <c r="H43" s="569">
        <f t="shared" si="4"/>
        <v>0</v>
      </c>
      <c r="I43" s="569"/>
      <c r="J43" s="352">
        <f t="shared" si="5"/>
        <v>0</v>
      </c>
      <c r="K43" s="569">
        <f t="shared" si="6"/>
        <v>0</v>
      </c>
      <c r="L43" s="572"/>
    </row>
    <row r="44" spans="1:12" ht="13.5">
      <c r="A44" s="53"/>
      <c r="B44" s="53"/>
      <c r="C44" s="53"/>
      <c r="D44" s="53"/>
      <c r="E44" s="298" t="s">
        <v>89</v>
      </c>
      <c r="F44" s="352">
        <f>'1-1'!H21</f>
        <v>0</v>
      </c>
      <c r="G44" s="350">
        <f t="shared" si="3"/>
        <v>0</v>
      </c>
      <c r="H44" s="569">
        <f t="shared" si="4"/>
        <v>0</v>
      </c>
      <c r="I44" s="569"/>
      <c r="J44" s="352">
        <f t="shared" si="5"/>
        <v>0</v>
      </c>
      <c r="K44" s="569">
        <f t="shared" si="6"/>
        <v>0</v>
      </c>
      <c r="L44" s="572"/>
    </row>
    <row r="45" spans="1:12" ht="13.5">
      <c r="A45" s="53"/>
      <c r="B45" s="53"/>
      <c r="C45" s="53"/>
      <c r="D45" s="53"/>
      <c r="E45" s="298" t="s">
        <v>90</v>
      </c>
      <c r="F45" s="352">
        <f>'1-1'!I21</f>
        <v>150000</v>
      </c>
      <c r="G45" s="350">
        <f t="shared" si="3"/>
        <v>0</v>
      </c>
      <c r="H45" s="569">
        <f t="shared" si="4"/>
        <v>0</v>
      </c>
      <c r="I45" s="569"/>
      <c r="J45" s="352">
        <f t="shared" si="5"/>
        <v>0</v>
      </c>
      <c r="K45" s="569">
        <f t="shared" si="6"/>
        <v>150000</v>
      </c>
      <c r="L45" s="572"/>
    </row>
    <row r="46" spans="1:12" ht="14.25" thickBot="1">
      <c r="A46" s="53"/>
      <c r="B46" s="53"/>
      <c r="C46" s="53"/>
      <c r="D46" s="53"/>
      <c r="E46" s="298" t="s">
        <v>138</v>
      </c>
      <c r="F46" s="398">
        <f>'1-1'!J21</f>
        <v>321990</v>
      </c>
      <c r="G46" s="350">
        <f t="shared" si="3"/>
        <v>-167000</v>
      </c>
      <c r="H46" s="647">
        <f t="shared" si="4"/>
        <v>0</v>
      </c>
      <c r="I46" s="647"/>
      <c r="J46" s="353">
        <f t="shared" si="5"/>
        <v>-167000</v>
      </c>
      <c r="K46" s="647">
        <f t="shared" si="6"/>
        <v>154990</v>
      </c>
      <c r="L46" s="648"/>
    </row>
    <row r="47" spans="1:12" ht="15" thickBot="1" thickTop="1">
      <c r="A47" s="53"/>
      <c r="B47" s="53"/>
      <c r="C47" s="53"/>
      <c r="D47" s="53"/>
      <c r="E47" s="399" t="s">
        <v>15</v>
      </c>
      <c r="F47" s="355">
        <f>SUM(F38:F46)</f>
        <v>791450</v>
      </c>
      <c r="G47" s="356">
        <f>SUM(G38:G46)</f>
        <v>-167000</v>
      </c>
      <c r="H47" s="663">
        <f>SUM(H38:I46)</f>
        <v>0</v>
      </c>
      <c r="I47" s="665"/>
      <c r="J47" s="357">
        <f>SUM(J38:J46)</f>
        <v>-167000</v>
      </c>
      <c r="K47" s="663">
        <f>SUM(K38:L46)</f>
        <v>624450</v>
      </c>
      <c r="L47" s="664"/>
    </row>
    <row r="48" spans="1:5" ht="13.5">
      <c r="A48" s="53"/>
      <c r="B48" s="53"/>
      <c r="C48" s="53"/>
      <c r="D48" s="53"/>
      <c r="E48" s="53"/>
    </row>
    <row r="49" spans="1:5" ht="13.5">
      <c r="A49" s="53"/>
      <c r="B49" s="53"/>
      <c r="C49" s="53"/>
      <c r="D49" s="53"/>
      <c r="E49" s="53"/>
    </row>
    <row r="50" spans="1:5" ht="13.5">
      <c r="A50" s="53"/>
      <c r="B50" s="53"/>
      <c r="C50" s="53"/>
      <c r="D50" s="53"/>
      <c r="E50" s="53"/>
    </row>
    <row r="51" spans="1:5" ht="13.5">
      <c r="A51" s="53"/>
      <c r="B51" s="53"/>
      <c r="C51" s="53"/>
      <c r="D51" s="53"/>
      <c r="E51" s="53"/>
    </row>
    <row r="52" spans="1:5" ht="13.5">
      <c r="A52" s="53"/>
      <c r="B52" s="53"/>
      <c r="C52" s="53"/>
      <c r="D52" s="53"/>
      <c r="E52" s="53"/>
    </row>
    <row r="53" spans="1:5" ht="13.5">
      <c r="A53" s="53"/>
      <c r="B53" s="53"/>
      <c r="C53" s="53"/>
      <c r="D53" s="53"/>
      <c r="E53" s="53"/>
    </row>
    <row r="54" spans="1:5" ht="13.5">
      <c r="A54" s="53"/>
      <c r="B54" s="53"/>
      <c r="C54" s="53"/>
      <c r="D54" s="53"/>
      <c r="E54" s="53"/>
    </row>
    <row r="55" spans="1:5" ht="13.5">
      <c r="A55" s="53"/>
      <c r="B55" s="53"/>
      <c r="C55" s="53"/>
      <c r="D55" s="53"/>
      <c r="E55" s="53"/>
    </row>
    <row r="56" spans="1:5" ht="13.5">
      <c r="A56" s="53"/>
      <c r="B56" s="53"/>
      <c r="C56" s="53"/>
      <c r="D56" s="53"/>
      <c r="E56" s="53"/>
    </row>
    <row r="57" spans="1:5" ht="13.5">
      <c r="A57" s="53"/>
      <c r="B57" s="53"/>
      <c r="C57" s="53"/>
      <c r="D57" s="53"/>
      <c r="E57" s="53"/>
    </row>
    <row r="58" spans="1:5" ht="13.5">
      <c r="A58" s="53"/>
      <c r="B58" s="53"/>
      <c r="C58" s="53"/>
      <c r="D58" s="53"/>
      <c r="E58" s="53"/>
    </row>
    <row r="59" spans="1:5" ht="13.5">
      <c r="A59" s="53"/>
      <c r="B59" s="53"/>
      <c r="C59" s="53"/>
      <c r="D59" s="53"/>
      <c r="E59" s="53"/>
    </row>
    <row r="60" spans="1:5" ht="13.5">
      <c r="A60" s="53"/>
      <c r="B60" s="53"/>
      <c r="C60" s="53"/>
      <c r="D60" s="53"/>
      <c r="E60" s="53"/>
    </row>
    <row r="61" spans="1:5" ht="13.5">
      <c r="A61" s="53"/>
      <c r="B61" s="53"/>
      <c r="C61" s="53"/>
      <c r="D61" s="53"/>
      <c r="E61" s="53"/>
    </row>
    <row r="62" spans="1:5" ht="13.5">
      <c r="A62" s="53"/>
      <c r="B62" s="53"/>
      <c r="C62" s="53"/>
      <c r="D62" s="53"/>
      <c r="E62" s="53"/>
    </row>
    <row r="63" spans="1:5" ht="13.5">
      <c r="A63" s="53"/>
      <c r="B63" s="53"/>
      <c r="C63" s="53"/>
      <c r="D63" s="53"/>
      <c r="E63" s="53"/>
    </row>
    <row r="64" spans="1:5" ht="13.5">
      <c r="A64" s="53"/>
      <c r="B64" s="53"/>
      <c r="C64" s="53"/>
      <c r="D64" s="53"/>
      <c r="E64" s="53"/>
    </row>
    <row r="65" spans="1:5" ht="13.5">
      <c r="A65" s="53"/>
      <c r="B65" s="53"/>
      <c r="C65" s="53"/>
      <c r="D65" s="53"/>
      <c r="E65" s="53"/>
    </row>
    <row r="66" spans="1:5" ht="13.5">
      <c r="A66" s="53"/>
      <c r="B66" s="53"/>
      <c r="C66" s="53"/>
      <c r="D66" s="53"/>
      <c r="E66" s="53"/>
    </row>
    <row r="67" spans="1:5" ht="13.5">
      <c r="A67" s="53"/>
      <c r="B67" s="53"/>
      <c r="C67" s="53"/>
      <c r="D67" s="53"/>
      <c r="E67" s="53"/>
    </row>
    <row r="68" spans="1:5" ht="13.5">
      <c r="A68" s="53"/>
      <c r="B68" s="53"/>
      <c r="C68" s="53"/>
      <c r="D68" s="53"/>
      <c r="E68" s="53"/>
    </row>
    <row r="69" spans="1:5" ht="13.5">
      <c r="A69" s="53"/>
      <c r="B69" s="53"/>
      <c r="C69" s="53"/>
      <c r="D69" s="53"/>
      <c r="E69" s="53"/>
    </row>
    <row r="70" spans="1:5" ht="13.5">
      <c r="A70" s="53"/>
      <c r="B70" s="53"/>
      <c r="C70" s="53"/>
      <c r="D70" s="53"/>
      <c r="E70" s="53"/>
    </row>
    <row r="71" spans="1:5" ht="13.5">
      <c r="A71" s="53"/>
      <c r="B71" s="53"/>
      <c r="C71" s="53"/>
      <c r="D71" s="53"/>
      <c r="E71" s="53"/>
    </row>
    <row r="72" spans="1:5" ht="13.5">
      <c r="A72" s="53"/>
      <c r="B72" s="53"/>
      <c r="C72" s="53"/>
      <c r="D72" s="53"/>
      <c r="E72" s="53"/>
    </row>
    <row r="73" spans="1:5" ht="13.5">
      <c r="A73" s="53"/>
      <c r="B73" s="53"/>
      <c r="C73" s="53"/>
      <c r="D73" s="53"/>
      <c r="E73" s="53"/>
    </row>
    <row r="74" spans="1:5" ht="13.5">
      <c r="A74" s="53"/>
      <c r="B74" s="53"/>
      <c r="C74" s="53"/>
      <c r="D74" s="53"/>
      <c r="E74" s="53"/>
    </row>
    <row r="75" spans="1:5" ht="13.5">
      <c r="A75" s="24"/>
      <c r="B75" s="53"/>
      <c r="C75" s="53"/>
      <c r="D75" s="53"/>
      <c r="E75" s="53"/>
    </row>
    <row r="76" spans="1:5" ht="13.5">
      <c r="A76" s="24"/>
      <c r="B76" s="53"/>
      <c r="C76" s="53"/>
      <c r="D76" s="53"/>
      <c r="E76" s="53"/>
    </row>
    <row r="77" spans="1:5" ht="13.5">
      <c r="A77" s="24"/>
      <c r="B77" s="53"/>
      <c r="C77" s="53"/>
      <c r="D77" s="53"/>
      <c r="E77" s="53"/>
    </row>
    <row r="78" spans="1:5" ht="13.5">
      <c r="A78" s="24"/>
      <c r="B78" s="53"/>
      <c r="C78" s="53"/>
      <c r="D78" s="53"/>
      <c r="E78" s="53"/>
    </row>
    <row r="79" spans="1:5" ht="13.5">
      <c r="A79" s="24"/>
      <c r="B79" s="53"/>
      <c r="C79" s="53"/>
      <c r="D79" s="53"/>
      <c r="E79" s="53"/>
    </row>
    <row r="80" spans="1:5" ht="13.5">
      <c r="A80" s="24"/>
      <c r="B80" s="53"/>
      <c r="C80" s="53"/>
      <c r="D80" s="53"/>
      <c r="E80" s="53"/>
    </row>
    <row r="81" spans="1:5" ht="13.5">
      <c r="A81" s="24"/>
      <c r="B81" s="53"/>
      <c r="C81" s="53"/>
      <c r="D81" s="53"/>
      <c r="E81" s="53"/>
    </row>
    <row r="82" spans="1:5" ht="13.5">
      <c r="A82" s="24"/>
      <c r="B82" s="53"/>
      <c r="C82" s="53"/>
      <c r="D82" s="53"/>
      <c r="E82" s="53"/>
    </row>
    <row r="83" spans="1:5" ht="13.5">
      <c r="A83" s="24"/>
      <c r="B83" s="53"/>
      <c r="C83" s="53"/>
      <c r="D83" s="53"/>
      <c r="E83" s="53"/>
    </row>
    <row r="84" spans="1:5" ht="13.5">
      <c r="A84" s="24"/>
      <c r="B84" s="53"/>
      <c r="C84" s="53"/>
      <c r="D84" s="53"/>
      <c r="E84" s="53"/>
    </row>
    <row r="85" spans="2:5" ht="13.5">
      <c r="B85" s="53"/>
      <c r="C85" s="53"/>
      <c r="D85" s="53"/>
      <c r="E85" s="53"/>
    </row>
    <row r="86" spans="2:5" ht="13.5">
      <c r="B86" s="53"/>
      <c r="C86" s="53"/>
      <c r="D86" s="53"/>
      <c r="E86" s="53"/>
    </row>
    <row r="87" spans="2:5" ht="13.5">
      <c r="B87" s="53"/>
      <c r="C87" s="53"/>
      <c r="D87" s="53"/>
      <c r="E87" s="53"/>
    </row>
    <row r="88" spans="2:5" ht="13.5">
      <c r="B88" s="53"/>
      <c r="C88" s="53"/>
      <c r="D88" s="53"/>
      <c r="E88" s="53"/>
    </row>
    <row r="89" spans="2:5" ht="13.5">
      <c r="B89" s="53"/>
      <c r="C89" s="53"/>
      <c r="D89" s="53"/>
      <c r="E89" s="53"/>
    </row>
    <row r="90" spans="2:5" ht="13.5">
      <c r="B90" s="53"/>
      <c r="C90" s="53"/>
      <c r="D90" s="53"/>
      <c r="E90" s="53"/>
    </row>
    <row r="91" spans="2:5" ht="13.5">
      <c r="B91" s="53"/>
      <c r="C91" s="53"/>
      <c r="D91" s="53"/>
      <c r="E91" s="53"/>
    </row>
    <row r="92" spans="2:5" ht="13.5">
      <c r="B92" s="53"/>
      <c r="C92" s="53"/>
      <c r="D92" s="53"/>
      <c r="E92" s="53"/>
    </row>
    <row r="93" spans="2:5" ht="13.5">
      <c r="B93" s="53"/>
      <c r="C93" s="53"/>
      <c r="D93" s="53"/>
      <c r="E93" s="53"/>
    </row>
    <row r="94" spans="2:5" ht="13.5">
      <c r="B94" s="53"/>
      <c r="C94" s="53"/>
      <c r="D94" s="53"/>
      <c r="E94" s="53"/>
    </row>
    <row r="95" spans="2:5" ht="13.5">
      <c r="B95" s="53"/>
      <c r="C95" s="53"/>
      <c r="D95" s="53"/>
      <c r="E95" s="53"/>
    </row>
    <row r="96" spans="2:5" ht="13.5">
      <c r="B96" s="53"/>
      <c r="C96" s="53"/>
      <c r="D96" s="53"/>
      <c r="E96" s="53"/>
    </row>
    <row r="97" spans="2:5" ht="13.5">
      <c r="B97" s="53"/>
      <c r="C97" s="53"/>
      <c r="D97" s="53"/>
      <c r="E97" s="53"/>
    </row>
    <row r="98" spans="2:5" ht="13.5">
      <c r="B98" s="53"/>
      <c r="C98" s="53"/>
      <c r="D98" s="53"/>
      <c r="E98" s="53"/>
    </row>
    <row r="99" spans="2:5" ht="13.5">
      <c r="B99" s="53"/>
      <c r="C99" s="53"/>
      <c r="D99" s="53"/>
      <c r="E99" s="53"/>
    </row>
    <row r="100" spans="2:5" ht="13.5">
      <c r="B100" s="53"/>
      <c r="C100" s="53"/>
      <c r="D100" s="53"/>
      <c r="E100" s="53"/>
    </row>
    <row r="101" spans="2:5" ht="13.5">
      <c r="B101" s="53"/>
      <c r="C101" s="53"/>
      <c r="D101" s="53"/>
      <c r="E101" s="53"/>
    </row>
    <row r="102" spans="2:5" ht="13.5">
      <c r="B102" s="53"/>
      <c r="C102" s="53"/>
      <c r="D102" s="53"/>
      <c r="E102" s="53"/>
    </row>
    <row r="103" spans="2:5" ht="13.5">
      <c r="B103" s="53"/>
      <c r="C103" s="53"/>
      <c r="D103" s="53"/>
      <c r="E103" s="53"/>
    </row>
    <row r="104" spans="2:5" ht="13.5">
      <c r="B104" s="53"/>
      <c r="C104" s="53"/>
      <c r="D104" s="53"/>
      <c r="E104" s="53"/>
    </row>
    <row r="105" spans="2:5" ht="13.5">
      <c r="B105" s="53"/>
      <c r="C105" s="53"/>
      <c r="D105" s="53"/>
      <c r="E105" s="53"/>
    </row>
    <row r="106" spans="2:5" ht="13.5">
      <c r="B106" s="53"/>
      <c r="C106" s="53"/>
      <c r="D106" s="53"/>
      <c r="E106" s="53"/>
    </row>
    <row r="107" spans="2:5" ht="13.5">
      <c r="B107" s="53"/>
      <c r="C107" s="53"/>
      <c r="D107" s="53"/>
      <c r="E107" s="53"/>
    </row>
    <row r="108" spans="2:5" ht="13.5">
      <c r="B108" s="53"/>
      <c r="C108" s="53"/>
      <c r="D108" s="53"/>
      <c r="E108" s="53"/>
    </row>
    <row r="109" spans="2:5" ht="13.5">
      <c r="B109" s="53"/>
      <c r="C109" s="53"/>
      <c r="D109" s="53"/>
      <c r="E109" s="53"/>
    </row>
    <row r="110" spans="2:5" ht="13.5">
      <c r="B110" s="53"/>
      <c r="C110" s="53"/>
      <c r="D110" s="53"/>
      <c r="E110" s="53"/>
    </row>
    <row r="111" spans="2:5" ht="13.5">
      <c r="B111" s="53"/>
      <c r="C111" s="53"/>
      <c r="D111" s="53"/>
      <c r="E111" s="53"/>
    </row>
    <row r="112" spans="2:5" ht="13.5">
      <c r="B112" s="53"/>
      <c r="C112" s="53"/>
      <c r="D112" s="53"/>
      <c r="E112" s="53"/>
    </row>
    <row r="113" spans="2:5" ht="13.5">
      <c r="B113" s="53"/>
      <c r="C113" s="53"/>
      <c r="D113" s="53"/>
      <c r="E113" s="53"/>
    </row>
    <row r="114" spans="2:5" ht="13.5">
      <c r="B114" s="53"/>
      <c r="C114" s="53"/>
      <c r="D114" s="53"/>
      <c r="E114" s="53"/>
    </row>
    <row r="115" spans="2:5" ht="13.5">
      <c r="B115" s="53"/>
      <c r="C115" s="53"/>
      <c r="D115" s="53"/>
      <c r="E115" s="53"/>
    </row>
    <row r="116" spans="2:5" ht="13.5">
      <c r="B116" s="53"/>
      <c r="C116" s="53"/>
      <c r="D116" s="53"/>
      <c r="E116" s="53"/>
    </row>
    <row r="117" spans="2:5" ht="13.5">
      <c r="B117" s="53"/>
      <c r="C117" s="53"/>
      <c r="D117" s="53"/>
      <c r="E117" s="53"/>
    </row>
    <row r="118" spans="2:5" ht="13.5">
      <c r="B118" s="53"/>
      <c r="C118" s="53"/>
      <c r="D118" s="53"/>
      <c r="E118" s="53"/>
    </row>
    <row r="119" spans="2:5" ht="13.5">
      <c r="B119" s="53"/>
      <c r="C119" s="53"/>
      <c r="D119" s="53"/>
      <c r="E119" s="53"/>
    </row>
    <row r="120" spans="2:5" ht="13.5">
      <c r="B120" s="53"/>
      <c r="C120" s="53"/>
      <c r="D120" s="53"/>
      <c r="E120" s="53"/>
    </row>
    <row r="121" spans="2:5" ht="13.5">
      <c r="B121" s="53"/>
      <c r="C121" s="53"/>
      <c r="D121" s="53"/>
      <c r="E121" s="53"/>
    </row>
    <row r="122" spans="2:5" ht="13.5">
      <c r="B122" s="53"/>
      <c r="C122" s="53"/>
      <c r="D122" s="53"/>
      <c r="E122" s="53"/>
    </row>
    <row r="123" spans="2:5" ht="13.5">
      <c r="B123" s="53"/>
      <c r="C123" s="53"/>
      <c r="D123" s="53"/>
      <c r="E123" s="53"/>
    </row>
    <row r="124" spans="2:5" ht="13.5">
      <c r="B124" s="53"/>
      <c r="C124" s="53"/>
      <c r="D124" s="53"/>
      <c r="E124" s="53"/>
    </row>
    <row r="125" spans="2:5" ht="13.5">
      <c r="B125" s="53"/>
      <c r="C125" s="53"/>
      <c r="D125" s="53"/>
      <c r="E125" s="53"/>
    </row>
    <row r="126" spans="2:5" ht="13.5">
      <c r="B126" s="53"/>
      <c r="C126" s="53"/>
      <c r="D126" s="53"/>
      <c r="E126" s="53"/>
    </row>
    <row r="127" spans="2:5" ht="13.5">
      <c r="B127" s="53"/>
      <c r="C127" s="53"/>
      <c r="D127" s="53"/>
      <c r="E127" s="53"/>
    </row>
    <row r="128" spans="2:5" ht="13.5">
      <c r="B128" s="53"/>
      <c r="C128" s="53"/>
      <c r="D128" s="53"/>
      <c r="E128" s="53"/>
    </row>
    <row r="129" spans="2:5" ht="13.5">
      <c r="B129" s="53"/>
      <c r="C129" s="53"/>
      <c r="D129" s="53"/>
      <c r="E129" s="53"/>
    </row>
    <row r="130" spans="2:5" ht="13.5">
      <c r="B130" s="53"/>
      <c r="C130" s="53"/>
      <c r="D130" s="53"/>
      <c r="E130" s="53"/>
    </row>
    <row r="131" spans="2:5" ht="13.5">
      <c r="B131" s="53"/>
      <c r="C131" s="53"/>
      <c r="D131" s="53"/>
      <c r="E131" s="53"/>
    </row>
    <row r="132" spans="2:5" ht="13.5">
      <c r="B132" s="53"/>
      <c r="C132" s="53"/>
      <c r="D132" s="53"/>
      <c r="E132" s="53"/>
    </row>
    <row r="133" spans="2:5" ht="13.5">
      <c r="B133" s="53"/>
      <c r="C133" s="53"/>
      <c r="D133" s="53"/>
      <c r="E133" s="53"/>
    </row>
    <row r="134" spans="2:5" ht="13.5">
      <c r="B134" s="53"/>
      <c r="C134" s="53"/>
      <c r="D134" s="53"/>
      <c r="E134" s="53"/>
    </row>
    <row r="135" spans="2:5" ht="13.5">
      <c r="B135" s="53"/>
      <c r="C135" s="53"/>
      <c r="D135" s="53"/>
      <c r="E135" s="53"/>
    </row>
    <row r="136" spans="2:5" ht="13.5">
      <c r="B136" s="53"/>
      <c r="C136" s="53"/>
      <c r="D136" s="53"/>
      <c r="E136" s="53"/>
    </row>
    <row r="137" spans="2:5" ht="13.5">
      <c r="B137" s="53"/>
      <c r="C137" s="53"/>
      <c r="D137" s="53"/>
      <c r="E137" s="53"/>
    </row>
  </sheetData>
  <sheetProtection sheet="1"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37:L37"/>
    <mergeCell ref="K38:L38"/>
    <mergeCell ref="K39:L39"/>
    <mergeCell ref="K40:L40"/>
    <mergeCell ref="K41:L41"/>
    <mergeCell ref="K42:L42"/>
  </mergeCells>
  <conditionalFormatting sqref="F38:H46 J38:K46">
    <cfRule type="cellIs" priority="7" dxfId="29" operator="equal" stopIfTrue="1">
      <formula>0</formula>
    </cfRule>
  </conditionalFormatting>
  <conditionalFormatting sqref="J21:J35 E4:L18">
    <cfRule type="cellIs" priority="6" dxfId="29" operator="equal" stopIfTrue="1">
      <formula>0</formula>
    </cfRule>
  </conditionalFormatting>
  <conditionalFormatting sqref="B2:D2">
    <cfRule type="cellIs" priority="2" dxfId="29" operator="equal" stopIfTrue="1">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31496062992125984"/>
  <pageSetup fitToHeight="2" horizontalDpi="600" verticalDpi="600" orientation="landscape" paperSize="9" scale="80" r:id="rId3"/>
  <headerFooter>
    <oddHeader>&amp;R（随時②－２）</oddHeader>
  </headerFooter>
  <legacyDrawing r:id="rId2"/>
</worksheet>
</file>

<file path=xl/worksheets/sheet18.xml><?xml version="1.0" encoding="utf-8"?>
<worksheet xmlns="http://schemas.openxmlformats.org/spreadsheetml/2006/main" xmlns:r="http://schemas.openxmlformats.org/officeDocument/2006/relationships">
  <sheetPr codeName="Sheet32">
    <tabColor theme="2" tint="-0.4999699890613556"/>
    <pageSetUpPr fitToPage="1"/>
  </sheetPr>
  <dimension ref="A1:K26"/>
  <sheetViews>
    <sheetView showZeros="0" view="pageBreakPreview" zoomScaleSheetLayoutView="100" zoomScalePageLayoutView="0" workbookViewId="0" topLeftCell="A16">
      <selection activeCell="H8" sqref="H8: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252</v>
      </c>
      <c r="H1" s="544" t="s">
        <v>14</v>
      </c>
      <c r="I1" s="544"/>
      <c r="J1" s="544"/>
      <c r="K1" s="544"/>
    </row>
    <row r="2" spans="8:11" s="1" customFormat="1" ht="18" customHeight="1">
      <c r="H2" s="544" t="s">
        <v>7</v>
      </c>
      <c r="I2" s="544"/>
      <c r="J2" s="544"/>
      <c r="K2" s="544"/>
    </row>
    <row r="3" s="1" customFormat="1" ht="18" customHeight="1">
      <c r="K3" s="2"/>
    </row>
    <row r="4" spans="8:11" s="1" customFormat="1" ht="18" customHeight="1">
      <c r="H4" s="545" t="s">
        <v>6</v>
      </c>
      <c r="I4" s="545"/>
      <c r="J4" s="545"/>
      <c r="K4" s="545"/>
    </row>
    <row r="5" spans="8:11" s="1" customFormat="1" ht="18" customHeight="1">
      <c r="H5" s="545" t="s">
        <v>145</v>
      </c>
      <c r="I5" s="545"/>
      <c r="J5" s="545"/>
      <c r="K5" s="545"/>
    </row>
    <row r="6" spans="1:11" s="1" customFormat="1" ht="18" customHeight="1">
      <c r="A6" s="3" t="s">
        <v>2</v>
      </c>
      <c r="H6" s="4"/>
      <c r="K6" s="11"/>
    </row>
    <row r="7" spans="1:11" s="1" customFormat="1" ht="18" customHeight="1">
      <c r="A7" s="4"/>
      <c r="H7" s="545" t="s">
        <v>3</v>
      </c>
      <c r="I7" s="545"/>
      <c r="J7" s="545"/>
      <c r="K7" s="545"/>
    </row>
    <row r="8" spans="1:11" s="1" customFormat="1" ht="18" customHeight="1">
      <c r="A8" s="4"/>
      <c r="H8" s="545" t="s">
        <v>4</v>
      </c>
      <c r="I8" s="545"/>
      <c r="J8" s="545"/>
      <c r="K8" s="545"/>
    </row>
    <row r="9" spans="1:11" s="1" customFormat="1" ht="42" customHeight="1">
      <c r="A9" s="4"/>
      <c r="H9" s="2"/>
      <c r="K9" s="46"/>
    </row>
    <row r="10" spans="1:11" ht="24" customHeight="1">
      <c r="A10" s="533" t="s">
        <v>269</v>
      </c>
      <c r="B10" s="533"/>
      <c r="C10" s="533"/>
      <c r="D10" s="533"/>
      <c r="E10" s="533"/>
      <c r="F10" s="533"/>
      <c r="G10" s="533"/>
      <c r="H10" s="533"/>
      <c r="I10" s="533"/>
      <c r="J10" s="533"/>
      <c r="K10" s="533"/>
    </row>
    <row r="11" spans="1:11" ht="24" customHeight="1">
      <c r="A11" s="534"/>
      <c r="B11" s="534"/>
      <c r="C11" s="534"/>
      <c r="D11" s="534"/>
      <c r="E11" s="534"/>
      <c r="F11" s="534"/>
      <c r="G11" s="534"/>
      <c r="H11" s="534"/>
      <c r="I11" s="534"/>
      <c r="J11" s="534"/>
      <c r="K11" s="534"/>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35" t="s">
        <v>84</v>
      </c>
      <c r="B14" s="536"/>
      <c r="C14" s="537"/>
      <c r="D14" s="538">
        <f>'1-1'!D14:F14</f>
        <v>1190000</v>
      </c>
      <c r="E14" s="539"/>
      <c r="F14" s="540"/>
      <c r="G14" s="627"/>
      <c r="H14" s="628"/>
      <c r="I14" s="628"/>
      <c r="J14" s="628"/>
      <c r="K14" s="97">
        <f>'1-1'!K14</f>
        <v>0</v>
      </c>
    </row>
    <row r="15" spans="1:11" ht="39" customHeight="1" thickBot="1">
      <c r="A15" s="19"/>
      <c r="B15" s="18" t="s">
        <v>8</v>
      </c>
      <c r="C15" s="17" t="s">
        <v>9</v>
      </c>
      <c r="D15" s="16" t="s">
        <v>124</v>
      </c>
      <c r="E15" s="16" t="s">
        <v>123</v>
      </c>
      <c r="F15" s="17" t="s">
        <v>10</v>
      </c>
      <c r="G15" s="17" t="s">
        <v>11</v>
      </c>
      <c r="H15" s="448" t="s">
        <v>249</v>
      </c>
      <c r="I15" s="16" t="s">
        <v>12</v>
      </c>
      <c r="J15" s="447" t="s">
        <v>253</v>
      </c>
      <c r="K15" s="23" t="s">
        <v>15</v>
      </c>
    </row>
    <row r="16" spans="1:11" ht="39" customHeight="1" thickTop="1">
      <c r="A16" s="21" t="s">
        <v>168</v>
      </c>
      <c r="B16" s="434">
        <f>'2-1'!B23</f>
        <v>67160</v>
      </c>
      <c r="C16" s="434">
        <f>'2-1'!C23</f>
        <v>211800</v>
      </c>
      <c r="D16" s="434">
        <f>'2-1'!D23</f>
        <v>236018</v>
      </c>
      <c r="E16" s="434">
        <f>'2-1'!E23</f>
        <v>0</v>
      </c>
      <c r="F16" s="434">
        <f>'2-1'!F23</f>
        <v>0</v>
      </c>
      <c r="G16" s="434">
        <f>'2-1'!G23</f>
        <v>0</v>
      </c>
      <c r="H16" s="434">
        <f>'2-1'!H23</f>
        <v>0</v>
      </c>
      <c r="I16" s="434">
        <f>'2-1'!I23</f>
        <v>150000</v>
      </c>
      <c r="J16" s="434">
        <f>'2-1'!J23</f>
        <v>186000</v>
      </c>
      <c r="K16" s="436">
        <f aca="true" t="shared" si="0" ref="K16:K23">SUM(B16:J16)</f>
        <v>850978</v>
      </c>
    </row>
    <row r="17" spans="1:11" ht="39" customHeight="1">
      <c r="A17" s="21" t="s">
        <v>178</v>
      </c>
      <c r="B17" s="434">
        <f>'2-1'!B24</f>
        <v>0</v>
      </c>
      <c r="C17" s="434">
        <f>'2-1'!C24</f>
        <v>0</v>
      </c>
      <c r="D17" s="434">
        <f>'2-1'!D24</f>
        <v>0</v>
      </c>
      <c r="E17" s="434">
        <f>'2-1'!E24</f>
        <v>0</v>
      </c>
      <c r="F17" s="434">
        <f>'2-1'!F24</f>
        <v>0</v>
      </c>
      <c r="G17" s="434">
        <f>'2-1'!G24</f>
        <v>0</v>
      </c>
      <c r="H17" s="434">
        <f>'2-1'!H24</f>
        <v>0</v>
      </c>
      <c r="I17" s="434">
        <f>'2-1'!I24</f>
        <v>0</v>
      </c>
      <c r="J17" s="434">
        <f>'2-1'!J24</f>
        <v>0</v>
      </c>
      <c r="K17" s="436">
        <f t="shared" si="0"/>
        <v>0</v>
      </c>
    </row>
    <row r="18" spans="1:11" ht="39" customHeight="1">
      <c r="A18" s="34" t="s">
        <v>171</v>
      </c>
      <c r="B18" s="437">
        <f>B16-B17</f>
        <v>67160</v>
      </c>
      <c r="C18" s="437">
        <f aca="true" t="shared" si="1" ref="C18:J18">C16-C17</f>
        <v>211800</v>
      </c>
      <c r="D18" s="437">
        <f t="shared" si="1"/>
        <v>236018</v>
      </c>
      <c r="E18" s="437">
        <f t="shared" si="1"/>
        <v>0</v>
      </c>
      <c r="F18" s="437">
        <f t="shared" si="1"/>
        <v>0</v>
      </c>
      <c r="G18" s="437">
        <f t="shared" si="1"/>
        <v>0</v>
      </c>
      <c r="H18" s="437">
        <f t="shared" si="1"/>
        <v>0</v>
      </c>
      <c r="I18" s="437">
        <f t="shared" si="1"/>
        <v>150000</v>
      </c>
      <c r="J18" s="437">
        <f t="shared" si="1"/>
        <v>186000</v>
      </c>
      <c r="K18" s="440">
        <f t="shared" si="0"/>
        <v>850978</v>
      </c>
    </row>
    <row r="19" spans="1:11" ht="39" customHeight="1">
      <c r="A19" s="21" t="s">
        <v>16</v>
      </c>
      <c r="B19" s="434">
        <f>'随時③-2'!G38</f>
        <v>0</v>
      </c>
      <c r="C19" s="322">
        <f>'随時③-2'!G39</f>
        <v>0</v>
      </c>
      <c r="D19" s="322">
        <f>'随時③-2'!G40</f>
        <v>18000</v>
      </c>
      <c r="E19" s="322">
        <f>'随時③-2'!G41</f>
        <v>0</v>
      </c>
      <c r="F19" s="322">
        <f>'随時③-2'!G42</f>
        <v>0</v>
      </c>
      <c r="G19" s="322">
        <f>'随時③-2'!G43</f>
        <v>0</v>
      </c>
      <c r="H19" s="322">
        <f>'随時③-2'!G44</f>
        <v>0</v>
      </c>
      <c r="I19" s="322">
        <f>'随時③-2'!G45</f>
        <v>0</v>
      </c>
      <c r="J19" s="435">
        <f>'随時③-2'!G46</f>
        <v>0</v>
      </c>
      <c r="K19" s="436">
        <f t="shared" si="0"/>
        <v>18000</v>
      </c>
    </row>
    <row r="20" spans="1:11" ht="39" customHeight="1" thickBot="1">
      <c r="A20" s="43" t="s">
        <v>178</v>
      </c>
      <c r="B20" s="449">
        <f>'随時③-2'!H38</f>
        <v>0</v>
      </c>
      <c r="C20" s="449">
        <f>'随時③-2'!H39</f>
        <v>0</v>
      </c>
      <c r="D20" s="449">
        <f>'随時③-2'!H40</f>
        <v>0</v>
      </c>
      <c r="E20" s="449">
        <f>'随時③-2'!H41</f>
        <v>0</v>
      </c>
      <c r="F20" s="449">
        <f>'随時③-2'!H42</f>
        <v>0</v>
      </c>
      <c r="G20" s="449">
        <f>'随時③-2'!H43</f>
        <v>0</v>
      </c>
      <c r="H20" s="449">
        <f>'随時③-2'!H44</f>
        <v>0</v>
      </c>
      <c r="I20" s="449">
        <f>'随時③-2'!H45</f>
        <v>0</v>
      </c>
      <c r="J20" s="449">
        <f>'随時③-2'!H46</f>
        <v>0</v>
      </c>
      <c r="K20" s="450">
        <f t="shared" si="0"/>
        <v>0</v>
      </c>
    </row>
    <row r="21" spans="1:11" ht="39" customHeight="1" thickBot="1">
      <c r="A21" s="32" t="s">
        <v>110</v>
      </c>
      <c r="B21" s="441">
        <f>B19-B20</f>
        <v>0</v>
      </c>
      <c r="C21" s="441">
        <f aca="true" t="shared" si="2" ref="C21:J21">C19-C20</f>
        <v>0</v>
      </c>
      <c r="D21" s="441">
        <f t="shared" si="2"/>
        <v>18000</v>
      </c>
      <c r="E21" s="441">
        <f t="shared" si="2"/>
        <v>0</v>
      </c>
      <c r="F21" s="441">
        <f t="shared" si="2"/>
        <v>0</v>
      </c>
      <c r="G21" s="441">
        <f t="shared" si="2"/>
        <v>0</v>
      </c>
      <c r="H21" s="441">
        <f t="shared" si="2"/>
        <v>0</v>
      </c>
      <c r="I21" s="441">
        <f t="shared" si="2"/>
        <v>0</v>
      </c>
      <c r="J21" s="441">
        <f t="shared" si="2"/>
        <v>0</v>
      </c>
      <c r="K21" s="443">
        <f t="shared" si="0"/>
        <v>18000</v>
      </c>
    </row>
    <row r="22" spans="1:11" ht="39" customHeight="1">
      <c r="A22" s="30" t="s">
        <v>169</v>
      </c>
      <c r="B22" s="224">
        <f>B16+B19</f>
        <v>67160</v>
      </c>
      <c r="C22" s="224">
        <f aca="true" t="shared" si="3" ref="C22:J22">C16+C19</f>
        <v>211800</v>
      </c>
      <c r="D22" s="224">
        <f t="shared" si="3"/>
        <v>254018</v>
      </c>
      <c r="E22" s="224">
        <f t="shared" si="3"/>
        <v>0</v>
      </c>
      <c r="F22" s="224">
        <f t="shared" si="3"/>
        <v>0</v>
      </c>
      <c r="G22" s="224">
        <f t="shared" si="3"/>
        <v>0</v>
      </c>
      <c r="H22" s="224">
        <f t="shared" si="3"/>
        <v>0</v>
      </c>
      <c r="I22" s="224">
        <f t="shared" si="3"/>
        <v>150000</v>
      </c>
      <c r="J22" s="224">
        <f t="shared" si="3"/>
        <v>186000</v>
      </c>
      <c r="K22" s="433">
        <f t="shared" si="0"/>
        <v>868978</v>
      </c>
    </row>
    <row r="23" spans="1:11" ht="39" customHeight="1" thickBot="1">
      <c r="A23" s="22" t="s">
        <v>170</v>
      </c>
      <c r="B23" s="220">
        <f>'2-1'!B19+'随時③-1'!B22</f>
        <v>81160</v>
      </c>
      <c r="C23" s="220">
        <f>'2-1'!C19+'随時③-1'!C22</f>
        <v>356590</v>
      </c>
      <c r="D23" s="220">
        <f>'2-1'!D19+'随時③-1'!D22</f>
        <v>257018</v>
      </c>
      <c r="E23" s="220">
        <f>'2-1'!E19+'随時③-1'!E22</f>
        <v>0</v>
      </c>
      <c r="F23" s="220">
        <f>'2-1'!F19+'随時③-1'!F22</f>
        <v>0</v>
      </c>
      <c r="G23" s="220">
        <f>'2-1'!G19+'随時③-1'!G22</f>
        <v>0</v>
      </c>
      <c r="H23" s="220">
        <f>'2-1'!H19+'随時③-1'!H22</f>
        <v>0</v>
      </c>
      <c r="I23" s="220">
        <f>'2-1'!I19+'随時③-1'!I22</f>
        <v>150000</v>
      </c>
      <c r="J23" s="220">
        <f>'2-1'!J19+'随時③-1'!J22</f>
        <v>340990</v>
      </c>
      <c r="K23" s="223">
        <f t="shared" si="0"/>
        <v>1185758</v>
      </c>
    </row>
    <row r="24" spans="1:11" ht="39" customHeight="1" thickBot="1">
      <c r="A24" s="32" t="s">
        <v>104</v>
      </c>
      <c r="B24" s="669" t="s">
        <v>122</v>
      </c>
      <c r="C24" s="600"/>
      <c r="D24" s="600"/>
      <c r="E24" s="600"/>
      <c r="F24" s="600"/>
      <c r="G24" s="600"/>
      <c r="H24" s="600"/>
      <c r="I24" s="600"/>
      <c r="J24" s="600"/>
      <c r="K24" s="601"/>
    </row>
    <row r="26" spans="2:10" ht="13.5">
      <c r="B26" s="33" t="e">
        <f>#REF!</f>
        <v>#REF!</v>
      </c>
      <c r="C26" s="33" t="e">
        <f>#REF!</f>
        <v>#REF!</v>
      </c>
      <c r="D26" s="33" t="e">
        <f>#REF!</f>
        <v>#REF!</v>
      </c>
      <c r="E26" s="33" t="e">
        <f>#REF!</f>
        <v>#REF!</v>
      </c>
      <c r="F26" s="33" t="e">
        <f>#REF!</f>
        <v>#REF!</v>
      </c>
      <c r="G26" s="33" t="e">
        <f>#REF!</f>
        <v>#REF!</v>
      </c>
      <c r="H26" s="33" t="e">
        <f>#REF!</f>
        <v>#REF!</v>
      </c>
      <c r="I26" s="33" t="e">
        <f>#REF!</f>
        <v>#REF!</v>
      </c>
      <c r="J26" s="33" t="e">
        <f>#REF!</f>
        <v>#REF!</v>
      </c>
    </row>
  </sheetData>
  <sheetProtection sheet="1" formatCells="0" selectLockedCells="1"/>
  <mergeCells count="11">
    <mergeCell ref="B24:K24"/>
    <mergeCell ref="A10:K11"/>
    <mergeCell ref="A14:C14"/>
    <mergeCell ref="D14:F14"/>
    <mergeCell ref="G14:J14"/>
    <mergeCell ref="H1:K1"/>
    <mergeCell ref="H2:K2"/>
    <mergeCell ref="H4:K4"/>
    <mergeCell ref="H5:K5"/>
    <mergeCell ref="H7:K7"/>
    <mergeCell ref="H8:K8"/>
  </mergeCells>
  <conditionalFormatting sqref="B16:K23">
    <cfRule type="cellIs" priority="1" dxfId="29"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3" r:id="rId2"/>
  <drawing r:id="rId1"/>
</worksheet>
</file>

<file path=xl/worksheets/sheet19.xml><?xml version="1.0" encoding="utf-8"?>
<worksheet xmlns="http://schemas.openxmlformats.org/spreadsheetml/2006/main" xmlns:r="http://schemas.openxmlformats.org/officeDocument/2006/relationships">
  <sheetPr codeName="Sheet33">
    <tabColor theme="2" tint="-0.4999699890613556"/>
  </sheetPr>
  <dimension ref="A1:M137"/>
  <sheetViews>
    <sheetView showZeros="0" view="pageBreakPreview" zoomScaleSheetLayoutView="100" workbookViewId="0" topLeftCell="D1">
      <selection activeCell="E21" sqref="E21"/>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00390625" style="5" customWidth="1"/>
    <col min="11" max="11" width="5.625" style="5" customWidth="1"/>
    <col min="12" max="12" width="20.625" style="5" customWidth="1"/>
    <col min="13" max="13" width="9.25390625" style="5" customWidth="1"/>
    <col min="14" max="14" width="0" style="5" hidden="1" customWidth="1"/>
    <col min="15" max="16384" width="9.00390625" style="5" customWidth="1"/>
  </cols>
  <sheetData>
    <row r="1" spans="1:11" ht="24" customHeight="1">
      <c r="A1" s="45"/>
      <c r="B1" s="45" t="s">
        <v>270</v>
      </c>
      <c r="C1" s="45"/>
      <c r="D1" s="45"/>
      <c r="E1" s="13"/>
      <c r="F1" s="13"/>
      <c r="G1" s="13"/>
      <c r="H1" s="13"/>
      <c r="I1" s="13"/>
      <c r="J1" s="13"/>
      <c r="K1" s="13"/>
    </row>
    <row r="2" spans="1:11" ht="24" customHeight="1" thickBot="1">
      <c r="A2" s="50"/>
      <c r="B2" s="48"/>
      <c r="C2" s="48"/>
      <c r="D2" s="15"/>
      <c r="E2" s="28" t="s">
        <v>121</v>
      </c>
      <c r="F2" s="13"/>
      <c r="G2" s="13"/>
      <c r="H2" s="13"/>
      <c r="I2" s="13"/>
      <c r="J2" s="13"/>
      <c r="K2" s="13"/>
    </row>
    <row r="3" spans="1:12" ht="24" customHeight="1">
      <c r="A3" s="74"/>
      <c r="B3" s="75"/>
      <c r="C3" s="76"/>
      <c r="D3" s="421" t="s">
        <v>146</v>
      </c>
      <c r="E3" s="96" t="s">
        <v>0</v>
      </c>
      <c r="F3" s="96" t="s">
        <v>197</v>
      </c>
      <c r="G3" s="96" t="s">
        <v>91</v>
      </c>
      <c r="H3" s="474" t="s">
        <v>246</v>
      </c>
      <c r="I3" s="96" t="s">
        <v>92</v>
      </c>
      <c r="J3" s="96" t="s">
        <v>93</v>
      </c>
      <c r="K3" s="228" t="s">
        <v>111</v>
      </c>
      <c r="L3" s="296" t="s">
        <v>107</v>
      </c>
    </row>
    <row r="4" spans="1:13" ht="14.25">
      <c r="A4" s="91"/>
      <c r="B4" s="67"/>
      <c r="C4" s="67"/>
      <c r="D4" s="409">
        <v>312</v>
      </c>
      <c r="E4" s="316" t="str">
        <f>IF($D4="","",IF($D4&lt;=100,VLOOKUP($D4,'1-2'!$D$4:$L$103,2),IF($D4&lt;=200,VLOOKUP($D4,'随時①-2'!$D$4:$L$23,2),IF($D4&lt;=300,VLOOKUP($D4,'随時②-2'!$D$21:$L$35,2),VLOOKUP($D4,'2-4'!$D$4:$L$103,2)))))</f>
        <v>消耗需用費</v>
      </c>
      <c r="F4" s="316" t="str">
        <f>IF($D4="","",IF($D4&lt;=100,VLOOKUP($D4,'1-2'!$D$4:$L$103,3),IF($D4&lt;=200,VLOOKUP($D4,'随時①-2'!$D$4:$L$23,3),IF($D4&lt;=300,VLOOKUP($D4,'随時②-2'!$D$21:$L$35,3),VLOOKUP($D4,'2-4'!$D$4:$L$103,3)))))</f>
        <v>日本弱視教育研究会資料代</v>
      </c>
      <c r="G4" s="225">
        <f>IF($D4="","",IF($D4&lt;=100,VLOOKUP($D4,'1-2'!$D$4:$L$103,4),IF($D4&lt;=200,VLOOKUP($D4,'随時①-2'!$D$4:$L$23,4),IF($D4&lt;=300,VLOOKUP($D4,'随時②-2'!$D$21:$L$35,4),VLOOKUP($D4,'2-4'!$D$4:$L$103,4)))))</f>
        <v>4000</v>
      </c>
      <c r="H4" s="317">
        <f>IF($D4="","",IF($D4&lt;=100,VLOOKUP($D4,'1-2'!$D$4:$L$103,5),IF($D4&lt;=200,VLOOKUP($D4,'随時①-2'!$D$4:$L$23,5),IF($D4&lt;=300,VLOOKUP($D4,'随時②-2'!$D$21:$L$35,5),VLOOKUP($D4,'2-4'!$D$4:$L$103,5)))))</f>
        <v>3</v>
      </c>
      <c r="I4" s="317">
        <f>IF($D4="","",IF($D4&lt;=100,VLOOKUP($D4,'1-2'!$D$4:$L$103,6),IF($D4&lt;=200,VLOOKUP($D4,'随時①-2'!$D$4:$L$23,6),IF($D4&lt;=300,VLOOKUP($D4,'随時②-2'!$D$21:$L$35,6),VLOOKUP($D4,'2-4'!$D$4:$L$103,6)))))</f>
        <v>1</v>
      </c>
      <c r="J4" s="225">
        <f>IF($D4="","",IF($D4&lt;=100,VLOOKUP($D4,'1-2'!$D$4:$L$103,7),IF($D4&lt;=200,VLOOKUP($D4,'随時①-2'!$D$4:$L$23,7),IF($D4&lt;=300,VLOOKUP($D4,'随時②-2'!$D$21:$L$35,7),VLOOKUP($D4,'2-4'!$D$4:$L$103,7)))))</f>
        <v>12000</v>
      </c>
      <c r="K4" s="316">
        <f>IF($D4="","",IF($D4&lt;=100,VLOOKUP($D4,'1-2'!$D$4:$L$103,8),IF($D4&lt;=200,VLOOKUP($D4,'随時①-2'!$D$4:$L$23,8),IF($D4&lt;=300,VLOOKUP($D4,'随時②-2'!$D$21:$L$35,8),VLOOKUP($D4,'2-4'!$D$4:$L$103,8)))))</f>
        <v>0</v>
      </c>
      <c r="L4" s="418" t="str">
        <f>IF($D4="","",IF($D4&lt;=100,VLOOKUP($D4,'1-2'!$D$4:$L$103,9),IF($D4&lt;=200,VLOOKUP($D4,'随時①-2'!$D$4:$L$23,9),IF($D4&lt;=300,VLOOKUP($D4,'随時②-2'!$D$21:$L$35,9),VLOOKUP($D4,'2-4'!$D$4:$L$103,9)))))</f>
        <v>[1月]北海道</v>
      </c>
      <c r="M4" s="5">
        <f aca="true" t="shared" si="0" ref="M4:M18">IF(K4="◎",J4,"")</f>
      </c>
    </row>
    <row r="5" spans="1:13" ht="14.25">
      <c r="A5" s="91"/>
      <c r="B5" s="67"/>
      <c r="C5" s="67"/>
      <c r="D5" s="412"/>
      <c r="E5" s="316">
        <f>IF($D5="","",IF($D5&lt;=100,VLOOKUP($D5,'1-2'!$D$4:$L$103,2),IF($D5&lt;=200,VLOOKUP($D5,'随時①-2'!$D$4:$L$23,2),IF($D5&lt;=300,VLOOKUP($D5,'随時②-2'!$D$21:$L$35,2),VLOOKUP($D5,'2-4'!$D$4:$L$103,2)))))</f>
      </c>
      <c r="F5" s="316">
        <f>IF($D5="","",IF($D5&lt;=100,VLOOKUP($D5,'1-2'!$D$4:$L$103,3),IF($D5&lt;=200,VLOOKUP($D5,'随時①-2'!$D$4:$L$23,3),IF($D5&lt;=300,VLOOKUP($D5,'随時②-2'!$D$21:$L$35,3),VLOOKUP($D5,'2-4'!$D$4:$L$103,3)))))</f>
      </c>
      <c r="G5" s="225">
        <f>IF($D5="","",IF($D5&lt;=100,VLOOKUP($D5,'1-2'!$D$4:$L$103,4),IF($D5&lt;=200,VLOOKUP($D5,'随時①-2'!$D$4:$L$23,4),IF($D5&lt;=300,VLOOKUP($D5,'随時②-2'!$D$21:$L$35,4),VLOOKUP($D5,'2-4'!$D$4:$L$103,4)))))</f>
      </c>
      <c r="H5" s="317">
        <f>IF($D5="","",IF($D5&lt;=100,VLOOKUP($D5,'1-2'!$D$4:$L$103,5),IF($D5&lt;=200,VLOOKUP($D5,'随時①-2'!$D$4:$L$23,5),IF($D5&lt;=300,VLOOKUP($D5,'随時②-2'!$D$21:$L$35,5),VLOOKUP($D5,'2-4'!$D$4:$L$103,5)))))</f>
      </c>
      <c r="I5" s="317">
        <f>IF($D5="","",IF($D5&lt;=100,VLOOKUP($D5,'1-2'!$D$4:$L$103,6),IF($D5&lt;=200,VLOOKUP($D5,'随時①-2'!$D$4:$L$23,6),IF($D5&lt;=300,VLOOKUP($D5,'随時②-2'!$D$21:$L$35,6),VLOOKUP($D5,'2-4'!$D$4:$L$103,6)))))</f>
      </c>
      <c r="J5" s="225">
        <f>IF($D5="","",IF($D5&lt;=100,VLOOKUP($D5,'1-2'!$D$4:$L$103,7),IF($D5&lt;=200,VLOOKUP($D5,'随時①-2'!$D$4:$L$23,7),IF($D5&lt;=300,VLOOKUP($D5,'随時②-2'!$D$21:$L$35,7),VLOOKUP($D5,'2-4'!$D$4:$L$103,7)))))</f>
      </c>
      <c r="K5" s="316">
        <f>IF($D5="","",IF($D5&lt;=100,VLOOKUP($D5,'1-2'!$D$4:$L$103,8),IF($D5&lt;=200,VLOOKUP($D5,'随時①-2'!$D$4:$L$23,8),IF($D5&lt;=300,VLOOKUP($D5,'随時②-2'!$D$21:$L$35,8),VLOOKUP($D5,'2-4'!$D$4:$L$103,8)))))</f>
      </c>
      <c r="L5" s="418">
        <f>IF($D5="","",IF($D5&lt;=100,VLOOKUP($D5,'1-2'!$D$4:$L$103,9),IF($D5&lt;=200,VLOOKUP($D5,'随時①-2'!$D$4:$L$23,9),IF($D5&lt;=300,VLOOKUP($D5,'随時②-2'!$D$21:$L$35,9),VLOOKUP($D5,'2-4'!$D$4:$L$103,9)))))</f>
      </c>
      <c r="M5" s="5">
        <f t="shared" si="0"/>
      </c>
    </row>
    <row r="6" spans="1:13" ht="14.25">
      <c r="A6" s="91"/>
      <c r="B6" s="67"/>
      <c r="C6" s="67"/>
      <c r="D6" s="412"/>
      <c r="E6" s="316">
        <f>IF($D6="","",IF($D6&lt;=100,VLOOKUP($D6,'1-2'!$D$4:$L$103,2),IF($D6&lt;=200,VLOOKUP($D6,'随時①-2'!$D$4:$L$23,2),IF($D6&lt;=300,VLOOKUP($D6,'随時②-2'!$D$21:$L$35,2),VLOOKUP($D6,'2-4'!$D$4:$L$103,2)))))</f>
      </c>
      <c r="F6" s="316">
        <f>IF($D6="","",IF($D6&lt;=100,VLOOKUP($D6,'1-2'!$D$4:$L$103,3),IF($D6&lt;=200,VLOOKUP($D6,'随時①-2'!$D$4:$L$23,3),IF($D6&lt;=300,VLOOKUP($D6,'随時②-2'!$D$21:$L$35,3),VLOOKUP($D6,'2-4'!$D$4:$L$103,3)))))</f>
      </c>
      <c r="G6" s="225">
        <f>IF($D6="","",IF($D6&lt;=100,VLOOKUP($D6,'1-2'!$D$4:$L$103,4),IF($D6&lt;=200,VLOOKUP($D6,'随時①-2'!$D$4:$L$23,4),IF($D6&lt;=300,VLOOKUP($D6,'随時②-2'!$D$21:$L$35,4),VLOOKUP($D6,'2-4'!$D$4:$L$103,4)))))</f>
      </c>
      <c r="H6" s="317">
        <f>IF($D6="","",IF($D6&lt;=100,VLOOKUP($D6,'1-2'!$D$4:$L$103,5),IF($D6&lt;=200,VLOOKUP($D6,'随時①-2'!$D$4:$L$23,5),IF($D6&lt;=300,VLOOKUP($D6,'随時②-2'!$D$21:$L$35,5),VLOOKUP($D6,'2-4'!$D$4:$L$103,5)))))</f>
      </c>
      <c r="I6" s="317">
        <f>IF($D6="","",IF($D6&lt;=100,VLOOKUP($D6,'1-2'!$D$4:$L$103,6),IF($D6&lt;=200,VLOOKUP($D6,'随時①-2'!$D$4:$L$23,6),IF($D6&lt;=300,VLOOKUP($D6,'随時②-2'!$D$21:$L$35,6),VLOOKUP($D6,'2-4'!$D$4:$L$103,6)))))</f>
      </c>
      <c r="J6" s="225">
        <f>IF($D6="","",IF($D6&lt;=100,VLOOKUP($D6,'1-2'!$D$4:$L$103,7),IF($D6&lt;=200,VLOOKUP($D6,'随時①-2'!$D$4:$L$23,7),IF($D6&lt;=300,VLOOKUP($D6,'随時②-2'!$D$21:$L$35,7),VLOOKUP($D6,'2-4'!$D$4:$L$103,7)))))</f>
      </c>
      <c r="K6" s="316">
        <f>IF($D6="","",IF($D6&lt;=100,VLOOKUP($D6,'1-2'!$D$4:$L$103,8),IF($D6&lt;=200,VLOOKUP($D6,'随時①-2'!$D$4:$L$23,8),IF($D6&lt;=300,VLOOKUP($D6,'随時②-2'!$D$21:$L$35,8),VLOOKUP($D6,'2-4'!$D$4:$L$103,8)))))</f>
      </c>
      <c r="L6" s="418">
        <f>IF($D6="","",IF($D6&lt;=100,VLOOKUP($D6,'1-2'!$D$4:$L$103,9),IF($D6&lt;=200,VLOOKUP($D6,'随時①-2'!$D$4:$L$23,9),IF($D6&lt;=300,VLOOKUP($D6,'随時②-2'!$D$21:$L$35,9),VLOOKUP($D6,'2-4'!$D$4:$L$103,9)))))</f>
      </c>
      <c r="M6" s="5">
        <f t="shared" si="0"/>
      </c>
    </row>
    <row r="7" spans="1:13" ht="14.25">
      <c r="A7" s="91"/>
      <c r="B7" s="67"/>
      <c r="C7" s="67"/>
      <c r="D7" s="412"/>
      <c r="E7" s="316">
        <f>IF($D7="","",IF($D7&lt;=100,VLOOKUP($D7,'1-2'!$D$4:$L$103,2),IF($D7&lt;=200,VLOOKUP($D7,'随時①-2'!$D$4:$L$23,2),IF($D7&lt;=300,VLOOKUP($D7,'随時②-2'!$D$21:$L$35,2),VLOOKUP($D7,'2-4'!$D$4:$L$103,2)))))</f>
      </c>
      <c r="F7" s="316">
        <f>IF($D7="","",IF($D7&lt;=100,VLOOKUP($D7,'1-2'!$D$4:$L$103,3),IF($D7&lt;=200,VLOOKUP($D7,'随時①-2'!$D$4:$L$23,3),IF($D7&lt;=300,VLOOKUP($D7,'随時②-2'!$D$21:$L$35,3),VLOOKUP($D7,'2-4'!$D$4:$L$103,3)))))</f>
      </c>
      <c r="G7" s="225">
        <f>IF($D7="","",IF($D7&lt;=100,VLOOKUP($D7,'1-2'!$D$4:$L$103,4),IF($D7&lt;=200,VLOOKUP($D7,'随時①-2'!$D$4:$L$23,4),IF($D7&lt;=300,VLOOKUP($D7,'随時②-2'!$D$21:$L$35,4),VLOOKUP($D7,'2-4'!$D$4:$L$103,4)))))</f>
      </c>
      <c r="H7" s="317">
        <f>IF($D7="","",IF($D7&lt;=100,VLOOKUP($D7,'1-2'!$D$4:$L$103,5),IF($D7&lt;=200,VLOOKUP($D7,'随時①-2'!$D$4:$L$23,5),IF($D7&lt;=300,VLOOKUP($D7,'随時②-2'!$D$21:$L$35,5),VLOOKUP($D7,'2-4'!$D$4:$L$103,5)))))</f>
      </c>
      <c r="I7" s="317">
        <f>IF($D7="","",IF($D7&lt;=100,VLOOKUP($D7,'1-2'!$D$4:$L$103,6),IF($D7&lt;=200,VLOOKUP($D7,'随時①-2'!$D$4:$L$23,6),IF($D7&lt;=300,VLOOKUP($D7,'随時②-2'!$D$21:$L$35,6),VLOOKUP($D7,'2-4'!$D$4:$L$103,6)))))</f>
      </c>
      <c r="J7" s="225">
        <f>IF($D7="","",IF($D7&lt;=100,VLOOKUP($D7,'1-2'!$D$4:$L$103,7),IF($D7&lt;=200,VLOOKUP($D7,'随時①-2'!$D$4:$L$23,7),IF($D7&lt;=300,VLOOKUP($D7,'随時②-2'!$D$21:$L$35,7),VLOOKUP($D7,'2-4'!$D$4:$L$103,7)))))</f>
      </c>
      <c r="K7" s="316">
        <f>IF($D7="","",IF($D7&lt;=100,VLOOKUP($D7,'1-2'!$D$4:$L$103,8),IF($D7&lt;=200,VLOOKUP($D7,'随時①-2'!$D$4:$L$23,8),IF($D7&lt;=300,VLOOKUP($D7,'随時②-2'!$D$21:$L$35,8),VLOOKUP($D7,'2-4'!$D$4:$L$103,8)))))</f>
      </c>
      <c r="L7" s="418">
        <f>IF($D7="","",IF($D7&lt;=100,VLOOKUP($D7,'1-2'!$D$4:$L$103,9),IF($D7&lt;=200,VLOOKUP($D7,'随時①-2'!$D$4:$L$23,9),IF($D7&lt;=300,VLOOKUP($D7,'随時②-2'!$D$21:$L$35,9),VLOOKUP($D7,'2-4'!$D$4:$L$103,9)))))</f>
      </c>
      <c r="M7" s="5">
        <f t="shared" si="0"/>
      </c>
    </row>
    <row r="8" spans="1:13" ht="14.25">
      <c r="A8" s="91"/>
      <c r="B8" s="67"/>
      <c r="C8" s="67"/>
      <c r="D8" s="412"/>
      <c r="E8" s="316">
        <f>IF($D8="","",IF($D8&lt;=100,VLOOKUP($D8,'1-2'!$D$4:$L$103,2),IF($D8&lt;=200,VLOOKUP($D8,'随時①-2'!$D$4:$L$23,2),IF($D8&lt;=300,VLOOKUP($D8,'随時②-2'!$D$21:$L$35,2),VLOOKUP($D8,'2-4'!$D$4:$L$103,2)))))</f>
      </c>
      <c r="F8" s="316">
        <f>IF($D8="","",IF($D8&lt;=100,VLOOKUP($D8,'1-2'!$D$4:$L$103,3),IF($D8&lt;=200,VLOOKUP($D8,'随時①-2'!$D$4:$L$23,3),IF($D8&lt;=300,VLOOKUP($D8,'随時②-2'!$D$21:$L$35,3),VLOOKUP($D8,'2-4'!$D$4:$L$103,3)))))</f>
      </c>
      <c r="G8" s="225">
        <f>IF($D8="","",IF($D8&lt;=100,VLOOKUP($D8,'1-2'!$D$4:$L$103,4),IF($D8&lt;=200,VLOOKUP($D8,'随時①-2'!$D$4:$L$23,4),IF($D8&lt;=300,VLOOKUP($D8,'随時②-2'!$D$21:$L$35,4),VLOOKUP($D8,'2-4'!$D$4:$L$103,4)))))</f>
      </c>
      <c r="H8" s="317">
        <f>IF($D8="","",IF($D8&lt;=100,VLOOKUP($D8,'1-2'!$D$4:$L$103,5),IF($D8&lt;=200,VLOOKUP($D8,'随時①-2'!$D$4:$L$23,5),IF($D8&lt;=300,VLOOKUP($D8,'随時②-2'!$D$21:$L$35,5),VLOOKUP($D8,'2-4'!$D$4:$L$103,5)))))</f>
      </c>
      <c r="I8" s="317">
        <f>IF($D8="","",IF($D8&lt;=100,VLOOKUP($D8,'1-2'!$D$4:$L$103,6),IF($D8&lt;=200,VLOOKUP($D8,'随時①-2'!$D$4:$L$23,6),IF($D8&lt;=300,VLOOKUP($D8,'随時②-2'!$D$21:$L$35,6),VLOOKUP($D8,'2-4'!$D$4:$L$103,6)))))</f>
      </c>
      <c r="J8" s="225">
        <f>IF($D8="","",IF($D8&lt;=100,VLOOKUP($D8,'1-2'!$D$4:$L$103,7),IF($D8&lt;=200,VLOOKUP($D8,'随時①-2'!$D$4:$L$23,7),IF($D8&lt;=300,VLOOKUP($D8,'随時②-2'!$D$21:$L$35,7),VLOOKUP($D8,'2-4'!$D$4:$L$103,7)))))</f>
      </c>
      <c r="K8" s="316">
        <f>IF($D8="","",IF($D8&lt;=100,VLOOKUP($D8,'1-2'!$D$4:$L$103,8),IF($D8&lt;=200,VLOOKUP($D8,'随時①-2'!$D$4:$L$23,8),IF($D8&lt;=300,VLOOKUP($D8,'随時②-2'!$D$21:$L$35,8),VLOOKUP($D8,'2-4'!$D$4:$L$103,8)))))</f>
      </c>
      <c r="L8" s="418">
        <f>IF($D8="","",IF($D8&lt;=100,VLOOKUP($D8,'1-2'!$D$4:$L$103,9),IF($D8&lt;=200,VLOOKUP($D8,'随時①-2'!$D$4:$L$23,9),IF($D8&lt;=300,VLOOKUP($D8,'随時②-2'!$D$21:$L$35,9),VLOOKUP($D8,'2-4'!$D$4:$L$103,9)))))</f>
      </c>
      <c r="M8" s="5">
        <f t="shared" si="0"/>
      </c>
    </row>
    <row r="9" spans="1:13" ht="14.25">
      <c r="A9" s="91"/>
      <c r="B9" s="67"/>
      <c r="C9" s="67"/>
      <c r="D9" s="412"/>
      <c r="E9" s="316">
        <f>IF($D9="","",IF($D9&lt;=100,VLOOKUP($D9,'1-2'!$D$4:$L$103,2),IF($D9&lt;=200,VLOOKUP($D9,'随時①-2'!$D$4:$L$23,2),IF($D9&lt;=300,VLOOKUP($D9,'随時②-2'!$D$21:$L$35,2),VLOOKUP($D9,'2-4'!$D$4:$L$103,2)))))</f>
      </c>
      <c r="F9" s="316">
        <f>IF($D9="","",IF($D9&lt;=100,VLOOKUP($D9,'1-2'!$D$4:$L$103,3),IF($D9&lt;=200,VLOOKUP($D9,'随時①-2'!$D$4:$L$23,3),IF($D9&lt;=300,VLOOKUP($D9,'随時②-2'!$D$21:$L$35,3),VLOOKUP($D9,'2-4'!$D$4:$L$103,3)))))</f>
      </c>
      <c r="G9" s="225">
        <f>IF($D9="","",IF($D9&lt;=100,VLOOKUP($D9,'1-2'!$D$4:$L$103,4),IF($D9&lt;=200,VLOOKUP($D9,'随時①-2'!$D$4:$L$23,4),IF($D9&lt;=300,VLOOKUP($D9,'随時②-2'!$D$21:$L$35,4),VLOOKUP($D9,'2-4'!$D$4:$L$103,4)))))</f>
      </c>
      <c r="H9" s="317">
        <f>IF($D9="","",IF($D9&lt;=100,VLOOKUP($D9,'1-2'!$D$4:$L$103,5),IF($D9&lt;=200,VLOOKUP($D9,'随時①-2'!$D$4:$L$23,5),IF($D9&lt;=300,VLOOKUP($D9,'随時②-2'!$D$21:$L$35,5),VLOOKUP($D9,'2-4'!$D$4:$L$103,5)))))</f>
      </c>
      <c r="I9" s="317">
        <f>IF($D9="","",IF($D9&lt;=100,VLOOKUP($D9,'1-2'!$D$4:$L$103,6),IF($D9&lt;=200,VLOOKUP($D9,'随時①-2'!$D$4:$L$23,6),IF($D9&lt;=300,VLOOKUP($D9,'随時②-2'!$D$21:$L$35,6),VLOOKUP($D9,'2-4'!$D$4:$L$103,6)))))</f>
      </c>
      <c r="J9" s="225">
        <f>IF($D9="","",IF($D9&lt;=100,VLOOKUP($D9,'1-2'!$D$4:$L$103,7),IF($D9&lt;=200,VLOOKUP($D9,'随時①-2'!$D$4:$L$23,7),IF($D9&lt;=300,VLOOKUP($D9,'随時②-2'!$D$21:$L$35,7),VLOOKUP($D9,'2-4'!$D$4:$L$103,7)))))</f>
      </c>
      <c r="K9" s="316">
        <f>IF($D9="","",IF($D9&lt;=100,VLOOKUP($D9,'1-2'!$D$4:$L$103,8),IF($D9&lt;=200,VLOOKUP($D9,'随時①-2'!$D$4:$L$23,8),IF($D9&lt;=300,VLOOKUP($D9,'随時②-2'!$D$21:$L$35,8),VLOOKUP($D9,'2-4'!$D$4:$L$103,8)))))</f>
      </c>
      <c r="L9" s="418">
        <f>IF($D9="","",IF($D9&lt;=100,VLOOKUP($D9,'1-2'!$D$4:$L$103,9),IF($D9&lt;=200,VLOOKUP($D9,'随時①-2'!$D$4:$L$23,9),IF($D9&lt;=300,VLOOKUP($D9,'随時②-2'!$D$21:$L$35,9),VLOOKUP($D9,'2-4'!$D$4:$L$103,9)))))</f>
      </c>
      <c r="M9" s="5">
        <f t="shared" si="0"/>
      </c>
    </row>
    <row r="10" spans="1:13" ht="14.25">
      <c r="A10" s="91"/>
      <c r="B10" s="67"/>
      <c r="C10" s="67"/>
      <c r="D10" s="412"/>
      <c r="E10" s="316">
        <f>IF($D10="","",IF($D10&lt;=100,VLOOKUP($D10,'1-2'!$D$4:$L$103,2),IF($D10&lt;=200,VLOOKUP($D10,'随時①-2'!$D$4:$L$23,2),IF($D10&lt;=300,VLOOKUP($D10,'随時②-2'!$D$21:$L$35,2),VLOOKUP($D10,'2-4'!$D$4:$L$103,2)))))</f>
      </c>
      <c r="F10" s="316">
        <f>IF($D10="","",IF($D10&lt;=100,VLOOKUP($D10,'1-2'!$D$4:$L$103,3),IF($D10&lt;=200,VLOOKUP($D10,'随時①-2'!$D$4:$L$23,3),IF($D10&lt;=300,VLOOKUP($D10,'随時②-2'!$D$21:$L$35,3),VLOOKUP($D10,'2-4'!$D$4:$L$103,3)))))</f>
      </c>
      <c r="G10" s="225">
        <f>IF($D10="","",IF($D10&lt;=100,VLOOKUP($D10,'1-2'!$D$4:$L$103,4),IF($D10&lt;=200,VLOOKUP($D10,'随時①-2'!$D$4:$L$23,4),IF($D10&lt;=300,VLOOKUP($D10,'随時②-2'!$D$21:$L$35,4),VLOOKUP($D10,'2-4'!$D$4:$L$103,4)))))</f>
      </c>
      <c r="H10" s="317">
        <f>IF($D10="","",IF($D10&lt;=100,VLOOKUP($D10,'1-2'!$D$4:$L$103,5),IF($D10&lt;=200,VLOOKUP($D10,'随時①-2'!$D$4:$L$23,5),IF($D10&lt;=300,VLOOKUP($D10,'随時②-2'!$D$21:$L$35,5),VLOOKUP($D10,'2-4'!$D$4:$L$103,5)))))</f>
      </c>
      <c r="I10" s="317">
        <f>IF($D10="","",IF($D10&lt;=100,VLOOKUP($D10,'1-2'!$D$4:$L$103,6),IF($D10&lt;=200,VLOOKUP($D10,'随時①-2'!$D$4:$L$23,6),IF($D10&lt;=300,VLOOKUP($D10,'随時②-2'!$D$21:$L$35,6),VLOOKUP($D10,'2-4'!$D$4:$L$103,6)))))</f>
      </c>
      <c r="J10" s="225">
        <f>IF($D10="","",IF($D10&lt;=100,VLOOKUP($D10,'1-2'!$D$4:$L$103,7),IF($D10&lt;=200,VLOOKUP($D10,'随時①-2'!$D$4:$L$23,7),IF($D10&lt;=300,VLOOKUP($D10,'随時②-2'!$D$21:$L$35,7),VLOOKUP($D10,'2-4'!$D$4:$L$103,7)))))</f>
      </c>
      <c r="K10" s="316">
        <f>IF($D10="","",IF($D10&lt;=100,VLOOKUP($D10,'1-2'!$D$4:$L$103,8),IF($D10&lt;=200,VLOOKUP($D10,'随時①-2'!$D$4:$L$23,8),IF($D10&lt;=300,VLOOKUP($D10,'随時②-2'!$D$21:$L$35,8),VLOOKUP($D10,'2-4'!$D$4:$L$103,8)))))</f>
      </c>
      <c r="L10" s="418">
        <f>IF($D10="","",IF($D10&lt;=100,VLOOKUP($D10,'1-2'!$D$4:$L$103,9),IF($D10&lt;=200,VLOOKUP($D10,'随時①-2'!$D$4:$L$23,9),IF($D10&lt;=300,VLOOKUP($D10,'随時②-2'!$D$21:$L$35,9),VLOOKUP($D10,'2-4'!$D$4:$L$103,9)))))</f>
      </c>
      <c r="M10" s="5">
        <f t="shared" si="0"/>
      </c>
    </row>
    <row r="11" spans="1:13" ht="14.25">
      <c r="A11" s="91"/>
      <c r="B11" s="67"/>
      <c r="C11" s="67"/>
      <c r="D11" s="412"/>
      <c r="E11" s="316">
        <f>IF($D11="","",IF($D11&lt;=100,VLOOKUP($D11,'1-2'!$D$4:$L$103,2),IF($D11&lt;=200,VLOOKUP($D11,'随時①-2'!$D$4:$L$23,2),IF($D11&lt;=300,VLOOKUP($D11,'随時②-2'!$D$21:$L$35,2),VLOOKUP($D11,'2-4'!$D$4:$L$103,2)))))</f>
      </c>
      <c r="F11" s="316">
        <f>IF($D11="","",IF($D11&lt;=100,VLOOKUP($D11,'1-2'!$D$4:$L$103,3),IF($D11&lt;=200,VLOOKUP($D11,'随時①-2'!$D$4:$L$23,3),IF($D11&lt;=300,VLOOKUP($D11,'随時②-2'!$D$21:$L$35,3),VLOOKUP($D11,'2-4'!$D$4:$L$103,3)))))</f>
      </c>
      <c r="G11" s="225">
        <f>IF($D11="","",IF($D11&lt;=100,VLOOKUP($D11,'1-2'!$D$4:$L$103,4),IF($D11&lt;=200,VLOOKUP($D11,'随時①-2'!$D$4:$L$23,4),IF($D11&lt;=300,VLOOKUP($D11,'随時②-2'!$D$21:$L$35,4),VLOOKUP($D11,'2-4'!$D$4:$L$103,4)))))</f>
      </c>
      <c r="H11" s="317">
        <f>IF($D11="","",IF($D11&lt;=100,VLOOKUP($D11,'1-2'!$D$4:$L$103,5),IF($D11&lt;=200,VLOOKUP($D11,'随時①-2'!$D$4:$L$23,5),IF($D11&lt;=300,VLOOKUP($D11,'随時②-2'!$D$21:$L$35,5),VLOOKUP($D11,'2-4'!$D$4:$L$103,5)))))</f>
      </c>
      <c r="I11" s="317">
        <f>IF($D11="","",IF($D11&lt;=100,VLOOKUP($D11,'1-2'!$D$4:$L$103,6),IF($D11&lt;=200,VLOOKUP($D11,'随時①-2'!$D$4:$L$23,6),IF($D11&lt;=300,VLOOKUP($D11,'随時②-2'!$D$21:$L$35,6),VLOOKUP($D11,'2-4'!$D$4:$L$103,6)))))</f>
      </c>
      <c r="J11" s="225">
        <f>IF($D11="","",IF($D11&lt;=100,VLOOKUP($D11,'1-2'!$D$4:$L$103,7),IF($D11&lt;=200,VLOOKUP($D11,'随時①-2'!$D$4:$L$23,7),IF($D11&lt;=300,VLOOKUP($D11,'随時②-2'!$D$21:$L$35,7),VLOOKUP($D11,'2-4'!$D$4:$L$103,7)))))</f>
      </c>
      <c r="K11" s="316">
        <f>IF($D11="","",IF($D11&lt;=100,VLOOKUP($D11,'1-2'!$D$4:$L$103,8),IF($D11&lt;=200,VLOOKUP($D11,'随時①-2'!$D$4:$L$23,8),IF($D11&lt;=300,VLOOKUP($D11,'随時②-2'!$D$21:$L$35,8),VLOOKUP($D11,'2-4'!$D$4:$L$103,8)))))</f>
      </c>
      <c r="L11" s="418">
        <f>IF($D11="","",IF($D11&lt;=100,VLOOKUP($D11,'1-2'!$D$4:$L$103,9),IF($D11&lt;=200,VLOOKUP($D11,'随時①-2'!$D$4:$L$23,9),IF($D11&lt;=300,VLOOKUP($D11,'随時②-2'!$D$21:$L$35,9),VLOOKUP($D11,'2-4'!$D$4:$L$103,9)))))</f>
      </c>
      <c r="M11" s="5">
        <f t="shared" si="0"/>
      </c>
    </row>
    <row r="12" spans="1:13" ht="14.25">
      <c r="A12" s="91"/>
      <c r="B12" s="67"/>
      <c r="C12" s="67"/>
      <c r="D12" s="412"/>
      <c r="E12" s="316">
        <f>IF($D12="","",IF($D12&lt;=100,VLOOKUP($D12,'1-2'!$D$4:$L$103,2),IF($D12&lt;=200,VLOOKUP($D12,'随時①-2'!$D$4:$L$23,2),IF($D12&lt;=300,VLOOKUP($D12,'随時②-2'!$D$21:$L$35,2),VLOOKUP($D12,'2-4'!$D$4:$L$103,2)))))</f>
      </c>
      <c r="F12" s="316">
        <f>IF($D12="","",IF($D12&lt;=100,VLOOKUP($D12,'1-2'!$D$4:$L$103,3),IF($D12&lt;=200,VLOOKUP($D12,'随時①-2'!$D$4:$L$23,3),IF($D12&lt;=300,VLOOKUP($D12,'随時②-2'!$D$21:$L$35,3),VLOOKUP($D12,'2-4'!$D$4:$L$103,3)))))</f>
      </c>
      <c r="G12" s="225">
        <f>IF($D12="","",IF($D12&lt;=100,VLOOKUP($D12,'1-2'!$D$4:$L$103,4),IF($D12&lt;=200,VLOOKUP($D12,'随時①-2'!$D$4:$L$23,4),IF($D12&lt;=300,VLOOKUP($D12,'随時②-2'!$D$21:$L$35,4),VLOOKUP($D12,'2-4'!$D$4:$L$103,4)))))</f>
      </c>
      <c r="H12" s="317">
        <f>IF($D12="","",IF($D12&lt;=100,VLOOKUP($D12,'1-2'!$D$4:$L$103,5),IF($D12&lt;=200,VLOOKUP($D12,'随時①-2'!$D$4:$L$23,5),IF($D12&lt;=300,VLOOKUP($D12,'随時②-2'!$D$21:$L$35,5),VLOOKUP($D12,'2-4'!$D$4:$L$103,5)))))</f>
      </c>
      <c r="I12" s="317">
        <f>IF($D12="","",IF($D12&lt;=100,VLOOKUP($D12,'1-2'!$D$4:$L$103,6),IF($D12&lt;=200,VLOOKUP($D12,'随時①-2'!$D$4:$L$23,6),IF($D12&lt;=300,VLOOKUP($D12,'随時②-2'!$D$21:$L$35,6),VLOOKUP($D12,'2-4'!$D$4:$L$103,6)))))</f>
      </c>
      <c r="J12" s="225">
        <f>IF($D12="","",IF($D12&lt;=100,VLOOKUP($D12,'1-2'!$D$4:$L$103,7),IF($D12&lt;=200,VLOOKUP($D12,'随時①-2'!$D$4:$L$23,7),IF($D12&lt;=300,VLOOKUP($D12,'随時②-2'!$D$21:$L$35,7),VLOOKUP($D12,'2-4'!$D$4:$L$103,7)))))</f>
      </c>
      <c r="K12" s="380">
        <f>IF($D12="","",IF($D12&lt;=100,VLOOKUP($D12,'1-2'!$D$4:$L$103,8),IF($D12&lt;=200,VLOOKUP($D12,'随時①-2'!$D$4:$L$23,8),IF($D12&lt;=300,VLOOKUP($D12,'随時②-2'!$D$21:$L$35,8),VLOOKUP($D12,'2-4'!$D$4:$L$103,8)))))</f>
      </c>
      <c r="L12" s="418">
        <f>IF($D12="","",IF($D12&lt;=100,VLOOKUP($D12,'1-2'!$D$4:$L$103,9),IF($D12&lt;=200,VLOOKUP($D12,'随時①-2'!$D$4:$L$23,9),IF($D12&lt;=300,VLOOKUP($D12,'随時②-2'!$D$21:$L$35,9),VLOOKUP($D12,'2-4'!$D$4:$L$103,9)))))</f>
      </c>
      <c r="M12" s="5">
        <f t="shared" si="0"/>
      </c>
    </row>
    <row r="13" spans="1:13" ht="14.25">
      <c r="A13" s="91"/>
      <c r="B13" s="67"/>
      <c r="C13" s="67"/>
      <c r="D13" s="412"/>
      <c r="E13" s="316">
        <f>IF($D13="","",IF($D13&lt;=100,VLOOKUP($D13,'1-2'!$D$4:$L$103,2),IF($D13&lt;=200,VLOOKUP($D13,'随時①-2'!$D$4:$L$23,2),IF($D13&lt;=300,VLOOKUP($D13,'随時②-2'!$D$21:$L$35,2),VLOOKUP($D13,'2-4'!$D$4:$L$103,2)))))</f>
      </c>
      <c r="F13" s="316">
        <f>IF($D13="","",IF($D13&lt;=100,VLOOKUP($D13,'1-2'!$D$4:$L$103,3),IF($D13&lt;=200,VLOOKUP($D13,'随時①-2'!$D$4:$L$23,3),IF($D13&lt;=300,VLOOKUP($D13,'随時②-2'!$D$21:$L$35,3),VLOOKUP($D13,'2-4'!$D$4:$L$103,3)))))</f>
      </c>
      <c r="G13" s="225">
        <f>IF($D13="","",IF($D13&lt;=100,VLOOKUP($D13,'1-2'!$D$4:$L$103,4),IF($D13&lt;=200,VLOOKUP($D13,'随時①-2'!$D$4:$L$23,4),IF($D13&lt;=300,VLOOKUP($D13,'随時②-2'!$D$21:$L$35,4),VLOOKUP($D13,'2-4'!$D$4:$L$103,4)))))</f>
      </c>
      <c r="H13" s="317">
        <f>IF($D13="","",IF($D13&lt;=100,VLOOKUP($D13,'1-2'!$D$4:$L$103,5),IF($D13&lt;=200,VLOOKUP($D13,'随時①-2'!$D$4:$L$23,5),IF($D13&lt;=300,VLOOKUP($D13,'随時②-2'!$D$21:$L$35,5),VLOOKUP($D13,'2-4'!$D$4:$L$103,5)))))</f>
      </c>
      <c r="I13" s="317">
        <f>IF($D13="","",IF($D13&lt;=100,VLOOKUP($D13,'1-2'!$D$4:$L$103,6),IF($D13&lt;=200,VLOOKUP($D13,'随時①-2'!$D$4:$L$23,6),IF($D13&lt;=300,VLOOKUP($D13,'随時②-2'!$D$21:$L$35,6),VLOOKUP($D13,'2-4'!$D$4:$L$103,6)))))</f>
      </c>
      <c r="J13" s="225">
        <f>IF($D13="","",IF($D13&lt;=100,VLOOKUP($D13,'1-2'!$D$4:$L$103,7),IF($D13&lt;=200,VLOOKUP($D13,'随時①-2'!$D$4:$L$23,7),IF($D13&lt;=300,VLOOKUP($D13,'随時②-2'!$D$21:$L$35,7),VLOOKUP($D13,'2-4'!$D$4:$L$103,7)))))</f>
      </c>
      <c r="K13" s="316">
        <f>IF($D13="","",IF($D13&lt;=100,VLOOKUP($D13,'1-2'!$D$4:$L$103,8),IF($D13&lt;=200,VLOOKUP($D13,'随時①-2'!$D$4:$L$23,8),IF($D13&lt;=300,VLOOKUP($D13,'随時②-2'!$D$21:$L$35,8),VLOOKUP($D13,'2-4'!$D$4:$L$103,8)))))</f>
      </c>
      <c r="L13" s="418">
        <f>IF($D13="","",IF($D13&lt;=100,VLOOKUP($D13,'1-2'!$D$4:$L$103,9),IF($D13&lt;=200,VLOOKUP($D13,'随時①-2'!$D$4:$L$23,9),IF($D13&lt;=300,VLOOKUP($D13,'随時②-2'!$D$21:$L$35,9),VLOOKUP($D13,'2-4'!$D$4:$L$103,9)))))</f>
      </c>
      <c r="M13" s="5">
        <f t="shared" si="0"/>
      </c>
    </row>
    <row r="14" spans="1:13" ht="14.25">
      <c r="A14" s="91"/>
      <c r="B14" s="67"/>
      <c r="C14" s="67"/>
      <c r="D14" s="412"/>
      <c r="E14" s="316">
        <f>IF($D14="","",IF($D14&lt;=100,VLOOKUP($D14,'1-2'!$D$4:$L$103,2),IF($D14&lt;=200,VLOOKUP($D14,'随時①-2'!$D$4:$L$23,2),IF($D14&lt;=300,VLOOKUP($D14,'随時②-2'!$D$21:$L$35,2),VLOOKUP($D14,'2-4'!$D$4:$L$103,2)))))</f>
      </c>
      <c r="F14" s="316">
        <f>IF($D14="","",IF($D14&lt;=100,VLOOKUP($D14,'1-2'!$D$4:$L$103,3),IF($D14&lt;=200,VLOOKUP($D14,'随時①-2'!$D$4:$L$23,3),IF($D14&lt;=300,VLOOKUP($D14,'随時②-2'!$D$21:$L$35,3),VLOOKUP($D14,'2-4'!$D$4:$L$103,3)))))</f>
      </c>
      <c r="G14" s="225">
        <f>IF($D14="","",IF($D14&lt;=100,VLOOKUP($D14,'1-2'!$D$4:$L$103,4),IF($D14&lt;=200,VLOOKUP($D14,'随時①-2'!$D$4:$L$23,4),IF($D14&lt;=300,VLOOKUP($D14,'随時②-2'!$D$21:$L$35,4),VLOOKUP($D14,'2-4'!$D$4:$L$103,4)))))</f>
      </c>
      <c r="H14" s="317">
        <f>IF($D14="","",IF($D14&lt;=100,VLOOKUP($D14,'1-2'!$D$4:$L$103,5),IF($D14&lt;=200,VLOOKUP($D14,'随時①-2'!$D$4:$L$23,5),IF($D14&lt;=300,VLOOKUP($D14,'随時②-2'!$D$21:$L$35,5),VLOOKUP($D14,'2-4'!$D$4:$L$103,5)))))</f>
      </c>
      <c r="I14" s="317">
        <f>IF($D14="","",IF($D14&lt;=100,VLOOKUP($D14,'1-2'!$D$4:$L$103,6),IF($D14&lt;=200,VLOOKUP($D14,'随時①-2'!$D$4:$L$23,6),IF($D14&lt;=300,VLOOKUP($D14,'随時②-2'!$D$21:$L$35,6),VLOOKUP($D14,'2-4'!$D$4:$L$103,6)))))</f>
      </c>
      <c r="J14" s="225">
        <f>IF($D14="","",IF($D14&lt;=100,VLOOKUP($D14,'1-2'!$D$4:$L$103,7),IF($D14&lt;=200,VLOOKUP($D14,'随時①-2'!$D$4:$L$23,7),IF($D14&lt;=300,VLOOKUP($D14,'随時②-2'!$D$21:$L$35,7),VLOOKUP($D14,'2-4'!$D$4:$L$103,7)))))</f>
      </c>
      <c r="K14" s="316">
        <f>IF($D14="","",IF($D14&lt;=100,VLOOKUP($D14,'1-2'!$D$4:$L$103,8),IF($D14&lt;=200,VLOOKUP($D14,'随時①-2'!$D$4:$L$23,8),IF($D14&lt;=300,VLOOKUP($D14,'随時②-2'!$D$21:$L$35,8),VLOOKUP($D14,'2-4'!$D$4:$L$103,8)))))</f>
      </c>
      <c r="L14" s="418">
        <f>IF($D14="","",IF($D14&lt;=100,VLOOKUP($D14,'1-2'!$D$4:$L$103,9),IF($D14&lt;=200,VLOOKUP($D14,'随時①-2'!$D$4:$L$23,9),IF($D14&lt;=300,VLOOKUP($D14,'随時②-2'!$D$21:$L$35,9),VLOOKUP($D14,'2-4'!$D$4:$L$103,9)))))</f>
      </c>
      <c r="M14" s="5">
        <f t="shared" si="0"/>
      </c>
    </row>
    <row r="15" spans="1:13" ht="14.25">
      <c r="A15" s="91"/>
      <c r="B15" s="67"/>
      <c r="C15" s="67"/>
      <c r="D15" s="412"/>
      <c r="E15" s="316">
        <f>IF($D15="","",IF($D15&lt;=100,VLOOKUP($D15,'1-2'!$D$4:$L$103,2),IF($D15&lt;=200,VLOOKUP($D15,'随時①-2'!$D$4:$L$23,2),IF($D15&lt;=300,VLOOKUP($D15,'随時②-2'!$D$21:$L$35,2),VLOOKUP($D15,'2-4'!$D$4:$L$103,2)))))</f>
      </c>
      <c r="F15" s="316">
        <f>IF($D15="","",IF($D15&lt;=100,VLOOKUP($D15,'1-2'!$D$4:$L$103,3),IF($D15&lt;=200,VLOOKUP($D15,'随時①-2'!$D$4:$L$23,3),IF($D15&lt;=300,VLOOKUP($D15,'随時②-2'!$D$21:$L$35,3),VLOOKUP($D15,'2-4'!$D$4:$L$103,3)))))</f>
      </c>
      <c r="G15" s="225">
        <f>IF($D15="","",IF($D15&lt;=100,VLOOKUP($D15,'1-2'!$D$4:$L$103,4),IF($D15&lt;=200,VLOOKUP($D15,'随時①-2'!$D$4:$L$23,4),IF($D15&lt;=300,VLOOKUP($D15,'随時②-2'!$D$21:$L$35,4),VLOOKUP($D15,'2-4'!$D$4:$L$103,4)))))</f>
      </c>
      <c r="H15" s="317">
        <f>IF($D15="","",IF($D15&lt;=100,VLOOKUP($D15,'1-2'!$D$4:$L$103,5),IF($D15&lt;=200,VLOOKUP($D15,'随時①-2'!$D$4:$L$23,5),IF($D15&lt;=300,VLOOKUP($D15,'随時②-2'!$D$21:$L$35,5),VLOOKUP($D15,'2-4'!$D$4:$L$103,5)))))</f>
      </c>
      <c r="I15" s="317">
        <f>IF($D15="","",IF($D15&lt;=100,VLOOKUP($D15,'1-2'!$D$4:$L$103,6),IF($D15&lt;=200,VLOOKUP($D15,'随時①-2'!$D$4:$L$23,6),IF($D15&lt;=300,VLOOKUP($D15,'随時②-2'!$D$21:$L$35,6),VLOOKUP($D15,'2-4'!$D$4:$L$103,6)))))</f>
      </c>
      <c r="J15" s="225">
        <f>IF($D15="","",IF($D15&lt;=100,VLOOKUP($D15,'1-2'!$D$4:$L$103,7),IF($D15&lt;=200,VLOOKUP($D15,'随時①-2'!$D$4:$L$23,7),IF($D15&lt;=300,VLOOKUP($D15,'随時②-2'!$D$21:$L$35,7),VLOOKUP($D15,'2-4'!$D$4:$L$103,7)))))</f>
      </c>
      <c r="K15" s="316">
        <f>IF($D15="","",IF($D15&lt;=100,VLOOKUP($D15,'1-2'!$D$4:$L$103,8),IF($D15&lt;=200,VLOOKUP($D15,'随時①-2'!$D$4:$L$23,8),IF($D15&lt;=300,VLOOKUP($D15,'随時②-2'!$D$21:$L$35,8),VLOOKUP($D15,'2-4'!$D$4:$L$103,8)))))</f>
      </c>
      <c r="L15" s="418">
        <f>IF($D15="","",IF($D15&lt;=100,VLOOKUP($D15,'1-2'!$D$4:$L$103,9),IF($D15&lt;=200,VLOOKUP($D15,'随時①-2'!$D$4:$L$23,9),IF($D15&lt;=300,VLOOKUP($D15,'随時②-2'!$D$21:$L$35,9),VLOOKUP($D15,'2-4'!$D$4:$L$103,9)))))</f>
      </c>
      <c r="M15" s="5">
        <f t="shared" si="0"/>
      </c>
    </row>
    <row r="16" spans="1:13" ht="14.25">
      <c r="A16" s="91"/>
      <c r="B16" s="67"/>
      <c r="C16" s="67"/>
      <c r="D16" s="412"/>
      <c r="E16" s="316">
        <f>IF($D16="","",IF($D16&lt;=100,VLOOKUP($D16,'1-2'!$D$4:$L$103,2),IF($D16&lt;=200,VLOOKUP($D16,'随時①-2'!$D$4:$L$23,2),IF($D16&lt;=300,VLOOKUP($D16,'随時②-2'!$D$21:$L$35,2),VLOOKUP($D16,'2-4'!$D$4:$L$103,2)))))</f>
      </c>
      <c r="F16" s="316">
        <f>IF($D16="","",IF($D16&lt;=100,VLOOKUP($D16,'1-2'!$D$4:$L$103,3),IF($D16&lt;=200,VLOOKUP($D16,'随時①-2'!$D$4:$L$23,3),IF($D16&lt;=300,VLOOKUP($D16,'随時②-2'!$D$21:$L$35,3),VLOOKUP($D16,'2-4'!$D$4:$L$103,3)))))</f>
      </c>
      <c r="G16" s="225">
        <f>IF($D16="","",IF($D16&lt;=100,VLOOKUP($D16,'1-2'!$D$4:$L$103,4),IF($D16&lt;=200,VLOOKUP($D16,'随時①-2'!$D$4:$L$23,4),IF($D16&lt;=300,VLOOKUP($D16,'随時②-2'!$D$21:$L$35,4),VLOOKUP($D16,'2-4'!$D$4:$L$103,4)))))</f>
      </c>
      <c r="H16" s="317">
        <f>IF($D16="","",IF($D16&lt;=100,VLOOKUP($D16,'1-2'!$D$4:$L$103,5),IF($D16&lt;=200,VLOOKUP($D16,'随時①-2'!$D$4:$L$23,5),IF($D16&lt;=300,VLOOKUP($D16,'随時②-2'!$D$21:$L$35,5),VLOOKUP($D16,'2-4'!$D$4:$L$103,5)))))</f>
      </c>
      <c r="I16" s="317">
        <f>IF($D16="","",IF($D16&lt;=100,VLOOKUP($D16,'1-2'!$D$4:$L$103,6),IF($D16&lt;=200,VLOOKUP($D16,'随時①-2'!$D$4:$L$23,6),IF($D16&lt;=300,VLOOKUP($D16,'随時②-2'!$D$21:$L$35,6),VLOOKUP($D16,'2-4'!$D$4:$L$103,6)))))</f>
      </c>
      <c r="J16" s="225">
        <f>IF($D16="","",IF($D16&lt;=100,VLOOKUP($D16,'1-2'!$D$4:$L$103,7),IF($D16&lt;=200,VLOOKUP($D16,'随時①-2'!$D$4:$L$23,7),IF($D16&lt;=300,VLOOKUP($D16,'随時②-2'!$D$21:$L$35,7),VLOOKUP($D16,'2-4'!$D$4:$L$103,7)))))</f>
      </c>
      <c r="K16" s="316">
        <f>IF($D16="","",IF($D16&lt;=100,VLOOKUP($D16,'1-2'!$D$4:$L$103,8),IF($D16&lt;=200,VLOOKUP($D16,'随時①-2'!$D$4:$L$23,8),IF($D16&lt;=300,VLOOKUP($D16,'随時②-2'!$D$21:$L$35,8),VLOOKUP($D16,'2-4'!$D$4:$L$103,8)))))</f>
      </c>
      <c r="L16" s="418">
        <f>IF($D16="","",IF($D16&lt;=100,VLOOKUP($D16,'1-2'!$D$4:$L$103,9),IF($D16&lt;=200,VLOOKUP($D16,'随時①-2'!$D$4:$L$23,9),IF($D16&lt;=300,VLOOKUP($D16,'随時②-2'!$D$21:$L$35,9),VLOOKUP($D16,'2-4'!$D$4:$L$103,9)))))</f>
      </c>
      <c r="M16" s="5">
        <f t="shared" si="0"/>
      </c>
    </row>
    <row r="17" spans="1:13" ht="14.25">
      <c r="A17" s="91"/>
      <c r="B17" s="67"/>
      <c r="C17" s="67"/>
      <c r="D17" s="412"/>
      <c r="E17" s="316">
        <f>IF($D17="","",IF($D17&lt;=100,VLOOKUP($D17,'1-2'!$D$4:$L$103,2),IF($D17&lt;=200,VLOOKUP($D17,'随時①-2'!$D$4:$L$23,2),IF($D17&lt;=300,VLOOKUP($D17,'随時②-2'!$D$21:$L$35,2),VLOOKUP($D17,'2-4'!$D$4:$L$103,2)))))</f>
      </c>
      <c r="F17" s="316">
        <f>IF($D17="","",IF($D17&lt;=100,VLOOKUP($D17,'1-2'!$D$4:$L$103,3),IF($D17&lt;=200,VLOOKUP($D17,'随時①-2'!$D$4:$L$23,3),IF($D17&lt;=300,VLOOKUP($D17,'随時②-2'!$D$21:$L$35,3),VLOOKUP($D17,'2-4'!$D$4:$L$103,3)))))</f>
      </c>
      <c r="G17" s="225">
        <f>IF($D17="","",IF($D17&lt;=100,VLOOKUP($D17,'1-2'!$D$4:$L$103,4),IF($D17&lt;=200,VLOOKUP($D17,'随時①-2'!$D$4:$L$23,4),IF($D17&lt;=300,VLOOKUP($D17,'随時②-2'!$D$21:$L$35,4),VLOOKUP($D17,'2-4'!$D$4:$L$103,4)))))</f>
      </c>
      <c r="H17" s="317">
        <f>IF($D17="","",IF($D17&lt;=100,VLOOKUP($D17,'1-2'!$D$4:$L$103,5),IF($D17&lt;=200,VLOOKUP($D17,'随時①-2'!$D$4:$L$23,5),IF($D17&lt;=300,VLOOKUP($D17,'随時②-2'!$D$21:$L$35,5),VLOOKUP($D17,'2-4'!$D$4:$L$103,5)))))</f>
      </c>
      <c r="I17" s="317">
        <f>IF($D17="","",IF($D17&lt;=100,VLOOKUP($D17,'1-2'!$D$4:$L$103,6),IF($D17&lt;=200,VLOOKUP($D17,'随時①-2'!$D$4:$L$23,6),IF($D17&lt;=300,VLOOKUP($D17,'随時②-2'!$D$21:$L$35,6),VLOOKUP($D17,'2-4'!$D$4:$L$103,6)))))</f>
      </c>
      <c r="J17" s="225">
        <f>IF($D17="","",IF($D17&lt;=100,VLOOKUP($D17,'1-2'!$D$4:$L$103,7),IF($D17&lt;=200,VLOOKUP($D17,'随時①-2'!$D$4:$L$23,7),IF($D17&lt;=300,VLOOKUP($D17,'随時②-2'!$D$21:$L$35,7),VLOOKUP($D17,'2-4'!$D$4:$L$103,7)))))</f>
      </c>
      <c r="K17" s="316">
        <f>IF($D17="","",IF($D17&lt;=100,VLOOKUP($D17,'1-2'!$D$4:$L$103,8),IF($D17&lt;=200,VLOOKUP($D17,'随時①-2'!$D$4:$L$23,8),IF($D17&lt;=300,VLOOKUP($D17,'随時②-2'!$D$21:$L$35,8),VLOOKUP($D17,'2-4'!$D$4:$L$103,8)))))</f>
      </c>
      <c r="L17" s="418">
        <f>IF($D17="","",IF($D17&lt;=100,VLOOKUP($D17,'1-2'!$D$4:$L$103,9),IF($D17&lt;=200,VLOOKUP($D17,'随時①-2'!$D$4:$L$23,9),IF($D17&lt;=300,VLOOKUP($D17,'随時②-2'!$D$21:$L$35,9),VLOOKUP($D17,'2-4'!$D$4:$L$103,9)))))</f>
      </c>
      <c r="M17" s="5">
        <f t="shared" si="0"/>
      </c>
    </row>
    <row r="18" spans="1:13" ht="15" thickBot="1">
      <c r="A18" s="91"/>
      <c r="B18" s="67"/>
      <c r="C18" s="67"/>
      <c r="D18" s="413"/>
      <c r="E18" s="346">
        <f>IF($D18="","",IF($D18&lt;=100,VLOOKUP($D18,'1-2'!$D$4:$L$103,2),IF($D18&lt;=200,VLOOKUP($D18,'随時①-2'!$D$4:$L$23,2),IF($D18&lt;=300,VLOOKUP($D18,'随時②-2'!$D$21:$L$35,2),VLOOKUP($D18,'2-4'!$D$4:$L$103,2)))))</f>
      </c>
      <c r="F18" s="419">
        <f>IF($D18="","",IF($D18&lt;=100,VLOOKUP($D18,'1-2'!$D$4:$L$103,3),IF($D18&lt;=200,VLOOKUP($D18,'随時①-2'!$D$4:$L$23,3),IF($D18&lt;=300,VLOOKUP($D18,'随時②-2'!$D$21:$L$35,3),VLOOKUP($D18,'2-4'!$D$4:$L$103,3)))))</f>
      </c>
      <c r="G18" s="414">
        <f>IF($D18="","",IF($D18&lt;=100,VLOOKUP($D18,'1-2'!$D$4:$L$103,4),IF($D18&lt;=200,VLOOKUP($D18,'随時①-2'!$D$4:$L$23,4),IF($D18&lt;=300,VLOOKUP($D18,'随時②-2'!$D$21:$L$35,4),VLOOKUP($D18,'2-4'!$D$4:$L$103,4)))))</f>
      </c>
      <c r="H18" s="415">
        <f>IF($D18="","",IF($D18&lt;=100,VLOOKUP($D18,'1-2'!$D$4:$L$103,5),IF($D18&lt;=200,VLOOKUP($D18,'随時①-2'!$D$4:$L$23,5),IF($D18&lt;=300,VLOOKUP($D18,'随時②-2'!$D$21:$L$35,5),VLOOKUP($D18,'2-4'!$D$4:$L$103,5)))))</f>
      </c>
      <c r="I18" s="415">
        <f>IF($D18="","",IF($D18&lt;=100,VLOOKUP($D18,'1-2'!$D$4:$L$103,6),IF($D18&lt;=200,VLOOKUP($D18,'随時①-2'!$D$4:$L$23,6),IF($D18&lt;=300,VLOOKUP($D18,'随時②-2'!$D$21:$L$35,6),VLOOKUP($D18,'2-4'!$D$4:$L$103,6)))))</f>
      </c>
      <c r="J18" s="414">
        <f>IF($D18="","",IF($D18&lt;=100,VLOOKUP($D18,'1-2'!$D$4:$L$103,7),IF($D18&lt;=200,VLOOKUP($D18,'随時①-2'!$D$4:$L$23,7),IF($D18&lt;=300,VLOOKUP($D18,'随時②-2'!$D$21:$L$35,7),VLOOKUP($D18,'2-4'!$D$4:$L$103,7)))))</f>
      </c>
      <c r="K18" s="419">
        <f>IF($D18="","",IF($D18&lt;=100,VLOOKUP($D18,'1-2'!$D$4:$L$103,8),IF($D18&lt;=200,VLOOKUP($D18,'随時①-2'!$D$4:$L$23,8),IF($D18&lt;=300,VLOOKUP($D18,'随時②-2'!$D$21:$L$35,8),VLOOKUP($D18,'2-4'!$D$4:$L$103,8)))))</f>
      </c>
      <c r="L18" s="420">
        <f>IF($D18="","",IF($D18&lt;=100,VLOOKUP($D18,'1-2'!$D$4:$L$103,9),IF($D18&lt;=200,VLOOKUP($D18,'随時①-2'!$D$4:$L$23,9),IF($D18&lt;=300,VLOOKUP($D18,'随時②-2'!$D$21:$L$35,9),VLOOKUP($D18,'2-4'!$D$4:$L$103,9)))))</f>
      </c>
      <c r="M18" s="5">
        <f t="shared" si="0"/>
      </c>
    </row>
    <row r="19" spans="1:12" ht="24" customHeight="1" thickBot="1">
      <c r="A19" s="92"/>
      <c r="B19" s="92"/>
      <c r="C19" s="92"/>
      <c r="D19" s="95"/>
      <c r="E19" s="28" t="s">
        <v>200</v>
      </c>
      <c r="F19" s="93"/>
      <c r="G19" s="93"/>
      <c r="H19" s="93"/>
      <c r="I19" s="93"/>
      <c r="J19" s="93"/>
      <c r="K19" s="93"/>
      <c r="L19" s="86"/>
    </row>
    <row r="20" spans="1:12" ht="24" customHeight="1">
      <c r="A20" s="425" t="s">
        <v>141</v>
      </c>
      <c r="B20" s="407" t="s">
        <v>142</v>
      </c>
      <c r="C20" s="96" t="s">
        <v>144</v>
      </c>
      <c r="D20" s="94" t="s">
        <v>146</v>
      </c>
      <c r="E20" s="96" t="s">
        <v>0</v>
      </c>
      <c r="F20" s="96" t="s">
        <v>197</v>
      </c>
      <c r="G20" s="96" t="s">
        <v>91</v>
      </c>
      <c r="H20" s="474" t="s">
        <v>246</v>
      </c>
      <c r="I20" s="96" t="s">
        <v>92</v>
      </c>
      <c r="J20" s="96" t="s">
        <v>93</v>
      </c>
      <c r="K20" s="228" t="s">
        <v>111</v>
      </c>
      <c r="L20" s="408" t="s">
        <v>107</v>
      </c>
    </row>
    <row r="21" spans="1:13" s="466" customFormat="1" ht="13.5" customHeight="1">
      <c r="A21" s="361">
        <v>6</v>
      </c>
      <c r="B21" s="242" t="s">
        <v>283</v>
      </c>
      <c r="C21" s="263" t="s">
        <v>284</v>
      </c>
      <c r="D21" s="465">
        <v>401</v>
      </c>
      <c r="E21" s="276" t="s">
        <v>125</v>
      </c>
      <c r="F21" s="276" t="s">
        <v>371</v>
      </c>
      <c r="G21" s="341">
        <v>6000</v>
      </c>
      <c r="H21" s="342">
        <v>5</v>
      </c>
      <c r="I21" s="342">
        <v>1</v>
      </c>
      <c r="J21" s="381">
        <f>G21*H21*I21</f>
        <v>30000</v>
      </c>
      <c r="K21" s="279"/>
      <c r="L21" s="280" t="s">
        <v>372</v>
      </c>
      <c r="M21" s="466">
        <f aca="true" t="shared" si="1" ref="M21:M35">IF(K21="◎",J21,"")</f>
      </c>
    </row>
    <row r="22" spans="1:13" s="466" customFormat="1" ht="13.5" customHeight="1">
      <c r="A22" s="252"/>
      <c r="B22" s="253"/>
      <c r="C22" s="254"/>
      <c r="D22" s="467">
        <v>402</v>
      </c>
      <c r="E22" s="276"/>
      <c r="F22" s="257"/>
      <c r="G22" s="320"/>
      <c r="H22" s="321"/>
      <c r="I22" s="321"/>
      <c r="J22" s="381">
        <f aca="true" t="shared" si="2" ref="J22:J35">G22*H22*I22</f>
        <v>0</v>
      </c>
      <c r="K22" s="261"/>
      <c r="L22" s="262"/>
      <c r="M22" s="466">
        <f t="shared" si="1"/>
      </c>
    </row>
    <row r="23" spans="1:13" s="466" customFormat="1" ht="13.5" customHeight="1">
      <c r="A23" s="252"/>
      <c r="B23" s="253"/>
      <c r="C23" s="254"/>
      <c r="D23" s="467">
        <v>403</v>
      </c>
      <c r="E23" s="276"/>
      <c r="F23" s="257"/>
      <c r="G23" s="320"/>
      <c r="H23" s="321"/>
      <c r="I23" s="321"/>
      <c r="J23" s="381">
        <f t="shared" si="2"/>
        <v>0</v>
      </c>
      <c r="K23" s="261"/>
      <c r="L23" s="262"/>
      <c r="M23" s="466">
        <f t="shared" si="1"/>
      </c>
    </row>
    <row r="24" spans="1:13" s="466" customFormat="1" ht="13.5" customHeight="1">
      <c r="A24" s="252"/>
      <c r="B24" s="253"/>
      <c r="C24" s="254"/>
      <c r="D24" s="467">
        <v>404</v>
      </c>
      <c r="E24" s="276"/>
      <c r="F24" s="257"/>
      <c r="G24" s="320"/>
      <c r="H24" s="321"/>
      <c r="I24" s="321"/>
      <c r="J24" s="381">
        <f t="shared" si="2"/>
        <v>0</v>
      </c>
      <c r="K24" s="261"/>
      <c r="L24" s="262"/>
      <c r="M24" s="466">
        <f t="shared" si="1"/>
      </c>
    </row>
    <row r="25" spans="1:13" s="466" customFormat="1" ht="13.5" customHeight="1">
      <c r="A25" s="252"/>
      <c r="B25" s="253"/>
      <c r="C25" s="254"/>
      <c r="D25" s="467">
        <v>405</v>
      </c>
      <c r="E25" s="276"/>
      <c r="F25" s="257"/>
      <c r="G25" s="320"/>
      <c r="H25" s="321"/>
      <c r="I25" s="321"/>
      <c r="J25" s="381">
        <f t="shared" si="2"/>
        <v>0</v>
      </c>
      <c r="K25" s="261"/>
      <c r="L25" s="262"/>
      <c r="M25" s="466">
        <f t="shared" si="1"/>
      </c>
    </row>
    <row r="26" spans="1:13" s="466" customFormat="1" ht="13.5" customHeight="1">
      <c r="A26" s="252"/>
      <c r="B26" s="253"/>
      <c r="C26" s="254"/>
      <c r="D26" s="467">
        <v>406</v>
      </c>
      <c r="E26" s="276"/>
      <c r="F26" s="257"/>
      <c r="G26" s="320"/>
      <c r="H26" s="321"/>
      <c r="I26" s="321"/>
      <c r="J26" s="381">
        <f t="shared" si="2"/>
        <v>0</v>
      </c>
      <c r="K26" s="261"/>
      <c r="L26" s="262"/>
      <c r="M26" s="466">
        <f t="shared" si="1"/>
      </c>
    </row>
    <row r="27" spans="1:13" s="466" customFormat="1" ht="13.5" customHeight="1">
      <c r="A27" s="252"/>
      <c r="B27" s="253"/>
      <c r="C27" s="254"/>
      <c r="D27" s="467">
        <v>407</v>
      </c>
      <c r="E27" s="276"/>
      <c r="F27" s="257"/>
      <c r="G27" s="320"/>
      <c r="H27" s="321"/>
      <c r="I27" s="321"/>
      <c r="J27" s="381">
        <f t="shared" si="2"/>
        <v>0</v>
      </c>
      <c r="K27" s="261"/>
      <c r="L27" s="262"/>
      <c r="M27" s="466">
        <f t="shared" si="1"/>
      </c>
    </row>
    <row r="28" spans="1:13" s="466" customFormat="1" ht="13.5" customHeight="1">
      <c r="A28" s="252"/>
      <c r="B28" s="253"/>
      <c r="C28" s="254"/>
      <c r="D28" s="467">
        <v>408</v>
      </c>
      <c r="E28" s="276"/>
      <c r="F28" s="257"/>
      <c r="G28" s="320"/>
      <c r="H28" s="321"/>
      <c r="I28" s="321"/>
      <c r="J28" s="381">
        <f t="shared" si="2"/>
        <v>0</v>
      </c>
      <c r="K28" s="261"/>
      <c r="L28" s="262"/>
      <c r="M28" s="466">
        <f t="shared" si="1"/>
      </c>
    </row>
    <row r="29" spans="1:13" s="466" customFormat="1" ht="13.5" customHeight="1">
      <c r="A29" s="252"/>
      <c r="B29" s="253"/>
      <c r="C29" s="254"/>
      <c r="D29" s="467">
        <v>409</v>
      </c>
      <c r="E29" s="276"/>
      <c r="F29" s="276"/>
      <c r="G29" s="320"/>
      <c r="H29" s="321"/>
      <c r="I29" s="321"/>
      <c r="J29" s="381">
        <f t="shared" si="2"/>
        <v>0</v>
      </c>
      <c r="K29" s="261"/>
      <c r="L29" s="262"/>
      <c r="M29" s="466">
        <f t="shared" si="1"/>
      </c>
    </row>
    <row r="30" spans="1:13" s="466" customFormat="1" ht="13.5" customHeight="1">
      <c r="A30" s="252"/>
      <c r="B30" s="253"/>
      <c r="C30" s="254"/>
      <c r="D30" s="467">
        <v>410</v>
      </c>
      <c r="E30" s="276"/>
      <c r="F30" s="257"/>
      <c r="G30" s="320"/>
      <c r="H30" s="321"/>
      <c r="I30" s="321"/>
      <c r="J30" s="381">
        <f t="shared" si="2"/>
        <v>0</v>
      </c>
      <c r="K30" s="261"/>
      <c r="L30" s="262"/>
      <c r="M30" s="466">
        <f t="shared" si="1"/>
      </c>
    </row>
    <row r="31" spans="1:13" s="466" customFormat="1" ht="13.5" customHeight="1">
      <c r="A31" s="252"/>
      <c r="B31" s="253"/>
      <c r="C31" s="254"/>
      <c r="D31" s="467">
        <v>411</v>
      </c>
      <c r="E31" s="276"/>
      <c r="F31" s="257"/>
      <c r="G31" s="320"/>
      <c r="H31" s="321"/>
      <c r="I31" s="321"/>
      <c r="J31" s="381">
        <f t="shared" si="2"/>
        <v>0</v>
      </c>
      <c r="K31" s="261"/>
      <c r="L31" s="262"/>
      <c r="M31" s="466">
        <f t="shared" si="1"/>
      </c>
    </row>
    <row r="32" spans="1:13" s="466" customFormat="1" ht="13.5" customHeight="1">
      <c r="A32" s="252"/>
      <c r="B32" s="253"/>
      <c r="C32" s="254"/>
      <c r="D32" s="467">
        <v>412</v>
      </c>
      <c r="E32" s="276"/>
      <c r="F32" s="257"/>
      <c r="G32" s="320"/>
      <c r="H32" s="321"/>
      <c r="I32" s="321"/>
      <c r="J32" s="381">
        <f t="shared" si="2"/>
        <v>0</v>
      </c>
      <c r="K32" s="261"/>
      <c r="L32" s="262"/>
      <c r="M32" s="466">
        <f t="shared" si="1"/>
      </c>
    </row>
    <row r="33" spans="1:13" s="466" customFormat="1" ht="13.5" customHeight="1">
      <c r="A33" s="252"/>
      <c r="B33" s="253"/>
      <c r="C33" s="254"/>
      <c r="D33" s="467">
        <v>413</v>
      </c>
      <c r="E33" s="276"/>
      <c r="F33" s="257"/>
      <c r="G33" s="320"/>
      <c r="H33" s="321"/>
      <c r="I33" s="321"/>
      <c r="J33" s="381">
        <f t="shared" si="2"/>
        <v>0</v>
      </c>
      <c r="K33" s="261"/>
      <c r="L33" s="262"/>
      <c r="M33" s="466">
        <f t="shared" si="1"/>
      </c>
    </row>
    <row r="34" spans="1:13" s="466" customFormat="1" ht="13.5" customHeight="1">
      <c r="A34" s="252"/>
      <c r="B34" s="253"/>
      <c r="C34" s="254"/>
      <c r="D34" s="467">
        <v>414</v>
      </c>
      <c r="E34" s="276"/>
      <c r="F34" s="257"/>
      <c r="G34" s="320"/>
      <c r="H34" s="321"/>
      <c r="I34" s="321"/>
      <c r="J34" s="381">
        <f t="shared" si="2"/>
        <v>0</v>
      </c>
      <c r="K34" s="261"/>
      <c r="L34" s="262"/>
      <c r="M34" s="466">
        <f t="shared" si="1"/>
      </c>
    </row>
    <row r="35" spans="1:13" s="466" customFormat="1" ht="13.5" customHeight="1" thickBot="1">
      <c r="A35" s="395"/>
      <c r="B35" s="403"/>
      <c r="C35" s="404"/>
      <c r="D35" s="468">
        <v>415</v>
      </c>
      <c r="E35" s="289"/>
      <c r="F35" s="289"/>
      <c r="G35" s="469"/>
      <c r="H35" s="470"/>
      <c r="I35" s="470"/>
      <c r="J35" s="462">
        <f t="shared" si="2"/>
        <v>0</v>
      </c>
      <c r="K35" s="471"/>
      <c r="L35" s="472"/>
      <c r="M35" s="466">
        <f t="shared" si="1"/>
      </c>
    </row>
    <row r="36" spans="1:7" ht="24" customHeight="1" thickBot="1">
      <c r="A36" s="53"/>
      <c r="B36" s="53"/>
      <c r="C36" s="53"/>
      <c r="E36" s="431" t="s">
        <v>247</v>
      </c>
      <c r="F36" s="666"/>
      <c r="G36" s="666"/>
    </row>
    <row r="37" spans="1:12" ht="24" customHeight="1" thickBot="1">
      <c r="A37" s="53"/>
      <c r="B37" s="53"/>
      <c r="C37" s="53"/>
      <c r="E37" s="240" t="s">
        <v>96</v>
      </c>
      <c r="F37" s="230" t="s">
        <v>172</v>
      </c>
      <c r="G37" s="230" t="s">
        <v>16</v>
      </c>
      <c r="H37" s="667" t="s">
        <v>245</v>
      </c>
      <c r="I37" s="668"/>
      <c r="J37" s="157" t="s">
        <v>108</v>
      </c>
      <c r="K37" s="649" t="s">
        <v>194</v>
      </c>
      <c r="L37" s="650"/>
    </row>
    <row r="38" spans="1:12" ht="14.25" thickTop="1">
      <c r="A38" s="53"/>
      <c r="B38" s="53"/>
      <c r="C38" s="53"/>
      <c r="E38" s="298" t="s">
        <v>85</v>
      </c>
      <c r="F38" s="348">
        <f>'2-1'!B23</f>
        <v>67160</v>
      </c>
      <c r="G38" s="348">
        <f aca="true" t="shared" si="3" ref="G38:G46">-SUMIF($E$4:$E$18,$E38,$J$4:$J$18)+SUMIF($E$21:$E$35,$E38,$J$21:$J$35)</f>
        <v>0</v>
      </c>
      <c r="H38" s="591">
        <f aca="true" t="shared" si="4" ref="H38:H46">-SUMIF($E$4:$E$18,$E38,$M$4:$M$18)+SUMIF($E$21:$E$35,$E38,$M$21:$M$35)</f>
        <v>0</v>
      </c>
      <c r="I38" s="640"/>
      <c r="J38" s="350">
        <f aca="true" t="shared" si="5" ref="J38:J46">G38-H38</f>
        <v>0</v>
      </c>
      <c r="K38" s="573">
        <f aca="true" t="shared" si="6" ref="K38:K46">F38+G38</f>
        <v>67160</v>
      </c>
      <c r="L38" s="651"/>
    </row>
    <row r="39" spans="1:12" ht="13.5">
      <c r="A39" s="53"/>
      <c r="B39" s="53"/>
      <c r="C39" s="53"/>
      <c r="E39" s="298" t="s">
        <v>86</v>
      </c>
      <c r="F39" s="352">
        <f>'2-1'!C23</f>
        <v>211800</v>
      </c>
      <c r="G39" s="348">
        <f t="shared" si="3"/>
        <v>0</v>
      </c>
      <c r="H39" s="570">
        <f t="shared" si="4"/>
        <v>0</v>
      </c>
      <c r="I39" s="629"/>
      <c r="J39" s="350">
        <f t="shared" si="5"/>
        <v>0</v>
      </c>
      <c r="K39" s="573">
        <f t="shared" si="6"/>
        <v>211800</v>
      </c>
      <c r="L39" s="651"/>
    </row>
    <row r="40" spans="1:12" ht="13.5">
      <c r="A40" s="53"/>
      <c r="B40" s="53"/>
      <c r="C40" s="53"/>
      <c r="E40" s="298" t="s">
        <v>125</v>
      </c>
      <c r="F40" s="352">
        <f>'2-1'!D23</f>
        <v>236018</v>
      </c>
      <c r="G40" s="348">
        <f t="shared" si="3"/>
        <v>18000</v>
      </c>
      <c r="H40" s="570">
        <f t="shared" si="4"/>
        <v>0</v>
      </c>
      <c r="I40" s="629"/>
      <c r="J40" s="350">
        <f t="shared" si="5"/>
        <v>18000</v>
      </c>
      <c r="K40" s="573">
        <f t="shared" si="6"/>
        <v>254018</v>
      </c>
      <c r="L40" s="651"/>
    </row>
    <row r="41" spans="1:12" ht="13.5">
      <c r="A41" s="53"/>
      <c r="B41" s="53"/>
      <c r="C41" s="53"/>
      <c r="E41" s="298" t="s">
        <v>126</v>
      </c>
      <c r="F41" s="352">
        <f>'2-1'!E23</f>
        <v>0</v>
      </c>
      <c r="G41" s="348">
        <f t="shared" si="3"/>
        <v>0</v>
      </c>
      <c r="H41" s="570">
        <f t="shared" si="4"/>
        <v>0</v>
      </c>
      <c r="I41" s="629"/>
      <c r="J41" s="350">
        <f t="shared" si="5"/>
        <v>0</v>
      </c>
      <c r="K41" s="573">
        <f t="shared" si="6"/>
        <v>0</v>
      </c>
      <c r="L41" s="651"/>
    </row>
    <row r="42" spans="1:12" ht="13.5">
      <c r="A42" s="53"/>
      <c r="B42" s="53"/>
      <c r="C42" s="53"/>
      <c r="E42" s="298" t="s">
        <v>87</v>
      </c>
      <c r="F42" s="352">
        <f>'2-1'!F23</f>
        <v>0</v>
      </c>
      <c r="G42" s="348">
        <f t="shared" si="3"/>
        <v>0</v>
      </c>
      <c r="H42" s="570">
        <f t="shared" si="4"/>
        <v>0</v>
      </c>
      <c r="I42" s="629"/>
      <c r="J42" s="350">
        <f t="shared" si="5"/>
        <v>0</v>
      </c>
      <c r="K42" s="573">
        <f t="shared" si="6"/>
        <v>0</v>
      </c>
      <c r="L42" s="651"/>
    </row>
    <row r="43" spans="1:12" ht="13.5">
      <c r="A43" s="53"/>
      <c r="B43" s="53"/>
      <c r="C43" s="53"/>
      <c r="E43" s="298" t="s">
        <v>88</v>
      </c>
      <c r="F43" s="352">
        <f>'2-1'!G23</f>
        <v>0</v>
      </c>
      <c r="G43" s="348">
        <f t="shared" si="3"/>
        <v>0</v>
      </c>
      <c r="H43" s="570">
        <f t="shared" si="4"/>
        <v>0</v>
      </c>
      <c r="I43" s="629"/>
      <c r="J43" s="350">
        <f t="shared" si="5"/>
        <v>0</v>
      </c>
      <c r="K43" s="573">
        <f t="shared" si="6"/>
        <v>0</v>
      </c>
      <c r="L43" s="651"/>
    </row>
    <row r="44" spans="1:12" ht="13.5">
      <c r="A44" s="53"/>
      <c r="B44" s="53"/>
      <c r="C44" s="53"/>
      <c r="E44" s="298" t="s">
        <v>89</v>
      </c>
      <c r="F44" s="352">
        <f>'2-1'!H23</f>
        <v>0</v>
      </c>
      <c r="G44" s="348">
        <f t="shared" si="3"/>
        <v>0</v>
      </c>
      <c r="H44" s="570">
        <f t="shared" si="4"/>
        <v>0</v>
      </c>
      <c r="I44" s="629"/>
      <c r="J44" s="350">
        <f t="shared" si="5"/>
        <v>0</v>
      </c>
      <c r="K44" s="573">
        <f t="shared" si="6"/>
        <v>0</v>
      </c>
      <c r="L44" s="651"/>
    </row>
    <row r="45" spans="1:12" ht="13.5">
      <c r="A45" s="53"/>
      <c r="B45" s="53"/>
      <c r="C45" s="53"/>
      <c r="E45" s="298" t="s">
        <v>90</v>
      </c>
      <c r="F45" s="352">
        <f>'2-1'!I23</f>
        <v>150000</v>
      </c>
      <c r="G45" s="348">
        <f t="shared" si="3"/>
        <v>0</v>
      </c>
      <c r="H45" s="570">
        <f t="shared" si="4"/>
        <v>0</v>
      </c>
      <c r="I45" s="629"/>
      <c r="J45" s="350">
        <f t="shared" si="5"/>
        <v>0</v>
      </c>
      <c r="K45" s="573">
        <f t="shared" si="6"/>
        <v>150000</v>
      </c>
      <c r="L45" s="651"/>
    </row>
    <row r="46" spans="1:12" ht="14.25" thickBot="1">
      <c r="A46" s="53"/>
      <c r="B46" s="53"/>
      <c r="C46" s="53"/>
      <c r="E46" s="298" t="s">
        <v>138</v>
      </c>
      <c r="F46" s="398">
        <f>'2-1'!J23</f>
        <v>186000</v>
      </c>
      <c r="G46" s="348">
        <f t="shared" si="3"/>
        <v>0</v>
      </c>
      <c r="H46" s="671">
        <f t="shared" si="4"/>
        <v>0</v>
      </c>
      <c r="I46" s="672"/>
      <c r="J46" s="350">
        <f t="shared" si="5"/>
        <v>0</v>
      </c>
      <c r="K46" s="647">
        <f t="shared" si="6"/>
        <v>186000</v>
      </c>
      <c r="L46" s="648"/>
    </row>
    <row r="47" spans="1:12" ht="15" thickBot="1" thickTop="1">
      <c r="A47" s="53"/>
      <c r="B47" s="53"/>
      <c r="C47" s="53"/>
      <c r="E47" s="399" t="s">
        <v>15</v>
      </c>
      <c r="F47" s="355">
        <f>SUM(F38:F46)</f>
        <v>850978</v>
      </c>
      <c r="G47" s="355">
        <f>SUM(G38:G46)</f>
        <v>18000</v>
      </c>
      <c r="H47" s="670">
        <f>SUM(H38:I46)</f>
        <v>0</v>
      </c>
      <c r="I47" s="665"/>
      <c r="J47" s="356">
        <f>SUM(J38:J46)</f>
        <v>18000</v>
      </c>
      <c r="K47" s="644">
        <f>SUM(K38:L46)</f>
        <v>868978</v>
      </c>
      <c r="L47" s="645"/>
    </row>
    <row r="48" spans="1:3" ht="13.5">
      <c r="A48" s="53"/>
      <c r="B48" s="53"/>
      <c r="C48" s="53"/>
    </row>
    <row r="49" spans="1:3" ht="13.5">
      <c r="A49" s="53"/>
      <c r="B49" s="53"/>
      <c r="C49" s="53"/>
    </row>
    <row r="50" spans="1:3" ht="13.5">
      <c r="A50" s="53"/>
      <c r="B50" s="53"/>
      <c r="C50" s="53"/>
    </row>
    <row r="51" spans="1:3" ht="13.5">
      <c r="A51" s="53"/>
      <c r="B51" s="53"/>
      <c r="C51" s="53"/>
    </row>
    <row r="52" spans="1:3" ht="13.5">
      <c r="A52" s="53"/>
      <c r="B52" s="53"/>
      <c r="C52" s="53"/>
    </row>
    <row r="53" spans="1:3" ht="13.5">
      <c r="A53" s="53"/>
      <c r="B53" s="53"/>
      <c r="C53" s="53"/>
    </row>
    <row r="54" spans="1:3" ht="13.5">
      <c r="A54" s="53"/>
      <c r="B54" s="53"/>
      <c r="C54" s="53"/>
    </row>
    <row r="55" spans="1:3" ht="13.5">
      <c r="A55" s="53"/>
      <c r="B55" s="53"/>
      <c r="C55" s="53"/>
    </row>
    <row r="56" spans="1:3" ht="13.5">
      <c r="A56" s="53"/>
      <c r="B56" s="53"/>
      <c r="C56" s="53"/>
    </row>
    <row r="57" spans="1:3" ht="13.5">
      <c r="A57" s="53"/>
      <c r="B57" s="53"/>
      <c r="C57" s="53"/>
    </row>
    <row r="58" spans="1:3" ht="13.5">
      <c r="A58" s="53"/>
      <c r="B58" s="53"/>
      <c r="C58" s="53"/>
    </row>
    <row r="59" spans="1:3" ht="13.5">
      <c r="A59" s="53"/>
      <c r="B59" s="53"/>
      <c r="C59" s="53"/>
    </row>
    <row r="60" spans="1:3" ht="13.5">
      <c r="A60" s="53"/>
      <c r="B60" s="53"/>
      <c r="C60" s="53"/>
    </row>
    <row r="61" spans="1:3" ht="13.5">
      <c r="A61" s="53"/>
      <c r="B61" s="53"/>
      <c r="C61" s="53"/>
    </row>
    <row r="62" spans="1:3" ht="13.5">
      <c r="A62" s="53"/>
      <c r="B62" s="53"/>
      <c r="C62" s="53"/>
    </row>
    <row r="63" spans="1:3" ht="13.5">
      <c r="A63" s="53"/>
      <c r="B63" s="53"/>
      <c r="C63" s="53"/>
    </row>
    <row r="64" spans="1:3" ht="13.5">
      <c r="A64" s="53"/>
      <c r="B64" s="53"/>
      <c r="C64" s="53"/>
    </row>
    <row r="65" spans="1:3" ht="13.5">
      <c r="A65" s="53"/>
      <c r="B65" s="53"/>
      <c r="C65" s="53"/>
    </row>
    <row r="66" spans="1:3" ht="13.5">
      <c r="A66" s="53"/>
      <c r="B66" s="53"/>
      <c r="C66" s="53"/>
    </row>
    <row r="67" spans="1:3" ht="13.5">
      <c r="A67" s="53"/>
      <c r="B67" s="53"/>
      <c r="C67" s="53"/>
    </row>
    <row r="68" spans="1:3" ht="13.5">
      <c r="A68" s="53"/>
      <c r="B68" s="53"/>
      <c r="C68" s="53"/>
    </row>
    <row r="69" spans="1:3" ht="13.5">
      <c r="A69" s="53"/>
      <c r="B69" s="53"/>
      <c r="C69" s="53"/>
    </row>
    <row r="70" spans="1:3" ht="13.5">
      <c r="A70" s="53"/>
      <c r="B70" s="53"/>
      <c r="C70" s="53"/>
    </row>
    <row r="71" spans="1:3" ht="13.5">
      <c r="A71" s="53"/>
      <c r="B71" s="53"/>
      <c r="C71" s="53"/>
    </row>
    <row r="72" spans="1:3" ht="13.5">
      <c r="A72" s="53"/>
      <c r="B72" s="53"/>
      <c r="C72" s="53"/>
    </row>
    <row r="73" spans="1:3" ht="13.5">
      <c r="A73" s="53"/>
      <c r="B73" s="53"/>
      <c r="C73" s="53"/>
    </row>
    <row r="74" spans="1:3" ht="13.5">
      <c r="A74" s="53"/>
      <c r="B74" s="53"/>
      <c r="C74" s="53"/>
    </row>
    <row r="75" spans="1:3" ht="13.5">
      <c r="A75" s="24"/>
      <c r="B75" s="53"/>
      <c r="C75" s="53"/>
    </row>
    <row r="76" spans="1:3" ht="13.5">
      <c r="A76" s="24"/>
      <c r="B76" s="53"/>
      <c r="C76" s="53"/>
    </row>
    <row r="77" spans="1:3" ht="13.5">
      <c r="A77" s="24"/>
      <c r="B77" s="53"/>
      <c r="C77" s="53"/>
    </row>
    <row r="78" spans="1:3" ht="13.5">
      <c r="A78" s="24"/>
      <c r="B78" s="53"/>
      <c r="C78" s="53"/>
    </row>
    <row r="79" spans="1:3" ht="13.5">
      <c r="A79" s="24"/>
      <c r="B79" s="53"/>
      <c r="C79" s="53"/>
    </row>
    <row r="80" spans="1:3" ht="13.5">
      <c r="A80" s="24"/>
      <c r="B80" s="53"/>
      <c r="C80" s="53"/>
    </row>
    <row r="81" spans="1:3" ht="13.5">
      <c r="A81" s="24"/>
      <c r="B81" s="53"/>
      <c r="C81" s="53"/>
    </row>
    <row r="82" spans="1:3" ht="13.5">
      <c r="A82" s="24"/>
      <c r="B82" s="53"/>
      <c r="C82" s="53"/>
    </row>
    <row r="83" spans="1:3" ht="13.5">
      <c r="A83" s="24"/>
      <c r="B83" s="53"/>
      <c r="C83" s="53"/>
    </row>
    <row r="84" spans="1:3" ht="13.5">
      <c r="A84" s="24"/>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sheetData>
  <sheetProtection sheet="1" formatCells="0" selectLockedCells="1"/>
  <mergeCells count="23">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K47:L47"/>
    <mergeCell ref="H47:I47"/>
    <mergeCell ref="H41:I41"/>
    <mergeCell ref="H42:I42"/>
    <mergeCell ref="H43:I43"/>
    <mergeCell ref="H44:I44"/>
    <mergeCell ref="H45:I45"/>
    <mergeCell ref="H46:I46"/>
  </mergeCells>
  <conditionalFormatting sqref="J38:K46 F38:H46">
    <cfRule type="cellIs" priority="6" dxfId="29" operator="equal" stopIfTrue="1">
      <formula>0</formula>
    </cfRule>
  </conditionalFormatting>
  <conditionalFormatting sqref="E4:K18 J21:J35">
    <cfRule type="cellIs" priority="5" dxfId="29" operator="equal" stopIfTrue="1">
      <formula>0</formula>
    </cfRule>
  </conditionalFormatting>
  <conditionalFormatting sqref="B2:C2">
    <cfRule type="cellIs" priority="2" dxfId="29" operator="equal" stopIfTrue="1">
      <formula>0</formula>
    </cfRule>
  </conditionalFormatting>
  <conditionalFormatting sqref="L4:L18">
    <cfRule type="cellIs" priority="1" dxfId="29" operator="equal" stopIfTrue="1">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11811023622047245"/>
  <pageSetup fitToHeight="0" fitToWidth="0" horizontalDpi="600" verticalDpi="600" orientation="landscape" paperSize="9" scale="80" r:id="rId3"/>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sheetPr codeName="Sheet28">
    <tabColor rgb="FFFF66CC"/>
    <pageSetUpPr fitToPage="1"/>
  </sheetPr>
  <dimension ref="A1:W44"/>
  <sheetViews>
    <sheetView showZeros="0" tabSelected="1" view="pageBreakPreview" zoomScaleSheetLayoutView="100" workbookViewId="0" topLeftCell="A1">
      <pane xSplit="4" ySplit="3" topLeftCell="E25" activePane="bottomRight" state="frozen"/>
      <selection pane="topLeft" activeCell="C17" sqref="C17"/>
      <selection pane="topRight" activeCell="C17" sqref="C17"/>
      <selection pane="bottomLeft" activeCell="C17" sqref="C17"/>
      <selection pane="bottomRight" activeCell="C17" sqref="C17"/>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3.75390625" style="5" bestFit="1" customWidth="1"/>
    <col min="23" max="23" width="3.125" style="5" bestFit="1" customWidth="1"/>
    <col min="24" max="16384" width="9.00390625" style="5" customWidth="1"/>
  </cols>
  <sheetData>
    <row r="1" spans="1:16" ht="24" customHeight="1" thickBot="1">
      <c r="A1" s="45"/>
      <c r="B1" s="45" t="s">
        <v>263</v>
      </c>
      <c r="C1" s="45"/>
      <c r="D1" s="71"/>
      <c r="E1" s="13"/>
      <c r="F1" s="13"/>
      <c r="G1" s="13"/>
      <c r="H1" s="13"/>
      <c r="I1" s="13"/>
      <c r="J1" s="13"/>
      <c r="K1" s="13"/>
      <c r="L1" s="13"/>
      <c r="M1" s="13"/>
      <c r="N1" s="13"/>
      <c r="O1" s="13"/>
      <c r="P1" s="13"/>
    </row>
    <row r="2" spans="1:16" ht="15" customHeight="1" thickBot="1">
      <c r="A2" s="56"/>
      <c r="B2" s="54"/>
      <c r="C2" s="54"/>
      <c r="D2" s="54"/>
      <c r="E2" s="48"/>
      <c r="F2" s="588" t="s">
        <v>143</v>
      </c>
      <c r="G2" s="586"/>
      <c r="H2" s="586"/>
      <c r="I2" s="586"/>
      <c r="J2" s="589"/>
      <c r="K2" s="585" t="s">
        <v>115</v>
      </c>
      <c r="L2" s="586"/>
      <c r="M2" s="586"/>
      <c r="N2" s="586"/>
      <c r="O2" s="587"/>
      <c r="P2" s="13"/>
    </row>
    <row r="3" spans="1:21" ht="24" customHeight="1">
      <c r="A3" s="422" t="s">
        <v>141</v>
      </c>
      <c r="B3" s="295" t="s">
        <v>142</v>
      </c>
      <c r="C3" s="60" t="s">
        <v>144</v>
      </c>
      <c r="D3" s="96" t="s">
        <v>161</v>
      </c>
      <c r="E3" s="96" t="s">
        <v>0</v>
      </c>
      <c r="F3" s="96" t="s">
        <v>197</v>
      </c>
      <c r="G3" s="96" t="s">
        <v>91</v>
      </c>
      <c r="H3" s="474" t="s">
        <v>246</v>
      </c>
      <c r="I3" s="96" t="s">
        <v>92</v>
      </c>
      <c r="J3" s="96" t="s">
        <v>93</v>
      </c>
      <c r="K3" s="383" t="s">
        <v>199</v>
      </c>
      <c r="L3" s="384" t="s">
        <v>91</v>
      </c>
      <c r="M3" s="474" t="s">
        <v>246</v>
      </c>
      <c r="N3" s="384" t="s">
        <v>92</v>
      </c>
      <c r="O3" s="385" t="s">
        <v>93</v>
      </c>
      <c r="P3" s="228" t="s">
        <v>111</v>
      </c>
      <c r="Q3" s="296" t="s">
        <v>107</v>
      </c>
      <c r="R3" s="62" t="s">
        <v>148</v>
      </c>
      <c r="S3" s="61" t="s">
        <v>149</v>
      </c>
      <c r="T3" s="61" t="s">
        <v>150</v>
      </c>
      <c r="U3" s="61" t="s">
        <v>151</v>
      </c>
    </row>
    <row r="4" spans="1:21" ht="30" customHeight="1">
      <c r="A4" s="362">
        <f>'1-2'!A4</f>
        <v>0</v>
      </c>
      <c r="B4" s="363">
        <f>'1-2'!B4</f>
        <v>0</v>
      </c>
      <c r="C4" s="364">
        <f>'1-2'!C4</f>
        <v>0</v>
      </c>
      <c r="D4" s="244">
        <v>1</v>
      </c>
      <c r="E4" s="303" t="str">
        <f>'2-2'!E4</f>
        <v>負担金、補助及び交付金</v>
      </c>
      <c r="F4" s="303" t="str">
        <f>'2-2'!F4</f>
        <v>各種団体負担金（会費）</v>
      </c>
      <c r="G4" s="304">
        <f>'2-2'!G4</f>
        <v>137990</v>
      </c>
      <c r="H4" s="305">
        <f>'2-2'!H4</f>
        <v>1</v>
      </c>
      <c r="I4" s="305">
        <f>'2-2'!I4</f>
        <v>1</v>
      </c>
      <c r="J4" s="365">
        <f>'2-2'!J4</f>
        <v>137990</v>
      </c>
      <c r="K4" s="366" t="str">
        <f>'2-2'!K4</f>
        <v>各種団体負担金（会費）</v>
      </c>
      <c r="L4" s="304">
        <f>'2-2'!L4</f>
        <v>137990</v>
      </c>
      <c r="M4" s="305">
        <f>'2-2'!M4</f>
        <v>1</v>
      </c>
      <c r="N4" s="305">
        <f>'2-2'!N4</f>
        <v>1</v>
      </c>
      <c r="O4" s="367">
        <f>L4*M4*N4</f>
        <v>137990</v>
      </c>
      <c r="P4" s="368">
        <f>'2-2'!P4</f>
        <v>0</v>
      </c>
      <c r="Q4" s="369" t="str">
        <f>'2-2'!Q4</f>
        <v>詳細は様式２－３のとおり</v>
      </c>
      <c r="R4" s="25">
        <f>IF(AND(ISNA(MATCH($D4,'随時②-2'!$D$4:$D$18,0)),ISNA(MATCH($D4,'随時③-2'!$D$4:$D$18,0))),0,1)</f>
        <v>0</v>
      </c>
      <c r="S4" s="63">
        <f aca="true" t="shared" si="0" ref="S4:S15">IF(P4="◎",J4,"")</f>
      </c>
      <c r="T4" s="63">
        <f aca="true" t="shared" si="1" ref="T4:T15">IF(P4="◎",O4,"")</f>
      </c>
      <c r="U4" s="5">
        <f>IF($E4=0,"",VLOOKUP($E4,$V$5:$X$13,2))</f>
        <v>9</v>
      </c>
    </row>
    <row r="5" spans="1:23" ht="30" customHeight="1">
      <c r="A5" s="370">
        <f>'1-2'!A5</f>
        <v>0</v>
      </c>
      <c r="B5" s="371">
        <f>'1-2'!B5</f>
        <v>0</v>
      </c>
      <c r="C5" s="372">
        <f>'1-2'!C5</f>
        <v>0</v>
      </c>
      <c r="D5" s="255">
        <v>2</v>
      </c>
      <c r="E5" s="315" t="str">
        <f>'2-2'!E5</f>
        <v>旅費</v>
      </c>
      <c r="F5" s="316" t="str">
        <f>'2-2'!F5</f>
        <v>全国特別支援学校長会研究会</v>
      </c>
      <c r="G5" s="225">
        <f>'2-2'!G5</f>
        <v>37460</v>
      </c>
      <c r="H5" s="317">
        <f>'2-2'!H5</f>
        <v>1</v>
      </c>
      <c r="I5" s="317">
        <f>'2-2'!I5</f>
        <v>1</v>
      </c>
      <c r="J5" s="373">
        <f>'2-2'!J5</f>
        <v>37460</v>
      </c>
      <c r="K5" s="374" t="str">
        <f>'2-2'!K5</f>
        <v>全国特別支援学校長会研究会</v>
      </c>
      <c r="L5" s="225">
        <f>'2-2'!L5</f>
        <v>37460</v>
      </c>
      <c r="M5" s="317">
        <f>'2-2'!M5</f>
        <v>1</v>
      </c>
      <c r="N5" s="317">
        <f>'2-2'!N5</f>
        <v>1</v>
      </c>
      <c r="O5" s="343">
        <f>L5*M5*N5</f>
        <v>37460</v>
      </c>
      <c r="P5" s="375">
        <f>'2-2'!P5</f>
        <v>0</v>
      </c>
      <c r="Q5" s="376" t="str">
        <f>'2-2'!Q5</f>
        <v>[4月]東京 ※一律配当充当</v>
      </c>
      <c r="R5" s="25">
        <f>IF(AND(ISNA(MATCH($D5,'随時②-2'!$D$4:$D$18,0)),ISNA(MATCH($D5,'随時③-2'!$D$4:$D$18,0))),0,1)</f>
        <v>0</v>
      </c>
      <c r="S5" s="63">
        <f t="shared" si="0"/>
      </c>
      <c r="T5" s="63">
        <f t="shared" si="1"/>
      </c>
      <c r="U5" s="5">
        <f aca="true" t="shared" si="2" ref="U5:U15">IF($E5=0,"",VLOOKUP($E5,$V$5:$X$13,2))</f>
        <v>2</v>
      </c>
      <c r="V5" s="5" t="s">
        <v>152</v>
      </c>
      <c r="W5" s="5">
        <v>6</v>
      </c>
    </row>
    <row r="6" spans="1:23" ht="30" customHeight="1">
      <c r="A6" s="370">
        <f>'1-2'!A6</f>
        <v>0</v>
      </c>
      <c r="B6" s="371">
        <f>'1-2'!B6</f>
        <v>0</v>
      </c>
      <c r="C6" s="372">
        <f>'1-2'!C6</f>
        <v>0</v>
      </c>
      <c r="D6" s="255">
        <v>3</v>
      </c>
      <c r="E6" s="315" t="str">
        <f>'2-2'!E6</f>
        <v>負担金、補助及び交付金</v>
      </c>
      <c r="F6" s="316" t="str">
        <f>'2-2'!F6</f>
        <v>全国特別支援学校長会研究会参加費</v>
      </c>
      <c r="G6" s="225">
        <f>'2-2'!G6</f>
        <v>3000</v>
      </c>
      <c r="H6" s="317">
        <f>'2-2'!H6</f>
        <v>1</v>
      </c>
      <c r="I6" s="317">
        <f>'2-2'!I6</f>
        <v>1</v>
      </c>
      <c r="J6" s="373">
        <f>'2-2'!J6</f>
        <v>3000</v>
      </c>
      <c r="K6" s="374" t="str">
        <f>'2-2'!K6</f>
        <v>全国特別支援学校長会研究会参加費</v>
      </c>
      <c r="L6" s="225">
        <f>'2-2'!L6</f>
        <v>3000</v>
      </c>
      <c r="M6" s="317">
        <f>'2-2'!M6</f>
        <v>1</v>
      </c>
      <c r="N6" s="317">
        <f>'2-2'!N6</f>
        <v>1</v>
      </c>
      <c r="O6" s="343">
        <f aca="true" t="shared" si="3" ref="O6:O15">L6*M6*N6</f>
        <v>3000</v>
      </c>
      <c r="P6" s="375">
        <f>'2-2'!P6</f>
        <v>0</v>
      </c>
      <c r="Q6" s="376" t="str">
        <f>'2-2'!Q6</f>
        <v>[4月]東京 ※一律配当充当</v>
      </c>
      <c r="R6" s="25">
        <f>IF(AND(ISNA(MATCH($D6,'随時②-2'!$D$4:$D$18,0)),ISNA(MATCH($D6,'随時③-2'!$D$4:$D$18,0))),0,1)</f>
        <v>0</v>
      </c>
      <c r="S6" s="63">
        <f t="shared" si="0"/>
      </c>
      <c r="T6" s="63">
        <f t="shared" si="1"/>
      </c>
      <c r="U6" s="5">
        <f t="shared" si="2"/>
        <v>9</v>
      </c>
      <c r="V6" s="5" t="s">
        <v>153</v>
      </c>
      <c r="W6" s="5">
        <v>4</v>
      </c>
    </row>
    <row r="7" spans="1:23" ht="30" customHeight="1">
      <c r="A7" s="370">
        <f>'1-2'!A7</f>
        <v>0</v>
      </c>
      <c r="B7" s="371">
        <f>'1-2'!B7</f>
        <v>0</v>
      </c>
      <c r="C7" s="372">
        <f>'1-2'!C7</f>
        <v>0</v>
      </c>
      <c r="D7" s="255">
        <v>4</v>
      </c>
      <c r="E7" s="315" t="str">
        <f>'2-2'!E7</f>
        <v>消耗需用費</v>
      </c>
      <c r="F7" s="316" t="str">
        <f>'2-2'!F7</f>
        <v>全国特別支援学校長会研究会資料代</v>
      </c>
      <c r="G7" s="225">
        <f>'2-2'!G7</f>
        <v>3000</v>
      </c>
      <c r="H7" s="317">
        <f>'2-2'!H7</f>
        <v>1</v>
      </c>
      <c r="I7" s="317">
        <f>'2-2'!I7</f>
        <v>1</v>
      </c>
      <c r="J7" s="373">
        <f>'2-2'!J7</f>
        <v>3000</v>
      </c>
      <c r="K7" s="374" t="str">
        <f>'2-2'!K7</f>
        <v>全国特別支援学校長会研究会資料代</v>
      </c>
      <c r="L7" s="225">
        <f>'2-2'!L7</f>
        <v>3000</v>
      </c>
      <c r="M7" s="317">
        <f>'2-2'!M7</f>
        <v>1</v>
      </c>
      <c r="N7" s="317">
        <f>'2-2'!N7</f>
        <v>1</v>
      </c>
      <c r="O7" s="343">
        <f t="shared" si="3"/>
        <v>3000</v>
      </c>
      <c r="P7" s="375">
        <f>'2-2'!P7</f>
        <v>0</v>
      </c>
      <c r="Q7" s="376" t="str">
        <f>'2-2'!Q7</f>
        <v>[4月]東京 ※一律配当充当</v>
      </c>
      <c r="R7" s="25">
        <f>IF(AND(ISNA(MATCH($D7,'随時②-2'!$D$4:$D$18,0)),ISNA(MATCH($D7,'随時③-2'!$D$4:$D$18,0))),0,1)</f>
        <v>0</v>
      </c>
      <c r="S7" s="63">
        <f t="shared" si="0"/>
      </c>
      <c r="T7" s="63">
        <f t="shared" si="1"/>
      </c>
      <c r="U7" s="5">
        <f t="shared" si="2"/>
        <v>7</v>
      </c>
      <c r="V7" s="5" t="s">
        <v>154</v>
      </c>
      <c r="W7" s="5">
        <v>7</v>
      </c>
    </row>
    <row r="8" spans="1:23" ht="30" customHeight="1">
      <c r="A8" s="370">
        <f>'1-2'!A8</f>
        <v>0</v>
      </c>
      <c r="B8" s="371">
        <f>'1-2'!B8</f>
        <v>0</v>
      </c>
      <c r="C8" s="372">
        <f>'1-2'!C8</f>
        <v>0</v>
      </c>
      <c r="D8" s="264">
        <v>5</v>
      </c>
      <c r="E8" s="315" t="str">
        <f>'2-2'!E8</f>
        <v>旅費</v>
      </c>
      <c r="F8" s="316" t="str">
        <f>'2-2'!F8</f>
        <v>全日本盲学校教育研究会</v>
      </c>
      <c r="G8" s="225">
        <f>'2-2'!G8</f>
        <v>33600</v>
      </c>
      <c r="H8" s="317">
        <f>'2-2'!H8</f>
        <v>2</v>
      </c>
      <c r="I8" s="317">
        <f>'2-2'!I8</f>
        <v>1</v>
      </c>
      <c r="J8" s="373">
        <f>'2-2'!J8</f>
        <v>67200</v>
      </c>
      <c r="K8" s="374" t="str">
        <f>'2-2'!K8</f>
        <v>全日本盲学校教育研究会</v>
      </c>
      <c r="L8" s="225">
        <f>'2-2'!L8</f>
        <v>28820</v>
      </c>
      <c r="M8" s="317">
        <f>'2-2'!M8</f>
        <v>2</v>
      </c>
      <c r="N8" s="317">
        <f>'2-2'!N8</f>
        <v>1</v>
      </c>
      <c r="O8" s="343">
        <f t="shared" si="3"/>
        <v>57640</v>
      </c>
      <c r="P8" s="375">
        <f>'2-2'!P8</f>
        <v>0</v>
      </c>
      <c r="Q8" s="376" t="str">
        <f>'2-2'!Q8</f>
        <v>[7月]名古屋市</v>
      </c>
      <c r="R8" s="25">
        <f>IF(AND(ISNA(MATCH($D8,'随時②-2'!$D$4:$D$18,0)),ISNA(MATCH($D8,'随時③-2'!$D$4:$D$18,0))),0,1)</f>
        <v>0</v>
      </c>
      <c r="S8" s="63">
        <f t="shared" si="0"/>
      </c>
      <c r="T8" s="63">
        <f t="shared" si="1"/>
      </c>
      <c r="U8" s="5">
        <f t="shared" si="2"/>
        <v>2</v>
      </c>
      <c r="V8" s="5" t="s">
        <v>155</v>
      </c>
      <c r="W8" s="5">
        <v>3</v>
      </c>
    </row>
    <row r="9" spans="1:23" ht="30" customHeight="1">
      <c r="A9" s="370">
        <f>'1-2'!A9</f>
        <v>0</v>
      </c>
      <c r="B9" s="371">
        <f>'1-2'!B9</f>
        <v>0</v>
      </c>
      <c r="C9" s="372">
        <f>'1-2'!C9</f>
        <v>0</v>
      </c>
      <c r="D9" s="255">
        <v>6</v>
      </c>
      <c r="E9" s="315" t="str">
        <f>'2-2'!E9</f>
        <v>消耗需用費</v>
      </c>
      <c r="F9" s="316" t="str">
        <f>'2-2'!F9</f>
        <v>全日本盲学校教育研究会資料代</v>
      </c>
      <c r="G9" s="225">
        <f>'2-2'!G9</f>
        <v>3500</v>
      </c>
      <c r="H9" s="317">
        <f>'2-2'!H9</f>
        <v>2</v>
      </c>
      <c r="I9" s="317">
        <f>'2-2'!I9</f>
        <v>1</v>
      </c>
      <c r="J9" s="373">
        <f>'2-2'!J9</f>
        <v>7000</v>
      </c>
      <c r="K9" s="374" t="str">
        <f>'2-2'!K9</f>
        <v>全日本盲学校教育研究会資料代</v>
      </c>
      <c r="L9" s="225">
        <f>'2-2'!L9</f>
        <v>3500</v>
      </c>
      <c r="M9" s="317">
        <f>'2-2'!M9</f>
        <v>2</v>
      </c>
      <c r="N9" s="317">
        <f>'2-2'!N9</f>
        <v>0</v>
      </c>
      <c r="O9" s="343">
        <f t="shared" si="3"/>
        <v>0</v>
      </c>
      <c r="P9" s="375">
        <f>'2-2'!P9</f>
        <v>0</v>
      </c>
      <c r="Q9" s="376" t="str">
        <f>'2-2'!Q9</f>
        <v>節流用→負担金へ(下期)</v>
      </c>
      <c r="R9" s="25">
        <f>IF(AND(ISNA(MATCH($D9,'随時②-2'!$D$4:$D$18,0)),ISNA(MATCH($D9,'随時③-2'!$D$4:$D$18,0))),0,1)</f>
        <v>0</v>
      </c>
      <c r="S9" s="63">
        <f t="shared" si="0"/>
      </c>
      <c r="T9" s="63">
        <f t="shared" si="1"/>
      </c>
      <c r="U9" s="5">
        <f t="shared" si="2"/>
        <v>7</v>
      </c>
      <c r="V9" s="5" t="s">
        <v>156</v>
      </c>
      <c r="W9" s="5">
        <v>8</v>
      </c>
    </row>
    <row r="10" spans="1:23" ht="30" customHeight="1">
      <c r="A10" s="370">
        <f>'1-2'!A10</f>
        <v>0</v>
      </c>
      <c r="B10" s="371">
        <f>'1-2'!B10</f>
        <v>0</v>
      </c>
      <c r="C10" s="372">
        <f>'1-2'!C10</f>
        <v>0</v>
      </c>
      <c r="D10" s="255">
        <v>7</v>
      </c>
      <c r="E10" s="315" t="str">
        <f>'2-2'!E10</f>
        <v>旅費</v>
      </c>
      <c r="F10" s="316" t="str">
        <f>'2-2'!F10</f>
        <v>全国盲学校副校長・教頭会研究協議会</v>
      </c>
      <c r="G10" s="225">
        <f>'2-2'!G10</f>
        <v>27700</v>
      </c>
      <c r="H10" s="317">
        <f>'2-2'!H10</f>
        <v>2</v>
      </c>
      <c r="I10" s="317">
        <f>'2-2'!I10</f>
        <v>1</v>
      </c>
      <c r="J10" s="373">
        <f>'2-2'!J10</f>
        <v>55400</v>
      </c>
      <c r="K10" s="374" t="str">
        <f>'2-2'!K10</f>
        <v>全国盲学校副校長・教頭会研究協議会</v>
      </c>
      <c r="L10" s="225">
        <f>'2-2'!L10</f>
        <v>24845</v>
      </c>
      <c r="M10" s="317">
        <f>'2-2'!M10</f>
        <v>2</v>
      </c>
      <c r="N10" s="317">
        <f>'2-2'!N10</f>
        <v>1</v>
      </c>
      <c r="O10" s="343">
        <f t="shared" si="3"/>
        <v>49690</v>
      </c>
      <c r="P10" s="375">
        <f>'2-2'!P10</f>
        <v>0</v>
      </c>
      <c r="Q10" s="376" t="str">
        <f>'2-2'!Q10</f>
        <v>[8月]岡山県</v>
      </c>
      <c r="R10" s="25">
        <f>IF(AND(ISNA(MATCH($D10,'随時②-2'!$D$4:$D$18,0)),ISNA(MATCH($D10,'随時③-2'!$D$4:$D$18,0))),0,1)</f>
        <v>0</v>
      </c>
      <c r="S10" s="63">
        <f t="shared" si="0"/>
      </c>
      <c r="T10" s="63">
        <f t="shared" si="1"/>
      </c>
      <c r="U10" s="5">
        <f t="shared" si="2"/>
        <v>2</v>
      </c>
      <c r="V10" s="5" t="s">
        <v>160</v>
      </c>
      <c r="W10" s="5">
        <v>9</v>
      </c>
    </row>
    <row r="11" spans="1:23" ht="30" customHeight="1">
      <c r="A11" s="370">
        <f>'1-2'!A11</f>
        <v>0</v>
      </c>
      <c r="B11" s="371">
        <f>'1-2'!B11</f>
        <v>0</v>
      </c>
      <c r="C11" s="372">
        <f>'1-2'!C11</f>
        <v>0</v>
      </c>
      <c r="D11" s="264">
        <v>8</v>
      </c>
      <c r="E11" s="315" t="str">
        <f>'2-2'!E11</f>
        <v>負担金、補助及び交付金</v>
      </c>
      <c r="F11" s="316" t="str">
        <f>'2-2'!F11</f>
        <v>全国盲学校副校長・教頭会研究協議会参加費</v>
      </c>
      <c r="G11" s="225">
        <f>'2-2'!G11</f>
        <v>7000</v>
      </c>
      <c r="H11" s="317">
        <f>'2-2'!H11</f>
        <v>2</v>
      </c>
      <c r="I11" s="317">
        <f>'2-2'!I11</f>
        <v>1</v>
      </c>
      <c r="J11" s="373">
        <f>'2-2'!J11</f>
        <v>14000</v>
      </c>
      <c r="K11" s="374" t="str">
        <f>'2-2'!K11</f>
        <v>全国盲学校副校長・教頭会研究協議会参加費</v>
      </c>
      <c r="L11" s="225">
        <f>'2-2'!L11</f>
        <v>7000</v>
      </c>
      <c r="M11" s="317">
        <f>'2-2'!M11</f>
        <v>2</v>
      </c>
      <c r="N11" s="317">
        <f>'2-2'!N11</f>
        <v>1</v>
      </c>
      <c r="O11" s="343">
        <f t="shared" si="3"/>
        <v>14000</v>
      </c>
      <c r="P11" s="375">
        <f>'2-2'!P11</f>
        <v>0</v>
      </c>
      <c r="Q11" s="376" t="str">
        <f>'2-2'!Q11</f>
        <v>[8月]岡山県</v>
      </c>
      <c r="R11" s="25">
        <f>IF(AND(ISNA(MATCH($D11,'随時②-2'!$D$4:$D$18,0)),ISNA(MATCH($D11,'随時③-2'!$D$4:$D$18,0))),0,1)</f>
        <v>0</v>
      </c>
      <c r="S11" s="63">
        <f t="shared" si="0"/>
      </c>
      <c r="T11" s="63">
        <f t="shared" si="1"/>
      </c>
      <c r="U11" s="5">
        <f t="shared" si="2"/>
        <v>9</v>
      </c>
      <c r="V11" s="5" t="s">
        <v>157</v>
      </c>
      <c r="W11" s="5">
        <v>1</v>
      </c>
    </row>
    <row r="12" spans="1:23" ht="30" customHeight="1">
      <c r="A12" s="370">
        <f>'1-2'!A12</f>
        <v>1</v>
      </c>
      <c r="B12" s="371" t="str">
        <f>'1-2'!B12</f>
        <v>1(4)</v>
      </c>
      <c r="C12" s="372" t="str">
        <f>'1-2'!C12</f>
        <v>防災・防犯意識の向上</v>
      </c>
      <c r="D12" s="264">
        <v>9</v>
      </c>
      <c r="E12" s="315" t="str">
        <f>'2-2'!E12</f>
        <v>消耗需用費</v>
      </c>
      <c r="F12" s="316" t="str">
        <f>'2-2'!F12</f>
        <v>防災関係用品</v>
      </c>
      <c r="G12" s="225">
        <f>'2-2'!G12</f>
        <v>59400</v>
      </c>
      <c r="H12" s="317">
        <f>'2-2'!H12</f>
        <v>1</v>
      </c>
      <c r="I12" s="317">
        <f>'2-2'!I12</f>
        <v>1</v>
      </c>
      <c r="J12" s="373">
        <f>'2-2'!J12</f>
        <v>59400</v>
      </c>
      <c r="K12" s="374" t="str">
        <f>'2-2'!K12</f>
        <v>防災関係用品</v>
      </c>
      <c r="L12" s="225">
        <f>'2-2'!L12</f>
        <v>59400</v>
      </c>
      <c r="M12" s="317">
        <f>'2-2'!M12</f>
        <v>1</v>
      </c>
      <c r="N12" s="317">
        <f>'2-2'!N12</f>
        <v>0</v>
      </c>
      <c r="O12" s="343">
        <f t="shared" si="3"/>
        <v>0</v>
      </c>
      <c r="P12" s="375">
        <f>'2-2'!P12</f>
        <v>0</v>
      </c>
      <c r="Q12" s="376" t="str">
        <f>'2-2'!Q12</f>
        <v>別紙①参照</v>
      </c>
      <c r="R12" s="25">
        <f>IF(AND(ISNA(MATCH($D12,'随時②-2'!$D$4:$D$18,0)),ISNA(MATCH($D12,'随時③-2'!$D$4:$D$18,0))),0,1)</f>
        <v>0</v>
      </c>
      <c r="S12" s="63">
        <f t="shared" si="0"/>
      </c>
      <c r="T12" s="63">
        <f t="shared" si="1"/>
      </c>
      <c r="U12" s="5">
        <f t="shared" si="2"/>
        <v>7</v>
      </c>
      <c r="V12" s="5" t="s">
        <v>158</v>
      </c>
      <c r="W12" s="5">
        <v>5</v>
      </c>
    </row>
    <row r="13" spans="1:23" ht="30" customHeight="1">
      <c r="A13" s="370">
        <f>'1-2'!A13</f>
        <v>2</v>
      </c>
      <c r="B13" s="371" t="str">
        <f>'1-2'!B13</f>
        <v>3(2)</v>
      </c>
      <c r="C13" s="372" t="str">
        <f>'1-2'!C13</f>
        <v>開かれた学校作り</v>
      </c>
      <c r="D13" s="274">
        <v>10</v>
      </c>
      <c r="E13" s="315" t="str">
        <f>'2-2'!E13</f>
        <v>消耗需用費</v>
      </c>
      <c r="F13" s="316" t="str">
        <f>'2-2'!F13</f>
        <v>のぼり一式</v>
      </c>
      <c r="G13" s="225">
        <f>'2-2'!G13</f>
        <v>10000</v>
      </c>
      <c r="H13" s="317">
        <f>'2-2'!H13</f>
        <v>5</v>
      </c>
      <c r="I13" s="317">
        <f>'2-2'!I13</f>
        <v>1</v>
      </c>
      <c r="J13" s="373">
        <f>'2-2'!J13</f>
        <v>50000</v>
      </c>
      <c r="K13" s="374" t="str">
        <f>'2-2'!K13</f>
        <v>のぼり一式</v>
      </c>
      <c r="L13" s="225">
        <f>'2-2'!L13</f>
        <v>10000</v>
      </c>
      <c r="M13" s="317">
        <f>'2-2'!M13</f>
        <v>5</v>
      </c>
      <c r="N13" s="317">
        <f>'2-2'!N13</f>
        <v>0</v>
      </c>
      <c r="O13" s="343">
        <f t="shared" si="3"/>
        <v>0</v>
      </c>
      <c r="P13" s="375">
        <f>'2-2'!P13</f>
        <v>0</v>
      </c>
      <c r="Q13" s="376" t="str">
        <f>'2-2'!Q13</f>
        <v>本体(デザイン料含む)・ポール・台</v>
      </c>
      <c r="R13" s="25">
        <f>IF(AND(ISNA(MATCH($D13,'随時②-2'!$D$4:$D$18,0)),ISNA(MATCH($D13,'随時③-2'!$D$4:$D$18,0))),0,1)</f>
        <v>0</v>
      </c>
      <c r="S13" s="63">
        <f t="shared" si="0"/>
      </c>
      <c r="T13" s="63">
        <f t="shared" si="1"/>
      </c>
      <c r="U13" s="5">
        <f t="shared" si="2"/>
        <v>7</v>
      </c>
      <c r="V13" s="5" t="s">
        <v>159</v>
      </c>
      <c r="W13" s="5">
        <v>2</v>
      </c>
    </row>
    <row r="14" spans="1:21" ht="30" customHeight="1">
      <c r="A14" s="370">
        <f>'1-2'!A14</f>
        <v>3</v>
      </c>
      <c r="B14" s="371" t="str">
        <f>'1-2'!B14</f>
        <v>4(3)ア</v>
      </c>
      <c r="C14" s="372" t="str">
        <f>'1-2'!C14</f>
        <v>高度な専門性の習得</v>
      </c>
      <c r="D14" s="255">
        <v>11</v>
      </c>
      <c r="E14" s="315" t="str">
        <f>'2-2'!E14</f>
        <v>備品購入費</v>
      </c>
      <c r="F14" s="316" t="str">
        <f>'2-2'!F14</f>
        <v>パーキンスブレーラー</v>
      </c>
      <c r="G14" s="225">
        <f>'2-2'!G14</f>
        <v>150000</v>
      </c>
      <c r="H14" s="317">
        <f>'2-2'!H14</f>
        <v>1</v>
      </c>
      <c r="I14" s="317">
        <f>'2-2'!I14</f>
        <v>1</v>
      </c>
      <c r="J14" s="373">
        <f>'2-2'!J14</f>
        <v>150000</v>
      </c>
      <c r="K14" s="374" t="str">
        <f>'2-2'!K14</f>
        <v>パーキンスブレーラー</v>
      </c>
      <c r="L14" s="225">
        <f>'2-2'!L14</f>
        <v>150000</v>
      </c>
      <c r="M14" s="317">
        <f>'2-2'!M14</f>
        <v>1</v>
      </c>
      <c r="N14" s="317">
        <f>'2-2'!N14</f>
        <v>0</v>
      </c>
      <c r="O14" s="343">
        <f t="shared" si="3"/>
        <v>0</v>
      </c>
      <c r="P14" s="375">
        <f>'2-2'!P14</f>
        <v>0</v>
      </c>
      <c r="Q14" s="376">
        <f>'2-2'!Q14</f>
        <v>0</v>
      </c>
      <c r="R14" s="25">
        <f>IF(AND(ISNA(MATCH($D14,'随時②-2'!$D$4:$D$18,0)),ISNA(MATCH($D14,'随時③-2'!$D$4:$D$18,0))),0,1)</f>
        <v>0</v>
      </c>
      <c r="S14" s="63">
        <f t="shared" si="0"/>
      </c>
      <c r="T14" s="63">
        <f t="shared" si="1"/>
      </c>
      <c r="U14" s="5">
        <f t="shared" si="2"/>
        <v>8</v>
      </c>
    </row>
    <row r="15" spans="1:21" ht="30" customHeight="1">
      <c r="A15" s="370">
        <f>'1-2'!A15</f>
        <v>4</v>
      </c>
      <c r="B15" s="371" t="str">
        <f>'1-2'!B15</f>
        <v>4(3)ア</v>
      </c>
      <c r="C15" s="372" t="str">
        <f>'1-2'!C15</f>
        <v>高度な専門性の習得</v>
      </c>
      <c r="D15" s="255">
        <v>12</v>
      </c>
      <c r="E15" s="315" t="str">
        <f>'2-2'!E15</f>
        <v>報償費</v>
      </c>
      <c r="F15" s="316" t="str">
        <f>'2-2'!F15</f>
        <v>校内研修会講師代</v>
      </c>
      <c r="G15" s="225">
        <f>'2-2'!G15</f>
        <v>20000</v>
      </c>
      <c r="H15" s="317">
        <f>'2-2'!H15</f>
        <v>2</v>
      </c>
      <c r="I15" s="317">
        <f>'2-2'!I15</f>
        <v>1</v>
      </c>
      <c r="J15" s="373">
        <f>'2-2'!J15</f>
        <v>40000</v>
      </c>
      <c r="K15" s="374" t="str">
        <f>'2-2'!K15</f>
        <v>校内研修会講師代</v>
      </c>
      <c r="L15" s="225">
        <f>'2-2'!L15</f>
        <v>14000</v>
      </c>
      <c r="M15" s="317">
        <f>'2-2'!M15</f>
        <v>1</v>
      </c>
      <c r="N15" s="317">
        <f>'2-2'!N15</f>
        <v>1</v>
      </c>
      <c r="O15" s="343">
        <f t="shared" si="3"/>
        <v>14000</v>
      </c>
      <c r="P15" s="375">
        <f>'2-2'!P15</f>
        <v>0</v>
      </c>
      <c r="Q15" s="376">
        <f>'2-2'!Q15</f>
        <v>0</v>
      </c>
      <c r="R15" s="25">
        <f>IF(AND(ISNA(MATCH($D15,'随時②-2'!$D$4:$D$18,0)),ISNA(MATCH($D15,'随時③-2'!$D$4:$D$18,0))),0,1)</f>
        <v>0</v>
      </c>
      <c r="S15" s="63">
        <f t="shared" si="0"/>
      </c>
      <c r="T15" s="63">
        <f t="shared" si="1"/>
      </c>
      <c r="U15" s="5">
        <f t="shared" si="2"/>
        <v>1</v>
      </c>
    </row>
    <row r="16" spans="1:20" ht="30" customHeight="1">
      <c r="A16" s="370">
        <f>'2-4'!A4</f>
        <v>1</v>
      </c>
      <c r="B16" s="371" t="str">
        <f>'2-4'!B4</f>
        <v>1(4)</v>
      </c>
      <c r="C16" s="372" t="str">
        <f>'2-4'!C4</f>
        <v>防災・防犯意識の向上</v>
      </c>
      <c r="D16" s="264">
        <v>301</v>
      </c>
      <c r="E16" s="316" t="str">
        <f>IF($R16=1,"",VLOOKUP($D16,'2-4'!$D$4:$L$103,2))</f>
        <v>消耗需用費</v>
      </c>
      <c r="F16" s="316" t="str">
        <f>IF($R16=1,"取消し",VLOOKUP($D16,'2-4'!$D$4:$L$103,3))</f>
        <v>防災関係用品</v>
      </c>
      <c r="G16" s="225">
        <f>IF($R16=1,,VLOOKUP($D16,'2-4'!$D$4:$L$103,4))</f>
        <v>59400</v>
      </c>
      <c r="H16" s="317">
        <f>IF($R16=1,,VLOOKUP($D16,'2-4'!$D$4:$L$103,5))</f>
        <v>1</v>
      </c>
      <c r="I16" s="317">
        <f>IF($R16=1,,VLOOKUP($D16,'2-4'!$D$4:$L$103,6))</f>
        <v>1</v>
      </c>
      <c r="J16" s="225">
        <f>IF($R16=1,,VLOOKUP($D16,'2-4'!$D$4:$L$103,7))</f>
        <v>59400</v>
      </c>
      <c r="K16" s="340" t="str">
        <f aca="true" t="shared" si="4" ref="K16:K31">F16</f>
        <v>防災関係用品</v>
      </c>
      <c r="L16" s="341">
        <v>25239</v>
      </c>
      <c r="M16" s="342">
        <f aca="true" t="shared" si="5" ref="M16:M31">H16</f>
        <v>1</v>
      </c>
      <c r="N16" s="342">
        <f aca="true" t="shared" si="6" ref="N16:N31">I16</f>
        <v>1</v>
      </c>
      <c r="O16" s="343">
        <f>L16*M16*N16</f>
        <v>25239</v>
      </c>
      <c r="P16" s="380">
        <f>IF($R16=1,"",VLOOKUP($D16,'2-4'!$D$4:$L$103,8))</f>
        <v>0</v>
      </c>
      <c r="Q16" s="280" t="s">
        <v>373</v>
      </c>
      <c r="R16" s="25">
        <f>IF(AND(ISNA(MATCH($D16,'随時②-2'!$D$4:$D$18,0)),ISNA(MATCH($D16,'随時③-2'!$D$4:$D$18,0))),0,1)</f>
        <v>0</v>
      </c>
      <c r="S16" s="63">
        <f aca="true" t="shared" si="7" ref="S16:S31">IF(P16="◎",J16,"")</f>
      </c>
      <c r="T16" s="63">
        <f aca="true" t="shared" si="8" ref="T16:T31">IF(P16="◎",O16,"")</f>
      </c>
    </row>
    <row r="17" spans="1:20" ht="30" customHeight="1">
      <c r="A17" s="377">
        <f>'2-4'!A5</f>
        <v>0</v>
      </c>
      <c r="B17" s="378">
        <f>'2-4'!B5</f>
        <v>0</v>
      </c>
      <c r="C17" s="379">
        <f>'2-4'!C5</f>
        <v>0</v>
      </c>
      <c r="D17" s="255">
        <v>302</v>
      </c>
      <c r="E17" s="316" t="str">
        <f>IF($R17=1,"",VLOOKUP($D17,'2-4'!$D$4:$L$103,2))</f>
        <v>消耗需用費</v>
      </c>
      <c r="F17" s="316" t="str">
        <f>IF($R17=1,"取消し",VLOOKUP($D17,'2-4'!$D$4:$L$103,3))</f>
        <v>防災関係用品</v>
      </c>
      <c r="G17" s="225">
        <f>IF($R17=1,,VLOOKUP($D17,'2-4'!$D$4:$L$103,4))</f>
        <v>96660</v>
      </c>
      <c r="H17" s="317">
        <f>IF($R17=1,,VLOOKUP($D17,'2-4'!$D$4:$L$103,5))</f>
        <v>1</v>
      </c>
      <c r="I17" s="317">
        <f>IF($R17=1,,VLOOKUP($D17,'2-4'!$D$4:$L$103,6))</f>
        <v>1</v>
      </c>
      <c r="J17" s="225">
        <f>IF($R17=1,,VLOOKUP($D17,'2-4'!$D$4:$L$103,7))</f>
        <v>96660</v>
      </c>
      <c r="K17" s="319" t="str">
        <f t="shared" si="4"/>
        <v>防災関係用品</v>
      </c>
      <c r="L17" s="320">
        <v>111618</v>
      </c>
      <c r="M17" s="321">
        <f t="shared" si="5"/>
        <v>1</v>
      </c>
      <c r="N17" s="321">
        <f t="shared" si="6"/>
        <v>1</v>
      </c>
      <c r="O17" s="310">
        <f aca="true" t="shared" si="9" ref="O17:O31">L17*M17*N17</f>
        <v>111618</v>
      </c>
      <c r="P17" s="380">
        <f>IF($R17=1,"",VLOOKUP($D17,'2-4'!$D$4:$L$103,8))</f>
        <v>0</v>
      </c>
      <c r="Q17" s="280" t="str">
        <f>IF($R17=1,"",VLOOKUP($D17,'2-4'!$D$4:$L$103,9))</f>
        <v>下半期追加分　別紙②参照</v>
      </c>
      <c r="R17" s="25">
        <f>IF(AND(ISNA(MATCH($D17,'随時②-2'!$D$4:$D$18,0)),ISNA(MATCH($D17,'随時③-2'!$D$4:$D$18,0))),0,1)</f>
        <v>0</v>
      </c>
      <c r="S17" s="63">
        <f t="shared" si="7"/>
      </c>
      <c r="T17" s="63">
        <f t="shared" si="8"/>
      </c>
    </row>
    <row r="18" spans="1:20" ht="30" customHeight="1">
      <c r="A18" s="377">
        <f>'2-4'!A6</f>
        <v>2</v>
      </c>
      <c r="B18" s="378" t="str">
        <f>'2-4'!B6</f>
        <v>3(2)</v>
      </c>
      <c r="C18" s="379" t="str">
        <f>'2-4'!C6</f>
        <v>開かれた学校作り</v>
      </c>
      <c r="D18" s="255">
        <v>303</v>
      </c>
      <c r="E18" s="316" t="str">
        <f>IF($R18=1,"",VLOOKUP($D18,'2-4'!$D$4:$L$103,2))</f>
        <v>消耗需用費</v>
      </c>
      <c r="F18" s="316" t="str">
        <f>IF($R18=1,"取消し",VLOOKUP($D18,'2-4'!$D$4:$L$103,3))</f>
        <v>のぼり一式</v>
      </c>
      <c r="G18" s="225">
        <f>IF($R18=1,,VLOOKUP($D18,'2-4'!$D$4:$L$103,4))</f>
        <v>10000</v>
      </c>
      <c r="H18" s="317">
        <f>IF($R18=1,,VLOOKUP($D18,'2-4'!$D$4:$L$103,5))</f>
        <v>5</v>
      </c>
      <c r="I18" s="317">
        <f>IF($R18=1,,VLOOKUP($D18,'2-4'!$D$4:$L$103,6))</f>
        <v>1</v>
      </c>
      <c r="J18" s="225">
        <f>IF($R18=1,,VLOOKUP($D18,'2-4'!$D$4:$L$103,7))</f>
        <v>50000</v>
      </c>
      <c r="K18" s="319" t="str">
        <f t="shared" si="4"/>
        <v>のぼり一式</v>
      </c>
      <c r="L18" s="320">
        <v>33048</v>
      </c>
      <c r="M18" s="321">
        <v>1</v>
      </c>
      <c r="N18" s="321">
        <f t="shared" si="6"/>
        <v>1</v>
      </c>
      <c r="O18" s="310">
        <f t="shared" si="9"/>
        <v>33048</v>
      </c>
      <c r="P18" s="380">
        <f>IF($R18=1,"",VLOOKUP($D18,'2-4'!$D$4:$L$103,8))</f>
        <v>0</v>
      </c>
      <c r="Q18" s="280" t="str">
        <f>IF($R18=1,"",VLOOKUP($D18,'2-4'!$D$4:$L$103,9))</f>
        <v>上半期再掲</v>
      </c>
      <c r="R18" s="25">
        <f>IF(AND(ISNA(MATCH($D18,'随時②-2'!$D$4:$D$18,0)),ISNA(MATCH($D18,'随時③-2'!$D$4:$D$18,0))),0,1)</f>
        <v>0</v>
      </c>
      <c r="S18" s="63">
        <f t="shared" si="7"/>
      </c>
      <c r="T18" s="63">
        <f t="shared" si="8"/>
      </c>
    </row>
    <row r="19" spans="1:20" ht="30" customHeight="1">
      <c r="A19" s="377">
        <f>'2-4'!A7</f>
        <v>3</v>
      </c>
      <c r="B19" s="378" t="str">
        <f>'2-4'!B7</f>
        <v>4(3)ア</v>
      </c>
      <c r="C19" s="379" t="str">
        <f>'2-4'!C7</f>
        <v>高度な専門性の習得</v>
      </c>
      <c r="D19" s="255">
        <v>304</v>
      </c>
      <c r="E19" s="316" t="str">
        <f>IF($R19=1,"",VLOOKUP($D19,'2-4'!$D$4:$L$103,2))</f>
        <v>備品購入費</v>
      </c>
      <c r="F19" s="316" t="str">
        <f>IF($R19=1,"取消し",VLOOKUP($D19,'2-4'!$D$4:$L$103,3))</f>
        <v>パーキンスブレーラー</v>
      </c>
      <c r="G19" s="225">
        <f>IF($R19=1,,VLOOKUP($D19,'2-4'!$D$4:$L$103,4))</f>
        <v>150000</v>
      </c>
      <c r="H19" s="317">
        <f>IF($R19=1,,VLOOKUP($D19,'2-4'!$D$4:$L$103,5))</f>
        <v>1</v>
      </c>
      <c r="I19" s="317">
        <f>IF($R19=1,,VLOOKUP($D19,'2-4'!$D$4:$L$103,6))</f>
        <v>1</v>
      </c>
      <c r="J19" s="225">
        <f>IF($R19=1,,VLOOKUP($D19,'2-4'!$D$4:$L$103,7))</f>
        <v>150000</v>
      </c>
      <c r="K19" s="319" t="str">
        <f t="shared" si="4"/>
        <v>パーキンスブレーラー</v>
      </c>
      <c r="L19" s="320">
        <v>147200</v>
      </c>
      <c r="M19" s="321">
        <f t="shared" si="5"/>
        <v>1</v>
      </c>
      <c r="N19" s="321">
        <f t="shared" si="6"/>
        <v>1</v>
      </c>
      <c r="O19" s="310">
        <f t="shared" si="9"/>
        <v>147200</v>
      </c>
      <c r="P19" s="380">
        <f>IF($R19=1,"",VLOOKUP($D19,'2-4'!$D$4:$L$103,8))</f>
        <v>0</v>
      </c>
      <c r="Q19" s="280" t="str">
        <f>IF($R19=1,"",VLOOKUP($D19,'2-4'!$D$4:$L$103,9))</f>
        <v>上半期再掲</v>
      </c>
      <c r="R19" s="25">
        <f>IF(AND(ISNA(MATCH($D19,'随時②-2'!$D$4:$D$18,0)),ISNA(MATCH($D19,'随時③-2'!$D$4:$D$18,0))),0,1)</f>
        <v>0</v>
      </c>
      <c r="S19" s="63">
        <f t="shared" si="7"/>
      </c>
      <c r="T19" s="63">
        <f t="shared" si="8"/>
      </c>
    </row>
    <row r="20" spans="1:20" ht="30" customHeight="1">
      <c r="A20" s="377">
        <f>'2-4'!A8</f>
        <v>4</v>
      </c>
      <c r="B20" s="378" t="str">
        <f>'2-4'!B8</f>
        <v>4(3)ア</v>
      </c>
      <c r="C20" s="379" t="str">
        <f>'2-4'!C8</f>
        <v>高度な専門性の習得</v>
      </c>
      <c r="D20" s="255">
        <v>305</v>
      </c>
      <c r="E20" s="316" t="str">
        <f>IF($R20=1,"",VLOOKUP($D20,'2-4'!$D$4:$L$103,2))</f>
        <v>報償費</v>
      </c>
      <c r="F20" s="316" t="str">
        <f>IF($R20=1,"取消し",VLOOKUP($D20,'2-4'!$D$4:$L$103,3))</f>
        <v>校内研修会講師代</v>
      </c>
      <c r="G20" s="225">
        <f>IF($R20=1,,VLOOKUP($D20,'2-4'!$D$4:$L$103,4))</f>
        <v>20000</v>
      </c>
      <c r="H20" s="317">
        <f>IF($R20=1,,VLOOKUP($D20,'2-4'!$D$4:$L$103,5))</f>
        <v>1</v>
      </c>
      <c r="I20" s="317">
        <f>IF($R20=1,,VLOOKUP($D20,'2-4'!$D$4:$L$103,6))</f>
        <v>1</v>
      </c>
      <c r="J20" s="225">
        <f>IF($R20=1,,VLOOKUP($D20,'2-4'!$D$4:$L$103,7))</f>
        <v>20000</v>
      </c>
      <c r="K20" s="319" t="str">
        <f t="shared" si="4"/>
        <v>校内研修会講師代</v>
      </c>
      <c r="L20" s="320">
        <v>20000</v>
      </c>
      <c r="M20" s="321">
        <f t="shared" si="5"/>
        <v>1</v>
      </c>
      <c r="N20" s="321">
        <f t="shared" si="6"/>
        <v>1</v>
      </c>
      <c r="O20" s="310">
        <f t="shared" si="9"/>
        <v>20000</v>
      </c>
      <c r="P20" s="380">
        <f>IF($R20=1,"",VLOOKUP($D20,'2-4'!$D$4:$L$103,8))</f>
        <v>0</v>
      </c>
      <c r="Q20" s="280" t="str">
        <f>IF($R20=1,"",VLOOKUP($D20,'2-4'!$D$4:$L$103,9))</f>
        <v>上半期再掲　残額分</v>
      </c>
      <c r="R20" s="25">
        <f>IF(AND(ISNA(MATCH($D20,'随時②-2'!$D$4:$D$18,0)),ISNA(MATCH($D20,'随時③-2'!$D$4:$D$18,0))),0,1)</f>
        <v>0</v>
      </c>
      <c r="S20" s="63">
        <f t="shared" si="7"/>
      </c>
      <c r="T20" s="63">
        <f t="shared" si="8"/>
      </c>
    </row>
    <row r="21" spans="1:20" ht="30" customHeight="1">
      <c r="A21" s="377">
        <f>'2-4'!A9</f>
        <v>0</v>
      </c>
      <c r="B21" s="378">
        <f>'2-4'!B9</f>
        <v>0</v>
      </c>
      <c r="C21" s="379">
        <f>'2-4'!C9</f>
        <v>0</v>
      </c>
      <c r="D21" s="255">
        <v>306</v>
      </c>
      <c r="E21" s="316" t="str">
        <f>IF($R21=1,"",VLOOKUP($D21,'2-4'!$D$4:$L$103,2))</f>
        <v>負担金、補助及び交付金</v>
      </c>
      <c r="F21" s="316" t="str">
        <f>IF($R21=1,"取消し",VLOOKUP($D21,'2-4'!$D$4:$L$103,3))</f>
        <v>全日本盲学校教育研究会参加費</v>
      </c>
      <c r="G21" s="225">
        <f>IF($R21=1,,VLOOKUP($D21,'2-4'!$D$4:$L$103,4))</f>
        <v>7000</v>
      </c>
      <c r="H21" s="317">
        <f>IF($R21=1,,VLOOKUP($D21,'2-4'!$D$4:$L$103,5))</f>
        <v>2</v>
      </c>
      <c r="I21" s="317">
        <f>IF($R21=1,,VLOOKUP($D21,'2-4'!$D$4:$L$103,6))</f>
        <v>1</v>
      </c>
      <c r="J21" s="225">
        <f>IF($R21=1,,VLOOKUP($D21,'2-4'!$D$4:$L$103,7))</f>
        <v>14000</v>
      </c>
      <c r="K21" s="319" t="str">
        <f t="shared" si="4"/>
        <v>全日本盲学校教育研究会参加費</v>
      </c>
      <c r="L21" s="320">
        <f aca="true" t="shared" si="10" ref="L21:L31">G21</f>
        <v>7000</v>
      </c>
      <c r="M21" s="321">
        <v>1</v>
      </c>
      <c r="N21" s="321">
        <f t="shared" si="6"/>
        <v>1</v>
      </c>
      <c r="O21" s="310">
        <f t="shared" si="9"/>
        <v>7000</v>
      </c>
      <c r="P21" s="380">
        <f>IF($R21=1,"",VLOOKUP($D21,'2-4'!$D$4:$L$103,8))</f>
        <v>0</v>
      </c>
      <c r="Q21" s="280" t="str">
        <f>IF($R21=1,"",VLOOKUP($D21,'2-4'!$D$4:$L$103,9))</f>
        <v>節流用のため再掲[7月]名古屋市</v>
      </c>
      <c r="R21" s="25">
        <f>IF(AND(ISNA(MATCH($D21,'随時②-2'!$D$4:$D$18,0)),ISNA(MATCH($D21,'随時③-2'!$D$4:$D$18,0))),0,1)</f>
        <v>0</v>
      </c>
      <c r="S21" s="63">
        <f t="shared" si="7"/>
      </c>
      <c r="T21" s="63">
        <f t="shared" si="8"/>
      </c>
    </row>
    <row r="22" spans="1:20" ht="30" customHeight="1">
      <c r="A22" s="377">
        <f>'2-4'!A10</f>
        <v>0</v>
      </c>
      <c r="B22" s="378">
        <f>'2-4'!B10</f>
        <v>0</v>
      </c>
      <c r="C22" s="379">
        <f>'2-4'!C10</f>
        <v>0</v>
      </c>
      <c r="D22" s="255">
        <v>307</v>
      </c>
      <c r="E22" s="316" t="str">
        <f>IF($R22=1,"",VLOOKUP($D22,'2-4'!$D$4:$L$103,2))</f>
        <v>旅費</v>
      </c>
      <c r="F22" s="316" t="str">
        <f>IF($R22=1,"取消し",VLOOKUP($D22,'2-4'!$D$4:$L$103,3))</f>
        <v>全国盲学校長会（秋季大会）</v>
      </c>
      <c r="G22" s="225">
        <f>IF($R22=1,,VLOOKUP($D22,'2-4'!$D$4:$L$103,4))</f>
        <v>40000</v>
      </c>
      <c r="H22" s="317">
        <f>IF($R22=1,,VLOOKUP($D22,'2-4'!$D$4:$L$103,5))</f>
        <v>1</v>
      </c>
      <c r="I22" s="317">
        <f>IF($R22=1,,VLOOKUP($D22,'2-4'!$D$4:$L$103,6))</f>
        <v>1</v>
      </c>
      <c r="J22" s="225">
        <f>IF($R22=1,,VLOOKUP($D22,'2-4'!$D$4:$L$103,7))</f>
        <v>40000</v>
      </c>
      <c r="K22" s="319" t="str">
        <f t="shared" si="4"/>
        <v>全国盲学校長会（秋季大会）</v>
      </c>
      <c r="L22" s="320">
        <v>29380</v>
      </c>
      <c r="M22" s="321">
        <f t="shared" si="5"/>
        <v>1</v>
      </c>
      <c r="N22" s="321">
        <f t="shared" si="6"/>
        <v>1</v>
      </c>
      <c r="O22" s="310">
        <f t="shared" si="9"/>
        <v>29380</v>
      </c>
      <c r="P22" s="380">
        <f>IF($R22=1,"",VLOOKUP($D22,'2-4'!$D$4:$L$103,8))</f>
        <v>0</v>
      </c>
      <c r="Q22" s="280" t="str">
        <f>IF($R22=1,"",VLOOKUP($D22,'2-4'!$D$4:$L$103,9))</f>
        <v>[10月]島根県</v>
      </c>
      <c r="R22" s="25">
        <f>IF(AND(ISNA(MATCH($D22,'随時②-2'!$D$4:$D$18,0)),ISNA(MATCH($D22,'随時③-2'!$D$4:$D$18,0))),0,1)</f>
        <v>0</v>
      </c>
      <c r="S22" s="63">
        <f t="shared" si="7"/>
      </c>
      <c r="T22" s="63">
        <f t="shared" si="8"/>
      </c>
    </row>
    <row r="23" spans="1:20" ht="30" customHeight="1">
      <c r="A23" s="377">
        <f>'2-4'!A11</f>
        <v>0</v>
      </c>
      <c r="B23" s="378">
        <f>'2-4'!B11</f>
        <v>0</v>
      </c>
      <c r="C23" s="379">
        <f>'2-4'!C11</f>
        <v>0</v>
      </c>
      <c r="D23" s="255">
        <v>308</v>
      </c>
      <c r="E23" s="316" t="str">
        <f>IF($R23=1,"",VLOOKUP($D23,'2-4'!$D$4:$L$103,2))</f>
        <v>負担金、補助及び交付金</v>
      </c>
      <c r="F23" s="316" t="str">
        <f>IF($R23=1,"取消し",VLOOKUP($D23,'2-4'!$D$4:$L$103,3))</f>
        <v>全国盲学校長会（秋季大会）参加費</v>
      </c>
      <c r="G23" s="225">
        <f>IF($R23=1,,VLOOKUP($D23,'2-4'!$D$4:$L$103,4))</f>
        <v>5000</v>
      </c>
      <c r="H23" s="317">
        <f>IF($R23=1,,VLOOKUP($D23,'2-4'!$D$4:$L$103,5))</f>
        <v>1</v>
      </c>
      <c r="I23" s="317">
        <f>IF($R23=1,,VLOOKUP($D23,'2-4'!$D$4:$L$103,6))</f>
        <v>1</v>
      </c>
      <c r="J23" s="225">
        <f>IF($R23=1,,VLOOKUP($D23,'2-4'!$D$4:$L$103,7))</f>
        <v>5000</v>
      </c>
      <c r="K23" s="319" t="str">
        <f t="shared" si="4"/>
        <v>全国盲学校長会（秋季大会）参加費</v>
      </c>
      <c r="L23" s="320">
        <f t="shared" si="10"/>
        <v>5000</v>
      </c>
      <c r="M23" s="321">
        <f t="shared" si="5"/>
        <v>1</v>
      </c>
      <c r="N23" s="321">
        <f t="shared" si="6"/>
        <v>1</v>
      </c>
      <c r="O23" s="310">
        <f t="shared" si="9"/>
        <v>5000</v>
      </c>
      <c r="P23" s="380">
        <f>IF($R23=1,"",VLOOKUP($D23,'2-4'!$D$4:$L$103,8))</f>
        <v>0</v>
      </c>
      <c r="Q23" s="280" t="str">
        <f>IF($R23=1,"",VLOOKUP($D23,'2-4'!$D$4:$L$103,9))</f>
        <v>[10月]島根県</v>
      </c>
      <c r="R23" s="25">
        <f>IF(AND(ISNA(MATCH($D23,'随時②-2'!$D$4:$D$18,0)),ISNA(MATCH($D23,'随時③-2'!$D$4:$D$18,0))),0,1)</f>
        <v>0</v>
      </c>
      <c r="S23" s="63">
        <f t="shared" si="7"/>
      </c>
      <c r="T23" s="63">
        <f t="shared" si="8"/>
      </c>
    </row>
    <row r="24" spans="1:20" ht="30" customHeight="1">
      <c r="A24" s="377">
        <f>'2-4'!A12</f>
        <v>0</v>
      </c>
      <c r="B24" s="378">
        <f>'2-4'!B12</f>
        <v>0</v>
      </c>
      <c r="C24" s="379">
        <f>'2-4'!C12</f>
        <v>0</v>
      </c>
      <c r="D24" s="255">
        <v>309</v>
      </c>
      <c r="E24" s="316" t="str">
        <f>IF($R24=1,"",VLOOKUP($D24,'2-4'!$D$4:$L$103,2))</f>
        <v>消耗需用費</v>
      </c>
      <c r="F24" s="316" t="str">
        <f>IF($R24=1,"取消し",VLOOKUP($D24,'2-4'!$D$4:$L$103,3))</f>
        <v>全国盲学校長会（秋季大会）資料代</v>
      </c>
      <c r="G24" s="225">
        <f>IF($R24=1,,VLOOKUP($D24,'2-4'!$D$4:$L$103,4))</f>
        <v>3000</v>
      </c>
      <c r="H24" s="317">
        <f>IF($R24=1,,VLOOKUP($D24,'2-4'!$D$4:$L$103,5))</f>
        <v>1</v>
      </c>
      <c r="I24" s="317">
        <f>IF($R24=1,,VLOOKUP($D24,'2-4'!$D$4:$L$103,6))</f>
        <v>1</v>
      </c>
      <c r="J24" s="225">
        <f>IF($R24=1,,VLOOKUP($D24,'2-4'!$D$4:$L$103,7))</f>
        <v>3000</v>
      </c>
      <c r="K24" s="319" t="str">
        <f t="shared" si="4"/>
        <v>全国盲学校長会（秋季大会）資料代</v>
      </c>
      <c r="L24" s="320">
        <f t="shared" si="10"/>
        <v>3000</v>
      </c>
      <c r="M24" s="321">
        <f t="shared" si="5"/>
        <v>1</v>
      </c>
      <c r="N24" s="321">
        <f t="shared" si="6"/>
        <v>1</v>
      </c>
      <c r="O24" s="310">
        <f t="shared" si="9"/>
        <v>3000</v>
      </c>
      <c r="P24" s="380">
        <f>IF($R24=1,"",VLOOKUP($D24,'2-4'!$D$4:$L$103,8))</f>
        <v>0</v>
      </c>
      <c r="Q24" s="280" t="str">
        <f>IF($R24=1,"",VLOOKUP($D24,'2-4'!$D$4:$L$103,9))</f>
        <v>[10月]島根県</v>
      </c>
      <c r="R24" s="25">
        <f>IF(AND(ISNA(MATCH($D24,'随時②-2'!$D$4:$D$18,0)),ISNA(MATCH($D24,'随時③-2'!$D$4:$D$18,0))),0,1)</f>
        <v>0</v>
      </c>
      <c r="S24" s="63">
        <f t="shared" si="7"/>
      </c>
      <c r="T24" s="63">
        <f t="shared" si="8"/>
      </c>
    </row>
    <row r="25" spans="1:20" ht="30" customHeight="1">
      <c r="A25" s="377">
        <f>'2-4'!A13</f>
        <v>5</v>
      </c>
      <c r="B25" s="378" t="str">
        <f>'2-4'!B13</f>
        <v>4(3)イ</v>
      </c>
      <c r="C25" s="379" t="str">
        <f>'2-4'!C13</f>
        <v>高度な専門性の習得</v>
      </c>
      <c r="D25" s="255">
        <v>310</v>
      </c>
      <c r="E25" s="316" t="str">
        <f>IF($R25=1,"",VLOOKUP($D25,'2-4'!$D$4:$L$103,2))</f>
        <v>負担金、補助及び交付金</v>
      </c>
      <c r="F25" s="316" t="str">
        <f>IF($R25=1,"取消し",VLOOKUP($D25,'2-4'!$D$4:$L$103,3))</f>
        <v>教育関係者視覚障害リハビリテーション研究会受講料</v>
      </c>
      <c r="G25" s="225">
        <f>IF($R25=1,,VLOOKUP($D25,'2-4'!$D$4:$L$103,4))</f>
        <v>167000</v>
      </c>
      <c r="H25" s="317">
        <f>IF($R25=1,,VLOOKUP($D25,'2-4'!$D$4:$L$103,5))</f>
        <v>1</v>
      </c>
      <c r="I25" s="317">
        <f>IF($R25=1,,VLOOKUP($D25,'2-4'!$D$4:$L$103,6))</f>
        <v>1</v>
      </c>
      <c r="J25" s="225">
        <f>IF($R25=1,,VLOOKUP($D25,'2-4'!$D$4:$L$103,7))</f>
        <v>167000</v>
      </c>
      <c r="K25" s="319" t="str">
        <f t="shared" si="4"/>
        <v>教育関係者視覚障害リハビリテーション研究会受講料</v>
      </c>
      <c r="L25" s="320">
        <f t="shared" si="10"/>
        <v>167000</v>
      </c>
      <c r="M25" s="321">
        <f t="shared" si="5"/>
        <v>1</v>
      </c>
      <c r="N25" s="321">
        <f t="shared" si="6"/>
        <v>1</v>
      </c>
      <c r="O25" s="310">
        <f t="shared" si="9"/>
        <v>167000</v>
      </c>
      <c r="P25" s="380">
        <f>IF($R25=1,"",VLOOKUP($D25,'2-4'!$D$4:$L$103,8))</f>
        <v>0</v>
      </c>
      <c r="Q25" s="280" t="str">
        <f>IF($R25=1,"",VLOOKUP($D25,'2-4'!$D$4:$L$103,9))</f>
        <v>取り消し分再掲</v>
      </c>
      <c r="R25" s="25">
        <f>IF(AND(ISNA(MATCH($D25,'随時②-2'!$D$4:$D$18,0)),ISNA(MATCH($D25,'随時③-2'!$D$4:$D$18,0))),0,1)</f>
        <v>0</v>
      </c>
      <c r="S25" s="63">
        <f t="shared" si="7"/>
      </c>
      <c r="T25" s="63">
        <f t="shared" si="8"/>
      </c>
    </row>
    <row r="26" spans="1:20" ht="30" customHeight="1">
      <c r="A26" s="377">
        <f>'2-4'!A14</f>
        <v>6</v>
      </c>
      <c r="B26" s="378" t="str">
        <f>'2-4'!B14</f>
        <v>4(3)ア</v>
      </c>
      <c r="C26" s="379" t="str">
        <f>'2-4'!C14</f>
        <v>高度な専門性の習得</v>
      </c>
      <c r="D26" s="255">
        <v>311</v>
      </c>
      <c r="E26" s="316" t="str">
        <f>IF($R26=1,"",VLOOKUP($D26,'2-4'!$D$4:$L$103,2))</f>
        <v>旅費</v>
      </c>
      <c r="F26" s="316" t="str">
        <f>IF($R26=1,"取消し",VLOOKUP($D26,'2-4'!$D$4:$L$103,3))</f>
        <v>日本弱視教育研究会</v>
      </c>
      <c r="G26" s="225">
        <f>IF($R26=1,,VLOOKUP($D26,'2-4'!$D$4:$L$103,4))</f>
        <v>122140</v>
      </c>
      <c r="H26" s="317">
        <f>IF($R26=1,,VLOOKUP($D26,'2-4'!$D$4:$L$103,5))</f>
        <v>1</v>
      </c>
      <c r="I26" s="317">
        <f>IF($R26=1,,VLOOKUP($D26,'2-4'!$D$4:$L$103,6))</f>
        <v>1</v>
      </c>
      <c r="J26" s="225">
        <f>IF($R26=1,,VLOOKUP($D26,'2-4'!$D$4:$L$103,7))</f>
        <v>122140</v>
      </c>
      <c r="K26" s="319" t="str">
        <f t="shared" si="4"/>
        <v>日本弱視教育研究会</v>
      </c>
      <c r="L26" s="320">
        <f t="shared" si="10"/>
        <v>122140</v>
      </c>
      <c r="M26" s="321">
        <f t="shared" si="5"/>
        <v>1</v>
      </c>
      <c r="N26" s="321">
        <f t="shared" si="6"/>
        <v>1</v>
      </c>
      <c r="O26" s="310">
        <f t="shared" si="9"/>
        <v>122140</v>
      </c>
      <c r="P26" s="380">
        <f>IF($R26=1,"",VLOOKUP($D26,'2-4'!$D$4:$L$103,8))</f>
        <v>0</v>
      </c>
      <c r="Q26" s="280" t="str">
        <f>IF($R26=1,"",VLOOKUP($D26,'2-4'!$D$4:$L$103,9))</f>
        <v>[1月]北海道</v>
      </c>
      <c r="R26" s="25">
        <f>IF(AND(ISNA(MATCH($D26,'随時②-2'!$D$4:$D$18,0)),ISNA(MATCH($D26,'随時③-2'!$D$4:$D$18,0))),0,1)</f>
        <v>0</v>
      </c>
      <c r="S26" s="63">
        <f t="shared" si="7"/>
      </c>
      <c r="T26" s="63">
        <f t="shared" si="8"/>
      </c>
    </row>
    <row r="27" spans="1:20" ht="30" customHeight="1">
      <c r="A27" s="377">
        <f>'2-4'!A15</f>
        <v>0</v>
      </c>
      <c r="B27" s="378" t="str">
        <f>'2-4'!B15</f>
        <v>4(3)ア</v>
      </c>
      <c r="C27" s="379" t="str">
        <f>'2-4'!C15</f>
        <v>高度な専門性の習得</v>
      </c>
      <c r="D27" s="255">
        <v>312</v>
      </c>
      <c r="E27" s="316">
        <f>IF($R27=1,"",VLOOKUP($D27,'2-4'!$D$4:$L$103,2))</f>
      </c>
      <c r="F27" s="316" t="str">
        <f>IF($R27=1,"取消し",VLOOKUP($D27,'2-4'!$D$4:$L$103,3))</f>
        <v>取消し</v>
      </c>
      <c r="G27" s="225">
        <f>IF($R27=1,,VLOOKUP($D27,'2-4'!$D$4:$L$103,4))</f>
        <v>0</v>
      </c>
      <c r="H27" s="317">
        <f>IF($R27=1,,VLOOKUP($D27,'2-4'!$D$4:$L$103,5))</f>
        <v>0</v>
      </c>
      <c r="I27" s="317">
        <f>IF($R27=1,,VLOOKUP($D27,'2-4'!$D$4:$L$103,6))</f>
        <v>0</v>
      </c>
      <c r="J27" s="225">
        <f>IF($R27=1,,VLOOKUP($D27,'2-4'!$D$4:$L$103,7))</f>
        <v>0</v>
      </c>
      <c r="K27" s="319" t="str">
        <f t="shared" si="4"/>
        <v>取消し</v>
      </c>
      <c r="L27" s="320">
        <f t="shared" si="10"/>
        <v>0</v>
      </c>
      <c r="M27" s="321">
        <f t="shared" si="5"/>
        <v>0</v>
      </c>
      <c r="N27" s="321">
        <f t="shared" si="6"/>
        <v>0</v>
      </c>
      <c r="O27" s="310">
        <f t="shared" si="9"/>
        <v>0</v>
      </c>
      <c r="P27" s="380">
        <f>IF($R27=1,"",VLOOKUP($D27,'2-4'!$D$4:$L$103,8))</f>
      </c>
      <c r="Q27" s="280">
        <f>IF($R27=1,"",VLOOKUP($D27,'2-4'!$D$4:$L$103,9))</f>
      </c>
      <c r="R27" s="25">
        <f>IF(AND(ISNA(MATCH($D27,'随時②-2'!$D$4:$D$18,0)),ISNA(MATCH($D27,'随時③-2'!$D$4:$D$18,0))),0,1)</f>
        <v>1</v>
      </c>
      <c r="S27" s="63">
        <f t="shared" si="7"/>
      </c>
      <c r="T27" s="63">
        <f t="shared" si="8"/>
      </c>
    </row>
    <row r="28" spans="1:20" ht="30" customHeight="1">
      <c r="A28" s="377">
        <f>'2-4'!A16</f>
        <v>7</v>
      </c>
      <c r="B28" s="378" t="str">
        <f>'2-4'!B16</f>
        <v>4(3)ア</v>
      </c>
      <c r="C28" s="379" t="str">
        <f>'2-4'!C16</f>
        <v>高度な専門性の習得</v>
      </c>
      <c r="D28" s="255">
        <v>313</v>
      </c>
      <c r="E28" s="316" t="str">
        <f>IF($R28=1,"",VLOOKUP($D28,'2-4'!$D$4:$L$103,2))</f>
        <v>旅費</v>
      </c>
      <c r="F28" s="316" t="str">
        <f>IF($R28=1,"取消し",VLOOKUP($D28,'2-4'!$D$4:$L$103,3))</f>
        <v>視覚障がい関係研修会参加旅費</v>
      </c>
      <c r="G28" s="225">
        <f>IF($R28=1,,VLOOKUP($D28,'2-4'!$D$4:$L$103,4))</f>
        <v>49660</v>
      </c>
      <c r="H28" s="317">
        <f>IF($R28=1,,VLOOKUP($D28,'2-4'!$D$4:$L$103,5))</f>
        <v>1</v>
      </c>
      <c r="I28" s="317">
        <f>IF($R28=1,,VLOOKUP($D28,'2-4'!$D$4:$L$103,6))</f>
        <v>1</v>
      </c>
      <c r="J28" s="225">
        <f>IF($R28=1,,VLOOKUP($D28,'2-4'!$D$4:$L$103,7))</f>
        <v>49660</v>
      </c>
      <c r="K28" s="319" t="str">
        <f t="shared" si="4"/>
        <v>視覚障がい関係研修会参加旅費</v>
      </c>
      <c r="L28" s="320">
        <f t="shared" si="10"/>
        <v>49660</v>
      </c>
      <c r="M28" s="321">
        <f t="shared" si="5"/>
        <v>1</v>
      </c>
      <c r="N28" s="321">
        <f t="shared" si="6"/>
        <v>1</v>
      </c>
      <c r="O28" s="310">
        <f t="shared" si="9"/>
        <v>49660</v>
      </c>
      <c r="P28" s="380">
        <f>IF($R28=1,"",VLOOKUP($D28,'2-4'!$D$4:$L$103,8))</f>
        <v>0</v>
      </c>
      <c r="Q28" s="280">
        <f>IF($R28=1,"",VLOOKUP($D28,'2-4'!$D$4:$L$103,9))</f>
        <v>0</v>
      </c>
      <c r="R28" s="25">
        <f>IF(AND(ISNA(MATCH($D28,'随時②-2'!$D$4:$D$18,0)),ISNA(MATCH($D28,'随時③-2'!$D$4:$D$18,0))),0,1)</f>
        <v>0</v>
      </c>
      <c r="S28" s="63">
        <f t="shared" si="7"/>
      </c>
      <c r="T28" s="63">
        <f t="shared" si="8"/>
      </c>
    </row>
    <row r="29" spans="1:20" ht="30" customHeight="1">
      <c r="A29" s="377">
        <f>'2-4'!A17</f>
        <v>8</v>
      </c>
      <c r="B29" s="378" t="str">
        <f>'2-4'!B17</f>
        <v>4(3)ア</v>
      </c>
      <c r="C29" s="379" t="str">
        <f>'2-4'!C17</f>
        <v>高度な専門性の習得</v>
      </c>
      <c r="D29" s="255">
        <v>314</v>
      </c>
      <c r="E29" s="316" t="str">
        <f>IF($R29=1,"",VLOOKUP($D29,'2-4'!$D$4:$L$103,2))</f>
        <v>報償費</v>
      </c>
      <c r="F29" s="316" t="str">
        <f>IF($R29=1,"取消し",VLOOKUP($D29,'2-4'!$D$4:$L$103,3))</f>
        <v>校内研修会講師代</v>
      </c>
      <c r="G29" s="225">
        <f>IF($R29=1,,VLOOKUP($D29,'2-4'!$D$4:$L$103,4))</f>
        <v>15000</v>
      </c>
      <c r="H29" s="317">
        <f>IF($R29=1,,VLOOKUP($D29,'2-4'!$D$4:$L$103,5))</f>
        <v>1</v>
      </c>
      <c r="I29" s="317">
        <f>IF($R29=1,,VLOOKUP($D29,'2-4'!$D$4:$L$103,6))</f>
        <v>2</v>
      </c>
      <c r="J29" s="225">
        <f>IF($R29=1,,VLOOKUP($D29,'2-4'!$D$4:$L$103,7))</f>
        <v>30000</v>
      </c>
      <c r="K29" s="319" t="str">
        <f t="shared" si="4"/>
        <v>校内研修会講師代</v>
      </c>
      <c r="L29" s="320">
        <f t="shared" si="10"/>
        <v>15000</v>
      </c>
      <c r="M29" s="321">
        <f t="shared" si="5"/>
        <v>1</v>
      </c>
      <c r="N29" s="321">
        <f t="shared" si="6"/>
        <v>2</v>
      </c>
      <c r="O29" s="310">
        <f t="shared" si="9"/>
        <v>30000</v>
      </c>
      <c r="P29" s="380">
        <f>IF($R29=1,"",VLOOKUP($D29,'2-4'!$D$4:$L$103,8))</f>
        <v>0</v>
      </c>
      <c r="Q29" s="280">
        <f>IF($R29=1,"",VLOOKUP($D29,'2-4'!$D$4:$L$103,9))</f>
        <v>0</v>
      </c>
      <c r="R29" s="25">
        <f>IF(AND(ISNA(MATCH($D29,'随時②-2'!$D$4:$D$18,0)),ISNA(MATCH($D29,'随時③-2'!$D$4:$D$18,0))),0,1)</f>
        <v>0</v>
      </c>
      <c r="S29" s="63">
        <f t="shared" si="7"/>
      </c>
      <c r="T29" s="63">
        <f t="shared" si="8"/>
      </c>
    </row>
    <row r="30" spans="1:20" ht="30" customHeight="1">
      <c r="A30" s="377">
        <f>'2-4'!A18</f>
        <v>9</v>
      </c>
      <c r="B30" s="378" t="str">
        <f>'2-4'!B18</f>
        <v>4(3)ア</v>
      </c>
      <c r="C30" s="379" t="str">
        <f>'2-4'!C18</f>
        <v>高度な専門性の習得</v>
      </c>
      <c r="D30" s="255">
        <v>315</v>
      </c>
      <c r="E30" s="316" t="str">
        <f>IF($R30=1,"",VLOOKUP($D30,'2-4'!$D$4:$L$103,2))</f>
        <v>報償費</v>
      </c>
      <c r="F30" s="316" t="str">
        <f>IF($R30=1,"取消し",VLOOKUP($D30,'2-4'!$D$4:$L$103,3))</f>
        <v>福祉医療関係人材活用事業(PT,OT)</v>
      </c>
      <c r="G30" s="225">
        <f>IF($R30=1,,VLOOKUP($D30,'2-4'!$D$4:$L$103,4))</f>
        <v>8580</v>
      </c>
      <c r="H30" s="317">
        <f>IF($R30=1,,VLOOKUP($D30,'2-4'!$D$4:$L$103,5))</f>
        <v>2</v>
      </c>
      <c r="I30" s="317">
        <f>IF($R30=1,,VLOOKUP($D30,'2-4'!$D$4:$L$103,6))</f>
        <v>1</v>
      </c>
      <c r="J30" s="225">
        <f>IF($R30=1,,VLOOKUP($D30,'2-4'!$D$4:$L$103,7))</f>
        <v>17160</v>
      </c>
      <c r="K30" s="319" t="str">
        <f t="shared" si="4"/>
        <v>福祉医療関係人材活用事業(PT,OT)</v>
      </c>
      <c r="L30" s="320">
        <f t="shared" si="10"/>
        <v>8580</v>
      </c>
      <c r="M30" s="321">
        <f t="shared" si="5"/>
        <v>2</v>
      </c>
      <c r="N30" s="321">
        <f t="shared" si="6"/>
        <v>1</v>
      </c>
      <c r="O30" s="310">
        <f t="shared" si="9"/>
        <v>17160</v>
      </c>
      <c r="P30" s="380">
        <f>IF($R30=1,"",VLOOKUP($D30,'2-4'!$D$4:$L$103,8))</f>
        <v>0</v>
      </c>
      <c r="Q30" s="280" t="str">
        <f>IF($R30=1,"",VLOOKUP($D30,'2-4'!$D$4:$L$103,9))</f>
        <v>10/26追加分</v>
      </c>
      <c r="R30" s="25">
        <f>IF(AND(ISNA(MATCH($D30,'随時②-2'!$D$4:$D$18,0)),ISNA(MATCH($D30,'随時③-2'!$D$4:$D$18,0))),0,1)</f>
        <v>0</v>
      </c>
      <c r="S30" s="63">
        <f t="shared" si="7"/>
      </c>
      <c r="T30" s="63">
        <f t="shared" si="8"/>
      </c>
    </row>
    <row r="31" spans="1:20" ht="30" customHeight="1">
      <c r="A31" s="377">
        <f>'2-4'!A19</f>
        <v>10</v>
      </c>
      <c r="B31" s="378" t="str">
        <f>'2-4'!B19</f>
        <v>1(4)</v>
      </c>
      <c r="C31" s="379" t="str">
        <f>'2-4'!C19</f>
        <v>防災・防犯意識の向上</v>
      </c>
      <c r="D31" s="255">
        <v>316</v>
      </c>
      <c r="E31" s="316" t="str">
        <f>IF($R31=1,"",VLOOKUP($D31,'2-4'!$D$4:$L$103,2))</f>
        <v>消耗需用費</v>
      </c>
      <c r="F31" s="316" t="str">
        <f>IF($R31=1,"取消し",VLOOKUP($D31,'2-4'!$D$4:$L$103,3))</f>
        <v>防災関係用品</v>
      </c>
      <c r="G31" s="225">
        <f>IF($R31=1,,VLOOKUP($D31,'2-4'!$D$4:$L$103,4))</f>
        <v>14958</v>
      </c>
      <c r="H31" s="317">
        <f>IF($R31=1,,VLOOKUP($D31,'2-4'!$D$4:$L$103,5))</f>
        <v>1</v>
      </c>
      <c r="I31" s="317">
        <f>IF($R31=1,,VLOOKUP($D31,'2-4'!$D$4:$L$103,6))</f>
        <v>1</v>
      </c>
      <c r="J31" s="225">
        <f>IF($R31=1,,VLOOKUP($D31,'2-4'!$D$4:$L$103,7))</f>
        <v>14958</v>
      </c>
      <c r="K31" s="319" t="str">
        <f t="shared" si="4"/>
        <v>防災関係用品</v>
      </c>
      <c r="L31" s="320">
        <f t="shared" si="10"/>
        <v>14958</v>
      </c>
      <c r="M31" s="321">
        <f t="shared" si="5"/>
        <v>1</v>
      </c>
      <c r="N31" s="321">
        <f t="shared" si="6"/>
        <v>1</v>
      </c>
      <c r="O31" s="310">
        <f t="shared" si="9"/>
        <v>14958</v>
      </c>
      <c r="P31" s="380">
        <f>IF($R31=1,"",VLOOKUP($D31,'2-4'!$D$4:$L$103,8))</f>
        <v>0</v>
      </c>
      <c r="Q31" s="280" t="str">
        <f>IF($R31=1,"",VLOOKUP($D31,'2-4'!$D$4:$L$103,9))</f>
        <v>10/26追加分　別紙③参照</v>
      </c>
      <c r="R31" s="25">
        <f>IF(AND(ISNA(MATCH($D31,'随時②-2'!$D$4:$D$18,0)),ISNA(MATCH($D31,'随時③-2'!$D$4:$D$18,0))),0,1)</f>
        <v>0</v>
      </c>
      <c r="S31" s="63">
        <f t="shared" si="7"/>
      </c>
      <c r="T31" s="63">
        <f t="shared" si="8"/>
      </c>
    </row>
    <row r="32" spans="1:20" ht="30" customHeight="1" thickBot="1">
      <c r="A32" s="370">
        <f>'随時③-2'!A21</f>
        <v>6</v>
      </c>
      <c r="B32" s="371" t="str">
        <f>'随時③-2'!B21</f>
        <v>4(3)ア</v>
      </c>
      <c r="C32" s="372" t="str">
        <f>'随時③-2'!C21</f>
        <v>高度な専門性の習得</v>
      </c>
      <c r="D32" s="264">
        <v>401</v>
      </c>
      <c r="E32" s="316" t="str">
        <f>'随時③-2'!E21</f>
        <v>消耗需用費</v>
      </c>
      <c r="F32" s="316" t="str">
        <f>'随時③-2'!F21</f>
        <v>日本弱視教育研究会資料代</v>
      </c>
      <c r="G32" s="225">
        <f>'随時③-2'!G21</f>
        <v>6000</v>
      </c>
      <c r="H32" s="317">
        <f>'随時③-2'!H21</f>
        <v>5</v>
      </c>
      <c r="I32" s="317">
        <f>'随時③-2'!I21</f>
        <v>1</v>
      </c>
      <c r="J32" s="381">
        <f>G32*H32*I32</f>
        <v>30000</v>
      </c>
      <c r="K32" s="340" t="str">
        <f>F32</f>
        <v>日本弱視教育研究会資料代</v>
      </c>
      <c r="L32" s="341">
        <f>G32</f>
        <v>6000</v>
      </c>
      <c r="M32" s="342">
        <f>H32</f>
        <v>5</v>
      </c>
      <c r="N32" s="342">
        <f>I32</f>
        <v>1</v>
      </c>
      <c r="O32" s="343">
        <f>L32*M32*N32</f>
        <v>30000</v>
      </c>
      <c r="P32" s="344">
        <f>'随時③-2'!K21</f>
        <v>0</v>
      </c>
      <c r="Q32" s="345" t="str">
        <f>'随時③-2'!L21</f>
        <v>[１月]北海道</v>
      </c>
      <c r="R32" s="25">
        <f>IF(AND(ISNA(MATCH($D32,'随時②-2'!$D$4:$D$18,0)),ISNA(MATCH($D32,'随時③-2'!$D$4:$D$18,0))),0,1)</f>
        <v>0</v>
      </c>
      <c r="S32" s="63">
        <f>IF(P32="◎",J32,"")</f>
      </c>
      <c r="T32" s="63">
        <f>IF(P32="◎",O32,"")</f>
      </c>
    </row>
    <row r="33" spans="1:17" ht="14.25" thickBot="1">
      <c r="A33" s="51"/>
      <c r="B33" s="51"/>
      <c r="C33" s="51"/>
      <c r="D33" s="73"/>
      <c r="E33" s="64"/>
      <c r="F33" s="64"/>
      <c r="G33" s="49"/>
      <c r="H33" s="65"/>
      <c r="I33" s="65"/>
      <c r="J33" s="52">
        <f>G33*H33*I33</f>
        <v>0</v>
      </c>
      <c r="K33" s="64"/>
      <c r="L33" s="36"/>
      <c r="M33" s="68"/>
      <c r="N33" s="68"/>
      <c r="O33" s="36"/>
      <c r="P33" s="37"/>
      <c r="Q33" s="69"/>
    </row>
    <row r="34" spans="4:15" ht="24" customHeight="1" thickBot="1">
      <c r="D34" s="5"/>
      <c r="F34" s="24"/>
      <c r="G34" s="24"/>
      <c r="I34" s="594" t="s">
        <v>96</v>
      </c>
      <c r="J34" s="595"/>
      <c r="K34" s="38" t="s">
        <v>191</v>
      </c>
      <c r="L34" s="581" t="s">
        <v>176</v>
      </c>
      <c r="M34" s="582"/>
      <c r="N34" s="583" t="s">
        <v>192</v>
      </c>
      <c r="O34" s="584"/>
    </row>
    <row r="35" spans="4:15" ht="14.25" thickTop="1">
      <c r="D35" s="5"/>
      <c r="I35" s="596" t="s">
        <v>85</v>
      </c>
      <c r="J35" s="597"/>
      <c r="K35" s="349">
        <f>SUMIF($E$4:$E$32,$I35,$O$4:$O$32)</f>
        <v>81160</v>
      </c>
      <c r="L35" s="590">
        <f>SUMIF($E$4:$E$32,$I35,$T$4:$T$32)</f>
        <v>0</v>
      </c>
      <c r="M35" s="591">
        <f>SUMIF($E$4:$E$32,$I35,$O$4:$O$32)</f>
        <v>81160</v>
      </c>
      <c r="N35" s="592">
        <f>K35-L35</f>
        <v>81160</v>
      </c>
      <c r="O35" s="593"/>
    </row>
    <row r="36" spans="4:15" ht="13.5">
      <c r="D36" s="5"/>
      <c r="I36" s="563" t="s">
        <v>86</v>
      </c>
      <c r="J36" s="564"/>
      <c r="K36" s="352">
        <f>SUMIF($E$4:$E$32,$I36,$O$4:$O$32)</f>
        <v>345970</v>
      </c>
      <c r="L36" s="569">
        <f>SUMIF($E$4:$E$32,$I36,$T$4:$T$32)</f>
        <v>0</v>
      </c>
      <c r="M36" s="570">
        <f>SUMIF($E$4:$E$32,$I36,$O$4:$O$32)</f>
        <v>345970</v>
      </c>
      <c r="N36" s="571">
        <f aca="true" t="shared" si="11" ref="N36:N43">K36-L36</f>
        <v>345970</v>
      </c>
      <c r="O36" s="572"/>
    </row>
    <row r="37" spans="4:15" ht="13.5">
      <c r="D37" s="5"/>
      <c r="I37" s="563" t="s">
        <v>125</v>
      </c>
      <c r="J37" s="564"/>
      <c r="K37" s="348">
        <f>SUMIF($E$4:$E$32,$I37,$O$4:$O$32)</f>
        <v>220863</v>
      </c>
      <c r="L37" s="569">
        <f>SUMIF($E$4:$E$32,$I37,$T$4:$T$32)</f>
        <v>0</v>
      </c>
      <c r="M37" s="570">
        <f>SUMIF($E$4:$E$32,$I37,$O$4:$O$32)</f>
        <v>220863</v>
      </c>
      <c r="N37" s="571">
        <f t="shared" si="11"/>
        <v>220863</v>
      </c>
      <c r="O37" s="572"/>
    </row>
    <row r="38" spans="4:15" ht="13.5">
      <c r="D38" s="5"/>
      <c r="I38" s="563" t="s">
        <v>126</v>
      </c>
      <c r="J38" s="564"/>
      <c r="K38" s="348">
        <f>SUMIF($E$4:$E$32,$I38,$O$4:$O$32)</f>
        <v>0</v>
      </c>
      <c r="L38" s="569">
        <f>SUMIF($E$4:$E$32,$I38,$T$4:$T$32)</f>
        <v>0</v>
      </c>
      <c r="M38" s="570">
        <f>SUMIF($E$4:$E$32,$I38,$O$4:$O$32)</f>
        <v>0</v>
      </c>
      <c r="N38" s="571">
        <f t="shared" si="11"/>
        <v>0</v>
      </c>
      <c r="O38" s="572"/>
    </row>
    <row r="39" spans="4:15" ht="13.5">
      <c r="D39" s="5"/>
      <c r="I39" s="563" t="s">
        <v>87</v>
      </c>
      <c r="J39" s="564"/>
      <c r="K39" s="348">
        <f>SUMIF($E$4:$E$32,$I39,$O$4:$O$32)</f>
        <v>0</v>
      </c>
      <c r="L39" s="569">
        <f>SUMIF($E$4:$E$32,$I39,$T$4:$T$32)</f>
        <v>0</v>
      </c>
      <c r="M39" s="570">
        <f>SUMIF($E$4:$E$32,$I39,$O$4:$O$32)</f>
        <v>0</v>
      </c>
      <c r="N39" s="571">
        <f t="shared" si="11"/>
        <v>0</v>
      </c>
      <c r="O39" s="572"/>
    </row>
    <row r="40" spans="4:15" ht="13.5">
      <c r="D40" s="5"/>
      <c r="I40" s="563" t="s">
        <v>88</v>
      </c>
      <c r="J40" s="564"/>
      <c r="K40" s="348">
        <f>SUMIF($E$4:$E$32,$I40,$O$4:$O$32)</f>
        <v>0</v>
      </c>
      <c r="L40" s="569">
        <f>SUMIF($E$4:$E$32,$I40,$T$4:$T$32)</f>
        <v>0</v>
      </c>
      <c r="M40" s="570">
        <f>SUMIF($E$4:$E$32,$I40,$O$4:$O$32)</f>
        <v>0</v>
      </c>
      <c r="N40" s="571">
        <f t="shared" si="11"/>
        <v>0</v>
      </c>
      <c r="O40" s="572"/>
    </row>
    <row r="41" spans="4:15" ht="13.5">
      <c r="D41" s="5"/>
      <c r="I41" s="563" t="s">
        <v>89</v>
      </c>
      <c r="J41" s="564"/>
      <c r="K41" s="348">
        <f>SUMIF($E$4:$E$32,$I41,$O$4:$O$32)</f>
        <v>0</v>
      </c>
      <c r="L41" s="569">
        <f>SUMIF($E$4:$E$32,$I41,$T$4:$T$32)</f>
        <v>0</v>
      </c>
      <c r="M41" s="570">
        <f>SUMIF($E$4:$E$32,$I41,$O$4:$O$32)</f>
        <v>0</v>
      </c>
      <c r="N41" s="571">
        <f t="shared" si="11"/>
        <v>0</v>
      </c>
      <c r="O41" s="572"/>
    </row>
    <row r="42" spans="4:15" ht="13.5">
      <c r="D42" s="5"/>
      <c r="I42" s="563" t="s">
        <v>90</v>
      </c>
      <c r="J42" s="564"/>
      <c r="K42" s="348">
        <f>SUMIF($E$4:$E$32,$I42,$O$4:$O$32)</f>
        <v>147200</v>
      </c>
      <c r="L42" s="569">
        <f>SUMIF($E$4:$E$32,$I42,$T$4:$T$32)</f>
        <v>0</v>
      </c>
      <c r="M42" s="570">
        <f>SUMIF($E$4:$E$32,$I42,$O$4:$O$32)</f>
        <v>147200</v>
      </c>
      <c r="N42" s="571">
        <f t="shared" si="11"/>
        <v>147200</v>
      </c>
      <c r="O42" s="572"/>
    </row>
    <row r="43" spans="4:15" ht="14.25" thickBot="1">
      <c r="D43" s="5"/>
      <c r="I43" s="577" t="s">
        <v>138</v>
      </c>
      <c r="J43" s="578"/>
      <c r="K43" s="348">
        <f>SUMIF($E$4:$E$32,$I43,$O$4:$O$32)</f>
        <v>333990</v>
      </c>
      <c r="L43" s="573">
        <f>SUMIF($E$4:$E$32,$I43,$T$4:$T$32)+'3-3'!F32</f>
        <v>11000</v>
      </c>
      <c r="M43" s="574">
        <f>SUMIF($E$4:$E$32,$I43,$O$4:$O$32)</f>
        <v>333990</v>
      </c>
      <c r="N43" s="575">
        <f t="shared" si="11"/>
        <v>322990</v>
      </c>
      <c r="O43" s="576"/>
    </row>
    <row r="44" spans="4:15" ht="15" thickBot="1" thickTop="1">
      <c r="D44" s="5"/>
      <c r="I44" s="579" t="s">
        <v>15</v>
      </c>
      <c r="J44" s="580"/>
      <c r="K44" s="355">
        <f>SUM(K35:K43)</f>
        <v>1129183</v>
      </c>
      <c r="L44" s="565">
        <f>SUM(L35:L43)</f>
        <v>11000</v>
      </c>
      <c r="M44" s="566"/>
      <c r="N44" s="567">
        <f>SUM(N35:N43)</f>
        <v>1118183</v>
      </c>
      <c r="O44" s="568"/>
    </row>
  </sheetData>
  <sheetProtection formatCells="0" selectLockedCells="1"/>
  <mergeCells count="35">
    <mergeCell ref="L34:M34"/>
    <mergeCell ref="N34:O34"/>
    <mergeCell ref="K2:O2"/>
    <mergeCell ref="F2:J2"/>
    <mergeCell ref="L35:M35"/>
    <mergeCell ref="N35:O35"/>
    <mergeCell ref="I34:J34"/>
    <mergeCell ref="I35:J35"/>
    <mergeCell ref="L36:M36"/>
    <mergeCell ref="N36:O36"/>
    <mergeCell ref="L37:M37"/>
    <mergeCell ref="N37:O37"/>
    <mergeCell ref="I36:J36"/>
    <mergeCell ref="I37:J37"/>
    <mergeCell ref="L38:M38"/>
    <mergeCell ref="N38:O38"/>
    <mergeCell ref="L39:M39"/>
    <mergeCell ref="N39:O39"/>
    <mergeCell ref="I38:J38"/>
    <mergeCell ref="I39:J39"/>
    <mergeCell ref="L40:M40"/>
    <mergeCell ref="N40:O40"/>
    <mergeCell ref="L41:M41"/>
    <mergeCell ref="N41:O41"/>
    <mergeCell ref="I40:J40"/>
    <mergeCell ref="I41:J41"/>
    <mergeCell ref="I42:J42"/>
    <mergeCell ref="L44:M44"/>
    <mergeCell ref="N44:O44"/>
    <mergeCell ref="L42:M42"/>
    <mergeCell ref="N42:O42"/>
    <mergeCell ref="L43:M43"/>
    <mergeCell ref="N43:O43"/>
    <mergeCell ref="I43:J43"/>
    <mergeCell ref="I44:J44"/>
  </mergeCells>
  <conditionalFormatting sqref="B2:E2 J32:J33 J4:J15">
    <cfRule type="cellIs" priority="32" dxfId="29" operator="equal" stopIfTrue="1">
      <formula>0</formula>
    </cfRule>
  </conditionalFormatting>
  <conditionalFormatting sqref="K16:O33 O4:O15">
    <cfRule type="cellIs" priority="30" dxfId="17" operator="notEqual" stopIfTrue="1">
      <formula>F4</formula>
    </cfRule>
  </conditionalFormatting>
  <dataValidations count="2">
    <dataValidation type="list" allowBlank="1" showInputMessage="1" showErrorMessage="1" sqref="E33 I35:I43">
      <formula1>"報償費,旅費,消耗需用費,維持需用費,役務費,委託料,使用料及び賃借料,備品購入費,負担金、補助及び交付金"</formula1>
    </dataValidation>
    <dataValidation type="list" allowBlank="1" showInputMessage="1" showErrorMessage="1" sqref="P33">
      <formula1>"◎"</formula1>
    </dataValidation>
  </dataValidations>
  <printOptions/>
  <pageMargins left="0.3937007874015748" right="0.3937007874015748" top="0.5905511811023623" bottom="0.5905511811023623" header="0.11811023622047245" footer="0.2755905511811024"/>
  <pageSetup fitToHeight="0" fitToWidth="1" horizontalDpi="600" verticalDpi="600" orientation="landscape" paperSize="9" scale="63" r:id="rId1"/>
  <headerFooter>
    <oddHeader>&amp;R（様式３－２）</oddHeader>
  </headerFooter>
</worksheet>
</file>

<file path=xl/worksheets/sheet3.xml><?xml version="1.0" encoding="utf-8"?>
<worksheet xmlns="http://schemas.openxmlformats.org/spreadsheetml/2006/main" xmlns:r="http://schemas.openxmlformats.org/officeDocument/2006/relationships">
  <sheetPr codeName="Sheet25">
    <tabColor rgb="FFFF66CC"/>
  </sheetPr>
  <dimension ref="A1:F33"/>
  <sheetViews>
    <sheetView showZeros="0" tabSelected="1" view="pageBreakPreview" zoomScaleSheetLayoutView="100" workbookViewId="0" topLeftCell="A1">
      <pane xSplit="1" ySplit="3" topLeftCell="B19" activePane="bottomRight" state="frozen"/>
      <selection pane="topLeft" activeCell="C17" sqref="C17"/>
      <selection pane="topRight" activeCell="C17" sqref="C17"/>
      <selection pane="bottomLeft" activeCell="C17" sqref="C17"/>
      <selection pane="bottomRight" activeCell="C17" sqref="C17"/>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98" t="s">
        <v>264</v>
      </c>
      <c r="B1" s="598"/>
      <c r="C1" s="598"/>
      <c r="D1" s="598"/>
      <c r="E1" s="598"/>
      <c r="F1" s="598"/>
    </row>
    <row r="2" spans="1:6" ht="15" customHeight="1" thickBot="1">
      <c r="A2" s="8"/>
      <c r="B2" s="7" t="s">
        <v>244</v>
      </c>
      <c r="C2" s="87"/>
      <c r="E2" s="72" t="s">
        <v>220</v>
      </c>
      <c r="F2" s="185">
        <f>SUM(E4:E29)</f>
        <v>137990</v>
      </c>
    </row>
    <row r="3" spans="1:6" ht="15" customHeight="1" thickBot="1">
      <c r="A3" s="99" t="s">
        <v>17</v>
      </c>
      <c r="B3" s="100" t="s">
        <v>204</v>
      </c>
      <c r="C3" s="100" t="s">
        <v>205</v>
      </c>
      <c r="D3" s="98" t="s">
        <v>18</v>
      </c>
      <c r="E3" s="41" t="s">
        <v>221</v>
      </c>
      <c r="F3" s="101" t="s">
        <v>19</v>
      </c>
    </row>
    <row r="4" spans="1:6" ht="15" customHeight="1">
      <c r="A4" s="102">
        <v>1</v>
      </c>
      <c r="B4" s="125" t="str">
        <f>IF('1-3'!B4="","",'1-3'!B4)</f>
        <v>全国</v>
      </c>
      <c r="C4" s="125" t="str">
        <f>IF('1-3'!C4="","",'1-3'!C4)</f>
        <v>校長</v>
      </c>
      <c r="D4" s="142" t="str">
        <f>IF('1-3'!D4="","",'1-3'!D4)</f>
        <v>全国高等学校長協会</v>
      </c>
      <c r="E4" s="216">
        <f>IF('2-3'!H5="",'2-3'!E5,'2-3'!H5)</f>
        <v>8000</v>
      </c>
      <c r="F4" s="83" t="str">
        <f>IF('2-3'!I5="",'2-3'!G5,'2-3'!I5)</f>
        <v>◎</v>
      </c>
    </row>
    <row r="5" spans="1:6" ht="15" customHeight="1">
      <c r="A5" s="104">
        <v>4</v>
      </c>
      <c r="B5" s="126" t="str">
        <f>IF('1-3'!B7="","",'1-3'!B7)</f>
        <v>全国</v>
      </c>
      <c r="C5" s="126" t="str">
        <f>IF('1-3'!C7="","",'1-3'!C7)</f>
        <v>校長</v>
      </c>
      <c r="D5" s="143" t="str">
        <f>IF('1-3'!D7="","",'1-3'!D7)</f>
        <v>全国高等学校長協会特別支援学校部会</v>
      </c>
      <c r="E5" s="210">
        <f>IF('2-3'!H8="",'2-3'!E8,'2-3'!H8)</f>
        <v>2000</v>
      </c>
      <c r="F5" s="83">
        <f>IF('2-3'!I8="",'2-3'!G8,'2-3'!I8)</f>
      </c>
    </row>
    <row r="6" spans="1:6" ht="15" customHeight="1">
      <c r="A6" s="104">
        <v>14</v>
      </c>
      <c r="B6" s="126" t="str">
        <f>IF('1-3'!B17="","",'1-3'!B17)</f>
        <v>全国</v>
      </c>
      <c r="C6" s="126" t="str">
        <f>IF('1-3'!C17="","",'1-3'!C17)</f>
        <v>校長</v>
      </c>
      <c r="D6" s="143" t="str">
        <f>IF('1-3'!D17="","",'1-3'!D17)</f>
        <v>全国特別支援学校長会</v>
      </c>
      <c r="E6" s="210">
        <f>IF('2-3'!H18="",'2-3'!E18,'2-3'!H18)</f>
        <v>8000</v>
      </c>
      <c r="F6" s="83">
        <f>IF('2-3'!I18="",'2-3'!G18,'2-3'!I18)</f>
      </c>
    </row>
    <row r="7" spans="1:6" ht="15" customHeight="1">
      <c r="A7" s="104">
        <v>15</v>
      </c>
      <c r="B7" s="126" t="str">
        <f>IF('1-3'!B18="","",'1-3'!B18)</f>
        <v>全国</v>
      </c>
      <c r="C7" s="126" t="str">
        <f>IF('1-3'!C18="","",'1-3'!C18)</f>
        <v>校長</v>
      </c>
      <c r="D7" s="143" t="str">
        <f>IF('1-3'!D18="","",'1-3'!D18)</f>
        <v>全国盲学校長会（全盲長）</v>
      </c>
      <c r="E7" s="210">
        <f>IF('2-3'!H19="",'2-3'!E19,'2-3'!H19)</f>
        <v>20000</v>
      </c>
      <c r="F7" s="83">
        <f>IF('2-3'!I19="",'2-3'!G19,'2-3'!I19)</f>
      </c>
    </row>
    <row r="8" spans="1:6" ht="15" customHeight="1">
      <c r="A8" s="104">
        <v>23</v>
      </c>
      <c r="B8" s="126" t="str">
        <f>IF('1-3'!B26="","",'1-3'!B26)</f>
        <v>全国</v>
      </c>
      <c r="C8" s="126" t="str">
        <f>IF('1-3'!C26="","",'1-3'!C26)</f>
        <v>教頭</v>
      </c>
      <c r="D8" s="143" t="str">
        <f>IF('1-3'!D26="","",'1-3'!D26)</f>
        <v>全国盲学校副校長・教頭会（全盲頭）</v>
      </c>
      <c r="E8" s="210">
        <f>IF('2-3'!H27="",'2-3'!E27,'2-3'!H27)</f>
        <v>5000</v>
      </c>
      <c r="F8" s="83">
        <f>IF('2-3'!I27="",'2-3'!G27,'2-3'!I27)</f>
      </c>
    </row>
    <row r="9" spans="1:6" ht="15" customHeight="1">
      <c r="A9" s="104">
        <v>28</v>
      </c>
      <c r="B9" s="126" t="str">
        <f>IF('1-3'!B31="","",'1-3'!B31)</f>
        <v>全国</v>
      </c>
      <c r="C9" s="137" t="str">
        <f>IF('1-3'!C31="","",'1-3'!C31)</f>
        <v>事務長</v>
      </c>
      <c r="D9" s="141" t="str">
        <f>IF('1-3'!D31="","",'1-3'!D31)</f>
        <v>全国公立学校事務長会</v>
      </c>
      <c r="E9" s="212">
        <f>IF('2-3'!H32="",'2-3'!E32,'2-3'!H32)</f>
        <v>3000</v>
      </c>
      <c r="F9" s="139" t="str">
        <f>IF('2-3'!I32="",'2-3'!G32,'2-3'!I32)</f>
        <v>◎</v>
      </c>
    </row>
    <row r="10" spans="1:6" ht="15" customHeight="1" thickBot="1">
      <c r="A10" s="108">
        <v>45</v>
      </c>
      <c r="B10" s="128" t="str">
        <f>IF('1-3'!B48="","",'1-3'!B48)</f>
        <v>全国</v>
      </c>
      <c r="C10" s="128">
        <f>IF('1-3'!C48="","",'1-3'!C48)</f>
      </c>
      <c r="D10" s="144" t="str">
        <f>IF('1-3'!D48="","",'1-3'!D48)</f>
        <v>日本教育会</v>
      </c>
      <c r="E10" s="214">
        <f>IF('2-3'!H49="",'2-3'!E49,'2-3'!H49)</f>
        <v>3600</v>
      </c>
      <c r="F10" s="85">
        <f>IF('2-3'!I49="",'2-3'!G49,'2-3'!I49)</f>
      </c>
    </row>
    <row r="11" spans="1:6" ht="15" customHeight="1">
      <c r="A11" s="104">
        <v>50</v>
      </c>
      <c r="B11" s="126" t="str">
        <f>IF('1-3'!B53="","",'1-3'!B53)</f>
        <v>近畿・西日本</v>
      </c>
      <c r="C11" s="126" t="str">
        <f>IF('1-3'!C53="","",'1-3'!C53)</f>
        <v>校長</v>
      </c>
      <c r="D11" s="143" t="str">
        <f>IF('1-3'!D53="","",'1-3'!D53)</f>
        <v>近畿盲学校長会（近盲長）</v>
      </c>
      <c r="E11" s="210">
        <f>IF('2-3'!H54="",'2-3'!E54,'2-3'!H54)</f>
        <v>5000</v>
      </c>
      <c r="F11" s="83">
        <f>IF('2-3'!I54="",'2-3'!G54,'2-3'!I54)</f>
      </c>
    </row>
    <row r="12" spans="1:6" ht="15" customHeight="1">
      <c r="A12" s="104">
        <v>55</v>
      </c>
      <c r="B12" s="126" t="str">
        <f>IF('1-3'!B58="","",'1-3'!B58)</f>
        <v>近畿・西日本</v>
      </c>
      <c r="C12" s="172" t="str">
        <f>IF('1-3'!C58="","",'1-3'!C58)</f>
        <v>教頭</v>
      </c>
      <c r="D12" s="180" t="str">
        <f>IF('1-3'!D58="","",'1-3'!D58)</f>
        <v>近畿地区盲学校副校長・教頭会（近盲頭）</v>
      </c>
      <c r="E12" s="210">
        <f>IF('2-3'!H59="",'2-3'!E59,'2-3'!H59)</f>
        <v>6000</v>
      </c>
      <c r="F12" s="83">
        <f>IF('2-3'!I59="",'2-3'!G59,'2-3'!I59)</f>
      </c>
    </row>
    <row r="13" spans="1:6" ht="15" customHeight="1">
      <c r="A13" s="104">
        <v>60</v>
      </c>
      <c r="B13" s="126" t="str">
        <f>IF('1-3'!B63="","",'1-3'!B63)</f>
        <v>近畿・西日本</v>
      </c>
      <c r="C13" s="172" t="str">
        <f>IF('1-3'!C63="","",'1-3'!C63)</f>
        <v>事務長</v>
      </c>
      <c r="D13" s="180" t="str">
        <f>IF('1-3'!D63="","",'1-3'!D63)</f>
        <v>近畿公立学校事務長会</v>
      </c>
      <c r="E13" s="210">
        <f>IF('2-3'!H64="",'2-3'!E64,'2-3'!H64)</f>
        <v>1800</v>
      </c>
      <c r="F13" s="83">
        <f>IF('2-3'!I64="",'2-3'!G64,'2-3'!I64)</f>
      </c>
    </row>
    <row r="14" spans="1:6" ht="15" customHeight="1">
      <c r="A14" s="104">
        <v>61</v>
      </c>
      <c r="B14" s="126" t="str">
        <f>IF('1-3'!B64="","",'1-3'!B64)</f>
        <v>近畿・西日本</v>
      </c>
      <c r="C14" s="134" t="str">
        <f>IF('1-3'!C64="","",'1-3'!C64)</f>
        <v>事務長</v>
      </c>
      <c r="D14" s="140" t="str">
        <f>IF('1-3'!D64="","",'1-3'!D64)</f>
        <v>近畿地区特別支援学校事務長会</v>
      </c>
      <c r="E14" s="211">
        <f>IF('2-3'!H65="",'2-3'!E65,'2-3'!H65)</f>
        <v>2500</v>
      </c>
      <c r="F14" s="136">
        <f>IF('2-3'!I65="",'2-3'!G65,'2-3'!I65)</f>
      </c>
    </row>
    <row r="15" spans="1:6" ht="15" customHeight="1">
      <c r="A15" s="104">
        <v>68</v>
      </c>
      <c r="B15" s="126" t="str">
        <f>IF('1-3'!B71="","",'1-3'!B71)</f>
        <v>近畿・西日本</v>
      </c>
      <c r="C15" s="126">
        <f>IF('1-3'!C71="","",'1-3'!C71)</f>
      </c>
      <c r="D15" s="143" t="str">
        <f>IF('1-3'!D71="","",'1-3'!D71)</f>
        <v>近畿盲学校教育研究会</v>
      </c>
      <c r="E15" s="210">
        <f>IF('2-3'!H72="",'2-3'!E72,'2-3'!H72)</f>
        <v>18400</v>
      </c>
      <c r="F15" s="83">
        <f>IF('2-3'!I72="",'2-3'!G72,'2-3'!I72)</f>
      </c>
    </row>
    <row r="16" spans="1:6" ht="15" customHeight="1">
      <c r="A16" s="104">
        <v>79</v>
      </c>
      <c r="B16" s="126" t="str">
        <f>IF('1-3'!B82="","",'1-3'!B82)</f>
        <v>大阪</v>
      </c>
      <c r="C16" s="177" t="str">
        <f>IF('1-3'!C82="","",'1-3'!C82)</f>
        <v>事務長</v>
      </c>
      <c r="D16" s="181" t="str">
        <f>IF('1-3'!D82="","",'1-3'!D82)</f>
        <v>大阪府立学校事務長会</v>
      </c>
      <c r="E16" s="215">
        <f>IF('2-3'!H83="",'2-3'!E83,'2-3'!H83)</f>
        <v>1000</v>
      </c>
      <c r="F16" s="179">
        <f>IF('2-3'!I83="",'2-3'!G83,'2-3'!I83)</f>
      </c>
    </row>
    <row r="17" spans="1:6" ht="15" customHeight="1">
      <c r="A17" s="104">
        <v>85</v>
      </c>
      <c r="B17" s="126" t="str">
        <f>IF('1-3'!B88="","",'1-3'!B88)</f>
        <v>大阪</v>
      </c>
      <c r="C17" s="126">
        <f>IF('1-3'!C88="","",'1-3'!C88)</f>
      </c>
      <c r="D17" s="143" t="str">
        <f>IF('1-3'!D88="","",'1-3'!D88)</f>
        <v>大阪府高等学校進路指導研究会</v>
      </c>
      <c r="E17" s="210">
        <f>IF('2-3'!H89="",'2-3'!E89,'2-3'!H89)</f>
        <v>1500</v>
      </c>
      <c r="F17" s="83">
        <f>IF('2-3'!I89="",'2-3'!G89,'2-3'!I89)</f>
      </c>
    </row>
    <row r="18" spans="1:6" ht="15" customHeight="1">
      <c r="A18" s="104">
        <v>87</v>
      </c>
      <c r="B18" s="126" t="str">
        <f>IF('1-3'!B90="","",'1-3'!B90)</f>
        <v>大阪</v>
      </c>
      <c r="C18" s="126">
        <f>IF('1-3'!C90="","",'1-3'!C90)</f>
      </c>
      <c r="D18" s="143" t="str">
        <f>IF('1-3'!D90="","",'1-3'!D90)</f>
        <v>大阪府支援教育研究会</v>
      </c>
      <c r="E18" s="210">
        <f>IF('2-3'!H91="",'2-3'!E91,'2-3'!H91)</f>
        <v>1700</v>
      </c>
      <c r="F18" s="83">
        <f>IF('2-3'!I91="",'2-3'!G91,'2-3'!I91)</f>
      </c>
    </row>
    <row r="19" spans="1:6" ht="15" customHeight="1">
      <c r="A19" s="104">
        <v>90</v>
      </c>
      <c r="B19" s="126" t="str">
        <f>IF('1-3'!B93="","",'1-3'!B93)</f>
        <v>大阪</v>
      </c>
      <c r="C19" s="126">
        <f>IF('1-3'!C93="","",'1-3'!C93)</f>
      </c>
      <c r="D19" s="143" t="str">
        <f>IF('1-3'!D93="","",'1-3'!D93)</f>
        <v>大阪府立学校在日外国人教育研究会</v>
      </c>
      <c r="E19" s="210">
        <f>IF('2-3'!H94="",'2-3'!E94,'2-3'!H94)</f>
        <v>1270</v>
      </c>
      <c r="F19" s="83">
        <f>IF('2-3'!I94="",'2-3'!G94,'2-3'!I94)</f>
      </c>
    </row>
    <row r="20" spans="1:6" ht="15" customHeight="1">
      <c r="A20" s="104">
        <v>91</v>
      </c>
      <c r="B20" s="126" t="str">
        <f>IF('1-3'!B94="","",'1-3'!B94)</f>
        <v>大阪</v>
      </c>
      <c r="C20" s="126">
        <f>IF('1-3'!C94="","",'1-3'!C94)</f>
      </c>
      <c r="D20" s="143" t="str">
        <f>IF('1-3'!D94="","",'1-3'!D94)</f>
        <v>大阪府立学校人権教育研究会</v>
      </c>
      <c r="E20" s="210">
        <f>IF('2-3'!H95="",'2-3'!E95,'2-3'!H95)</f>
        <v>2120</v>
      </c>
      <c r="F20" s="83">
        <f>IF('2-3'!I95="",'2-3'!G95,'2-3'!I95)</f>
      </c>
    </row>
    <row r="21" spans="1:6" ht="15" customHeight="1">
      <c r="A21" s="104">
        <v>93</v>
      </c>
      <c r="B21" s="126" t="str">
        <f>IF('1-3'!B96="","",'1-3'!B96)</f>
        <v>大阪</v>
      </c>
      <c r="C21" s="126">
        <f>IF('1-3'!C96="","",'1-3'!C96)</f>
      </c>
      <c r="D21" s="143" t="str">
        <f>IF('1-3'!D96="","",'1-3'!D96)</f>
        <v>大阪府立高等学校保健研究会</v>
      </c>
      <c r="E21" s="210">
        <f>IF('2-3'!H97="",'2-3'!E97,'2-3'!H97)</f>
        <v>2400</v>
      </c>
      <c r="F21" s="83">
        <f>IF('2-3'!I97="",'2-3'!G97,'2-3'!I97)</f>
      </c>
    </row>
    <row r="22" spans="1:6" ht="15" customHeight="1">
      <c r="A22" s="104">
        <v>94</v>
      </c>
      <c r="B22" s="126" t="str">
        <f>IF('1-3'!B97="","",'1-3'!B97)</f>
        <v>大阪</v>
      </c>
      <c r="C22" s="126">
        <f>IF('1-3'!C97="","",'1-3'!C97)</f>
      </c>
      <c r="D22" s="143" t="str">
        <f>IF('1-3'!D97="","",'1-3'!D97)</f>
        <v>大阪府立高等学校養護教諭研究会(府養研)</v>
      </c>
      <c r="E22" s="210">
        <f>IF('2-3'!H98="",'2-3'!E98,'2-3'!H98)</f>
        <v>5000</v>
      </c>
      <c r="F22" s="83">
        <f>IF('2-3'!I98="",'2-3'!G98,'2-3'!I98)</f>
      </c>
    </row>
    <row r="23" spans="1:6" ht="15" customHeight="1">
      <c r="A23" s="104">
        <v>96</v>
      </c>
      <c r="B23" s="126" t="str">
        <f>IF('1-3'!B99="","",'1-3'!B99)</f>
        <v>大阪</v>
      </c>
      <c r="C23" s="126">
        <f>IF('1-3'!C99="","",'1-3'!C99)</f>
      </c>
      <c r="D23" s="143" t="str">
        <f>IF('1-3'!D99="","",'1-3'!D99)</f>
        <v>大阪府高等学校図書館研究会</v>
      </c>
      <c r="E23" s="210">
        <f>IF('2-3'!H100="",'2-3'!E100,'2-3'!H100)</f>
        <v>2000</v>
      </c>
      <c r="F23" s="83">
        <f>IF('2-3'!I100="",'2-3'!G100,'2-3'!I100)</f>
      </c>
    </row>
    <row r="24" spans="1:6" ht="15" customHeight="1">
      <c r="A24" s="104">
        <v>97</v>
      </c>
      <c r="B24" s="126" t="str">
        <f>IF('1-3'!B100="","",'1-3'!B100)</f>
        <v>大阪</v>
      </c>
      <c r="C24" s="126">
        <f>IF('1-3'!C100="","",'1-3'!C100)</f>
      </c>
      <c r="D24" s="143" t="str">
        <f>IF('1-3'!D100="","",'1-3'!D100)</f>
        <v>大阪府高等学校生活指導研究会</v>
      </c>
      <c r="E24" s="210">
        <f>IF('2-3'!H101="",'2-3'!E101,'2-3'!H101)</f>
        <v>4000</v>
      </c>
      <c r="F24" s="83">
        <f>IF('2-3'!I101="",'2-3'!G101,'2-3'!I101)</f>
      </c>
    </row>
    <row r="25" spans="1:6" ht="15" customHeight="1" thickBot="1">
      <c r="A25" s="104">
        <v>98</v>
      </c>
      <c r="B25" s="126" t="str">
        <f>IF('1-3'!B101="","",'1-3'!B101)</f>
        <v>大阪</v>
      </c>
      <c r="C25" s="126">
        <f>IF('1-3'!C101="","",'1-3'!C101)</f>
      </c>
      <c r="D25" s="143" t="str">
        <f>IF('1-3'!D101="","",'1-3'!D101)</f>
        <v>大阪府立支援学校栄養教諭研究会</v>
      </c>
      <c r="E25" s="210">
        <f>IF('2-3'!H102="",'2-3'!E102,'2-3'!H102)</f>
        <v>2000</v>
      </c>
      <c r="F25" s="83">
        <f>IF('2-3'!I102="",'2-3'!G102,'2-3'!I102)</f>
      </c>
    </row>
    <row r="26" spans="1:6" ht="15" customHeight="1">
      <c r="A26" s="109">
        <v>101</v>
      </c>
      <c r="B26" s="153" t="str">
        <f>IF('2-3'!B105="","",'2-3'!B105)</f>
        <v>全国</v>
      </c>
      <c r="C26" s="153">
        <f>IF('2-3'!C105="","",'2-3'!C105)</f>
      </c>
      <c r="D26" s="130" t="str">
        <f>IF('2-3'!D105="","",'2-3'!D105)</f>
        <v>全国盲学校普通科教育連絡協議会</v>
      </c>
      <c r="E26" s="216">
        <f>IF('2-3'!H105="",'2-3'!E105,'2-3'!H105)</f>
        <v>5500</v>
      </c>
      <c r="F26" s="127">
        <f>IF('2-3'!I105="",'2-3'!G105,'2-3'!I105)</f>
      </c>
    </row>
    <row r="27" spans="1:6" ht="15" customHeight="1">
      <c r="A27" s="102">
        <v>102</v>
      </c>
      <c r="B27" s="154" t="str">
        <f>IF('2-3'!B106="","",'2-3'!B106)</f>
        <v>近畿・西日本</v>
      </c>
      <c r="C27" s="154">
        <f>IF('2-3'!C106="","",'2-3'!C106)</f>
      </c>
      <c r="D27" s="131" t="str">
        <f>IF('2-3'!D106="","",'2-3'!D106)</f>
        <v>近畿盲学校文化連盟</v>
      </c>
      <c r="E27" s="210">
        <f>IF('2-3'!H106="",'2-3'!E106,'2-3'!H106)</f>
        <v>5000</v>
      </c>
      <c r="F27" s="83">
        <f>IF('2-3'!I106="",'2-3'!G106,'2-3'!I106)</f>
      </c>
    </row>
    <row r="28" spans="1:6" ht="15" customHeight="1">
      <c r="A28" s="104">
        <v>103</v>
      </c>
      <c r="B28" s="155" t="str">
        <f>IF('2-3'!B107="","",'2-3'!B107)</f>
        <v>近畿・西日本</v>
      </c>
      <c r="C28" s="155">
        <f>IF('2-3'!C107="","",'2-3'!C107)</f>
      </c>
      <c r="D28" s="132" t="str">
        <f>IF('2-3'!D107="","",'2-3'!D107)</f>
        <v>近畿盲学校体育連盟</v>
      </c>
      <c r="E28" s="210">
        <f>IF('2-3'!H107="",'2-3'!E107,'2-3'!H107)</f>
        <v>20000</v>
      </c>
      <c r="F28" s="83">
        <f>IF('2-3'!I107="",'2-3'!G107,'2-3'!I107)</f>
      </c>
    </row>
    <row r="29" spans="1:6" ht="15" customHeight="1" thickBot="1">
      <c r="A29" s="525">
        <v>104</v>
      </c>
      <c r="B29" s="156" t="str">
        <f>IF('2-3'!B108="","",'2-3'!B108)</f>
        <v>大阪</v>
      </c>
      <c r="C29" s="156">
        <f>IF('2-3'!C108="","",'2-3'!C108)</f>
      </c>
      <c r="D29" s="133" t="str">
        <f>IF('2-3'!D108="","",'2-3'!D108)</f>
        <v>大阪府産業教育フェア</v>
      </c>
      <c r="E29" s="526">
        <f>IF('2-3'!H108="",'2-3'!E108,'2-3'!H108)</f>
        <v>1200</v>
      </c>
      <c r="F29" s="527">
        <f>IF('2-3'!I108="",'2-3'!G108,'2-3'!I108)</f>
      </c>
    </row>
    <row r="30" spans="4:6" ht="15" customHeight="1" thickBot="1">
      <c r="D30" s="80"/>
      <c r="E30" s="80"/>
      <c r="F30" s="81"/>
    </row>
    <row r="31" spans="4:6" ht="15" customHeight="1">
      <c r="D31" s="80"/>
      <c r="E31" s="10" t="s">
        <v>220</v>
      </c>
      <c r="F31" s="182">
        <f>SUM(E4:E29)</f>
        <v>137990</v>
      </c>
    </row>
    <row r="32" spans="4:6" ht="15" customHeight="1">
      <c r="D32" s="80"/>
      <c r="E32" s="39" t="s">
        <v>176</v>
      </c>
      <c r="F32" s="183">
        <f>SUMIF($F$4:$F$29,"◎",$E$4:$E$29)</f>
        <v>11000</v>
      </c>
    </row>
    <row r="33" spans="4:6" ht="15" customHeight="1" thickBot="1">
      <c r="D33" s="80"/>
      <c r="E33" s="82" t="s">
        <v>13</v>
      </c>
      <c r="F33" s="184">
        <f>F31-F32</f>
        <v>126990</v>
      </c>
    </row>
  </sheetData>
  <sheetProtection formatCells="0" selectLockedCells="1"/>
  <mergeCells count="1">
    <mergeCell ref="A1:F1"/>
  </mergeCells>
  <conditionalFormatting sqref="E4:F29">
    <cfRule type="cellIs" priority="35" dxfId="15" operator="notEqual" stopIfTrue="1">
      <formula>'3-3'!#REF!</formula>
    </cfRule>
  </conditionalFormatting>
  <dataValidations count="1">
    <dataValidation type="list" allowBlank="1" showInputMessage="1" showErrorMessage="1" sqref="F4:F29">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&amp;R（様式３－３）</oddHeader>
  </headerFooter>
</worksheet>
</file>

<file path=xl/worksheets/sheet4.xml><?xml version="1.0" encoding="utf-8"?>
<worksheet xmlns="http://schemas.openxmlformats.org/spreadsheetml/2006/main" xmlns:r="http://schemas.openxmlformats.org/officeDocument/2006/relationships">
  <sheetPr codeName="Sheet20">
    <tabColor theme="8" tint="0.39998000860214233"/>
    <pageSetUpPr fitToPage="1"/>
  </sheetPr>
  <dimension ref="A1:K24"/>
  <sheetViews>
    <sheetView showZeros="0" view="pageBreakPreview" zoomScaleSheetLayoutView="100" zoomScalePageLayoutView="0" workbookViewId="0" topLeftCell="A1">
      <selection activeCell="H8" sqref="H7: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251</v>
      </c>
      <c r="H1" s="544" t="s">
        <v>271</v>
      </c>
      <c r="I1" s="544"/>
      <c r="J1" s="544"/>
      <c r="K1" s="544"/>
    </row>
    <row r="2" spans="8:11" s="1" customFormat="1" ht="18" customHeight="1">
      <c r="H2" s="544" t="s">
        <v>272</v>
      </c>
      <c r="I2" s="544"/>
      <c r="J2" s="544"/>
      <c r="K2" s="544"/>
    </row>
    <row r="3" s="1" customFormat="1" ht="18" customHeight="1">
      <c r="K3" s="2"/>
    </row>
    <row r="4" spans="8:11" s="1" customFormat="1" ht="18" customHeight="1">
      <c r="H4" s="545" t="s">
        <v>329</v>
      </c>
      <c r="I4" s="545"/>
      <c r="J4" s="545"/>
      <c r="K4" s="545"/>
    </row>
    <row r="5" spans="8:11" s="1" customFormat="1" ht="18" customHeight="1">
      <c r="H5" s="610">
        <v>42856</v>
      </c>
      <c r="I5" s="611"/>
      <c r="J5" s="611"/>
      <c r="K5" s="611"/>
    </row>
    <row r="6" spans="1:11" s="1" customFormat="1" ht="18" customHeight="1">
      <c r="A6" s="3" t="s">
        <v>2</v>
      </c>
      <c r="H6" s="4"/>
      <c r="K6" s="11"/>
    </row>
    <row r="7" spans="1:11" s="1" customFormat="1" ht="18" customHeight="1">
      <c r="A7" s="4"/>
      <c r="H7" s="545" t="s">
        <v>273</v>
      </c>
      <c r="I7" s="545"/>
      <c r="J7" s="545"/>
      <c r="K7" s="545"/>
    </row>
    <row r="8" spans="1:11" s="1" customFormat="1" ht="18" customHeight="1">
      <c r="A8" s="4"/>
      <c r="H8" s="545" t="s">
        <v>274</v>
      </c>
      <c r="I8" s="545"/>
      <c r="J8" s="545"/>
      <c r="K8" s="545"/>
    </row>
    <row r="9" spans="1:11" s="1" customFormat="1" ht="42" customHeight="1">
      <c r="A9" s="4"/>
      <c r="H9" s="2"/>
      <c r="K9" s="46"/>
    </row>
    <row r="10" spans="1:11" ht="24" customHeight="1">
      <c r="A10" s="533" t="s">
        <v>255</v>
      </c>
      <c r="B10" s="533"/>
      <c r="C10" s="533"/>
      <c r="D10" s="533"/>
      <c r="E10" s="533"/>
      <c r="F10" s="533"/>
      <c r="G10" s="533"/>
      <c r="H10" s="533"/>
      <c r="I10" s="533"/>
      <c r="J10" s="533"/>
      <c r="K10" s="533"/>
    </row>
    <row r="11" spans="1:11" ht="24" customHeight="1">
      <c r="A11" s="534"/>
      <c r="B11" s="534"/>
      <c r="C11" s="534"/>
      <c r="D11" s="534"/>
      <c r="E11" s="534"/>
      <c r="F11" s="534"/>
      <c r="G11" s="534"/>
      <c r="H11" s="534"/>
      <c r="I11" s="534"/>
      <c r="J11" s="534"/>
      <c r="K11" s="534"/>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602" t="s">
        <v>84</v>
      </c>
      <c r="B14" s="603"/>
      <c r="C14" s="604"/>
      <c r="D14" s="605">
        <v>1190000</v>
      </c>
      <c r="E14" s="606"/>
      <c r="F14" s="607"/>
      <c r="G14" s="608"/>
      <c r="H14" s="609"/>
      <c r="I14" s="609"/>
      <c r="J14" s="609"/>
      <c r="K14" s="6"/>
    </row>
    <row r="15" spans="1:11" ht="39" customHeight="1" thickBot="1">
      <c r="A15" s="19"/>
      <c r="B15" s="18" t="s">
        <v>8</v>
      </c>
      <c r="C15" s="17" t="s">
        <v>9</v>
      </c>
      <c r="D15" s="16" t="s">
        <v>124</v>
      </c>
      <c r="E15" s="16" t="s">
        <v>123</v>
      </c>
      <c r="F15" s="17" t="s">
        <v>10</v>
      </c>
      <c r="G15" s="17" t="s">
        <v>11</v>
      </c>
      <c r="H15" s="448" t="s">
        <v>249</v>
      </c>
      <c r="I15" s="16" t="s">
        <v>12</v>
      </c>
      <c r="J15" s="447" t="s">
        <v>253</v>
      </c>
      <c r="K15" s="23" t="s">
        <v>15</v>
      </c>
    </row>
    <row r="16" spans="1:11" ht="58.5" customHeight="1" thickTop="1">
      <c r="A16" s="30" t="s">
        <v>162</v>
      </c>
      <c r="B16" s="224">
        <f>'随時①-2'!G27</f>
        <v>0</v>
      </c>
      <c r="C16" s="225">
        <f>'随時①-2'!G28</f>
        <v>0</v>
      </c>
      <c r="D16" s="225">
        <f>'随時①-2'!G29</f>
        <v>0</v>
      </c>
      <c r="E16" s="225">
        <f>'随時①-2'!G30</f>
        <v>0</v>
      </c>
      <c r="F16" s="225">
        <f>'随時①-2'!G31</f>
        <v>0</v>
      </c>
      <c r="G16" s="225">
        <f>'随時①-2'!G32</f>
        <v>0</v>
      </c>
      <c r="H16" s="225">
        <f>'随時①-2'!G33</f>
        <v>0</v>
      </c>
      <c r="I16" s="225">
        <f>'随時①-2'!G34</f>
        <v>0</v>
      </c>
      <c r="J16" s="226">
        <f>'随時①-2'!G35</f>
        <v>0</v>
      </c>
      <c r="K16" s="433">
        <f aca="true" t="shared" si="0" ref="K16:K23">SUM(B16:J16)</f>
        <v>0</v>
      </c>
    </row>
    <row r="17" spans="1:11" ht="58.5" customHeight="1">
      <c r="A17" s="30" t="s">
        <v>178</v>
      </c>
      <c r="B17" s="224">
        <f>'随時①-2'!H27</f>
        <v>0</v>
      </c>
      <c r="C17" s="224">
        <f>'随時①-2'!H28</f>
        <v>0</v>
      </c>
      <c r="D17" s="224">
        <f>'随時①-2'!H29</f>
        <v>0</v>
      </c>
      <c r="E17" s="224">
        <f>'随時①-2'!H30</f>
        <v>0</v>
      </c>
      <c r="F17" s="224">
        <f>'随時①-2'!H31</f>
        <v>0</v>
      </c>
      <c r="G17" s="224">
        <f>'随時①-2'!H32</f>
        <v>0</v>
      </c>
      <c r="H17" s="224">
        <f>'随時①-2'!H33</f>
        <v>0</v>
      </c>
      <c r="I17" s="224">
        <f>'随時①-2'!H34</f>
        <v>0</v>
      </c>
      <c r="J17" s="224">
        <f>'随時①-2'!H35</f>
        <v>0</v>
      </c>
      <c r="K17" s="433">
        <f>SUM(B17:J17)</f>
        <v>0</v>
      </c>
    </row>
    <row r="18" spans="1:11" ht="58.5" customHeight="1">
      <c r="A18" s="20" t="s">
        <v>95</v>
      </c>
      <c r="B18" s="434">
        <f>'1-2'!G107</f>
        <v>40000</v>
      </c>
      <c r="C18" s="322">
        <f>'1-2'!G108</f>
        <v>160060</v>
      </c>
      <c r="D18" s="322">
        <f>'1-2'!G109</f>
        <v>119400</v>
      </c>
      <c r="E18" s="322">
        <f>'1-2'!G110</f>
        <v>0</v>
      </c>
      <c r="F18" s="322">
        <f>'1-2'!G111</f>
        <v>0</v>
      </c>
      <c r="G18" s="322">
        <f>'1-2'!G112</f>
        <v>0</v>
      </c>
      <c r="H18" s="322">
        <f>'1-2'!G113</f>
        <v>0</v>
      </c>
      <c r="I18" s="322">
        <f>'1-2'!G114</f>
        <v>150000</v>
      </c>
      <c r="J18" s="435">
        <f>'1-2'!G115</f>
        <v>321990</v>
      </c>
      <c r="K18" s="436">
        <f t="shared" si="0"/>
        <v>791450</v>
      </c>
    </row>
    <row r="19" spans="1:11" ht="58.5" customHeight="1" thickBot="1">
      <c r="A19" s="34" t="s">
        <v>178</v>
      </c>
      <c r="B19" s="437">
        <f>'1-2'!H107</f>
        <v>0</v>
      </c>
      <c r="C19" s="438">
        <f>'1-2'!H108</f>
        <v>0</v>
      </c>
      <c r="D19" s="438">
        <f>'1-2'!H109</f>
        <v>0</v>
      </c>
      <c r="E19" s="438">
        <f>'1-2'!H110</f>
        <v>0</v>
      </c>
      <c r="F19" s="438">
        <f>'1-2'!H111</f>
        <v>0</v>
      </c>
      <c r="G19" s="438">
        <f>'1-2'!H112</f>
        <v>0</v>
      </c>
      <c r="H19" s="438">
        <f>'1-2'!H113</f>
        <v>0</v>
      </c>
      <c r="I19" s="438">
        <f>'1-2'!H114</f>
        <v>0</v>
      </c>
      <c r="J19" s="439">
        <f>'1-2'!H115</f>
        <v>11000</v>
      </c>
      <c r="K19" s="440">
        <f t="shared" si="0"/>
        <v>11000</v>
      </c>
    </row>
    <row r="20" spans="1:11" ht="58.5" customHeight="1" thickBot="1">
      <c r="A20" s="32" t="s">
        <v>103</v>
      </c>
      <c r="B20" s="441">
        <f>B18-B19</f>
        <v>40000</v>
      </c>
      <c r="C20" s="442">
        <f>C18-C19</f>
        <v>160060</v>
      </c>
      <c r="D20" s="442">
        <f aca="true" t="shared" si="1" ref="D20:J20">D18-D19</f>
        <v>119400</v>
      </c>
      <c r="E20" s="442">
        <f t="shared" si="1"/>
        <v>0</v>
      </c>
      <c r="F20" s="442">
        <f t="shared" si="1"/>
        <v>0</v>
      </c>
      <c r="G20" s="442">
        <f t="shared" si="1"/>
        <v>0</v>
      </c>
      <c r="H20" s="442">
        <f t="shared" si="1"/>
        <v>0</v>
      </c>
      <c r="I20" s="442">
        <f t="shared" si="1"/>
        <v>150000</v>
      </c>
      <c r="J20" s="442">
        <f t="shared" si="1"/>
        <v>310990</v>
      </c>
      <c r="K20" s="443">
        <f t="shared" si="0"/>
        <v>780450</v>
      </c>
    </row>
    <row r="21" spans="1:11" ht="58.5" customHeight="1" thickBot="1">
      <c r="A21" s="32" t="s">
        <v>102</v>
      </c>
      <c r="B21" s="441">
        <f>B16+B18</f>
        <v>40000</v>
      </c>
      <c r="C21" s="441">
        <f aca="true" t="shared" si="2" ref="C21:J21">C16+C18</f>
        <v>160060</v>
      </c>
      <c r="D21" s="441">
        <f t="shared" si="2"/>
        <v>119400</v>
      </c>
      <c r="E21" s="441">
        <f t="shared" si="2"/>
        <v>0</v>
      </c>
      <c r="F21" s="441">
        <f t="shared" si="2"/>
        <v>0</v>
      </c>
      <c r="G21" s="441">
        <f t="shared" si="2"/>
        <v>0</v>
      </c>
      <c r="H21" s="441">
        <f t="shared" si="2"/>
        <v>0</v>
      </c>
      <c r="I21" s="441">
        <f t="shared" si="2"/>
        <v>150000</v>
      </c>
      <c r="J21" s="441">
        <f t="shared" si="2"/>
        <v>321990</v>
      </c>
      <c r="K21" s="443">
        <f t="shared" si="0"/>
        <v>791450</v>
      </c>
    </row>
    <row r="22" spans="1:11" ht="58.5" customHeight="1">
      <c r="A22" s="30" t="s">
        <v>163</v>
      </c>
      <c r="B22" s="444"/>
      <c r="C22" s="341">
        <v>352300</v>
      </c>
      <c r="D22" s="341">
        <v>15000</v>
      </c>
      <c r="E22" s="341"/>
      <c r="F22" s="341"/>
      <c r="G22" s="341"/>
      <c r="H22" s="341"/>
      <c r="I22" s="341"/>
      <c r="J22" s="445">
        <v>5000</v>
      </c>
      <c r="K22" s="433">
        <f t="shared" si="0"/>
        <v>372300</v>
      </c>
    </row>
    <row r="23" spans="1:11" ht="58.5" customHeight="1" thickBot="1">
      <c r="A23" s="22" t="s">
        <v>164</v>
      </c>
      <c r="B23" s="220">
        <f>B21+B22</f>
        <v>40000</v>
      </c>
      <c r="C23" s="221">
        <f>C21+C22</f>
        <v>512360</v>
      </c>
      <c r="D23" s="221">
        <f aca="true" t="shared" si="3" ref="D23:J23">D21+D22</f>
        <v>134400</v>
      </c>
      <c r="E23" s="221">
        <f t="shared" si="3"/>
        <v>0</v>
      </c>
      <c r="F23" s="221">
        <f t="shared" si="3"/>
        <v>0</v>
      </c>
      <c r="G23" s="221">
        <f t="shared" si="3"/>
        <v>0</v>
      </c>
      <c r="H23" s="221">
        <f t="shared" si="3"/>
        <v>0</v>
      </c>
      <c r="I23" s="221">
        <f t="shared" si="3"/>
        <v>150000</v>
      </c>
      <c r="J23" s="221">
        <f t="shared" si="3"/>
        <v>326990</v>
      </c>
      <c r="K23" s="223">
        <f t="shared" si="0"/>
        <v>1163750</v>
      </c>
    </row>
    <row r="24" spans="1:11" ht="39" customHeight="1" thickBot="1">
      <c r="A24" s="32" t="s">
        <v>104</v>
      </c>
      <c r="B24" s="599">
        <v>42856</v>
      </c>
      <c r="C24" s="600"/>
      <c r="D24" s="600"/>
      <c r="E24" s="600"/>
      <c r="F24" s="600"/>
      <c r="G24" s="600"/>
      <c r="H24" s="600"/>
      <c r="I24" s="600"/>
      <c r="J24" s="600"/>
      <c r="K24" s="601"/>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conditionalFormatting sqref="B16:K23">
    <cfRule type="cellIs" priority="2" dxfId="29" operator="equal" stopIfTrue="1">
      <formula>0</formula>
    </cfRule>
  </conditionalFormatting>
  <dataValidations count="1">
    <dataValidation type="list" allowBlank="1" showInputMessage="1" showErrorMessage="1" sqref="D14:F14">
      <formula1>"1190000,1590000,1790000,2390000"</formula1>
    </dataValidation>
  </dataValidations>
  <printOptions/>
  <pageMargins left="0.5905511811023623" right="0.5905511811023623" top="0.5905511811023623" bottom="0.5905511811023623" header="0.31496062992125984" footer="0.31496062992125984"/>
  <pageSetup fitToHeight="0" fitToWidth="1" horizontalDpi="600" verticalDpi="600" orientation="portrait" paperSize="9" scale="83" r:id="rId1"/>
</worksheet>
</file>

<file path=xl/worksheets/sheet5.xml><?xml version="1.0" encoding="utf-8"?>
<worksheet xmlns="http://schemas.openxmlformats.org/spreadsheetml/2006/main" xmlns:r="http://schemas.openxmlformats.org/officeDocument/2006/relationships">
  <sheetPr codeName="Sheet17">
    <tabColor theme="8" tint="0.39998000860214233"/>
  </sheetPr>
  <dimension ref="A1:M116"/>
  <sheetViews>
    <sheetView showZeros="0" view="pageBreakPreview" zoomScaleSheetLayoutView="100" workbookViewId="0" topLeftCell="A1">
      <pane ySplit="3" topLeftCell="A4" activePane="bottomLeft" state="frozen"/>
      <selection pane="topLeft" activeCell="C18" sqref="C18"/>
      <selection pane="bottomLeft" activeCell="C9" sqref="C9"/>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spans="1:12" ht="24" customHeight="1">
      <c r="A1" s="45"/>
      <c r="B1" s="45" t="s">
        <v>256</v>
      </c>
      <c r="C1" s="45"/>
      <c r="D1" s="13"/>
      <c r="E1" s="13"/>
      <c r="F1" s="13"/>
      <c r="G1" s="13"/>
      <c r="H1" s="13"/>
      <c r="I1" s="13"/>
      <c r="J1" s="13"/>
      <c r="K1" s="27"/>
      <c r="L1" s="26"/>
    </row>
    <row r="2" spans="1:13" ht="15" customHeight="1" thickBot="1">
      <c r="A2" s="56"/>
      <c r="B2" s="54"/>
      <c r="C2" s="54"/>
      <c r="D2" s="54"/>
      <c r="E2" s="54"/>
      <c r="F2" s="54"/>
      <c r="G2" s="54"/>
      <c r="H2" s="54"/>
      <c r="I2" s="54"/>
      <c r="J2" s="54"/>
      <c r="K2" s="55"/>
      <c r="M2" s="5"/>
    </row>
    <row r="3" spans="1:13" ht="24" customHeight="1">
      <c r="A3" s="423" t="s">
        <v>141</v>
      </c>
      <c r="B3" s="295" t="s">
        <v>142</v>
      </c>
      <c r="C3" s="60" t="s">
        <v>144</v>
      </c>
      <c r="D3" s="96" t="s">
        <v>146</v>
      </c>
      <c r="E3" s="96" t="s">
        <v>0</v>
      </c>
      <c r="F3" s="96" t="s">
        <v>198</v>
      </c>
      <c r="G3" s="96" t="s">
        <v>91</v>
      </c>
      <c r="H3" s="474" t="s">
        <v>246</v>
      </c>
      <c r="I3" s="96" t="s">
        <v>92</v>
      </c>
      <c r="J3" s="96" t="s">
        <v>93</v>
      </c>
      <c r="K3" s="228" t="s">
        <v>111</v>
      </c>
      <c r="L3" s="296" t="s">
        <v>94</v>
      </c>
      <c r="M3" s="29" t="s">
        <v>99</v>
      </c>
    </row>
    <row r="4" spans="1:13" ht="13.5" customHeight="1">
      <c r="A4" s="241"/>
      <c r="B4" s="242"/>
      <c r="C4" s="243"/>
      <c r="D4" s="244">
        <v>1</v>
      </c>
      <c r="E4" s="245" t="s">
        <v>138</v>
      </c>
      <c r="F4" s="246" t="s">
        <v>225</v>
      </c>
      <c r="G4" s="247">
        <f>'1-3'!F120</f>
        <v>137990</v>
      </c>
      <c r="H4" s="248">
        <v>1</v>
      </c>
      <c r="I4" s="248">
        <v>1</v>
      </c>
      <c r="J4" s="249">
        <f aca="true" t="shared" si="0" ref="J4:J35">G4*H4*I4</f>
        <v>137990</v>
      </c>
      <c r="K4" s="250"/>
      <c r="L4" s="251" t="s">
        <v>226</v>
      </c>
      <c r="M4" s="29">
        <f aca="true" t="shared" si="1" ref="M4:M67">IF(K4="◎",J4,"")</f>
      </c>
    </row>
    <row r="5" spans="1:13" ht="13.5" customHeight="1">
      <c r="A5" s="252"/>
      <c r="B5" s="253"/>
      <c r="C5" s="254"/>
      <c r="D5" s="255">
        <v>2</v>
      </c>
      <c r="E5" s="256" t="s">
        <v>86</v>
      </c>
      <c r="F5" s="257" t="s">
        <v>276</v>
      </c>
      <c r="G5" s="258">
        <v>37460</v>
      </c>
      <c r="H5" s="259">
        <v>1</v>
      </c>
      <c r="I5" s="259">
        <v>1</v>
      </c>
      <c r="J5" s="260">
        <f t="shared" si="0"/>
        <v>37460</v>
      </c>
      <c r="K5" s="261"/>
      <c r="L5" s="262" t="s">
        <v>302</v>
      </c>
      <c r="M5" s="29">
        <f t="shared" si="1"/>
      </c>
    </row>
    <row r="6" spans="1:13" ht="13.5" customHeight="1">
      <c r="A6" s="252"/>
      <c r="B6" s="253"/>
      <c r="C6" s="263"/>
      <c r="D6" s="255">
        <v>3</v>
      </c>
      <c r="E6" s="256" t="s">
        <v>138</v>
      </c>
      <c r="F6" s="257" t="s">
        <v>326</v>
      </c>
      <c r="G6" s="258">
        <v>3000</v>
      </c>
      <c r="H6" s="259">
        <v>1</v>
      </c>
      <c r="I6" s="259">
        <v>1</v>
      </c>
      <c r="J6" s="260">
        <f t="shared" si="0"/>
        <v>3000</v>
      </c>
      <c r="K6" s="261"/>
      <c r="L6" s="262" t="s">
        <v>302</v>
      </c>
      <c r="M6" s="29">
        <f t="shared" si="1"/>
      </c>
    </row>
    <row r="7" spans="1:13" ht="13.5" customHeight="1">
      <c r="A7" s="252"/>
      <c r="B7" s="253"/>
      <c r="C7" s="254"/>
      <c r="D7" s="255">
        <v>4</v>
      </c>
      <c r="E7" s="256" t="s">
        <v>125</v>
      </c>
      <c r="F7" s="257" t="s">
        <v>277</v>
      </c>
      <c r="G7" s="258">
        <v>3000</v>
      </c>
      <c r="H7" s="259">
        <v>1</v>
      </c>
      <c r="I7" s="259">
        <v>1</v>
      </c>
      <c r="J7" s="260">
        <f t="shared" si="0"/>
        <v>3000</v>
      </c>
      <c r="K7" s="261"/>
      <c r="L7" s="262" t="s">
        <v>302</v>
      </c>
      <c r="M7" s="29">
        <f t="shared" si="1"/>
      </c>
    </row>
    <row r="8" spans="1:13" ht="13.5" customHeight="1">
      <c r="A8" s="252"/>
      <c r="B8" s="253"/>
      <c r="C8" s="254"/>
      <c r="D8" s="264">
        <v>5</v>
      </c>
      <c r="E8" s="256" t="s">
        <v>86</v>
      </c>
      <c r="F8" s="257" t="s">
        <v>292</v>
      </c>
      <c r="G8" s="258">
        <v>33600</v>
      </c>
      <c r="H8" s="259">
        <v>2</v>
      </c>
      <c r="I8" s="259">
        <v>1</v>
      </c>
      <c r="J8" s="260">
        <f t="shared" si="0"/>
        <v>67200</v>
      </c>
      <c r="K8" s="261"/>
      <c r="L8" s="262" t="s">
        <v>300</v>
      </c>
      <c r="M8" s="29">
        <f t="shared" si="1"/>
      </c>
    </row>
    <row r="9" spans="1:13" ht="13.5" customHeight="1">
      <c r="A9" s="252"/>
      <c r="B9" s="253"/>
      <c r="C9" s="254"/>
      <c r="D9" s="255">
        <v>6</v>
      </c>
      <c r="E9" s="257" t="s">
        <v>125</v>
      </c>
      <c r="F9" s="257" t="s">
        <v>293</v>
      </c>
      <c r="G9" s="258">
        <v>3500</v>
      </c>
      <c r="H9" s="259">
        <v>2</v>
      </c>
      <c r="I9" s="259">
        <v>1</v>
      </c>
      <c r="J9" s="260">
        <f t="shared" si="0"/>
        <v>7000</v>
      </c>
      <c r="K9" s="261"/>
      <c r="L9" s="262" t="s">
        <v>300</v>
      </c>
      <c r="M9" s="29">
        <f t="shared" si="1"/>
      </c>
    </row>
    <row r="10" spans="1:13" ht="13.5" customHeight="1">
      <c r="A10" s="252"/>
      <c r="B10" s="253"/>
      <c r="C10" s="254"/>
      <c r="D10" s="255">
        <v>7</v>
      </c>
      <c r="E10" s="256" t="s">
        <v>159</v>
      </c>
      <c r="F10" s="257" t="s">
        <v>279</v>
      </c>
      <c r="G10" s="258">
        <v>27700</v>
      </c>
      <c r="H10" s="259">
        <v>2</v>
      </c>
      <c r="I10" s="259">
        <v>1</v>
      </c>
      <c r="J10" s="260">
        <f t="shared" si="0"/>
        <v>55400</v>
      </c>
      <c r="K10" s="261"/>
      <c r="L10" s="262" t="s">
        <v>301</v>
      </c>
      <c r="M10" s="29">
        <f t="shared" si="1"/>
      </c>
    </row>
    <row r="11" spans="1:13" ht="13.5" customHeight="1">
      <c r="A11" s="252"/>
      <c r="B11" s="253"/>
      <c r="C11" s="254"/>
      <c r="D11" s="264">
        <v>8</v>
      </c>
      <c r="E11" s="257" t="s">
        <v>138</v>
      </c>
      <c r="F11" s="257" t="s">
        <v>330</v>
      </c>
      <c r="G11" s="258">
        <v>7000</v>
      </c>
      <c r="H11" s="259">
        <v>2</v>
      </c>
      <c r="I11" s="259">
        <v>1</v>
      </c>
      <c r="J11" s="260">
        <f t="shared" si="0"/>
        <v>14000</v>
      </c>
      <c r="K11" s="268"/>
      <c r="L11" s="269" t="s">
        <v>301</v>
      </c>
      <c r="M11" s="29">
        <f t="shared" si="1"/>
      </c>
    </row>
    <row r="12" spans="1:13" ht="13.5" customHeight="1">
      <c r="A12" s="252">
        <v>1</v>
      </c>
      <c r="B12" s="253" t="s">
        <v>280</v>
      </c>
      <c r="C12" s="254" t="s">
        <v>281</v>
      </c>
      <c r="D12" s="264">
        <v>9</v>
      </c>
      <c r="E12" s="265" t="s">
        <v>125</v>
      </c>
      <c r="F12" s="265" t="s">
        <v>282</v>
      </c>
      <c r="G12" s="266">
        <v>59400</v>
      </c>
      <c r="H12" s="267">
        <v>1</v>
      </c>
      <c r="I12" s="267">
        <v>1</v>
      </c>
      <c r="J12" s="260">
        <f t="shared" si="0"/>
        <v>59400</v>
      </c>
      <c r="K12" s="272"/>
      <c r="L12" s="262" t="s">
        <v>312</v>
      </c>
      <c r="M12" s="29">
        <f t="shared" si="1"/>
      </c>
    </row>
    <row r="13" spans="1:13" ht="13.5" customHeight="1">
      <c r="A13" s="252">
        <v>2</v>
      </c>
      <c r="B13" s="253" t="s">
        <v>295</v>
      </c>
      <c r="C13" s="254" t="s">
        <v>296</v>
      </c>
      <c r="D13" s="274">
        <v>10</v>
      </c>
      <c r="E13" s="257" t="s">
        <v>125</v>
      </c>
      <c r="F13" s="257" t="s">
        <v>297</v>
      </c>
      <c r="G13" s="258">
        <v>10000</v>
      </c>
      <c r="H13" s="259">
        <v>5</v>
      </c>
      <c r="I13" s="259">
        <v>1</v>
      </c>
      <c r="J13" s="260">
        <f t="shared" si="0"/>
        <v>50000</v>
      </c>
      <c r="K13" s="261"/>
      <c r="L13" s="262" t="s">
        <v>298</v>
      </c>
      <c r="M13" s="29">
        <f t="shared" si="1"/>
      </c>
    </row>
    <row r="14" spans="1:13" ht="13.5" customHeight="1">
      <c r="A14" s="252">
        <v>3</v>
      </c>
      <c r="B14" s="253" t="s">
        <v>283</v>
      </c>
      <c r="C14" s="254" t="s">
        <v>284</v>
      </c>
      <c r="D14" s="255">
        <v>11</v>
      </c>
      <c r="E14" s="257" t="s">
        <v>90</v>
      </c>
      <c r="F14" s="257" t="s">
        <v>288</v>
      </c>
      <c r="G14" s="258">
        <v>150000</v>
      </c>
      <c r="H14" s="259">
        <v>1</v>
      </c>
      <c r="I14" s="259">
        <v>1</v>
      </c>
      <c r="J14" s="260">
        <f t="shared" si="0"/>
        <v>150000</v>
      </c>
      <c r="K14" s="275"/>
      <c r="L14" s="262"/>
      <c r="M14" s="29">
        <f t="shared" si="1"/>
      </c>
    </row>
    <row r="15" spans="1:13" ht="13.5" customHeight="1">
      <c r="A15" s="252">
        <v>4</v>
      </c>
      <c r="B15" s="253" t="s">
        <v>283</v>
      </c>
      <c r="C15" s="254" t="s">
        <v>284</v>
      </c>
      <c r="D15" s="255">
        <v>12</v>
      </c>
      <c r="E15" s="257" t="s">
        <v>85</v>
      </c>
      <c r="F15" s="257" t="s">
        <v>294</v>
      </c>
      <c r="G15" s="258">
        <v>20000</v>
      </c>
      <c r="H15" s="259">
        <v>2</v>
      </c>
      <c r="I15" s="259">
        <v>1</v>
      </c>
      <c r="J15" s="260">
        <f t="shared" si="0"/>
        <v>40000</v>
      </c>
      <c r="K15" s="279"/>
      <c r="L15" s="280"/>
      <c r="M15" s="29">
        <f t="shared" si="1"/>
      </c>
    </row>
    <row r="16" spans="1:13" ht="13.5" customHeight="1">
      <c r="A16" s="252">
        <v>5</v>
      </c>
      <c r="B16" s="253" t="s">
        <v>287</v>
      </c>
      <c r="C16" s="254" t="s">
        <v>284</v>
      </c>
      <c r="D16" s="255">
        <v>13</v>
      </c>
      <c r="E16" s="276" t="s">
        <v>138</v>
      </c>
      <c r="F16" s="276" t="s">
        <v>289</v>
      </c>
      <c r="G16" s="277">
        <v>167000</v>
      </c>
      <c r="H16" s="278">
        <v>1</v>
      </c>
      <c r="I16" s="278">
        <v>1</v>
      </c>
      <c r="J16" s="260">
        <f t="shared" si="0"/>
        <v>167000</v>
      </c>
      <c r="K16" s="261"/>
      <c r="L16" s="280"/>
      <c r="M16" s="29">
        <f t="shared" si="1"/>
      </c>
    </row>
    <row r="17" spans="1:13" ht="13.5" customHeight="1" hidden="1">
      <c r="A17" s="252"/>
      <c r="B17" s="253"/>
      <c r="C17" s="254"/>
      <c r="D17" s="255">
        <v>14</v>
      </c>
      <c r="E17" s="257"/>
      <c r="F17" s="257"/>
      <c r="G17" s="258"/>
      <c r="H17" s="259"/>
      <c r="I17" s="259"/>
      <c r="J17" s="260">
        <f t="shared" si="0"/>
        <v>0</v>
      </c>
      <c r="K17" s="261"/>
      <c r="L17" s="262"/>
      <c r="M17" s="29">
        <f t="shared" si="1"/>
      </c>
    </row>
    <row r="18" spans="1:13" ht="13.5" customHeight="1" hidden="1">
      <c r="A18" s="252"/>
      <c r="B18" s="253"/>
      <c r="C18" s="254"/>
      <c r="D18" s="255">
        <v>15</v>
      </c>
      <c r="E18" s="257"/>
      <c r="F18" s="257"/>
      <c r="G18" s="258"/>
      <c r="H18" s="259"/>
      <c r="I18" s="259"/>
      <c r="J18" s="260">
        <f t="shared" si="0"/>
        <v>0</v>
      </c>
      <c r="K18" s="261"/>
      <c r="L18" s="262"/>
      <c r="M18" s="29">
        <f t="shared" si="1"/>
      </c>
    </row>
    <row r="19" spans="1:13" ht="13.5" customHeight="1" hidden="1">
      <c r="A19" s="252"/>
      <c r="B19" s="253"/>
      <c r="C19" s="254"/>
      <c r="D19" s="255">
        <v>16</v>
      </c>
      <c r="E19" s="276"/>
      <c r="F19" s="276"/>
      <c r="G19" s="277"/>
      <c r="H19" s="278"/>
      <c r="I19" s="278"/>
      <c r="J19" s="260">
        <f t="shared" si="0"/>
        <v>0</v>
      </c>
      <c r="K19" s="261"/>
      <c r="L19" s="262"/>
      <c r="M19" s="29">
        <f t="shared" si="1"/>
      </c>
    </row>
    <row r="20" spans="1:13" ht="13.5" customHeight="1" hidden="1">
      <c r="A20" s="252"/>
      <c r="B20" s="253"/>
      <c r="C20" s="254"/>
      <c r="D20" s="255">
        <v>17</v>
      </c>
      <c r="E20" s="276"/>
      <c r="F20" s="276"/>
      <c r="G20" s="277"/>
      <c r="H20" s="278"/>
      <c r="I20" s="278"/>
      <c r="J20" s="260">
        <f t="shared" si="0"/>
        <v>0</v>
      </c>
      <c r="K20" s="261"/>
      <c r="L20" s="262"/>
      <c r="M20" s="29">
        <f t="shared" si="1"/>
      </c>
    </row>
    <row r="21" spans="1:13" ht="13.5" customHeight="1" hidden="1">
      <c r="A21" s="252"/>
      <c r="B21" s="253"/>
      <c r="C21" s="254"/>
      <c r="D21" s="255">
        <v>18</v>
      </c>
      <c r="E21" s="257"/>
      <c r="F21" s="257"/>
      <c r="G21" s="258"/>
      <c r="H21" s="259"/>
      <c r="I21" s="259"/>
      <c r="J21" s="260">
        <f t="shared" si="0"/>
        <v>0</v>
      </c>
      <c r="K21" s="261"/>
      <c r="L21" s="262"/>
      <c r="M21" s="29">
        <f t="shared" si="1"/>
      </c>
    </row>
    <row r="22" spans="1:13" ht="13.5" customHeight="1" hidden="1">
      <c r="A22" s="252"/>
      <c r="B22" s="253"/>
      <c r="C22" s="254"/>
      <c r="D22" s="255">
        <v>19</v>
      </c>
      <c r="E22" s="265"/>
      <c r="F22" s="265"/>
      <c r="G22" s="266"/>
      <c r="H22" s="267"/>
      <c r="I22" s="267"/>
      <c r="J22" s="260">
        <f t="shared" si="0"/>
        <v>0</v>
      </c>
      <c r="K22" s="261"/>
      <c r="L22" s="262"/>
      <c r="M22" s="29">
        <f t="shared" si="1"/>
      </c>
    </row>
    <row r="23" spans="1:13" ht="13.5" customHeight="1" hidden="1">
      <c r="A23" s="252"/>
      <c r="B23" s="253"/>
      <c r="C23" s="254"/>
      <c r="D23" s="255">
        <v>20</v>
      </c>
      <c r="E23" s="256"/>
      <c r="F23" s="256"/>
      <c r="G23" s="270"/>
      <c r="H23" s="271"/>
      <c r="I23" s="271"/>
      <c r="J23" s="260">
        <f t="shared" si="0"/>
        <v>0</v>
      </c>
      <c r="K23" s="261"/>
      <c r="L23" s="262"/>
      <c r="M23" s="29">
        <f t="shared" si="1"/>
      </c>
    </row>
    <row r="24" spans="1:13" ht="13.5" customHeight="1" hidden="1">
      <c r="A24" s="252"/>
      <c r="B24" s="281"/>
      <c r="C24" s="254"/>
      <c r="D24" s="255">
        <v>21</v>
      </c>
      <c r="E24" s="256"/>
      <c r="F24" s="257"/>
      <c r="G24" s="258"/>
      <c r="H24" s="259"/>
      <c r="I24" s="259"/>
      <c r="J24" s="260">
        <f t="shared" si="0"/>
        <v>0</v>
      </c>
      <c r="K24" s="261"/>
      <c r="L24" s="262"/>
      <c r="M24" s="29">
        <f t="shared" si="1"/>
      </c>
    </row>
    <row r="25" spans="1:13" ht="13.5" customHeight="1" hidden="1">
      <c r="A25" s="252"/>
      <c r="B25" s="281"/>
      <c r="C25" s="254"/>
      <c r="D25" s="255">
        <v>22</v>
      </c>
      <c r="E25" s="256"/>
      <c r="F25" s="257"/>
      <c r="G25" s="258"/>
      <c r="H25" s="259"/>
      <c r="I25" s="259"/>
      <c r="J25" s="260">
        <f t="shared" si="0"/>
        <v>0</v>
      </c>
      <c r="K25" s="261"/>
      <c r="L25" s="262"/>
      <c r="M25" s="29">
        <f t="shared" si="1"/>
      </c>
    </row>
    <row r="26" spans="1:13" ht="13.5" customHeight="1" hidden="1">
      <c r="A26" s="252"/>
      <c r="B26" s="281"/>
      <c r="C26" s="254"/>
      <c r="D26" s="255">
        <v>23</v>
      </c>
      <c r="E26" s="256"/>
      <c r="F26" s="276"/>
      <c r="G26" s="277"/>
      <c r="H26" s="278"/>
      <c r="I26" s="278"/>
      <c r="J26" s="260">
        <f t="shared" si="0"/>
        <v>0</v>
      </c>
      <c r="K26" s="261"/>
      <c r="L26" s="262"/>
      <c r="M26" s="29">
        <f t="shared" si="1"/>
      </c>
    </row>
    <row r="27" spans="1:13" ht="13.5" customHeight="1" hidden="1">
      <c r="A27" s="252"/>
      <c r="B27" s="281"/>
      <c r="C27" s="254"/>
      <c r="D27" s="255">
        <v>24</v>
      </c>
      <c r="E27" s="256"/>
      <c r="F27" s="257"/>
      <c r="G27" s="258"/>
      <c r="H27" s="259"/>
      <c r="I27" s="259"/>
      <c r="J27" s="260">
        <f t="shared" si="0"/>
        <v>0</v>
      </c>
      <c r="K27" s="261"/>
      <c r="L27" s="262"/>
      <c r="M27" s="29">
        <f t="shared" si="1"/>
      </c>
    </row>
    <row r="28" spans="1:13" ht="13.5" customHeight="1" hidden="1">
      <c r="A28" s="252"/>
      <c r="B28" s="281"/>
      <c r="C28" s="254"/>
      <c r="D28" s="264">
        <v>25</v>
      </c>
      <c r="E28" s="256"/>
      <c r="F28" s="257"/>
      <c r="G28" s="258"/>
      <c r="H28" s="259"/>
      <c r="I28" s="259"/>
      <c r="J28" s="260">
        <f t="shared" si="0"/>
        <v>0</v>
      </c>
      <c r="K28" s="261"/>
      <c r="L28" s="262"/>
      <c r="M28" s="29">
        <f t="shared" si="1"/>
      </c>
    </row>
    <row r="29" spans="1:13" ht="13.5" customHeight="1" hidden="1">
      <c r="A29" s="252"/>
      <c r="B29" s="281"/>
      <c r="C29" s="254"/>
      <c r="D29" s="255">
        <v>26</v>
      </c>
      <c r="E29" s="256"/>
      <c r="F29" s="257"/>
      <c r="G29" s="258"/>
      <c r="H29" s="259"/>
      <c r="I29" s="259"/>
      <c r="J29" s="260">
        <f t="shared" si="0"/>
        <v>0</v>
      </c>
      <c r="K29" s="261"/>
      <c r="L29" s="262"/>
      <c r="M29" s="29">
        <f t="shared" si="1"/>
      </c>
    </row>
    <row r="30" spans="1:13" ht="13.5" customHeight="1" hidden="1">
      <c r="A30" s="252"/>
      <c r="B30" s="281"/>
      <c r="C30" s="254"/>
      <c r="D30" s="255">
        <v>27</v>
      </c>
      <c r="E30" s="256"/>
      <c r="F30" s="257"/>
      <c r="G30" s="258"/>
      <c r="H30" s="259"/>
      <c r="I30" s="259"/>
      <c r="J30" s="260">
        <f t="shared" si="0"/>
        <v>0</v>
      </c>
      <c r="K30" s="261"/>
      <c r="L30" s="262"/>
      <c r="M30" s="29">
        <f t="shared" si="1"/>
      </c>
    </row>
    <row r="31" spans="1:13" ht="13.5" customHeight="1" hidden="1">
      <c r="A31" s="252"/>
      <c r="B31" s="281"/>
      <c r="C31" s="254"/>
      <c r="D31" s="255">
        <v>28</v>
      </c>
      <c r="E31" s="257"/>
      <c r="F31" s="257"/>
      <c r="G31" s="258"/>
      <c r="H31" s="259"/>
      <c r="I31" s="259"/>
      <c r="J31" s="260">
        <f t="shared" si="0"/>
        <v>0</v>
      </c>
      <c r="K31" s="261"/>
      <c r="L31" s="262"/>
      <c r="M31" s="29">
        <f t="shared" si="1"/>
      </c>
    </row>
    <row r="32" spans="1:13" ht="13.5" customHeight="1" hidden="1">
      <c r="A32" s="252"/>
      <c r="B32" s="281"/>
      <c r="C32" s="254"/>
      <c r="D32" s="264">
        <v>29</v>
      </c>
      <c r="E32" s="256"/>
      <c r="F32" s="257"/>
      <c r="G32" s="258"/>
      <c r="H32" s="259"/>
      <c r="I32" s="259"/>
      <c r="J32" s="260">
        <f t="shared" si="0"/>
        <v>0</v>
      </c>
      <c r="K32" s="261"/>
      <c r="L32" s="262"/>
      <c r="M32" s="29">
        <f t="shared" si="1"/>
      </c>
    </row>
    <row r="33" spans="1:13" ht="13.5" customHeight="1" hidden="1">
      <c r="A33" s="252"/>
      <c r="B33" s="281"/>
      <c r="C33" s="254"/>
      <c r="D33" s="255">
        <v>30</v>
      </c>
      <c r="E33" s="257"/>
      <c r="F33" s="257"/>
      <c r="G33" s="258"/>
      <c r="H33" s="259"/>
      <c r="I33" s="259"/>
      <c r="J33" s="260">
        <f t="shared" si="0"/>
        <v>0</v>
      </c>
      <c r="K33" s="261"/>
      <c r="L33" s="262"/>
      <c r="M33" s="29">
        <f t="shared" si="1"/>
      </c>
    </row>
    <row r="34" spans="1:13" ht="13.5" customHeight="1" hidden="1">
      <c r="A34" s="252"/>
      <c r="B34" s="281"/>
      <c r="C34" s="254"/>
      <c r="D34" s="255">
        <v>31</v>
      </c>
      <c r="E34" s="257"/>
      <c r="F34" s="257"/>
      <c r="G34" s="258"/>
      <c r="H34" s="259"/>
      <c r="I34" s="259"/>
      <c r="J34" s="260">
        <f t="shared" si="0"/>
        <v>0</v>
      </c>
      <c r="K34" s="261"/>
      <c r="L34" s="262"/>
      <c r="M34" s="29">
        <f t="shared" si="1"/>
      </c>
    </row>
    <row r="35" spans="1:13" ht="13.5" customHeight="1" hidden="1">
      <c r="A35" s="252"/>
      <c r="B35" s="281"/>
      <c r="C35" s="254"/>
      <c r="D35" s="255">
        <v>32</v>
      </c>
      <c r="E35" s="257"/>
      <c r="F35" s="257"/>
      <c r="G35" s="258"/>
      <c r="H35" s="259"/>
      <c r="I35" s="259"/>
      <c r="J35" s="260">
        <f t="shared" si="0"/>
        <v>0</v>
      </c>
      <c r="K35" s="261"/>
      <c r="L35" s="262"/>
      <c r="M35" s="29">
        <f t="shared" si="1"/>
      </c>
    </row>
    <row r="36" spans="1:13" ht="13.5" customHeight="1" hidden="1">
      <c r="A36" s="252"/>
      <c r="B36" s="281"/>
      <c r="C36" s="254"/>
      <c r="D36" s="255">
        <v>33</v>
      </c>
      <c r="E36" s="257"/>
      <c r="F36" s="257"/>
      <c r="G36" s="258"/>
      <c r="H36" s="259"/>
      <c r="I36" s="259"/>
      <c r="J36" s="260">
        <f aca="true" t="shared" si="2" ref="J36:J67">G36*H36*I36</f>
        <v>0</v>
      </c>
      <c r="K36" s="261"/>
      <c r="L36" s="262"/>
      <c r="M36" s="29">
        <f t="shared" si="1"/>
      </c>
    </row>
    <row r="37" spans="1:13" ht="13.5" customHeight="1" hidden="1">
      <c r="A37" s="252"/>
      <c r="B37" s="281"/>
      <c r="C37" s="254"/>
      <c r="D37" s="255">
        <v>34</v>
      </c>
      <c r="E37" s="257"/>
      <c r="F37" s="257"/>
      <c r="G37" s="258"/>
      <c r="H37" s="259"/>
      <c r="I37" s="259"/>
      <c r="J37" s="260">
        <f t="shared" si="2"/>
        <v>0</v>
      </c>
      <c r="K37" s="261"/>
      <c r="L37" s="262"/>
      <c r="M37" s="29">
        <f t="shared" si="1"/>
      </c>
    </row>
    <row r="38" spans="1:13" ht="13.5" customHeight="1" hidden="1">
      <c r="A38" s="252"/>
      <c r="B38" s="281"/>
      <c r="C38" s="254"/>
      <c r="D38" s="255">
        <v>35</v>
      </c>
      <c r="E38" s="257"/>
      <c r="F38" s="257"/>
      <c r="G38" s="258"/>
      <c r="H38" s="259"/>
      <c r="I38" s="259"/>
      <c r="J38" s="260">
        <f t="shared" si="2"/>
        <v>0</v>
      </c>
      <c r="K38" s="261"/>
      <c r="L38" s="262"/>
      <c r="M38" s="29">
        <f t="shared" si="1"/>
      </c>
    </row>
    <row r="39" spans="1:13" ht="13.5" customHeight="1" hidden="1">
      <c r="A39" s="252"/>
      <c r="B39" s="281"/>
      <c r="C39" s="254"/>
      <c r="D39" s="255">
        <v>36</v>
      </c>
      <c r="E39" s="257"/>
      <c r="F39" s="257"/>
      <c r="G39" s="258"/>
      <c r="H39" s="259"/>
      <c r="I39" s="259"/>
      <c r="J39" s="260">
        <f t="shared" si="2"/>
        <v>0</v>
      </c>
      <c r="K39" s="261"/>
      <c r="L39" s="262"/>
      <c r="M39" s="29">
        <f t="shared" si="1"/>
      </c>
    </row>
    <row r="40" spans="1:13" ht="13.5" customHeight="1" hidden="1">
      <c r="A40" s="252"/>
      <c r="B40" s="281"/>
      <c r="C40" s="254"/>
      <c r="D40" s="255">
        <v>37</v>
      </c>
      <c r="E40" s="257"/>
      <c r="F40" s="257"/>
      <c r="G40" s="258"/>
      <c r="H40" s="259"/>
      <c r="I40" s="259"/>
      <c r="J40" s="260">
        <f t="shared" si="2"/>
        <v>0</v>
      </c>
      <c r="K40" s="261"/>
      <c r="L40" s="262"/>
      <c r="M40" s="29">
        <f t="shared" si="1"/>
      </c>
    </row>
    <row r="41" spans="1:13" ht="13.5" customHeight="1" hidden="1">
      <c r="A41" s="252"/>
      <c r="B41" s="281"/>
      <c r="C41" s="254"/>
      <c r="D41" s="255">
        <v>38</v>
      </c>
      <c r="E41" s="257"/>
      <c r="F41" s="257"/>
      <c r="G41" s="258"/>
      <c r="H41" s="259"/>
      <c r="I41" s="259"/>
      <c r="J41" s="260">
        <f t="shared" si="2"/>
        <v>0</v>
      </c>
      <c r="K41" s="261"/>
      <c r="L41" s="262"/>
      <c r="M41" s="29">
        <f t="shared" si="1"/>
      </c>
    </row>
    <row r="42" spans="1:13" ht="13.5" customHeight="1" hidden="1">
      <c r="A42" s="252"/>
      <c r="B42" s="281"/>
      <c r="C42" s="254"/>
      <c r="D42" s="255">
        <v>39</v>
      </c>
      <c r="E42" s="257"/>
      <c r="F42" s="257"/>
      <c r="G42" s="258"/>
      <c r="H42" s="259"/>
      <c r="I42" s="259"/>
      <c r="J42" s="260">
        <f t="shared" si="2"/>
        <v>0</v>
      </c>
      <c r="K42" s="261"/>
      <c r="L42" s="262"/>
      <c r="M42" s="29">
        <f t="shared" si="1"/>
      </c>
    </row>
    <row r="43" spans="1:13" ht="13.5" customHeight="1" hidden="1">
      <c r="A43" s="252"/>
      <c r="B43" s="281"/>
      <c r="C43" s="254"/>
      <c r="D43" s="255">
        <v>40</v>
      </c>
      <c r="E43" s="257"/>
      <c r="F43" s="257"/>
      <c r="G43" s="258"/>
      <c r="H43" s="259"/>
      <c r="I43" s="259"/>
      <c r="J43" s="260">
        <f t="shared" si="2"/>
        <v>0</v>
      </c>
      <c r="K43" s="261"/>
      <c r="L43" s="262"/>
      <c r="M43" s="29">
        <f t="shared" si="1"/>
      </c>
    </row>
    <row r="44" spans="1:13" ht="13.5" customHeight="1" hidden="1">
      <c r="A44" s="252"/>
      <c r="B44" s="253"/>
      <c r="C44" s="254"/>
      <c r="D44" s="264">
        <v>41</v>
      </c>
      <c r="E44" s="265"/>
      <c r="F44" s="276"/>
      <c r="G44" s="277"/>
      <c r="H44" s="278"/>
      <c r="I44" s="278"/>
      <c r="J44" s="260">
        <f t="shared" si="2"/>
        <v>0</v>
      </c>
      <c r="K44" s="279"/>
      <c r="L44" s="280"/>
      <c r="M44" s="29">
        <f t="shared" si="1"/>
      </c>
    </row>
    <row r="45" spans="1:13" ht="13.5" customHeight="1" hidden="1">
      <c r="A45" s="252"/>
      <c r="B45" s="253"/>
      <c r="C45" s="254"/>
      <c r="D45" s="255">
        <v>42</v>
      </c>
      <c r="E45" s="256"/>
      <c r="F45" s="257"/>
      <c r="G45" s="258"/>
      <c r="H45" s="259"/>
      <c r="I45" s="259"/>
      <c r="J45" s="260">
        <f t="shared" si="2"/>
        <v>0</v>
      </c>
      <c r="K45" s="261"/>
      <c r="L45" s="262"/>
      <c r="M45" s="29">
        <f t="shared" si="1"/>
      </c>
    </row>
    <row r="46" spans="1:13" ht="13.5" customHeight="1" hidden="1">
      <c r="A46" s="252"/>
      <c r="B46" s="253"/>
      <c r="C46" s="254"/>
      <c r="D46" s="255">
        <v>43</v>
      </c>
      <c r="E46" s="256"/>
      <c r="F46" s="257"/>
      <c r="G46" s="258"/>
      <c r="H46" s="259"/>
      <c r="I46" s="259"/>
      <c r="J46" s="260">
        <f t="shared" si="2"/>
        <v>0</v>
      </c>
      <c r="K46" s="261"/>
      <c r="L46" s="262"/>
      <c r="M46" s="29">
        <f t="shared" si="1"/>
      </c>
    </row>
    <row r="47" spans="1:13" ht="13.5" customHeight="1" hidden="1">
      <c r="A47" s="252"/>
      <c r="B47" s="253"/>
      <c r="C47" s="254"/>
      <c r="D47" s="255">
        <v>44</v>
      </c>
      <c r="E47" s="256"/>
      <c r="F47" s="257"/>
      <c r="G47" s="258"/>
      <c r="H47" s="259"/>
      <c r="I47" s="259"/>
      <c r="J47" s="260">
        <f t="shared" si="2"/>
        <v>0</v>
      </c>
      <c r="K47" s="261"/>
      <c r="L47" s="262"/>
      <c r="M47" s="29">
        <f t="shared" si="1"/>
      </c>
    </row>
    <row r="48" spans="1:13" ht="13.5" customHeight="1" hidden="1">
      <c r="A48" s="252"/>
      <c r="B48" s="253"/>
      <c r="C48" s="254"/>
      <c r="D48" s="264">
        <v>45</v>
      </c>
      <c r="E48" s="256"/>
      <c r="F48" s="257"/>
      <c r="G48" s="258"/>
      <c r="H48" s="259"/>
      <c r="I48" s="259"/>
      <c r="J48" s="260">
        <f t="shared" si="2"/>
        <v>0</v>
      </c>
      <c r="K48" s="261"/>
      <c r="L48" s="262"/>
      <c r="M48" s="29">
        <f t="shared" si="1"/>
      </c>
    </row>
    <row r="49" spans="1:13" ht="13.5" customHeight="1" hidden="1">
      <c r="A49" s="252"/>
      <c r="B49" s="253"/>
      <c r="C49" s="254"/>
      <c r="D49" s="255">
        <v>46</v>
      </c>
      <c r="E49" s="256"/>
      <c r="F49" s="257"/>
      <c r="G49" s="258"/>
      <c r="H49" s="259"/>
      <c r="I49" s="259"/>
      <c r="J49" s="260">
        <f t="shared" si="2"/>
        <v>0</v>
      </c>
      <c r="K49" s="261"/>
      <c r="L49" s="262"/>
      <c r="M49" s="29">
        <f t="shared" si="1"/>
      </c>
    </row>
    <row r="50" spans="1:13" ht="13.5" customHeight="1" hidden="1">
      <c r="A50" s="252"/>
      <c r="B50" s="253"/>
      <c r="C50" s="254"/>
      <c r="D50" s="255">
        <v>47</v>
      </c>
      <c r="E50" s="256"/>
      <c r="F50" s="257"/>
      <c r="G50" s="258"/>
      <c r="H50" s="259"/>
      <c r="I50" s="259"/>
      <c r="J50" s="260">
        <f t="shared" si="2"/>
        <v>0</v>
      </c>
      <c r="K50" s="261"/>
      <c r="L50" s="262"/>
      <c r="M50" s="29">
        <f t="shared" si="1"/>
      </c>
    </row>
    <row r="51" spans="1:13" ht="13.5" customHeight="1" hidden="1">
      <c r="A51" s="252"/>
      <c r="B51" s="253"/>
      <c r="C51" s="254"/>
      <c r="D51" s="255">
        <v>48</v>
      </c>
      <c r="E51" s="256"/>
      <c r="F51" s="257"/>
      <c r="G51" s="258"/>
      <c r="H51" s="259"/>
      <c r="I51" s="259"/>
      <c r="J51" s="260">
        <f t="shared" si="2"/>
        <v>0</v>
      </c>
      <c r="K51" s="261"/>
      <c r="L51" s="262"/>
      <c r="M51" s="29">
        <f t="shared" si="1"/>
      </c>
    </row>
    <row r="52" spans="1:13" ht="13.5" customHeight="1" hidden="1">
      <c r="A52" s="252"/>
      <c r="B52" s="253"/>
      <c r="C52" s="254"/>
      <c r="D52" s="264">
        <v>49</v>
      </c>
      <c r="E52" s="256"/>
      <c r="F52" s="257"/>
      <c r="G52" s="258"/>
      <c r="H52" s="259"/>
      <c r="I52" s="259"/>
      <c r="J52" s="260">
        <f t="shared" si="2"/>
        <v>0</v>
      </c>
      <c r="K52" s="261"/>
      <c r="L52" s="262"/>
      <c r="M52" s="29">
        <f t="shared" si="1"/>
      </c>
    </row>
    <row r="53" spans="1:13" ht="13.5" customHeight="1" hidden="1">
      <c r="A53" s="252"/>
      <c r="B53" s="253"/>
      <c r="C53" s="254"/>
      <c r="D53" s="274">
        <v>50</v>
      </c>
      <c r="E53" s="256"/>
      <c r="F53" s="256"/>
      <c r="G53" s="270"/>
      <c r="H53" s="271"/>
      <c r="I53" s="271"/>
      <c r="J53" s="260">
        <f t="shared" si="2"/>
        <v>0</v>
      </c>
      <c r="K53" s="272"/>
      <c r="L53" s="273"/>
      <c r="M53" s="29">
        <f t="shared" si="1"/>
      </c>
    </row>
    <row r="54" spans="1:13" ht="13.5" customHeight="1" hidden="1">
      <c r="A54" s="282"/>
      <c r="B54" s="283"/>
      <c r="C54" s="254"/>
      <c r="D54" s="284">
        <v>51</v>
      </c>
      <c r="E54" s="257"/>
      <c r="F54" s="257"/>
      <c r="G54" s="258"/>
      <c r="H54" s="259"/>
      <c r="I54" s="259"/>
      <c r="J54" s="260">
        <f t="shared" si="2"/>
        <v>0</v>
      </c>
      <c r="K54" s="261"/>
      <c r="L54" s="262"/>
      <c r="M54" s="29">
        <f t="shared" si="1"/>
      </c>
    </row>
    <row r="55" spans="1:13" ht="13.5" customHeight="1" hidden="1">
      <c r="A55" s="282"/>
      <c r="B55" s="283"/>
      <c r="C55" s="254"/>
      <c r="D55" s="284">
        <v>52</v>
      </c>
      <c r="E55" s="257"/>
      <c r="F55" s="257"/>
      <c r="G55" s="258"/>
      <c r="H55" s="259"/>
      <c r="I55" s="259"/>
      <c r="J55" s="260">
        <f t="shared" si="2"/>
        <v>0</v>
      </c>
      <c r="K55" s="261"/>
      <c r="L55" s="262"/>
      <c r="M55" s="29">
        <f t="shared" si="1"/>
      </c>
    </row>
    <row r="56" spans="1:13" ht="13.5" customHeight="1" hidden="1">
      <c r="A56" s="282"/>
      <c r="B56" s="283"/>
      <c r="C56" s="254"/>
      <c r="D56" s="284">
        <v>53</v>
      </c>
      <c r="E56" s="257"/>
      <c r="F56" s="257"/>
      <c r="G56" s="258"/>
      <c r="H56" s="259"/>
      <c r="I56" s="259"/>
      <c r="J56" s="260">
        <f t="shared" si="2"/>
        <v>0</v>
      </c>
      <c r="K56" s="261"/>
      <c r="L56" s="262"/>
      <c r="M56" s="29">
        <f t="shared" si="1"/>
      </c>
    </row>
    <row r="57" spans="1:13" ht="13.5" customHeight="1" hidden="1">
      <c r="A57" s="282"/>
      <c r="B57" s="283"/>
      <c r="C57" s="254"/>
      <c r="D57" s="284">
        <v>54</v>
      </c>
      <c r="E57" s="257"/>
      <c r="F57" s="257"/>
      <c r="G57" s="258"/>
      <c r="H57" s="259"/>
      <c r="I57" s="259"/>
      <c r="J57" s="260">
        <f t="shared" si="2"/>
        <v>0</v>
      </c>
      <c r="K57" s="261"/>
      <c r="L57" s="262"/>
      <c r="M57" s="29">
        <f t="shared" si="1"/>
      </c>
    </row>
    <row r="58" spans="1:13" ht="13.5" customHeight="1" hidden="1">
      <c r="A58" s="282"/>
      <c r="B58" s="283"/>
      <c r="C58" s="254"/>
      <c r="D58" s="284">
        <v>55</v>
      </c>
      <c r="E58" s="257"/>
      <c r="F58" s="257"/>
      <c r="G58" s="258"/>
      <c r="H58" s="259"/>
      <c r="I58" s="259"/>
      <c r="J58" s="260">
        <f t="shared" si="2"/>
        <v>0</v>
      </c>
      <c r="K58" s="261"/>
      <c r="L58" s="262"/>
      <c r="M58" s="29">
        <f t="shared" si="1"/>
      </c>
    </row>
    <row r="59" spans="1:13" ht="13.5" customHeight="1" hidden="1">
      <c r="A59" s="282"/>
      <c r="B59" s="283"/>
      <c r="C59" s="254"/>
      <c r="D59" s="284">
        <v>56</v>
      </c>
      <c r="E59" s="257"/>
      <c r="F59" s="257"/>
      <c r="G59" s="258"/>
      <c r="H59" s="259"/>
      <c r="I59" s="259"/>
      <c r="J59" s="260">
        <f t="shared" si="2"/>
        <v>0</v>
      </c>
      <c r="K59" s="261"/>
      <c r="L59" s="262"/>
      <c r="M59" s="29">
        <f t="shared" si="1"/>
      </c>
    </row>
    <row r="60" spans="1:13" ht="13.5" customHeight="1" hidden="1">
      <c r="A60" s="282"/>
      <c r="B60" s="283"/>
      <c r="C60" s="254"/>
      <c r="D60" s="284">
        <v>57</v>
      </c>
      <c r="E60" s="257"/>
      <c r="F60" s="257"/>
      <c r="G60" s="258"/>
      <c r="H60" s="259"/>
      <c r="I60" s="259"/>
      <c r="J60" s="260">
        <f t="shared" si="2"/>
        <v>0</v>
      </c>
      <c r="K60" s="261"/>
      <c r="L60" s="262"/>
      <c r="M60" s="29">
        <f t="shared" si="1"/>
      </c>
    </row>
    <row r="61" spans="1:13" ht="13.5" customHeight="1" hidden="1">
      <c r="A61" s="282"/>
      <c r="B61" s="283"/>
      <c r="C61" s="254"/>
      <c r="D61" s="284">
        <v>58</v>
      </c>
      <c r="E61" s="257"/>
      <c r="F61" s="257"/>
      <c r="G61" s="258"/>
      <c r="H61" s="259"/>
      <c r="I61" s="259"/>
      <c r="J61" s="260">
        <f t="shared" si="2"/>
        <v>0</v>
      </c>
      <c r="K61" s="261"/>
      <c r="L61" s="262"/>
      <c r="M61" s="29">
        <f t="shared" si="1"/>
      </c>
    </row>
    <row r="62" spans="1:13" ht="13.5" customHeight="1" hidden="1">
      <c r="A62" s="282"/>
      <c r="B62" s="283"/>
      <c r="C62" s="254"/>
      <c r="D62" s="284">
        <v>59</v>
      </c>
      <c r="E62" s="257"/>
      <c r="F62" s="257"/>
      <c r="G62" s="258"/>
      <c r="H62" s="259"/>
      <c r="I62" s="259"/>
      <c r="J62" s="260">
        <f t="shared" si="2"/>
        <v>0</v>
      </c>
      <c r="K62" s="261"/>
      <c r="L62" s="262"/>
      <c r="M62" s="29">
        <f t="shared" si="1"/>
      </c>
    </row>
    <row r="63" spans="1:13" ht="13.5" customHeight="1" hidden="1">
      <c r="A63" s="282"/>
      <c r="B63" s="283"/>
      <c r="C63" s="254"/>
      <c r="D63" s="284">
        <v>60</v>
      </c>
      <c r="E63" s="257"/>
      <c r="F63" s="257"/>
      <c r="G63" s="258"/>
      <c r="H63" s="259"/>
      <c r="I63" s="259"/>
      <c r="J63" s="260">
        <f t="shared" si="2"/>
        <v>0</v>
      </c>
      <c r="K63" s="261"/>
      <c r="L63" s="262"/>
      <c r="M63" s="29">
        <f t="shared" si="1"/>
      </c>
    </row>
    <row r="64" spans="1:13" ht="13.5" customHeight="1" hidden="1">
      <c r="A64" s="252"/>
      <c r="B64" s="253"/>
      <c r="C64" s="254"/>
      <c r="D64" s="264">
        <v>61</v>
      </c>
      <c r="E64" s="265"/>
      <c r="F64" s="276"/>
      <c r="G64" s="277"/>
      <c r="H64" s="278"/>
      <c r="I64" s="278"/>
      <c r="J64" s="260">
        <f t="shared" si="2"/>
        <v>0</v>
      </c>
      <c r="K64" s="279"/>
      <c r="L64" s="280"/>
      <c r="M64" s="29">
        <f t="shared" si="1"/>
      </c>
    </row>
    <row r="65" spans="1:13" ht="13.5" customHeight="1" hidden="1">
      <c r="A65" s="252"/>
      <c r="B65" s="253"/>
      <c r="C65" s="254"/>
      <c r="D65" s="255">
        <v>62</v>
      </c>
      <c r="E65" s="256"/>
      <c r="F65" s="257"/>
      <c r="G65" s="258"/>
      <c r="H65" s="259"/>
      <c r="I65" s="259"/>
      <c r="J65" s="260">
        <f t="shared" si="2"/>
        <v>0</v>
      </c>
      <c r="K65" s="261"/>
      <c r="L65" s="262"/>
      <c r="M65" s="29">
        <f t="shared" si="1"/>
      </c>
    </row>
    <row r="66" spans="1:13" ht="13.5" customHeight="1" hidden="1">
      <c r="A66" s="252"/>
      <c r="B66" s="253"/>
      <c r="C66" s="254"/>
      <c r="D66" s="255">
        <v>63</v>
      </c>
      <c r="E66" s="256"/>
      <c r="F66" s="257"/>
      <c r="G66" s="258"/>
      <c r="H66" s="259"/>
      <c r="I66" s="259"/>
      <c r="J66" s="260">
        <f t="shared" si="2"/>
        <v>0</v>
      </c>
      <c r="K66" s="261"/>
      <c r="L66" s="262"/>
      <c r="M66" s="29">
        <f t="shared" si="1"/>
      </c>
    </row>
    <row r="67" spans="1:13" ht="13.5" customHeight="1" hidden="1">
      <c r="A67" s="252"/>
      <c r="B67" s="253"/>
      <c r="C67" s="254"/>
      <c r="D67" s="255">
        <v>64</v>
      </c>
      <c r="E67" s="256"/>
      <c r="F67" s="257"/>
      <c r="G67" s="258"/>
      <c r="H67" s="259"/>
      <c r="I67" s="259"/>
      <c r="J67" s="260">
        <f t="shared" si="2"/>
        <v>0</v>
      </c>
      <c r="K67" s="261"/>
      <c r="L67" s="262"/>
      <c r="M67" s="29">
        <f t="shared" si="1"/>
      </c>
    </row>
    <row r="68" spans="1:13" ht="13.5" customHeight="1" hidden="1">
      <c r="A68" s="252"/>
      <c r="B68" s="253"/>
      <c r="C68" s="254"/>
      <c r="D68" s="264">
        <v>65</v>
      </c>
      <c r="E68" s="256"/>
      <c r="F68" s="257"/>
      <c r="G68" s="258"/>
      <c r="H68" s="259"/>
      <c r="I68" s="259"/>
      <c r="J68" s="260">
        <f>G68*H68*I68</f>
        <v>0</v>
      </c>
      <c r="K68" s="261"/>
      <c r="L68" s="262"/>
      <c r="M68" s="29">
        <f aca="true" t="shared" si="3" ref="M68:M102">IF(K68="◎",J68,"")</f>
      </c>
    </row>
    <row r="69" spans="1:13" ht="13.5" customHeight="1" hidden="1">
      <c r="A69" s="252"/>
      <c r="B69" s="253"/>
      <c r="C69" s="254"/>
      <c r="D69" s="255">
        <v>66</v>
      </c>
      <c r="E69" s="256"/>
      <c r="F69" s="257"/>
      <c r="G69" s="258"/>
      <c r="H69" s="259"/>
      <c r="I69" s="259"/>
      <c r="J69" s="260">
        <f>G69*H69*I69</f>
        <v>0</v>
      </c>
      <c r="K69" s="261"/>
      <c r="L69" s="262"/>
      <c r="M69" s="29">
        <f t="shared" si="3"/>
      </c>
    </row>
    <row r="70" spans="1:13" ht="13.5" customHeight="1" hidden="1">
      <c r="A70" s="252"/>
      <c r="B70" s="253"/>
      <c r="C70" s="254"/>
      <c r="D70" s="255">
        <v>67</v>
      </c>
      <c r="E70" s="256"/>
      <c r="F70" s="257"/>
      <c r="G70" s="258"/>
      <c r="H70" s="259"/>
      <c r="I70" s="259"/>
      <c r="J70" s="260">
        <f aca="true" t="shared" si="4" ref="J70:J89">G70*H70*I70</f>
        <v>0</v>
      </c>
      <c r="K70" s="261"/>
      <c r="L70" s="262"/>
      <c r="M70" s="29">
        <f t="shared" si="3"/>
      </c>
    </row>
    <row r="71" spans="1:13" ht="13.5" customHeight="1" hidden="1">
      <c r="A71" s="252"/>
      <c r="B71" s="253"/>
      <c r="C71" s="254"/>
      <c r="D71" s="255">
        <v>68</v>
      </c>
      <c r="E71" s="256"/>
      <c r="F71" s="257"/>
      <c r="G71" s="258"/>
      <c r="H71" s="259"/>
      <c r="I71" s="259"/>
      <c r="J71" s="260">
        <f t="shared" si="4"/>
        <v>0</v>
      </c>
      <c r="K71" s="261"/>
      <c r="L71" s="262"/>
      <c r="M71" s="29">
        <f t="shared" si="3"/>
      </c>
    </row>
    <row r="72" spans="1:13" ht="13.5" customHeight="1" hidden="1">
      <c r="A72" s="252"/>
      <c r="B72" s="253"/>
      <c r="C72" s="254"/>
      <c r="D72" s="264">
        <v>69</v>
      </c>
      <c r="E72" s="256"/>
      <c r="F72" s="257"/>
      <c r="G72" s="258"/>
      <c r="H72" s="259"/>
      <c r="I72" s="259"/>
      <c r="J72" s="260">
        <f t="shared" si="4"/>
        <v>0</v>
      </c>
      <c r="K72" s="261"/>
      <c r="L72" s="262"/>
      <c r="M72" s="29">
        <f t="shared" si="3"/>
      </c>
    </row>
    <row r="73" spans="1:13" ht="13.5" customHeight="1" hidden="1">
      <c r="A73" s="252"/>
      <c r="B73" s="253"/>
      <c r="C73" s="254"/>
      <c r="D73" s="274">
        <v>70</v>
      </c>
      <c r="E73" s="256"/>
      <c r="F73" s="256"/>
      <c r="G73" s="270"/>
      <c r="H73" s="271"/>
      <c r="I73" s="271"/>
      <c r="J73" s="260">
        <f t="shared" si="4"/>
        <v>0</v>
      </c>
      <c r="K73" s="272"/>
      <c r="L73" s="273"/>
      <c r="M73" s="29">
        <f t="shared" si="3"/>
      </c>
    </row>
    <row r="74" spans="1:13" ht="13.5" customHeight="1" hidden="1">
      <c r="A74" s="252"/>
      <c r="B74" s="253"/>
      <c r="C74" s="254"/>
      <c r="D74" s="284">
        <v>71</v>
      </c>
      <c r="E74" s="256"/>
      <c r="F74" s="257"/>
      <c r="G74" s="258"/>
      <c r="H74" s="259"/>
      <c r="I74" s="259"/>
      <c r="J74" s="260">
        <f t="shared" si="4"/>
        <v>0</v>
      </c>
      <c r="K74" s="261"/>
      <c r="L74" s="262"/>
      <c r="M74" s="29">
        <f t="shared" si="3"/>
      </c>
    </row>
    <row r="75" spans="1:13" ht="13.5" customHeight="1" hidden="1">
      <c r="A75" s="252"/>
      <c r="B75" s="253"/>
      <c r="C75" s="254"/>
      <c r="D75" s="284">
        <v>72</v>
      </c>
      <c r="E75" s="256"/>
      <c r="F75" s="257"/>
      <c r="G75" s="258"/>
      <c r="H75" s="259"/>
      <c r="I75" s="259"/>
      <c r="J75" s="260">
        <f t="shared" si="4"/>
        <v>0</v>
      </c>
      <c r="K75" s="261"/>
      <c r="L75" s="262"/>
      <c r="M75" s="29">
        <f t="shared" si="3"/>
      </c>
    </row>
    <row r="76" spans="1:13" ht="13.5" customHeight="1" hidden="1">
      <c r="A76" s="252"/>
      <c r="B76" s="253"/>
      <c r="C76" s="254"/>
      <c r="D76" s="285">
        <v>73</v>
      </c>
      <c r="E76" s="256"/>
      <c r="F76" s="257"/>
      <c r="G76" s="258"/>
      <c r="H76" s="259"/>
      <c r="I76" s="259"/>
      <c r="J76" s="260">
        <f t="shared" si="4"/>
        <v>0</v>
      </c>
      <c r="K76" s="261"/>
      <c r="L76" s="262"/>
      <c r="M76" s="29">
        <f t="shared" si="3"/>
      </c>
    </row>
    <row r="77" spans="1:13" ht="13.5" customHeight="1" hidden="1">
      <c r="A77" s="252"/>
      <c r="B77" s="253"/>
      <c r="C77" s="254"/>
      <c r="D77" s="284">
        <v>74</v>
      </c>
      <c r="E77" s="256"/>
      <c r="F77" s="257"/>
      <c r="G77" s="258"/>
      <c r="H77" s="259"/>
      <c r="I77" s="259"/>
      <c r="J77" s="260">
        <f t="shared" si="4"/>
        <v>0</v>
      </c>
      <c r="K77" s="261"/>
      <c r="L77" s="262"/>
      <c r="M77" s="29">
        <f t="shared" si="3"/>
      </c>
    </row>
    <row r="78" spans="1:13" ht="13.5" customHeight="1" hidden="1">
      <c r="A78" s="252"/>
      <c r="B78" s="253"/>
      <c r="C78" s="254"/>
      <c r="D78" s="284">
        <v>75</v>
      </c>
      <c r="E78" s="256"/>
      <c r="F78" s="257"/>
      <c r="G78" s="258"/>
      <c r="H78" s="259"/>
      <c r="I78" s="259"/>
      <c r="J78" s="260">
        <f t="shared" si="4"/>
        <v>0</v>
      </c>
      <c r="K78" s="261"/>
      <c r="L78" s="262"/>
      <c r="M78" s="29">
        <f t="shared" si="3"/>
      </c>
    </row>
    <row r="79" spans="1:13" ht="13.5" customHeight="1" hidden="1">
      <c r="A79" s="252"/>
      <c r="B79" s="253"/>
      <c r="C79" s="254"/>
      <c r="D79" s="284">
        <v>76</v>
      </c>
      <c r="E79" s="256"/>
      <c r="F79" s="257"/>
      <c r="G79" s="258"/>
      <c r="H79" s="259"/>
      <c r="I79" s="259"/>
      <c r="J79" s="260">
        <f t="shared" si="4"/>
        <v>0</v>
      </c>
      <c r="K79" s="261"/>
      <c r="L79" s="262"/>
      <c r="M79" s="29">
        <f t="shared" si="3"/>
      </c>
    </row>
    <row r="80" spans="1:13" ht="13.5" customHeight="1" hidden="1">
      <c r="A80" s="252"/>
      <c r="B80" s="253"/>
      <c r="C80" s="254"/>
      <c r="D80" s="285">
        <v>77</v>
      </c>
      <c r="E80" s="256"/>
      <c r="F80" s="257"/>
      <c r="G80" s="258"/>
      <c r="H80" s="259"/>
      <c r="I80" s="259"/>
      <c r="J80" s="260">
        <f t="shared" si="4"/>
        <v>0</v>
      </c>
      <c r="K80" s="261"/>
      <c r="L80" s="262"/>
      <c r="M80" s="29">
        <f t="shared" si="3"/>
      </c>
    </row>
    <row r="81" spans="1:13" ht="13.5" customHeight="1" hidden="1">
      <c r="A81" s="252"/>
      <c r="B81" s="253"/>
      <c r="C81" s="254"/>
      <c r="D81" s="284">
        <v>78</v>
      </c>
      <c r="E81" s="256"/>
      <c r="F81" s="257"/>
      <c r="G81" s="258"/>
      <c r="H81" s="259"/>
      <c r="I81" s="259"/>
      <c r="J81" s="260">
        <f t="shared" si="4"/>
        <v>0</v>
      </c>
      <c r="K81" s="261"/>
      <c r="L81" s="262"/>
      <c r="M81" s="29">
        <f t="shared" si="3"/>
      </c>
    </row>
    <row r="82" spans="1:13" ht="13.5" customHeight="1" hidden="1">
      <c r="A82" s="252"/>
      <c r="B82" s="253"/>
      <c r="C82" s="254"/>
      <c r="D82" s="284">
        <v>79</v>
      </c>
      <c r="E82" s="256"/>
      <c r="F82" s="257"/>
      <c r="G82" s="258"/>
      <c r="H82" s="259"/>
      <c r="I82" s="259"/>
      <c r="J82" s="260">
        <f t="shared" si="4"/>
        <v>0</v>
      </c>
      <c r="K82" s="261"/>
      <c r="L82" s="262"/>
      <c r="M82" s="29">
        <f t="shared" si="3"/>
      </c>
    </row>
    <row r="83" spans="1:13" ht="13.5" customHeight="1" hidden="1">
      <c r="A83" s="252"/>
      <c r="B83" s="253"/>
      <c r="C83" s="254"/>
      <c r="D83" s="284">
        <v>80</v>
      </c>
      <c r="E83" s="257"/>
      <c r="F83" s="257"/>
      <c r="G83" s="258"/>
      <c r="H83" s="259"/>
      <c r="I83" s="259"/>
      <c r="J83" s="260">
        <f t="shared" si="4"/>
        <v>0</v>
      </c>
      <c r="K83" s="261"/>
      <c r="L83" s="262"/>
      <c r="M83" s="29">
        <f t="shared" si="3"/>
      </c>
    </row>
    <row r="84" spans="1:13" ht="13.5" customHeight="1" hidden="1">
      <c r="A84" s="252"/>
      <c r="B84" s="253"/>
      <c r="C84" s="254"/>
      <c r="D84" s="264">
        <v>81</v>
      </c>
      <c r="E84" s="265"/>
      <c r="F84" s="276"/>
      <c r="G84" s="277"/>
      <c r="H84" s="278"/>
      <c r="I84" s="278"/>
      <c r="J84" s="260">
        <f t="shared" si="4"/>
        <v>0</v>
      </c>
      <c r="K84" s="279"/>
      <c r="L84" s="280"/>
      <c r="M84" s="29">
        <f t="shared" si="3"/>
      </c>
    </row>
    <row r="85" spans="1:13" ht="13.5" customHeight="1" hidden="1">
      <c r="A85" s="252"/>
      <c r="B85" s="253"/>
      <c r="C85" s="254"/>
      <c r="D85" s="255">
        <v>82</v>
      </c>
      <c r="E85" s="256"/>
      <c r="F85" s="257"/>
      <c r="G85" s="258"/>
      <c r="H85" s="259"/>
      <c r="I85" s="259"/>
      <c r="J85" s="260">
        <f t="shared" si="4"/>
        <v>0</v>
      </c>
      <c r="K85" s="261"/>
      <c r="L85" s="262"/>
      <c r="M85" s="29">
        <f t="shared" si="3"/>
      </c>
    </row>
    <row r="86" spans="1:13" ht="13.5" customHeight="1" hidden="1">
      <c r="A86" s="252"/>
      <c r="B86" s="253"/>
      <c r="C86" s="254"/>
      <c r="D86" s="255">
        <v>83</v>
      </c>
      <c r="E86" s="256"/>
      <c r="F86" s="257"/>
      <c r="G86" s="258"/>
      <c r="H86" s="259"/>
      <c r="I86" s="259"/>
      <c r="J86" s="260">
        <f t="shared" si="4"/>
        <v>0</v>
      </c>
      <c r="K86" s="261"/>
      <c r="L86" s="262"/>
      <c r="M86" s="29">
        <f t="shared" si="3"/>
      </c>
    </row>
    <row r="87" spans="1:13" ht="13.5" customHeight="1" hidden="1">
      <c r="A87" s="252"/>
      <c r="B87" s="253"/>
      <c r="C87" s="254"/>
      <c r="D87" s="255">
        <v>84</v>
      </c>
      <c r="E87" s="256"/>
      <c r="F87" s="257"/>
      <c r="G87" s="258"/>
      <c r="H87" s="259"/>
      <c r="I87" s="259"/>
      <c r="J87" s="260">
        <f t="shared" si="4"/>
        <v>0</v>
      </c>
      <c r="K87" s="261"/>
      <c r="L87" s="262"/>
      <c r="M87" s="29">
        <f t="shared" si="3"/>
      </c>
    </row>
    <row r="88" spans="1:13" ht="13.5" customHeight="1" hidden="1">
      <c r="A88" s="252"/>
      <c r="B88" s="253"/>
      <c r="C88" s="254"/>
      <c r="D88" s="264">
        <v>85</v>
      </c>
      <c r="E88" s="256"/>
      <c r="F88" s="257"/>
      <c r="G88" s="258"/>
      <c r="H88" s="259"/>
      <c r="I88" s="259"/>
      <c r="J88" s="260">
        <f t="shared" si="4"/>
        <v>0</v>
      </c>
      <c r="K88" s="261"/>
      <c r="L88" s="262"/>
      <c r="M88" s="29">
        <f t="shared" si="3"/>
      </c>
    </row>
    <row r="89" spans="1:13" ht="13.5" customHeight="1" hidden="1">
      <c r="A89" s="252"/>
      <c r="B89" s="253"/>
      <c r="C89" s="254"/>
      <c r="D89" s="255">
        <v>86</v>
      </c>
      <c r="E89" s="256"/>
      <c r="F89" s="257"/>
      <c r="G89" s="258"/>
      <c r="H89" s="259"/>
      <c r="I89" s="259"/>
      <c r="J89" s="260">
        <f t="shared" si="4"/>
        <v>0</v>
      </c>
      <c r="K89" s="261"/>
      <c r="L89" s="262"/>
      <c r="M89" s="29">
        <f t="shared" si="3"/>
      </c>
    </row>
    <row r="90" spans="1:13" ht="13.5" customHeight="1" hidden="1">
      <c r="A90" s="252"/>
      <c r="B90" s="253"/>
      <c r="C90" s="254"/>
      <c r="D90" s="255">
        <v>87</v>
      </c>
      <c r="E90" s="256"/>
      <c r="F90" s="257"/>
      <c r="G90" s="258"/>
      <c r="H90" s="259"/>
      <c r="I90" s="259"/>
      <c r="J90" s="260">
        <f aca="true" t="shared" si="5" ref="J90:J103">G90*H90*I90</f>
        <v>0</v>
      </c>
      <c r="K90" s="261"/>
      <c r="L90" s="262"/>
      <c r="M90" s="29">
        <f t="shared" si="3"/>
      </c>
    </row>
    <row r="91" spans="1:13" ht="13.5" customHeight="1" hidden="1">
      <c r="A91" s="252"/>
      <c r="B91" s="253"/>
      <c r="C91" s="254"/>
      <c r="D91" s="255">
        <v>88</v>
      </c>
      <c r="E91" s="256"/>
      <c r="F91" s="257"/>
      <c r="G91" s="258"/>
      <c r="H91" s="259"/>
      <c r="I91" s="259"/>
      <c r="J91" s="260">
        <f t="shared" si="5"/>
        <v>0</v>
      </c>
      <c r="K91" s="261"/>
      <c r="L91" s="262"/>
      <c r="M91" s="29">
        <f t="shared" si="3"/>
      </c>
    </row>
    <row r="92" spans="1:13" ht="13.5" customHeight="1" hidden="1">
      <c r="A92" s="252"/>
      <c r="B92" s="253"/>
      <c r="C92" s="254"/>
      <c r="D92" s="264">
        <v>89</v>
      </c>
      <c r="E92" s="256"/>
      <c r="F92" s="257"/>
      <c r="G92" s="258"/>
      <c r="H92" s="259"/>
      <c r="I92" s="259"/>
      <c r="J92" s="260">
        <f t="shared" si="5"/>
        <v>0</v>
      </c>
      <c r="K92" s="261"/>
      <c r="L92" s="262"/>
      <c r="M92" s="29">
        <f t="shared" si="3"/>
      </c>
    </row>
    <row r="93" spans="1:13" ht="13.5" customHeight="1" hidden="1">
      <c r="A93" s="252"/>
      <c r="B93" s="253"/>
      <c r="C93" s="254"/>
      <c r="D93" s="274">
        <v>90</v>
      </c>
      <c r="E93" s="256"/>
      <c r="F93" s="256"/>
      <c r="G93" s="270"/>
      <c r="H93" s="271"/>
      <c r="I93" s="271"/>
      <c r="J93" s="260">
        <f t="shared" si="5"/>
        <v>0</v>
      </c>
      <c r="K93" s="272"/>
      <c r="L93" s="273"/>
      <c r="M93" s="29">
        <f t="shared" si="3"/>
      </c>
    </row>
    <row r="94" spans="1:13" ht="13.5" customHeight="1" hidden="1">
      <c r="A94" s="252"/>
      <c r="B94" s="253"/>
      <c r="C94" s="254"/>
      <c r="D94" s="255">
        <v>91</v>
      </c>
      <c r="E94" s="257"/>
      <c r="F94" s="257"/>
      <c r="G94" s="258"/>
      <c r="H94" s="259"/>
      <c r="I94" s="259"/>
      <c r="J94" s="260">
        <f t="shared" si="5"/>
        <v>0</v>
      </c>
      <c r="K94" s="261"/>
      <c r="L94" s="262"/>
      <c r="M94" s="29">
        <f t="shared" si="3"/>
      </c>
    </row>
    <row r="95" spans="1:13" ht="13.5" customHeight="1" hidden="1">
      <c r="A95" s="252"/>
      <c r="B95" s="253"/>
      <c r="C95" s="254"/>
      <c r="D95" s="255">
        <v>92</v>
      </c>
      <c r="E95" s="257"/>
      <c r="F95" s="257"/>
      <c r="G95" s="258"/>
      <c r="H95" s="259"/>
      <c r="I95" s="259"/>
      <c r="J95" s="260">
        <f t="shared" si="5"/>
        <v>0</v>
      </c>
      <c r="K95" s="261"/>
      <c r="L95" s="262"/>
      <c r="M95" s="29">
        <f t="shared" si="3"/>
      </c>
    </row>
    <row r="96" spans="1:13" ht="13.5" customHeight="1" hidden="1">
      <c r="A96" s="252"/>
      <c r="B96" s="253"/>
      <c r="C96" s="254"/>
      <c r="D96" s="255">
        <v>93</v>
      </c>
      <c r="E96" s="257"/>
      <c r="F96" s="257"/>
      <c r="G96" s="258"/>
      <c r="H96" s="259"/>
      <c r="I96" s="259"/>
      <c r="J96" s="260">
        <f t="shared" si="5"/>
        <v>0</v>
      </c>
      <c r="K96" s="261"/>
      <c r="L96" s="262"/>
      <c r="M96" s="29">
        <f t="shared" si="3"/>
      </c>
    </row>
    <row r="97" spans="1:13" ht="13.5" customHeight="1" hidden="1">
      <c r="A97" s="252"/>
      <c r="B97" s="253"/>
      <c r="C97" s="254"/>
      <c r="D97" s="255">
        <v>94</v>
      </c>
      <c r="E97" s="257"/>
      <c r="F97" s="257"/>
      <c r="G97" s="258"/>
      <c r="H97" s="259"/>
      <c r="I97" s="259"/>
      <c r="J97" s="260">
        <f t="shared" si="5"/>
        <v>0</v>
      </c>
      <c r="K97" s="261"/>
      <c r="L97" s="262"/>
      <c r="M97" s="29">
        <f t="shared" si="3"/>
      </c>
    </row>
    <row r="98" spans="1:13" ht="13.5" customHeight="1" hidden="1">
      <c r="A98" s="252"/>
      <c r="B98" s="253"/>
      <c r="C98" s="254"/>
      <c r="D98" s="255">
        <v>95</v>
      </c>
      <c r="E98" s="257"/>
      <c r="F98" s="257"/>
      <c r="G98" s="258"/>
      <c r="H98" s="259"/>
      <c r="I98" s="259"/>
      <c r="J98" s="260">
        <f t="shared" si="5"/>
        <v>0</v>
      </c>
      <c r="K98" s="261"/>
      <c r="L98" s="262"/>
      <c r="M98" s="29">
        <f t="shared" si="3"/>
      </c>
    </row>
    <row r="99" spans="1:13" ht="13.5" customHeight="1" hidden="1">
      <c r="A99" s="252"/>
      <c r="B99" s="253"/>
      <c r="C99" s="254"/>
      <c r="D99" s="255">
        <v>96</v>
      </c>
      <c r="E99" s="257"/>
      <c r="F99" s="257"/>
      <c r="G99" s="258"/>
      <c r="H99" s="259"/>
      <c r="I99" s="259"/>
      <c r="J99" s="260">
        <f t="shared" si="5"/>
        <v>0</v>
      </c>
      <c r="K99" s="261"/>
      <c r="L99" s="262"/>
      <c r="M99" s="29">
        <f t="shared" si="3"/>
      </c>
    </row>
    <row r="100" spans="1:13" ht="13.5" customHeight="1" hidden="1">
      <c r="A100" s="252"/>
      <c r="B100" s="253"/>
      <c r="C100" s="254"/>
      <c r="D100" s="255">
        <v>97</v>
      </c>
      <c r="E100" s="257"/>
      <c r="F100" s="257"/>
      <c r="G100" s="258"/>
      <c r="H100" s="259"/>
      <c r="I100" s="259"/>
      <c r="J100" s="260">
        <f t="shared" si="5"/>
        <v>0</v>
      </c>
      <c r="K100" s="261"/>
      <c r="L100" s="262"/>
      <c r="M100" s="29">
        <f t="shared" si="3"/>
      </c>
    </row>
    <row r="101" spans="1:13" ht="13.5" customHeight="1" hidden="1">
      <c r="A101" s="252"/>
      <c r="B101" s="253"/>
      <c r="C101" s="254"/>
      <c r="D101" s="255">
        <v>98</v>
      </c>
      <c r="E101" s="257"/>
      <c r="F101" s="257"/>
      <c r="G101" s="258"/>
      <c r="H101" s="259"/>
      <c r="I101" s="259"/>
      <c r="J101" s="260">
        <f t="shared" si="5"/>
        <v>0</v>
      </c>
      <c r="K101" s="261"/>
      <c r="L101" s="262"/>
      <c r="M101" s="29">
        <f t="shared" si="3"/>
      </c>
    </row>
    <row r="102" spans="1:13" ht="13.5" customHeight="1" hidden="1">
      <c r="A102" s="252"/>
      <c r="B102" s="253"/>
      <c r="C102" s="254"/>
      <c r="D102" s="255">
        <v>99</v>
      </c>
      <c r="E102" s="257"/>
      <c r="F102" s="257"/>
      <c r="G102" s="258"/>
      <c r="H102" s="259"/>
      <c r="I102" s="259"/>
      <c r="J102" s="260">
        <f t="shared" si="5"/>
        <v>0</v>
      </c>
      <c r="K102" s="261"/>
      <c r="L102" s="262"/>
      <c r="M102" s="29">
        <f t="shared" si="3"/>
      </c>
    </row>
    <row r="103" spans="1:13" ht="13.5" customHeight="1" thickBot="1">
      <c r="A103" s="286"/>
      <c r="B103" s="287"/>
      <c r="C103" s="477"/>
      <c r="D103" s="288">
        <v>100</v>
      </c>
      <c r="E103" s="289"/>
      <c r="F103" s="289"/>
      <c r="G103" s="290"/>
      <c r="H103" s="291"/>
      <c r="I103" s="291"/>
      <c r="J103" s="292">
        <f t="shared" si="5"/>
        <v>0</v>
      </c>
      <c r="K103" s="293"/>
      <c r="L103" s="294"/>
      <c r="M103" s="29">
        <f>IF(K103="◎",J103,"")</f>
      </c>
    </row>
    <row r="104" spans="1:13" s="239" customFormat="1" ht="13.5" customHeight="1">
      <c r="A104" s="232"/>
      <c r="B104" s="233"/>
      <c r="C104" s="234"/>
      <c r="D104" s="231"/>
      <c r="E104" s="233"/>
      <c r="F104" s="233"/>
      <c r="G104" s="235"/>
      <c r="H104" s="236"/>
      <c r="I104" s="236"/>
      <c r="J104" s="237"/>
      <c r="K104" s="232"/>
      <c r="L104" s="233"/>
      <c r="M104" s="238"/>
    </row>
    <row r="105" spans="4:7" ht="24" customHeight="1" thickBot="1">
      <c r="D105" s="28"/>
      <c r="F105" s="28" t="s">
        <v>15</v>
      </c>
      <c r="G105" s="28"/>
    </row>
    <row r="106" spans="4:11" ht="24" customHeight="1" thickBot="1">
      <c r="D106" s="47"/>
      <c r="F106" s="432" t="s">
        <v>96</v>
      </c>
      <c r="G106" s="230" t="s">
        <v>97</v>
      </c>
      <c r="H106" s="618" t="s">
        <v>176</v>
      </c>
      <c r="I106" s="618"/>
      <c r="J106" s="618" t="s">
        <v>173</v>
      </c>
      <c r="K106" s="619"/>
    </row>
    <row r="107" spans="4:11" ht="15" thickTop="1">
      <c r="D107" s="67"/>
      <c r="F107" s="297" t="s">
        <v>85</v>
      </c>
      <c r="G107" s="227">
        <f aca="true" t="shared" si="6" ref="G107:G115">SUMIF($E$4:$E$103,F107,$J$4:$J$103)</f>
        <v>40000</v>
      </c>
      <c r="H107" s="620">
        <f aca="true" t="shared" si="7" ref="H107:H114">SUMIF($E$4:$E$103,F107,$M$4:$M$103)</f>
        <v>0</v>
      </c>
      <c r="I107" s="620"/>
      <c r="J107" s="620">
        <f aca="true" t="shared" si="8" ref="J107:J115">G107-H107</f>
        <v>40000</v>
      </c>
      <c r="K107" s="621"/>
    </row>
    <row r="108" spans="4:11" ht="14.25">
      <c r="D108" s="67"/>
      <c r="F108" s="298" t="s">
        <v>86</v>
      </c>
      <c r="G108" s="227">
        <f t="shared" si="6"/>
        <v>160060</v>
      </c>
      <c r="H108" s="612">
        <f t="shared" si="7"/>
        <v>0</v>
      </c>
      <c r="I108" s="612"/>
      <c r="J108" s="612">
        <f t="shared" si="8"/>
        <v>160060</v>
      </c>
      <c r="K108" s="613"/>
    </row>
    <row r="109" spans="4:11" ht="14.25">
      <c r="D109" s="67"/>
      <c r="F109" s="298" t="s">
        <v>125</v>
      </c>
      <c r="G109" s="227">
        <f t="shared" si="6"/>
        <v>119400</v>
      </c>
      <c r="H109" s="612">
        <f t="shared" si="7"/>
        <v>0</v>
      </c>
      <c r="I109" s="612"/>
      <c r="J109" s="612">
        <f t="shared" si="8"/>
        <v>119400</v>
      </c>
      <c r="K109" s="613"/>
    </row>
    <row r="110" spans="4:11" ht="14.25">
      <c r="D110" s="67"/>
      <c r="F110" s="298" t="s">
        <v>126</v>
      </c>
      <c r="G110" s="227">
        <f t="shared" si="6"/>
        <v>0</v>
      </c>
      <c r="H110" s="612">
        <f t="shared" si="7"/>
        <v>0</v>
      </c>
      <c r="I110" s="612"/>
      <c r="J110" s="612">
        <f t="shared" si="8"/>
        <v>0</v>
      </c>
      <c r="K110" s="613"/>
    </row>
    <row r="111" spans="4:11" ht="14.25">
      <c r="D111" s="67"/>
      <c r="F111" s="298" t="s">
        <v>87</v>
      </c>
      <c r="G111" s="227">
        <f t="shared" si="6"/>
        <v>0</v>
      </c>
      <c r="H111" s="612">
        <f t="shared" si="7"/>
        <v>0</v>
      </c>
      <c r="I111" s="612"/>
      <c r="J111" s="612">
        <f t="shared" si="8"/>
        <v>0</v>
      </c>
      <c r="K111" s="613"/>
    </row>
    <row r="112" spans="4:11" ht="14.25">
      <c r="D112" s="67"/>
      <c r="F112" s="298" t="s">
        <v>88</v>
      </c>
      <c r="G112" s="227">
        <f t="shared" si="6"/>
        <v>0</v>
      </c>
      <c r="H112" s="612">
        <f t="shared" si="7"/>
        <v>0</v>
      </c>
      <c r="I112" s="612"/>
      <c r="J112" s="612">
        <f t="shared" si="8"/>
        <v>0</v>
      </c>
      <c r="K112" s="613"/>
    </row>
    <row r="113" spans="4:11" ht="14.25">
      <c r="D113" s="67"/>
      <c r="F113" s="298" t="s">
        <v>89</v>
      </c>
      <c r="G113" s="227">
        <f t="shared" si="6"/>
        <v>0</v>
      </c>
      <c r="H113" s="612">
        <f t="shared" si="7"/>
        <v>0</v>
      </c>
      <c r="I113" s="612"/>
      <c r="J113" s="612">
        <f t="shared" si="8"/>
        <v>0</v>
      </c>
      <c r="K113" s="613"/>
    </row>
    <row r="114" spans="4:11" ht="14.25">
      <c r="D114" s="67"/>
      <c r="F114" s="298" t="s">
        <v>90</v>
      </c>
      <c r="G114" s="227">
        <f t="shared" si="6"/>
        <v>150000</v>
      </c>
      <c r="H114" s="612">
        <f t="shared" si="7"/>
        <v>0</v>
      </c>
      <c r="I114" s="612"/>
      <c r="J114" s="612">
        <f t="shared" si="8"/>
        <v>150000</v>
      </c>
      <c r="K114" s="613"/>
    </row>
    <row r="115" spans="4:11" ht="15" thickBot="1">
      <c r="D115" s="67"/>
      <c r="F115" s="428" t="s">
        <v>138</v>
      </c>
      <c r="G115" s="429">
        <f t="shared" si="6"/>
        <v>321990</v>
      </c>
      <c r="H115" s="614">
        <f>SUMIF($E$4:$E$103,F115,$M$4:$M$103)+'1-3'!F121</f>
        <v>11000</v>
      </c>
      <c r="I115" s="614"/>
      <c r="J115" s="614">
        <f t="shared" si="8"/>
        <v>310990</v>
      </c>
      <c r="K115" s="615"/>
    </row>
    <row r="116" spans="4:11" ht="15.75" thickBot="1" thickTop="1">
      <c r="D116" s="47"/>
      <c r="F116" s="426" t="s">
        <v>15</v>
      </c>
      <c r="G116" s="427">
        <f>SUM(G107:G115)</f>
        <v>791450</v>
      </c>
      <c r="H116" s="616">
        <f>SUM(H107:I115)</f>
        <v>11000</v>
      </c>
      <c r="I116" s="616"/>
      <c r="J116" s="616">
        <f>SUM(J107:K115)</f>
        <v>780450</v>
      </c>
      <c r="K116" s="617"/>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06:K106"/>
    <mergeCell ref="J107:K107"/>
    <mergeCell ref="J108:K108"/>
    <mergeCell ref="J109:K109"/>
    <mergeCell ref="J110:K110"/>
    <mergeCell ref="J111:K111"/>
    <mergeCell ref="J112:K112"/>
    <mergeCell ref="J113:K113"/>
    <mergeCell ref="J114:K114"/>
    <mergeCell ref="J115:K115"/>
    <mergeCell ref="J116:K116"/>
  </mergeCells>
  <conditionalFormatting sqref="B2:J2 J4:J104">
    <cfRule type="cellIs" priority="6" dxfId="29" operator="equal" stopIfTrue="1">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rintOptions/>
  <pageMargins left="0.3937007874015748" right="0.3937007874015748" top="0.5905511811023623" bottom="0.5905511811023623" header="0.31496062992125984" footer="0.2755905511811024"/>
  <pageSetup fitToHeight="0" horizontalDpi="600" verticalDpi="600" orientation="landscape" paperSize="9" scale="85" r:id="rId3"/>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sheetPr codeName="Sheet22">
    <tabColor theme="8" tint="0.39998000860214233"/>
  </sheetPr>
  <dimension ref="A1:F122"/>
  <sheetViews>
    <sheetView showZeros="0" view="pageBreakPreview" zoomScaleSheetLayoutView="100" zoomScalePageLayoutView="0" workbookViewId="0" topLeftCell="A1">
      <pane ySplit="3" topLeftCell="A79" activePane="bottomLeft" state="frozen"/>
      <selection pane="topLeft" activeCell="B16" sqref="B16:K23"/>
      <selection pane="bottomLeft" activeCell="E4" sqref="E4"/>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98" t="s">
        <v>257</v>
      </c>
      <c r="B1" s="598"/>
      <c r="C1" s="598"/>
      <c r="D1" s="598"/>
      <c r="E1" s="598"/>
      <c r="F1" s="598"/>
    </row>
    <row r="2" spans="1:6" ht="15" customHeight="1" thickBot="1">
      <c r="A2" s="8"/>
      <c r="B2" s="7" t="s">
        <v>244</v>
      </c>
      <c r="C2" s="87"/>
      <c r="E2" s="72" t="s">
        <v>185</v>
      </c>
      <c r="F2" s="464">
        <f>SUM(E4:E118)</f>
        <v>137990</v>
      </c>
    </row>
    <row r="3" spans="1:6" ht="15" customHeight="1" thickBot="1">
      <c r="A3" s="99" t="s">
        <v>17</v>
      </c>
      <c r="B3" s="100" t="s">
        <v>204</v>
      </c>
      <c r="C3" s="100" t="s">
        <v>205</v>
      </c>
      <c r="D3" s="98" t="s">
        <v>18</v>
      </c>
      <c r="E3" s="41" t="s">
        <v>183</v>
      </c>
      <c r="F3" s="101" t="s">
        <v>19</v>
      </c>
    </row>
    <row r="4" spans="1:6" ht="15" customHeight="1">
      <c r="A4" s="102">
        <v>1</v>
      </c>
      <c r="B4" s="159" t="s">
        <v>206</v>
      </c>
      <c r="C4" s="159" t="s">
        <v>207</v>
      </c>
      <c r="D4" s="160" t="s">
        <v>20</v>
      </c>
      <c r="E4" s="186">
        <v>8000</v>
      </c>
      <c r="F4" s="103" t="s">
        <v>275</v>
      </c>
    </row>
    <row r="5" spans="1:6" ht="15" customHeight="1">
      <c r="A5" s="104">
        <v>2</v>
      </c>
      <c r="B5" s="161" t="s">
        <v>206</v>
      </c>
      <c r="C5" s="161" t="s">
        <v>207</v>
      </c>
      <c r="D5" s="162" t="s">
        <v>21</v>
      </c>
      <c r="E5" s="187"/>
      <c r="F5" s="78"/>
    </row>
    <row r="6" spans="1:6" ht="15" customHeight="1">
      <c r="A6" s="104">
        <v>3</v>
      </c>
      <c r="B6" s="161" t="s">
        <v>206</v>
      </c>
      <c r="C6" s="161" t="s">
        <v>207</v>
      </c>
      <c r="D6" s="162" t="s">
        <v>22</v>
      </c>
      <c r="E6" s="187"/>
      <c r="F6" s="78"/>
    </row>
    <row r="7" spans="1:6" ht="15" customHeight="1">
      <c r="A7" s="104">
        <v>4</v>
      </c>
      <c r="B7" s="161" t="s">
        <v>206</v>
      </c>
      <c r="C7" s="161" t="s">
        <v>207</v>
      </c>
      <c r="D7" s="162" t="s">
        <v>23</v>
      </c>
      <c r="E7" s="187">
        <v>2000</v>
      </c>
      <c r="F7" s="78"/>
    </row>
    <row r="8" spans="1:6" ht="15" customHeight="1">
      <c r="A8" s="104">
        <v>5</v>
      </c>
      <c r="B8" s="161" t="s">
        <v>206</v>
      </c>
      <c r="C8" s="161" t="s">
        <v>207</v>
      </c>
      <c r="D8" s="162" t="s">
        <v>24</v>
      </c>
      <c r="E8" s="187"/>
      <c r="F8" s="78"/>
    </row>
    <row r="9" spans="1:6" ht="15" customHeight="1">
      <c r="A9" s="104">
        <v>6</v>
      </c>
      <c r="B9" s="161" t="s">
        <v>206</v>
      </c>
      <c r="C9" s="161" t="s">
        <v>207</v>
      </c>
      <c r="D9" s="162" t="s">
        <v>25</v>
      </c>
      <c r="E9" s="187"/>
      <c r="F9" s="78"/>
    </row>
    <row r="10" spans="1:6" ht="15" customHeight="1">
      <c r="A10" s="104">
        <v>7</v>
      </c>
      <c r="B10" s="161" t="s">
        <v>206</v>
      </c>
      <c r="C10" s="161" t="s">
        <v>207</v>
      </c>
      <c r="D10" s="162" t="s">
        <v>26</v>
      </c>
      <c r="E10" s="187"/>
      <c r="F10" s="78"/>
    </row>
    <row r="11" spans="1:6" ht="15" customHeight="1">
      <c r="A11" s="104">
        <v>8</v>
      </c>
      <c r="B11" s="161" t="s">
        <v>206</v>
      </c>
      <c r="C11" s="161" t="s">
        <v>207</v>
      </c>
      <c r="D11" s="162" t="s">
        <v>27</v>
      </c>
      <c r="E11" s="187"/>
      <c r="F11" s="78"/>
    </row>
    <row r="12" spans="1:6" ht="15" customHeight="1">
      <c r="A12" s="104">
        <v>9</v>
      </c>
      <c r="B12" s="161" t="s">
        <v>206</v>
      </c>
      <c r="C12" s="161" t="s">
        <v>207</v>
      </c>
      <c r="D12" s="162" t="s">
        <v>28</v>
      </c>
      <c r="E12" s="187"/>
      <c r="F12" s="78"/>
    </row>
    <row r="13" spans="1:6" ht="15" customHeight="1">
      <c r="A13" s="104">
        <v>10</v>
      </c>
      <c r="B13" s="161" t="s">
        <v>206</v>
      </c>
      <c r="C13" s="161" t="s">
        <v>207</v>
      </c>
      <c r="D13" s="162" t="s">
        <v>29</v>
      </c>
      <c r="E13" s="187"/>
      <c r="F13" s="78"/>
    </row>
    <row r="14" spans="1:6" ht="15" customHeight="1">
      <c r="A14" s="104">
        <v>11</v>
      </c>
      <c r="B14" s="161" t="s">
        <v>206</v>
      </c>
      <c r="C14" s="161" t="s">
        <v>207</v>
      </c>
      <c r="D14" s="162" t="s">
        <v>30</v>
      </c>
      <c r="E14" s="187"/>
      <c r="F14" s="78"/>
    </row>
    <row r="15" spans="1:6" ht="15" customHeight="1">
      <c r="A15" s="104">
        <v>12</v>
      </c>
      <c r="B15" s="161" t="s">
        <v>206</v>
      </c>
      <c r="C15" s="161" t="s">
        <v>207</v>
      </c>
      <c r="D15" s="162" t="s">
        <v>31</v>
      </c>
      <c r="E15" s="187"/>
      <c r="F15" s="78"/>
    </row>
    <row r="16" spans="1:6" ht="15" customHeight="1">
      <c r="A16" s="104">
        <v>13</v>
      </c>
      <c r="B16" s="161" t="s">
        <v>206</v>
      </c>
      <c r="C16" s="161" t="s">
        <v>207</v>
      </c>
      <c r="D16" s="162" t="s">
        <v>32</v>
      </c>
      <c r="E16" s="187"/>
      <c r="F16" s="78"/>
    </row>
    <row r="17" spans="1:6" ht="15" customHeight="1">
      <c r="A17" s="104">
        <v>14</v>
      </c>
      <c r="B17" s="161" t="s">
        <v>206</v>
      </c>
      <c r="C17" s="161" t="s">
        <v>207</v>
      </c>
      <c r="D17" s="162" t="s">
        <v>33</v>
      </c>
      <c r="E17" s="187">
        <v>8000</v>
      </c>
      <c r="F17" s="78"/>
    </row>
    <row r="18" spans="1:6" ht="15" customHeight="1">
      <c r="A18" s="104">
        <v>15</v>
      </c>
      <c r="B18" s="161" t="s">
        <v>206</v>
      </c>
      <c r="C18" s="161" t="s">
        <v>207</v>
      </c>
      <c r="D18" s="162" t="s">
        <v>76</v>
      </c>
      <c r="E18" s="187">
        <v>20000</v>
      </c>
      <c r="F18" s="78"/>
    </row>
    <row r="19" spans="1:6" ht="15" customHeight="1">
      <c r="A19" s="104">
        <v>16</v>
      </c>
      <c r="B19" s="161" t="s">
        <v>206</v>
      </c>
      <c r="C19" s="161" t="s">
        <v>207</v>
      </c>
      <c r="D19" s="162" t="s">
        <v>77</v>
      </c>
      <c r="E19" s="187"/>
      <c r="F19" s="78"/>
    </row>
    <row r="20" spans="1:6" ht="15" customHeight="1">
      <c r="A20" s="104">
        <v>17</v>
      </c>
      <c r="B20" s="161" t="s">
        <v>206</v>
      </c>
      <c r="C20" s="161" t="s">
        <v>207</v>
      </c>
      <c r="D20" s="162" t="s">
        <v>78</v>
      </c>
      <c r="E20" s="187"/>
      <c r="F20" s="78"/>
    </row>
    <row r="21" spans="1:6" ht="15" customHeight="1">
      <c r="A21" s="104">
        <v>18</v>
      </c>
      <c r="B21" s="161" t="s">
        <v>206</v>
      </c>
      <c r="C21" s="161" t="s">
        <v>207</v>
      </c>
      <c r="D21" s="162" t="s">
        <v>79</v>
      </c>
      <c r="E21" s="187"/>
      <c r="F21" s="78"/>
    </row>
    <row r="22" spans="1:6" ht="15" customHeight="1">
      <c r="A22" s="104">
        <v>19</v>
      </c>
      <c r="B22" s="161" t="s">
        <v>206</v>
      </c>
      <c r="C22" s="161" t="s">
        <v>207</v>
      </c>
      <c r="D22" s="162" t="s">
        <v>80</v>
      </c>
      <c r="E22" s="187"/>
      <c r="F22" s="78"/>
    </row>
    <row r="23" spans="1:6" ht="15" customHeight="1">
      <c r="A23" s="104">
        <v>20</v>
      </c>
      <c r="B23" s="161" t="s">
        <v>206</v>
      </c>
      <c r="C23" s="163" t="s">
        <v>207</v>
      </c>
      <c r="D23" s="164" t="s">
        <v>238</v>
      </c>
      <c r="E23" s="188"/>
      <c r="F23" s="107"/>
    </row>
    <row r="24" spans="1:6" ht="15" customHeight="1">
      <c r="A24" s="104">
        <v>21</v>
      </c>
      <c r="B24" s="161" t="s">
        <v>206</v>
      </c>
      <c r="C24" s="165" t="s">
        <v>208</v>
      </c>
      <c r="D24" s="166" t="s">
        <v>137</v>
      </c>
      <c r="E24" s="189"/>
      <c r="F24" s="77"/>
    </row>
    <row r="25" spans="1:6" ht="15" customHeight="1">
      <c r="A25" s="104">
        <v>22</v>
      </c>
      <c r="B25" s="161" t="s">
        <v>206</v>
      </c>
      <c r="C25" s="161" t="s">
        <v>208</v>
      </c>
      <c r="D25" s="162" t="s">
        <v>228</v>
      </c>
      <c r="E25" s="187"/>
      <c r="F25" s="78"/>
    </row>
    <row r="26" spans="1:6" ht="15" customHeight="1">
      <c r="A26" s="104">
        <v>23</v>
      </c>
      <c r="B26" s="161" t="s">
        <v>206</v>
      </c>
      <c r="C26" s="161" t="s">
        <v>208</v>
      </c>
      <c r="D26" s="162" t="s">
        <v>229</v>
      </c>
      <c r="E26" s="187">
        <v>5000</v>
      </c>
      <c r="F26" s="78"/>
    </row>
    <row r="27" spans="1:6" ht="15" customHeight="1">
      <c r="A27" s="104">
        <v>24</v>
      </c>
      <c r="B27" s="161" t="s">
        <v>206</v>
      </c>
      <c r="C27" s="161" t="s">
        <v>208</v>
      </c>
      <c r="D27" s="162" t="s">
        <v>209</v>
      </c>
      <c r="E27" s="187"/>
      <c r="F27" s="78"/>
    </row>
    <row r="28" spans="1:6" ht="15" customHeight="1">
      <c r="A28" s="104">
        <v>25</v>
      </c>
      <c r="B28" s="161" t="s">
        <v>206</v>
      </c>
      <c r="C28" s="161" t="s">
        <v>208</v>
      </c>
      <c r="D28" s="162" t="s">
        <v>81</v>
      </c>
      <c r="E28" s="187"/>
      <c r="F28" s="78"/>
    </row>
    <row r="29" spans="1:6" ht="15" customHeight="1">
      <c r="A29" s="104">
        <v>26</v>
      </c>
      <c r="B29" s="161" t="s">
        <v>206</v>
      </c>
      <c r="C29" s="161" t="s">
        <v>208</v>
      </c>
      <c r="D29" s="162" t="s">
        <v>82</v>
      </c>
      <c r="E29" s="187"/>
      <c r="F29" s="78"/>
    </row>
    <row r="30" spans="1:6" ht="15" customHeight="1">
      <c r="A30" s="104">
        <v>27</v>
      </c>
      <c r="B30" s="161" t="s">
        <v>206</v>
      </c>
      <c r="C30" s="163" t="s">
        <v>208</v>
      </c>
      <c r="D30" s="164" t="s">
        <v>230</v>
      </c>
      <c r="E30" s="188"/>
      <c r="F30" s="107"/>
    </row>
    <row r="31" spans="1:6" ht="15" customHeight="1">
      <c r="A31" s="104">
        <v>28</v>
      </c>
      <c r="B31" s="161" t="s">
        <v>206</v>
      </c>
      <c r="C31" s="169" t="s">
        <v>210</v>
      </c>
      <c r="D31" s="170" t="s">
        <v>38</v>
      </c>
      <c r="E31" s="190">
        <v>3000</v>
      </c>
      <c r="F31" s="171" t="s">
        <v>275</v>
      </c>
    </row>
    <row r="32" spans="1:6" ht="15" customHeight="1">
      <c r="A32" s="104">
        <v>29</v>
      </c>
      <c r="B32" s="161" t="s">
        <v>206</v>
      </c>
      <c r="C32" s="159"/>
      <c r="D32" s="160" t="s">
        <v>50</v>
      </c>
      <c r="E32" s="186"/>
      <c r="F32" s="103"/>
    </row>
    <row r="33" spans="1:6" ht="15" customHeight="1">
      <c r="A33" s="104">
        <v>30</v>
      </c>
      <c r="B33" s="161" t="s">
        <v>206</v>
      </c>
      <c r="C33" s="161"/>
      <c r="D33" s="162" t="s">
        <v>49</v>
      </c>
      <c r="E33" s="187"/>
      <c r="F33" s="78"/>
    </row>
    <row r="34" spans="1:6" ht="15" customHeight="1">
      <c r="A34" s="104">
        <v>31</v>
      </c>
      <c r="B34" s="161" t="s">
        <v>206</v>
      </c>
      <c r="C34" s="161"/>
      <c r="D34" s="162" t="s">
        <v>41</v>
      </c>
      <c r="E34" s="187"/>
      <c r="F34" s="78"/>
    </row>
    <row r="35" spans="1:6" ht="15" customHeight="1">
      <c r="A35" s="104">
        <v>32</v>
      </c>
      <c r="B35" s="161" t="s">
        <v>206</v>
      </c>
      <c r="C35" s="161"/>
      <c r="D35" s="162" t="s">
        <v>40</v>
      </c>
      <c r="E35" s="187"/>
      <c r="F35" s="78"/>
    </row>
    <row r="36" spans="1:6" ht="15" customHeight="1">
      <c r="A36" s="104">
        <v>33</v>
      </c>
      <c r="B36" s="161" t="s">
        <v>206</v>
      </c>
      <c r="C36" s="161"/>
      <c r="D36" s="162" t="s">
        <v>43</v>
      </c>
      <c r="E36" s="187"/>
      <c r="F36" s="78"/>
    </row>
    <row r="37" spans="1:6" ht="15" customHeight="1">
      <c r="A37" s="104">
        <v>34</v>
      </c>
      <c r="B37" s="161" t="s">
        <v>206</v>
      </c>
      <c r="C37" s="161"/>
      <c r="D37" s="162" t="s">
        <v>47</v>
      </c>
      <c r="E37" s="187"/>
      <c r="F37" s="78"/>
    </row>
    <row r="38" spans="1:6" ht="15" customHeight="1">
      <c r="A38" s="104">
        <v>35</v>
      </c>
      <c r="B38" s="161" t="s">
        <v>206</v>
      </c>
      <c r="C38" s="161"/>
      <c r="D38" s="162" t="s">
        <v>231</v>
      </c>
      <c r="E38" s="187"/>
      <c r="F38" s="78"/>
    </row>
    <row r="39" spans="1:6" ht="15" customHeight="1">
      <c r="A39" s="104">
        <v>36</v>
      </c>
      <c r="B39" s="161" t="s">
        <v>206</v>
      </c>
      <c r="C39" s="161"/>
      <c r="D39" s="162" t="s">
        <v>48</v>
      </c>
      <c r="E39" s="187"/>
      <c r="F39" s="78"/>
    </row>
    <row r="40" spans="1:6" ht="15" customHeight="1">
      <c r="A40" s="104">
        <v>37</v>
      </c>
      <c r="B40" s="161" t="s">
        <v>206</v>
      </c>
      <c r="C40" s="161"/>
      <c r="D40" s="162" t="s">
        <v>44</v>
      </c>
      <c r="E40" s="187"/>
      <c r="F40" s="78"/>
    </row>
    <row r="41" spans="1:6" ht="15" customHeight="1">
      <c r="A41" s="104">
        <v>38</v>
      </c>
      <c r="B41" s="161" t="s">
        <v>206</v>
      </c>
      <c r="C41" s="161"/>
      <c r="D41" s="162" t="s">
        <v>211</v>
      </c>
      <c r="E41" s="187"/>
      <c r="F41" s="78"/>
    </row>
    <row r="42" spans="1:6" ht="15" customHeight="1">
      <c r="A42" s="104">
        <v>39</v>
      </c>
      <c r="B42" s="161" t="s">
        <v>206</v>
      </c>
      <c r="C42" s="161"/>
      <c r="D42" s="162" t="s">
        <v>51</v>
      </c>
      <c r="E42" s="187"/>
      <c r="F42" s="78"/>
    </row>
    <row r="43" spans="1:6" ht="15" customHeight="1">
      <c r="A43" s="104">
        <v>40</v>
      </c>
      <c r="B43" s="161" t="s">
        <v>206</v>
      </c>
      <c r="C43" s="161"/>
      <c r="D43" s="162" t="s">
        <v>53</v>
      </c>
      <c r="E43" s="187"/>
      <c r="F43" s="78"/>
    </row>
    <row r="44" spans="1:6" ht="15" customHeight="1">
      <c r="A44" s="104">
        <v>41</v>
      </c>
      <c r="B44" s="161" t="s">
        <v>206</v>
      </c>
      <c r="C44" s="161"/>
      <c r="D44" s="162" t="s">
        <v>52</v>
      </c>
      <c r="E44" s="187"/>
      <c r="F44" s="78"/>
    </row>
    <row r="45" spans="1:6" ht="15" customHeight="1">
      <c r="A45" s="104">
        <v>42</v>
      </c>
      <c r="B45" s="161" t="s">
        <v>206</v>
      </c>
      <c r="C45" s="161"/>
      <c r="D45" s="162" t="s">
        <v>42</v>
      </c>
      <c r="E45" s="187"/>
      <c r="F45" s="78"/>
    </row>
    <row r="46" spans="1:6" ht="15" customHeight="1">
      <c r="A46" s="104">
        <v>43</v>
      </c>
      <c r="B46" s="161" t="s">
        <v>206</v>
      </c>
      <c r="C46" s="161"/>
      <c r="D46" s="162" t="s">
        <v>45</v>
      </c>
      <c r="E46" s="187"/>
      <c r="F46" s="78"/>
    </row>
    <row r="47" spans="1:6" ht="15" customHeight="1">
      <c r="A47" s="104">
        <v>44</v>
      </c>
      <c r="B47" s="161" t="s">
        <v>206</v>
      </c>
      <c r="C47" s="161"/>
      <c r="D47" s="162" t="s">
        <v>46</v>
      </c>
      <c r="E47" s="187"/>
      <c r="F47" s="78"/>
    </row>
    <row r="48" spans="1:6" ht="15" customHeight="1" thickBot="1">
      <c r="A48" s="108">
        <v>45</v>
      </c>
      <c r="B48" s="167" t="s">
        <v>206</v>
      </c>
      <c r="C48" s="167"/>
      <c r="D48" s="168" t="s">
        <v>232</v>
      </c>
      <c r="E48" s="191">
        <v>3600</v>
      </c>
      <c r="F48" s="79"/>
    </row>
    <row r="49" spans="1:6" ht="15" customHeight="1">
      <c r="A49" s="102">
        <v>46</v>
      </c>
      <c r="B49" s="159" t="s">
        <v>212</v>
      </c>
      <c r="C49" s="159" t="s">
        <v>207</v>
      </c>
      <c r="D49" s="160" t="s">
        <v>242</v>
      </c>
      <c r="E49" s="186"/>
      <c r="F49" s="103"/>
    </row>
    <row r="50" spans="1:6" ht="15" customHeight="1">
      <c r="A50" s="104">
        <v>47</v>
      </c>
      <c r="B50" s="161" t="s">
        <v>212</v>
      </c>
      <c r="C50" s="161" t="s">
        <v>207</v>
      </c>
      <c r="D50" s="162" t="s">
        <v>243</v>
      </c>
      <c r="E50" s="187"/>
      <c r="F50" s="78"/>
    </row>
    <row r="51" spans="1:6" ht="15" customHeight="1">
      <c r="A51" s="104">
        <v>48</v>
      </c>
      <c r="B51" s="161" t="s">
        <v>212</v>
      </c>
      <c r="C51" s="161" t="s">
        <v>207</v>
      </c>
      <c r="D51" s="162" t="s">
        <v>34</v>
      </c>
      <c r="E51" s="187"/>
      <c r="F51" s="78"/>
    </row>
    <row r="52" spans="1:6" ht="15" customHeight="1">
      <c r="A52" s="104">
        <v>49</v>
      </c>
      <c r="B52" s="161" t="s">
        <v>212</v>
      </c>
      <c r="C52" s="161" t="s">
        <v>207</v>
      </c>
      <c r="D52" s="162" t="s">
        <v>233</v>
      </c>
      <c r="E52" s="187"/>
      <c r="F52" s="78"/>
    </row>
    <row r="53" spans="1:6" ht="15" customHeight="1">
      <c r="A53" s="104">
        <v>50</v>
      </c>
      <c r="B53" s="161" t="s">
        <v>212</v>
      </c>
      <c r="C53" s="161" t="s">
        <v>207</v>
      </c>
      <c r="D53" s="162" t="s">
        <v>239</v>
      </c>
      <c r="E53" s="187">
        <v>5000</v>
      </c>
      <c r="F53" s="78"/>
    </row>
    <row r="54" spans="1:6" ht="15" customHeight="1">
      <c r="A54" s="104">
        <v>51</v>
      </c>
      <c r="B54" s="161" t="s">
        <v>212</v>
      </c>
      <c r="C54" s="161" t="s">
        <v>207</v>
      </c>
      <c r="D54" s="162" t="s">
        <v>128</v>
      </c>
      <c r="E54" s="187"/>
      <c r="F54" s="78"/>
    </row>
    <row r="55" spans="1:6" ht="15" customHeight="1">
      <c r="A55" s="104">
        <v>52</v>
      </c>
      <c r="B55" s="161" t="s">
        <v>212</v>
      </c>
      <c r="C55" s="161" t="s">
        <v>207</v>
      </c>
      <c r="D55" s="162" t="s">
        <v>132</v>
      </c>
      <c r="E55" s="187"/>
      <c r="F55" s="78"/>
    </row>
    <row r="56" spans="1:6" ht="15" customHeight="1">
      <c r="A56" s="104">
        <v>53</v>
      </c>
      <c r="B56" s="161" t="s">
        <v>212</v>
      </c>
      <c r="C56" s="161" t="s">
        <v>207</v>
      </c>
      <c r="D56" s="162" t="s">
        <v>133</v>
      </c>
      <c r="E56" s="187"/>
      <c r="F56" s="78"/>
    </row>
    <row r="57" spans="1:6" ht="15" customHeight="1">
      <c r="A57" s="104">
        <v>54</v>
      </c>
      <c r="B57" s="161" t="s">
        <v>212</v>
      </c>
      <c r="C57" s="163" t="s">
        <v>207</v>
      </c>
      <c r="D57" s="164" t="s">
        <v>134</v>
      </c>
      <c r="E57" s="188"/>
      <c r="F57" s="107"/>
    </row>
    <row r="58" spans="1:6" ht="15" customHeight="1">
      <c r="A58" s="104">
        <v>55</v>
      </c>
      <c r="B58" s="161" t="s">
        <v>212</v>
      </c>
      <c r="C58" s="159" t="s">
        <v>208</v>
      </c>
      <c r="D58" s="160" t="s">
        <v>234</v>
      </c>
      <c r="E58" s="186">
        <v>6000</v>
      </c>
      <c r="F58" s="103"/>
    </row>
    <row r="59" spans="1:6" ht="15" customHeight="1">
      <c r="A59" s="104">
        <v>56</v>
      </c>
      <c r="B59" s="161" t="s">
        <v>212</v>
      </c>
      <c r="C59" s="161" t="s">
        <v>208</v>
      </c>
      <c r="D59" s="162" t="s">
        <v>213</v>
      </c>
      <c r="E59" s="187"/>
      <c r="F59" s="78"/>
    </row>
    <row r="60" spans="1:6" ht="15" customHeight="1">
      <c r="A60" s="104">
        <v>57</v>
      </c>
      <c r="B60" s="161" t="s">
        <v>212</v>
      </c>
      <c r="C60" s="161" t="s">
        <v>208</v>
      </c>
      <c r="D60" s="162" t="s">
        <v>83</v>
      </c>
      <c r="E60" s="187"/>
      <c r="F60" s="78"/>
    </row>
    <row r="61" spans="1:6" ht="15" customHeight="1">
      <c r="A61" s="104">
        <v>58</v>
      </c>
      <c r="B61" s="161" t="s">
        <v>212</v>
      </c>
      <c r="C61" s="161" t="s">
        <v>208</v>
      </c>
      <c r="D61" s="162" t="s">
        <v>235</v>
      </c>
      <c r="E61" s="187"/>
      <c r="F61" s="78"/>
    </row>
    <row r="62" spans="1:6" ht="15" customHeight="1">
      <c r="A62" s="104">
        <v>59</v>
      </c>
      <c r="B62" s="161" t="s">
        <v>212</v>
      </c>
      <c r="C62" s="163" t="s">
        <v>208</v>
      </c>
      <c r="D62" s="164" t="s">
        <v>135</v>
      </c>
      <c r="E62" s="188"/>
      <c r="F62" s="107"/>
    </row>
    <row r="63" spans="1:6" ht="15" customHeight="1">
      <c r="A63" s="104">
        <v>60</v>
      </c>
      <c r="B63" s="161" t="s">
        <v>212</v>
      </c>
      <c r="C63" s="159" t="s">
        <v>210</v>
      </c>
      <c r="D63" s="160" t="s">
        <v>127</v>
      </c>
      <c r="E63" s="186">
        <v>1800</v>
      </c>
      <c r="F63" s="103"/>
    </row>
    <row r="64" spans="1:6" ht="15" customHeight="1">
      <c r="A64" s="104">
        <v>61</v>
      </c>
      <c r="B64" s="161" t="s">
        <v>212</v>
      </c>
      <c r="C64" s="163" t="s">
        <v>210</v>
      </c>
      <c r="D64" s="164" t="s">
        <v>129</v>
      </c>
      <c r="E64" s="188">
        <v>2500</v>
      </c>
      <c r="F64" s="107"/>
    </row>
    <row r="65" spans="1:6" ht="15" customHeight="1">
      <c r="A65" s="104">
        <v>62</v>
      </c>
      <c r="B65" s="161" t="s">
        <v>212</v>
      </c>
      <c r="C65" s="159"/>
      <c r="D65" s="160" t="s">
        <v>56</v>
      </c>
      <c r="E65" s="186"/>
      <c r="F65" s="103"/>
    </row>
    <row r="66" spans="1:6" ht="15" customHeight="1">
      <c r="A66" s="104">
        <v>63</v>
      </c>
      <c r="B66" s="161" t="s">
        <v>212</v>
      </c>
      <c r="C66" s="161"/>
      <c r="D66" s="162" t="s">
        <v>55</v>
      </c>
      <c r="E66" s="187"/>
      <c r="F66" s="78"/>
    </row>
    <row r="67" spans="1:6" ht="15" customHeight="1">
      <c r="A67" s="104">
        <v>64</v>
      </c>
      <c r="B67" s="161" t="s">
        <v>212</v>
      </c>
      <c r="C67" s="161"/>
      <c r="D67" s="162" t="s">
        <v>59</v>
      </c>
      <c r="E67" s="187"/>
      <c r="F67" s="78"/>
    </row>
    <row r="68" spans="1:6" ht="15" customHeight="1">
      <c r="A68" s="104">
        <v>65</v>
      </c>
      <c r="B68" s="161" t="s">
        <v>212</v>
      </c>
      <c r="C68" s="161"/>
      <c r="D68" s="162" t="s">
        <v>57</v>
      </c>
      <c r="E68" s="187"/>
      <c r="F68" s="78"/>
    </row>
    <row r="69" spans="1:6" ht="15" customHeight="1">
      <c r="A69" s="104">
        <v>66</v>
      </c>
      <c r="B69" s="161" t="s">
        <v>212</v>
      </c>
      <c r="C69" s="163"/>
      <c r="D69" s="164" t="s">
        <v>240</v>
      </c>
      <c r="E69" s="188"/>
      <c r="F69" s="107"/>
    </row>
    <row r="70" spans="1:6" ht="15" customHeight="1">
      <c r="A70" s="104">
        <v>67</v>
      </c>
      <c r="B70" s="161" t="s">
        <v>212</v>
      </c>
      <c r="C70" s="165"/>
      <c r="D70" s="166" t="s">
        <v>58</v>
      </c>
      <c r="E70" s="189"/>
      <c r="F70" s="77"/>
    </row>
    <row r="71" spans="1:6" ht="15" customHeight="1">
      <c r="A71" s="104">
        <v>68</v>
      </c>
      <c r="B71" s="161" t="s">
        <v>212</v>
      </c>
      <c r="C71" s="161"/>
      <c r="D71" s="162" t="s">
        <v>60</v>
      </c>
      <c r="E71" s="187">
        <v>18400</v>
      </c>
      <c r="F71" s="78"/>
    </row>
    <row r="72" spans="1:6" ht="15" customHeight="1">
      <c r="A72" s="104">
        <v>69</v>
      </c>
      <c r="B72" s="161" t="s">
        <v>212</v>
      </c>
      <c r="C72" s="161"/>
      <c r="D72" s="162" t="s">
        <v>61</v>
      </c>
      <c r="E72" s="187"/>
      <c r="F72" s="78"/>
    </row>
    <row r="73" spans="1:6" ht="15" customHeight="1">
      <c r="A73" s="104">
        <v>70</v>
      </c>
      <c r="B73" s="161" t="s">
        <v>212</v>
      </c>
      <c r="C73" s="161"/>
      <c r="D73" s="162" t="s">
        <v>54</v>
      </c>
      <c r="E73" s="187"/>
      <c r="F73" s="78"/>
    </row>
    <row r="74" spans="1:6" ht="15" customHeight="1">
      <c r="A74" s="104">
        <v>71</v>
      </c>
      <c r="B74" s="161" t="s">
        <v>212</v>
      </c>
      <c r="C74" s="161"/>
      <c r="D74" s="162" t="s">
        <v>116</v>
      </c>
      <c r="E74" s="187"/>
      <c r="F74" s="78"/>
    </row>
    <row r="75" spans="1:6" ht="15" customHeight="1">
      <c r="A75" s="104">
        <v>72</v>
      </c>
      <c r="B75" s="161" t="s">
        <v>212</v>
      </c>
      <c r="C75" s="161"/>
      <c r="D75" s="162" t="s">
        <v>214</v>
      </c>
      <c r="E75" s="187"/>
      <c r="F75" s="78"/>
    </row>
    <row r="76" spans="1:6" ht="15" customHeight="1">
      <c r="A76" s="104">
        <v>73</v>
      </c>
      <c r="B76" s="161" t="s">
        <v>212</v>
      </c>
      <c r="C76" s="161"/>
      <c r="D76" s="162" t="s">
        <v>215</v>
      </c>
      <c r="E76" s="187"/>
      <c r="F76" s="78"/>
    </row>
    <row r="77" spans="1:6" ht="15" customHeight="1">
      <c r="A77" s="104">
        <v>74</v>
      </c>
      <c r="B77" s="161" t="s">
        <v>212</v>
      </c>
      <c r="C77" s="161"/>
      <c r="D77" s="162" t="s">
        <v>241</v>
      </c>
      <c r="E77" s="187"/>
      <c r="F77" s="78"/>
    </row>
    <row r="78" spans="1:6" ht="15" customHeight="1" thickBot="1">
      <c r="A78" s="108">
        <v>75</v>
      </c>
      <c r="B78" s="167" t="s">
        <v>236</v>
      </c>
      <c r="C78" s="167"/>
      <c r="D78" s="168" t="s">
        <v>62</v>
      </c>
      <c r="E78" s="191"/>
      <c r="F78" s="79"/>
    </row>
    <row r="79" spans="1:6" ht="15" customHeight="1">
      <c r="A79" s="102">
        <v>76</v>
      </c>
      <c r="B79" s="159" t="s">
        <v>216</v>
      </c>
      <c r="C79" s="159" t="s">
        <v>207</v>
      </c>
      <c r="D79" s="160" t="s">
        <v>35</v>
      </c>
      <c r="E79" s="186"/>
      <c r="F79" s="103"/>
    </row>
    <row r="80" spans="1:6" ht="15" customHeight="1">
      <c r="A80" s="104">
        <v>77</v>
      </c>
      <c r="B80" s="161" t="s">
        <v>216</v>
      </c>
      <c r="C80" s="163" t="s">
        <v>207</v>
      </c>
      <c r="D80" s="164" t="s">
        <v>36</v>
      </c>
      <c r="E80" s="483" t="s">
        <v>304</v>
      </c>
      <c r="F80" s="107"/>
    </row>
    <row r="81" spans="1:6" ht="15" customHeight="1">
      <c r="A81" s="104">
        <v>78</v>
      </c>
      <c r="B81" s="161" t="s">
        <v>216</v>
      </c>
      <c r="C81" s="169" t="s">
        <v>208</v>
      </c>
      <c r="D81" s="170" t="s">
        <v>37</v>
      </c>
      <c r="E81" s="190"/>
      <c r="F81" s="171"/>
    </row>
    <row r="82" spans="1:6" ht="15" customHeight="1">
      <c r="A82" s="104">
        <v>79</v>
      </c>
      <c r="B82" s="161" t="s">
        <v>216</v>
      </c>
      <c r="C82" s="169" t="s">
        <v>210</v>
      </c>
      <c r="D82" s="170" t="s">
        <v>39</v>
      </c>
      <c r="E82" s="190">
        <v>1000</v>
      </c>
      <c r="F82" s="171"/>
    </row>
    <row r="83" spans="1:6" ht="15" customHeight="1">
      <c r="A83" s="104">
        <v>80</v>
      </c>
      <c r="B83" s="161" t="s">
        <v>216</v>
      </c>
      <c r="C83" s="159"/>
      <c r="D83" s="160" t="s">
        <v>75</v>
      </c>
      <c r="E83" s="186"/>
      <c r="F83" s="103"/>
    </row>
    <row r="84" spans="1:6" ht="15" customHeight="1">
      <c r="A84" s="104">
        <v>81</v>
      </c>
      <c r="B84" s="161" t="s">
        <v>216</v>
      </c>
      <c r="C84" s="161"/>
      <c r="D84" s="162" t="s">
        <v>63</v>
      </c>
      <c r="E84" s="187"/>
      <c r="F84" s="78"/>
    </row>
    <row r="85" spans="1:6" ht="15" customHeight="1">
      <c r="A85" s="104">
        <v>82</v>
      </c>
      <c r="B85" s="161" t="s">
        <v>216</v>
      </c>
      <c r="C85" s="161"/>
      <c r="D85" s="162" t="s">
        <v>71</v>
      </c>
      <c r="E85" s="187"/>
      <c r="F85" s="78"/>
    </row>
    <row r="86" spans="1:6" ht="15" customHeight="1">
      <c r="A86" s="104">
        <v>83</v>
      </c>
      <c r="B86" s="161" t="s">
        <v>216</v>
      </c>
      <c r="C86" s="161"/>
      <c r="D86" s="162" t="s">
        <v>67</v>
      </c>
      <c r="E86" s="187"/>
      <c r="F86" s="78"/>
    </row>
    <row r="87" spans="1:6" ht="15" customHeight="1">
      <c r="A87" s="104">
        <v>84</v>
      </c>
      <c r="B87" s="161" t="s">
        <v>216</v>
      </c>
      <c r="C87" s="161"/>
      <c r="D87" s="162" t="s">
        <v>70</v>
      </c>
      <c r="E87" s="187"/>
      <c r="F87" s="78"/>
    </row>
    <row r="88" spans="1:6" ht="15" customHeight="1">
      <c r="A88" s="104">
        <v>85</v>
      </c>
      <c r="B88" s="161" t="s">
        <v>216</v>
      </c>
      <c r="C88" s="161"/>
      <c r="D88" s="162" t="s">
        <v>65</v>
      </c>
      <c r="E88" s="187">
        <v>1500</v>
      </c>
      <c r="F88" s="78"/>
    </row>
    <row r="89" spans="1:6" ht="15" customHeight="1">
      <c r="A89" s="104">
        <v>86</v>
      </c>
      <c r="B89" s="161" t="s">
        <v>216</v>
      </c>
      <c r="C89" s="161"/>
      <c r="D89" s="162" t="s">
        <v>73</v>
      </c>
      <c r="E89" s="187"/>
      <c r="F89" s="78"/>
    </row>
    <row r="90" spans="1:6" ht="15" customHeight="1">
      <c r="A90" s="104">
        <v>87</v>
      </c>
      <c r="B90" s="161" t="s">
        <v>216</v>
      </c>
      <c r="C90" s="161"/>
      <c r="D90" s="162" t="s">
        <v>130</v>
      </c>
      <c r="E90" s="187">
        <v>1700</v>
      </c>
      <c r="F90" s="78"/>
    </row>
    <row r="91" spans="1:6" ht="15" customHeight="1">
      <c r="A91" s="104">
        <v>88</v>
      </c>
      <c r="B91" s="161" t="s">
        <v>216</v>
      </c>
      <c r="C91" s="161"/>
      <c r="D91" s="162" t="s">
        <v>217</v>
      </c>
      <c r="E91" s="187"/>
      <c r="F91" s="78"/>
    </row>
    <row r="92" spans="1:6" ht="15" customHeight="1">
      <c r="A92" s="104">
        <v>89</v>
      </c>
      <c r="B92" s="161" t="s">
        <v>216</v>
      </c>
      <c r="C92" s="161"/>
      <c r="D92" s="162" t="s">
        <v>74</v>
      </c>
      <c r="E92" s="187"/>
      <c r="F92" s="78"/>
    </row>
    <row r="93" spans="1:6" ht="15" customHeight="1">
      <c r="A93" s="104">
        <v>90</v>
      </c>
      <c r="B93" s="161" t="s">
        <v>216</v>
      </c>
      <c r="C93" s="161"/>
      <c r="D93" s="162" t="s">
        <v>69</v>
      </c>
      <c r="E93" s="187">
        <v>1270</v>
      </c>
      <c r="F93" s="78"/>
    </row>
    <row r="94" spans="1:6" ht="15" customHeight="1">
      <c r="A94" s="104">
        <v>91</v>
      </c>
      <c r="B94" s="161" t="s">
        <v>216</v>
      </c>
      <c r="C94" s="161"/>
      <c r="D94" s="162" t="s">
        <v>66</v>
      </c>
      <c r="E94" s="187">
        <v>2120</v>
      </c>
      <c r="F94" s="78"/>
    </row>
    <row r="95" spans="1:6" ht="15" customHeight="1">
      <c r="A95" s="104">
        <v>92</v>
      </c>
      <c r="B95" s="161" t="s">
        <v>216</v>
      </c>
      <c r="C95" s="161"/>
      <c r="D95" s="162" t="s">
        <v>64</v>
      </c>
      <c r="E95" s="187"/>
      <c r="F95" s="78"/>
    </row>
    <row r="96" spans="1:6" ht="15" customHeight="1">
      <c r="A96" s="104">
        <v>93</v>
      </c>
      <c r="B96" s="161" t="s">
        <v>216</v>
      </c>
      <c r="C96" s="161"/>
      <c r="D96" s="162" t="s">
        <v>72</v>
      </c>
      <c r="E96" s="187">
        <v>2400</v>
      </c>
      <c r="F96" s="78"/>
    </row>
    <row r="97" spans="1:6" ht="15" customHeight="1">
      <c r="A97" s="104">
        <v>94</v>
      </c>
      <c r="B97" s="161" t="s">
        <v>216</v>
      </c>
      <c r="C97" s="161"/>
      <c r="D97" s="162" t="s">
        <v>131</v>
      </c>
      <c r="E97" s="187">
        <v>5000</v>
      </c>
      <c r="F97" s="78"/>
    </row>
    <row r="98" spans="1:6" ht="15" customHeight="1">
      <c r="A98" s="104">
        <v>95</v>
      </c>
      <c r="B98" s="161" t="s">
        <v>216</v>
      </c>
      <c r="C98" s="161"/>
      <c r="D98" s="162" t="s">
        <v>237</v>
      </c>
      <c r="E98" s="187"/>
      <c r="F98" s="78"/>
    </row>
    <row r="99" spans="1:6" ht="15" customHeight="1">
      <c r="A99" s="104">
        <v>96</v>
      </c>
      <c r="B99" s="161" t="s">
        <v>216</v>
      </c>
      <c r="C99" s="161"/>
      <c r="D99" s="162" t="s">
        <v>68</v>
      </c>
      <c r="E99" s="187">
        <v>2000</v>
      </c>
      <c r="F99" s="78"/>
    </row>
    <row r="100" spans="1:6" ht="15" customHeight="1">
      <c r="A100" s="104">
        <v>97</v>
      </c>
      <c r="B100" s="161" t="s">
        <v>216</v>
      </c>
      <c r="C100" s="161"/>
      <c r="D100" s="162" t="s">
        <v>139</v>
      </c>
      <c r="E100" s="187">
        <v>4000</v>
      </c>
      <c r="F100" s="78"/>
    </row>
    <row r="101" spans="1:6" ht="15" customHeight="1">
      <c r="A101" s="104">
        <v>98</v>
      </c>
      <c r="B101" s="161" t="s">
        <v>216</v>
      </c>
      <c r="C101" s="161"/>
      <c r="D101" s="162" t="s">
        <v>196</v>
      </c>
      <c r="E101" s="187">
        <v>2000</v>
      </c>
      <c r="F101" s="78"/>
    </row>
    <row r="102" spans="1:6" ht="15" customHeight="1">
      <c r="A102" s="104">
        <v>99</v>
      </c>
      <c r="B102" s="105"/>
      <c r="C102" s="105"/>
      <c r="D102" s="106"/>
      <c r="E102" s="187"/>
      <c r="F102" s="78"/>
    </row>
    <row r="103" spans="1:6" ht="15" customHeight="1" thickBot="1">
      <c r="A103" s="104">
        <v>100</v>
      </c>
      <c r="B103" s="511"/>
      <c r="C103" s="511"/>
      <c r="D103" s="512"/>
      <c r="E103" s="513"/>
      <c r="F103" s="514"/>
    </row>
    <row r="104" spans="1:6" ht="15" customHeight="1">
      <c r="A104" s="109">
        <v>101</v>
      </c>
      <c r="B104" s="153" t="s">
        <v>206</v>
      </c>
      <c r="C104" s="153"/>
      <c r="D104" s="111" t="s">
        <v>290</v>
      </c>
      <c r="E104" s="192">
        <v>5500</v>
      </c>
      <c r="F104" s="110"/>
    </row>
    <row r="105" spans="1:6" ht="15" customHeight="1">
      <c r="A105" s="102">
        <v>102</v>
      </c>
      <c r="B105" s="154" t="s">
        <v>212</v>
      </c>
      <c r="C105" s="155"/>
      <c r="D105" s="112" t="s">
        <v>324</v>
      </c>
      <c r="E105" s="187">
        <v>5000</v>
      </c>
      <c r="F105" s="103"/>
    </row>
    <row r="106" spans="1:6" ht="15" customHeight="1">
      <c r="A106" s="104">
        <v>103</v>
      </c>
      <c r="B106" s="155" t="s">
        <v>212</v>
      </c>
      <c r="C106" s="155"/>
      <c r="D106" s="112" t="s">
        <v>325</v>
      </c>
      <c r="E106" s="187">
        <v>20000</v>
      </c>
      <c r="F106" s="78"/>
    </row>
    <row r="107" spans="1:6" ht="15" customHeight="1">
      <c r="A107" s="102">
        <v>104</v>
      </c>
      <c r="B107" s="155" t="s">
        <v>216</v>
      </c>
      <c r="C107" s="155"/>
      <c r="D107" s="112" t="s">
        <v>291</v>
      </c>
      <c r="E107" s="187">
        <v>1200</v>
      </c>
      <c r="F107" s="78"/>
    </row>
    <row r="108" spans="1:6" ht="15" customHeight="1">
      <c r="A108" s="104">
        <v>105</v>
      </c>
      <c r="B108" s="155"/>
      <c r="C108" s="155"/>
      <c r="D108" s="112"/>
      <c r="E108" s="187"/>
      <c r="F108" s="78"/>
    </row>
    <row r="109" spans="1:6" ht="15" customHeight="1">
      <c r="A109" s="102">
        <v>106</v>
      </c>
      <c r="B109" s="155"/>
      <c r="C109" s="155"/>
      <c r="D109" s="112"/>
      <c r="E109" s="187"/>
      <c r="F109" s="78"/>
    </row>
    <row r="110" spans="1:6" ht="15" customHeight="1">
      <c r="A110" s="104">
        <v>107</v>
      </c>
      <c r="B110" s="155"/>
      <c r="C110" s="155"/>
      <c r="D110" s="112"/>
      <c r="E110" s="187"/>
      <c r="F110" s="78"/>
    </row>
    <row r="111" spans="1:6" ht="15" customHeight="1">
      <c r="A111" s="102">
        <v>108</v>
      </c>
      <c r="B111" s="155"/>
      <c r="C111" s="155"/>
      <c r="D111" s="112"/>
      <c r="E111" s="187"/>
      <c r="F111" s="78"/>
    </row>
    <row r="112" spans="1:6" ht="15" customHeight="1">
      <c r="A112" s="104">
        <v>109</v>
      </c>
      <c r="B112" s="155"/>
      <c r="C112" s="155"/>
      <c r="D112" s="112"/>
      <c r="E112" s="187"/>
      <c r="F112" s="78"/>
    </row>
    <row r="113" spans="1:6" ht="15" customHeight="1">
      <c r="A113" s="102">
        <v>110</v>
      </c>
      <c r="B113" s="155"/>
      <c r="C113" s="155"/>
      <c r="D113" s="112"/>
      <c r="E113" s="187"/>
      <c r="F113" s="78"/>
    </row>
    <row r="114" spans="1:6" ht="15" customHeight="1">
      <c r="A114" s="104">
        <v>111</v>
      </c>
      <c r="B114" s="155"/>
      <c r="C114" s="155"/>
      <c r="D114" s="112"/>
      <c r="E114" s="187"/>
      <c r="F114" s="78"/>
    </row>
    <row r="115" spans="1:6" ht="15" customHeight="1">
      <c r="A115" s="102">
        <v>112</v>
      </c>
      <c r="B115" s="155"/>
      <c r="C115" s="155"/>
      <c r="D115" s="112"/>
      <c r="E115" s="187"/>
      <c r="F115" s="78"/>
    </row>
    <row r="116" spans="1:6" ht="15" customHeight="1">
      <c r="A116" s="104">
        <v>113</v>
      </c>
      <c r="B116" s="155"/>
      <c r="C116" s="155"/>
      <c r="D116" s="112"/>
      <c r="E116" s="187"/>
      <c r="F116" s="78"/>
    </row>
    <row r="117" spans="1:6" ht="15" customHeight="1">
      <c r="A117" s="102">
        <v>114</v>
      </c>
      <c r="B117" s="155"/>
      <c r="C117" s="155"/>
      <c r="D117" s="112"/>
      <c r="E117" s="187"/>
      <c r="F117" s="78"/>
    </row>
    <row r="118" spans="1:6" ht="15" customHeight="1" thickBot="1">
      <c r="A118" s="108">
        <v>115</v>
      </c>
      <c r="B118" s="156"/>
      <c r="C118" s="156"/>
      <c r="D118" s="113"/>
      <c r="E118" s="191"/>
      <c r="F118" s="79"/>
    </row>
    <row r="119" spans="4:6" ht="15" customHeight="1" thickBot="1">
      <c r="D119" s="80"/>
      <c r="E119" s="80"/>
      <c r="F119" s="81"/>
    </row>
    <row r="120" spans="4:6" ht="15" customHeight="1">
      <c r="D120" s="80"/>
      <c r="E120" s="10" t="s">
        <v>184</v>
      </c>
      <c r="F120" s="182">
        <f>SUM(E4:E118)</f>
        <v>137990</v>
      </c>
    </row>
    <row r="121" spans="4:6" ht="15" customHeight="1">
      <c r="D121" s="80"/>
      <c r="E121" s="39" t="s">
        <v>176</v>
      </c>
      <c r="F121" s="183">
        <f>SUMIF(F4:F118,"◎",E4:E118)</f>
        <v>11000</v>
      </c>
    </row>
    <row r="122" spans="4:6" ht="15" customHeight="1" thickBot="1">
      <c r="D122" s="80"/>
      <c r="E122" s="82" t="s">
        <v>13</v>
      </c>
      <c r="F122" s="184">
        <f>F120-F121</f>
        <v>126990</v>
      </c>
    </row>
  </sheetData>
  <sheetProtection sheet="1" formatCells="0" selectLockedCells="1"/>
  <mergeCells count="1">
    <mergeCell ref="A1:F1"/>
  </mergeCells>
  <dataValidations count="1">
    <dataValidation type="list" allowBlank="1" showInputMessage="1" showErrorMessage="1" sqref="F4 F31">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&amp;R（様式１－３）</oddHeader>
  </headerFooter>
  <rowBreaks count="1" manualBreakCount="1">
    <brk id="62" max="255" man="1"/>
  </rowBreaks>
</worksheet>
</file>

<file path=xl/worksheets/sheet7.xml><?xml version="1.0" encoding="utf-8"?>
<worksheet xmlns="http://schemas.openxmlformats.org/spreadsheetml/2006/main" xmlns:r="http://schemas.openxmlformats.org/officeDocument/2006/relationships">
  <dimension ref="A1:G8"/>
  <sheetViews>
    <sheetView zoomScalePageLayoutView="0" workbookViewId="0" topLeftCell="A1">
      <selection activeCell="D6" sqref="D6"/>
    </sheetView>
  </sheetViews>
  <sheetFormatPr defaultColWidth="9.00390625" defaultRowHeight="13.5"/>
  <cols>
    <col min="1" max="1" width="16.625" style="484" bestFit="1" customWidth="1"/>
    <col min="2" max="2" width="32.375" style="484" bestFit="1" customWidth="1"/>
    <col min="3" max="3" width="39.25390625" style="484" customWidth="1"/>
    <col min="4" max="4" width="10.625" style="485" bestFit="1" customWidth="1"/>
    <col min="5" max="5" width="6.50390625" style="486" bestFit="1" customWidth="1"/>
    <col min="6" max="7" width="13.00390625" style="485" bestFit="1" customWidth="1"/>
    <col min="8" max="16384" width="9.00390625" style="484" customWidth="1"/>
  </cols>
  <sheetData>
    <row r="1" spans="1:7" ht="18" thickBot="1">
      <c r="A1" s="505" t="s">
        <v>311</v>
      </c>
      <c r="B1" s="504" t="s">
        <v>310</v>
      </c>
      <c r="C1" s="504" t="s">
        <v>309</v>
      </c>
      <c r="D1" s="502" t="s">
        <v>91</v>
      </c>
      <c r="E1" s="503" t="s">
        <v>308</v>
      </c>
      <c r="F1" s="502" t="s">
        <v>307</v>
      </c>
      <c r="G1" s="501" t="s">
        <v>306</v>
      </c>
    </row>
    <row r="2" spans="1:7" ht="18" thickTop="1">
      <c r="A2" s="506" t="s">
        <v>313</v>
      </c>
      <c r="B2" s="510" t="s">
        <v>314</v>
      </c>
      <c r="C2" s="500" t="s">
        <v>315</v>
      </c>
      <c r="D2" s="498">
        <v>4000</v>
      </c>
      <c r="E2" s="499">
        <v>2</v>
      </c>
      <c r="F2" s="508">
        <f>D2*E2</f>
        <v>8000</v>
      </c>
      <c r="G2" s="509">
        <f>F2*1.08</f>
        <v>8640</v>
      </c>
    </row>
    <row r="3" spans="1:7" ht="17.25">
      <c r="A3" s="507"/>
      <c r="B3" s="497" t="s">
        <v>314</v>
      </c>
      <c r="C3" s="497" t="s">
        <v>316</v>
      </c>
      <c r="D3" s="495">
        <v>2000</v>
      </c>
      <c r="E3" s="496">
        <v>4</v>
      </c>
      <c r="F3" s="495">
        <f>D3*E3</f>
        <v>8000</v>
      </c>
      <c r="G3" s="494">
        <f>F3*1.08</f>
        <v>8640</v>
      </c>
    </row>
    <row r="4" spans="1:7" ht="17.25">
      <c r="A4" s="507" t="s">
        <v>317</v>
      </c>
      <c r="B4" s="497" t="s">
        <v>318</v>
      </c>
      <c r="C4" s="497" t="s">
        <v>321</v>
      </c>
      <c r="D4" s="495">
        <v>10000</v>
      </c>
      <c r="E4" s="496">
        <v>1</v>
      </c>
      <c r="F4" s="495">
        <f>D4*E4</f>
        <v>10000</v>
      </c>
      <c r="G4" s="494">
        <f>F4*1.08</f>
        <v>10800</v>
      </c>
    </row>
    <row r="5" spans="1:7" ht="17.25">
      <c r="A5" s="507"/>
      <c r="B5" s="497" t="s">
        <v>319</v>
      </c>
      <c r="C5" s="497" t="s">
        <v>322</v>
      </c>
      <c r="D5" s="495">
        <v>1500</v>
      </c>
      <c r="E5" s="496">
        <v>10</v>
      </c>
      <c r="F5" s="495">
        <f>D5*E5</f>
        <v>15000</v>
      </c>
      <c r="G5" s="494">
        <f>F5*1.08</f>
        <v>16200.000000000002</v>
      </c>
    </row>
    <row r="6" spans="1:7" ht="17.25">
      <c r="A6" s="507"/>
      <c r="B6" s="497" t="s">
        <v>320</v>
      </c>
      <c r="C6" s="497" t="s">
        <v>323</v>
      </c>
      <c r="D6" s="495">
        <v>7000</v>
      </c>
      <c r="E6" s="496">
        <v>2</v>
      </c>
      <c r="F6" s="495">
        <f>D6*E6</f>
        <v>14000</v>
      </c>
      <c r="G6" s="494">
        <f>F6*1.08</f>
        <v>15120.000000000002</v>
      </c>
    </row>
    <row r="7" spans="1:7" ht="18" thickBot="1">
      <c r="A7" s="493"/>
      <c r="B7" s="492"/>
      <c r="C7" s="492"/>
      <c r="D7" s="490"/>
      <c r="E7" s="491"/>
      <c r="F7" s="490"/>
      <c r="G7" s="489"/>
    </row>
    <row r="8" spans="1:7" ht="18.75" thickBot="1" thickTop="1">
      <c r="A8" s="622" t="s">
        <v>305</v>
      </c>
      <c r="B8" s="623"/>
      <c r="C8" s="623"/>
      <c r="D8" s="623"/>
      <c r="E8" s="623"/>
      <c r="F8" s="488">
        <f>SUM(F2:F7)</f>
        <v>55000</v>
      </c>
      <c r="G8" s="487">
        <f>F8*1.08</f>
        <v>59400.00000000001</v>
      </c>
    </row>
  </sheetData>
  <sheetProtection/>
  <mergeCells count="1">
    <mergeCell ref="A8:E8"/>
  </mergeCells>
  <printOptions/>
  <pageMargins left="0.7" right="0.7" top="0.75" bottom="0.75" header="0.3" footer="0.3"/>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codeName="Sheet24">
    <tabColor theme="9" tint="-0.24997000396251678"/>
    <pageSetUpPr fitToPage="1"/>
  </sheetPr>
  <dimension ref="A1:K27"/>
  <sheetViews>
    <sheetView showZeros="0" view="pageBreakPreview" zoomScaleSheetLayoutView="100" zoomScalePageLayoutView="0" workbookViewId="0" topLeftCell="A1">
      <selection activeCell="H4" sqref="H4:K4"/>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250</v>
      </c>
      <c r="H1" s="544" t="s">
        <v>271</v>
      </c>
      <c r="I1" s="544"/>
      <c r="J1" s="544"/>
      <c r="K1" s="544"/>
    </row>
    <row r="2" spans="8:11" s="1" customFormat="1" ht="18" customHeight="1">
      <c r="H2" s="544" t="s">
        <v>272</v>
      </c>
      <c r="I2" s="544"/>
      <c r="J2" s="544"/>
      <c r="K2" s="544"/>
    </row>
    <row r="3" s="1" customFormat="1" ht="18" customHeight="1">
      <c r="K3" s="2"/>
    </row>
    <row r="4" spans="8:11" s="1" customFormat="1" ht="18" customHeight="1">
      <c r="H4" s="545" t="s">
        <v>363</v>
      </c>
      <c r="I4" s="545"/>
      <c r="J4" s="545"/>
      <c r="K4" s="545"/>
    </row>
    <row r="5" spans="8:11" s="1" customFormat="1" ht="18" customHeight="1">
      <c r="H5" s="546">
        <v>42971</v>
      </c>
      <c r="I5" s="545"/>
      <c r="J5" s="545"/>
      <c r="K5" s="545"/>
    </row>
    <row r="6" spans="1:11" s="1" customFormat="1" ht="18" customHeight="1">
      <c r="A6" s="3" t="s">
        <v>2</v>
      </c>
      <c r="H6" s="4"/>
      <c r="K6" s="11"/>
    </row>
    <row r="7" spans="1:11" s="1" customFormat="1" ht="18" customHeight="1">
      <c r="A7" s="4"/>
      <c r="H7" s="545" t="s">
        <v>273</v>
      </c>
      <c r="I7" s="545"/>
      <c r="J7" s="545"/>
      <c r="K7" s="545"/>
    </row>
    <row r="8" spans="1:11" s="1" customFormat="1" ht="18" customHeight="1">
      <c r="A8" s="4"/>
      <c r="H8" s="545" t="s">
        <v>274</v>
      </c>
      <c r="I8" s="545"/>
      <c r="J8" s="545"/>
      <c r="K8" s="545"/>
    </row>
    <row r="9" spans="1:11" s="1" customFormat="1" ht="42" customHeight="1">
      <c r="A9" s="4"/>
      <c r="H9" s="2"/>
      <c r="K9" s="46"/>
    </row>
    <row r="10" spans="1:11" ht="24" customHeight="1">
      <c r="A10" s="533" t="s">
        <v>258</v>
      </c>
      <c r="B10" s="533"/>
      <c r="C10" s="533"/>
      <c r="D10" s="533"/>
      <c r="E10" s="533"/>
      <c r="F10" s="533"/>
      <c r="G10" s="533"/>
      <c r="H10" s="533"/>
      <c r="I10" s="533"/>
      <c r="J10" s="533"/>
      <c r="K10" s="533"/>
    </row>
    <row r="11" spans="1:11" ht="24" customHeight="1">
      <c r="A11" s="534"/>
      <c r="B11" s="534"/>
      <c r="C11" s="534"/>
      <c r="D11" s="534"/>
      <c r="E11" s="534"/>
      <c r="F11" s="534"/>
      <c r="G11" s="534"/>
      <c r="H11" s="534"/>
      <c r="I11" s="534"/>
      <c r="J11" s="534"/>
      <c r="K11" s="534"/>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602" t="s">
        <v>84</v>
      </c>
      <c r="B14" s="603"/>
      <c r="C14" s="604"/>
      <c r="D14" s="624">
        <f>'1-1'!D14:F14</f>
        <v>1190000</v>
      </c>
      <c r="E14" s="625"/>
      <c r="F14" s="626"/>
      <c r="G14" s="627"/>
      <c r="H14" s="628"/>
      <c r="I14" s="628"/>
      <c r="J14" s="628"/>
      <c r="K14" s="97">
        <f>'1-1'!K14</f>
        <v>0</v>
      </c>
    </row>
    <row r="15" spans="1:11" ht="39" customHeight="1" thickBot="1">
      <c r="A15" s="19"/>
      <c r="B15" s="18" t="s">
        <v>8</v>
      </c>
      <c r="C15" s="17" t="s">
        <v>9</v>
      </c>
      <c r="D15" s="16" t="s">
        <v>124</v>
      </c>
      <c r="E15" s="16" t="s">
        <v>123</v>
      </c>
      <c r="F15" s="17" t="s">
        <v>10</v>
      </c>
      <c r="G15" s="17" t="s">
        <v>11</v>
      </c>
      <c r="H15" s="448" t="s">
        <v>249</v>
      </c>
      <c r="I15" s="16" t="s">
        <v>12</v>
      </c>
      <c r="J15" s="447" t="s">
        <v>253</v>
      </c>
      <c r="K15" s="23" t="s">
        <v>15</v>
      </c>
    </row>
    <row r="16" spans="1:11" ht="39" customHeight="1" thickTop="1">
      <c r="A16" s="30" t="s">
        <v>105</v>
      </c>
      <c r="B16" s="224">
        <f>'随時②-1'!B20</f>
        <v>40000</v>
      </c>
      <c r="C16" s="225">
        <f>'随時②-1'!C20</f>
        <v>160060</v>
      </c>
      <c r="D16" s="225">
        <f>'随時②-1'!D20</f>
        <v>119400</v>
      </c>
      <c r="E16" s="225">
        <f>'随時②-1'!E20</f>
        <v>0</v>
      </c>
      <c r="F16" s="225">
        <f>'随時②-1'!F20</f>
        <v>0</v>
      </c>
      <c r="G16" s="225">
        <f>'随時②-1'!G20</f>
        <v>0</v>
      </c>
      <c r="H16" s="225">
        <f>'随時②-1'!H20</f>
        <v>0</v>
      </c>
      <c r="I16" s="225">
        <f>'随時②-1'!I20</f>
        <v>150000</v>
      </c>
      <c r="J16" s="226">
        <f>'随時②-1'!J20</f>
        <v>154990</v>
      </c>
      <c r="K16" s="433">
        <f aca="true" t="shared" si="0" ref="K16:K26">SUM(B16:J16)</f>
        <v>624450</v>
      </c>
    </row>
    <row r="17" spans="1:11" ht="39" customHeight="1">
      <c r="A17" s="30" t="s">
        <v>179</v>
      </c>
      <c r="B17" s="224">
        <f>'随時①-1'!B16+'1-1'!B19+'随時②-1'!B18</f>
        <v>0</v>
      </c>
      <c r="C17" s="225">
        <f>'随時①-1'!C16+'1-1'!C19+'随時②-1'!C18</f>
        <v>0</v>
      </c>
      <c r="D17" s="225">
        <f>'随時①-1'!D16+'1-1'!D19+'随時②-1'!D18</f>
        <v>0</v>
      </c>
      <c r="E17" s="225">
        <f>'随時①-1'!E16+'1-1'!E19+'随時②-1'!E18</f>
        <v>0</v>
      </c>
      <c r="F17" s="225">
        <f>'随時①-1'!F16+'1-1'!F19+'随時②-1'!F18</f>
        <v>0</v>
      </c>
      <c r="G17" s="225">
        <f>'随時①-1'!G16+'1-1'!G19+'随時②-1'!G18</f>
        <v>0</v>
      </c>
      <c r="H17" s="225">
        <f>'随時①-1'!H16+'1-1'!H19+'随時②-1'!H18</f>
        <v>0</v>
      </c>
      <c r="I17" s="225">
        <f>'随時①-1'!I16+'1-1'!I19+'随時②-1'!I18</f>
        <v>0</v>
      </c>
      <c r="J17" s="225">
        <f>'随時①-1'!J16+'1-1'!J19+'随時②-1'!J18</f>
        <v>11000</v>
      </c>
      <c r="K17" s="433">
        <f t="shared" si="0"/>
        <v>11000</v>
      </c>
    </row>
    <row r="18" spans="1:11" ht="39" customHeight="1" thickBot="1">
      <c r="A18" s="30" t="s">
        <v>106</v>
      </c>
      <c r="B18" s="224">
        <f>B16-B17</f>
        <v>40000</v>
      </c>
      <c r="C18" s="225">
        <f>C16-C17</f>
        <v>160060</v>
      </c>
      <c r="D18" s="225">
        <f aca="true" t="shared" si="1" ref="D18:J18">D16-D17</f>
        <v>119400</v>
      </c>
      <c r="E18" s="225">
        <f t="shared" si="1"/>
        <v>0</v>
      </c>
      <c r="F18" s="225">
        <f t="shared" si="1"/>
        <v>0</v>
      </c>
      <c r="G18" s="225">
        <f t="shared" si="1"/>
        <v>0</v>
      </c>
      <c r="H18" s="225">
        <f t="shared" si="1"/>
        <v>0</v>
      </c>
      <c r="I18" s="225">
        <f t="shared" si="1"/>
        <v>150000</v>
      </c>
      <c r="J18" s="225">
        <f t="shared" si="1"/>
        <v>143990</v>
      </c>
      <c r="K18" s="433">
        <f t="shared" si="0"/>
        <v>613450</v>
      </c>
    </row>
    <row r="19" spans="1:11" ht="39" customHeight="1" thickBot="1">
      <c r="A19" s="32" t="s">
        <v>174</v>
      </c>
      <c r="B19" s="441">
        <f>'2-2'!K142</f>
        <v>14000</v>
      </c>
      <c r="C19" s="442">
        <f>'2-2'!K143</f>
        <v>144790</v>
      </c>
      <c r="D19" s="442">
        <f>'2-2'!K144</f>
        <v>3000</v>
      </c>
      <c r="E19" s="442">
        <f>'2-2'!K145</f>
        <v>0</v>
      </c>
      <c r="F19" s="442">
        <f>'2-2'!K146</f>
        <v>0</v>
      </c>
      <c r="G19" s="442">
        <f>'2-2'!K147</f>
        <v>0</v>
      </c>
      <c r="H19" s="442">
        <f>'2-2'!K148</f>
        <v>0</v>
      </c>
      <c r="I19" s="442">
        <f>'2-2'!K149</f>
        <v>0</v>
      </c>
      <c r="J19" s="446">
        <f>'2-2'!K150</f>
        <v>154990</v>
      </c>
      <c r="K19" s="443">
        <f t="shared" si="0"/>
        <v>316780</v>
      </c>
    </row>
    <row r="20" spans="1:11" ht="39" customHeight="1">
      <c r="A20" s="40" t="s">
        <v>180</v>
      </c>
      <c r="B20" s="437">
        <f>'2-2'!L142</f>
        <v>0</v>
      </c>
      <c r="C20" s="438">
        <f>'2-2'!L143</f>
        <v>0</v>
      </c>
      <c r="D20" s="438">
        <f>'2-2'!L144</f>
        <v>0</v>
      </c>
      <c r="E20" s="438">
        <f>'2-2'!L145</f>
        <v>0</v>
      </c>
      <c r="F20" s="438">
        <f>'2-2'!L146</f>
        <v>0</v>
      </c>
      <c r="G20" s="438">
        <f>'2-2'!L147</f>
        <v>0</v>
      </c>
      <c r="H20" s="438">
        <f>'2-2'!L148</f>
        <v>0</v>
      </c>
      <c r="I20" s="438">
        <f>'2-2'!L149</f>
        <v>0</v>
      </c>
      <c r="J20" s="438">
        <f>'2-2'!L150</f>
        <v>11000</v>
      </c>
      <c r="K20" s="440">
        <f t="shared" si="0"/>
        <v>11000</v>
      </c>
    </row>
    <row r="21" spans="1:11" ht="39" customHeight="1" thickBot="1">
      <c r="A21" s="476" t="s">
        <v>201</v>
      </c>
      <c r="B21" s="434">
        <f>B19-B20</f>
        <v>14000</v>
      </c>
      <c r="C21" s="322">
        <f>C19-C20</f>
        <v>144790</v>
      </c>
      <c r="D21" s="322">
        <f aca="true" t="shared" si="2" ref="D21:J21">D19-D20</f>
        <v>3000</v>
      </c>
      <c r="E21" s="322">
        <f t="shared" si="2"/>
        <v>0</v>
      </c>
      <c r="F21" s="322">
        <f t="shared" si="2"/>
        <v>0</v>
      </c>
      <c r="G21" s="322">
        <f t="shared" si="2"/>
        <v>0</v>
      </c>
      <c r="H21" s="322">
        <f t="shared" si="2"/>
        <v>0</v>
      </c>
      <c r="I21" s="322">
        <f t="shared" si="2"/>
        <v>0</v>
      </c>
      <c r="J21" s="322">
        <f t="shared" si="2"/>
        <v>143990</v>
      </c>
      <c r="K21" s="436">
        <f t="shared" si="0"/>
        <v>305780</v>
      </c>
    </row>
    <row r="22" spans="1:11" ht="39" customHeight="1" thickBot="1">
      <c r="A22" s="32" t="s">
        <v>117</v>
      </c>
      <c r="B22" s="441">
        <f>B18-B21</f>
        <v>26000</v>
      </c>
      <c r="C22" s="441">
        <f aca="true" t="shared" si="3" ref="C22:J22">C18-C21</f>
        <v>15270</v>
      </c>
      <c r="D22" s="441">
        <f t="shared" si="3"/>
        <v>116400</v>
      </c>
      <c r="E22" s="441">
        <f t="shared" si="3"/>
        <v>0</v>
      </c>
      <c r="F22" s="441">
        <f t="shared" si="3"/>
        <v>0</v>
      </c>
      <c r="G22" s="441">
        <f t="shared" si="3"/>
        <v>0</v>
      </c>
      <c r="H22" s="441">
        <f t="shared" si="3"/>
        <v>0</v>
      </c>
      <c r="I22" s="441">
        <f t="shared" si="3"/>
        <v>150000</v>
      </c>
      <c r="J22" s="441">
        <f t="shared" si="3"/>
        <v>0</v>
      </c>
      <c r="K22" s="443">
        <f t="shared" si="0"/>
        <v>307670</v>
      </c>
    </row>
    <row r="23" spans="1:11" ht="39" customHeight="1">
      <c r="A23" s="30" t="s">
        <v>167</v>
      </c>
      <c r="B23" s="225">
        <f>'2-4'!G107</f>
        <v>67160</v>
      </c>
      <c r="C23" s="225">
        <f>'2-4'!G108</f>
        <v>211800</v>
      </c>
      <c r="D23" s="225">
        <f>'2-4'!G109</f>
        <v>236018</v>
      </c>
      <c r="E23" s="225">
        <f>'2-4'!G110</f>
        <v>0</v>
      </c>
      <c r="F23" s="225">
        <f>'2-4'!G111</f>
        <v>0</v>
      </c>
      <c r="G23" s="225">
        <f>'2-4'!G112</f>
        <v>0</v>
      </c>
      <c r="H23" s="225">
        <f>'2-4'!G113</f>
        <v>0</v>
      </c>
      <c r="I23" s="225">
        <f>'2-4'!G114</f>
        <v>150000</v>
      </c>
      <c r="J23" s="225">
        <f>'2-4'!G115</f>
        <v>186000</v>
      </c>
      <c r="K23" s="433">
        <f t="shared" si="0"/>
        <v>850978</v>
      </c>
    </row>
    <row r="24" spans="1:11" ht="39" customHeight="1">
      <c r="A24" s="21" t="s">
        <v>195</v>
      </c>
      <c r="B24" s="225">
        <f>'2-4'!H107</f>
        <v>0</v>
      </c>
      <c r="C24" s="225">
        <f>'2-4'!H108</f>
        <v>0</v>
      </c>
      <c r="D24" s="225">
        <f>'2-4'!H109</f>
        <v>0</v>
      </c>
      <c r="E24" s="225">
        <f>'2-4'!H110</f>
        <v>0</v>
      </c>
      <c r="F24" s="225">
        <f>'2-4'!H111</f>
        <v>0</v>
      </c>
      <c r="G24" s="225">
        <f>'2-4'!H112</f>
        <v>0</v>
      </c>
      <c r="H24" s="225">
        <f>'2-4'!H113</f>
        <v>0</v>
      </c>
      <c r="I24" s="225">
        <f>'2-4'!H114</f>
        <v>0</v>
      </c>
      <c r="J24" s="225">
        <f>'2-4'!H115</f>
        <v>0</v>
      </c>
      <c r="K24" s="436">
        <f t="shared" si="0"/>
        <v>0</v>
      </c>
    </row>
    <row r="25" spans="1:11" ht="39" customHeight="1">
      <c r="A25" s="21" t="s">
        <v>120</v>
      </c>
      <c r="B25" s="434">
        <f>B23-B24-B22</f>
        <v>41160</v>
      </c>
      <c r="C25" s="434">
        <f aca="true" t="shared" si="4" ref="C25:J25">C23-C24-C22</f>
        <v>196530</v>
      </c>
      <c r="D25" s="434">
        <f t="shared" si="4"/>
        <v>119618</v>
      </c>
      <c r="E25" s="434">
        <f t="shared" si="4"/>
        <v>0</v>
      </c>
      <c r="F25" s="434">
        <f t="shared" si="4"/>
        <v>0</v>
      </c>
      <c r="G25" s="434">
        <f t="shared" si="4"/>
        <v>0</v>
      </c>
      <c r="H25" s="434">
        <f t="shared" si="4"/>
        <v>0</v>
      </c>
      <c r="I25" s="434">
        <f t="shared" si="4"/>
        <v>0</v>
      </c>
      <c r="J25" s="434">
        <f t="shared" si="4"/>
        <v>186000</v>
      </c>
      <c r="K25" s="436">
        <f t="shared" si="0"/>
        <v>543308</v>
      </c>
    </row>
    <row r="26" spans="1:11" ht="39" customHeight="1" thickBot="1">
      <c r="A26" s="22" t="s">
        <v>118</v>
      </c>
      <c r="B26" s="220">
        <f>B19+B23</f>
        <v>81160</v>
      </c>
      <c r="C26" s="220">
        <f aca="true" t="shared" si="5" ref="C26:J26">C19+C23</f>
        <v>356590</v>
      </c>
      <c r="D26" s="220">
        <f t="shared" si="5"/>
        <v>239018</v>
      </c>
      <c r="E26" s="220">
        <f t="shared" si="5"/>
        <v>0</v>
      </c>
      <c r="F26" s="220">
        <f t="shared" si="5"/>
        <v>0</v>
      </c>
      <c r="G26" s="220">
        <f t="shared" si="5"/>
        <v>0</v>
      </c>
      <c r="H26" s="220">
        <f t="shared" si="5"/>
        <v>0</v>
      </c>
      <c r="I26" s="220">
        <f t="shared" si="5"/>
        <v>150000</v>
      </c>
      <c r="J26" s="220">
        <f t="shared" si="5"/>
        <v>340990</v>
      </c>
      <c r="K26" s="223">
        <f t="shared" si="0"/>
        <v>1167758</v>
      </c>
    </row>
    <row r="27" spans="1:11" ht="39" customHeight="1" thickBot="1">
      <c r="A27" s="32" t="s">
        <v>104</v>
      </c>
      <c r="B27" s="599">
        <v>42971</v>
      </c>
      <c r="C27" s="600"/>
      <c r="D27" s="600"/>
      <c r="E27" s="600"/>
      <c r="F27" s="600"/>
      <c r="G27" s="600"/>
      <c r="H27" s="600"/>
      <c r="I27" s="600"/>
      <c r="J27" s="600"/>
      <c r="K27" s="601"/>
    </row>
  </sheetData>
  <sheetProtection sheet="1" formatCells="0" selectLockedCells="1"/>
  <mergeCells count="11">
    <mergeCell ref="H8:K8"/>
    <mergeCell ref="B27:K27"/>
    <mergeCell ref="A10:K11"/>
    <mergeCell ref="A14:C14"/>
    <mergeCell ref="D14:F14"/>
    <mergeCell ref="G14:J14"/>
    <mergeCell ref="H1:K1"/>
    <mergeCell ref="H2:K2"/>
    <mergeCell ref="H4:K4"/>
    <mergeCell ref="H5:K5"/>
    <mergeCell ref="H7:K7"/>
  </mergeCells>
  <conditionalFormatting sqref="B16:K22 K23:K24 B25:K26">
    <cfRule type="cellIs" priority="2" dxfId="29" operator="equal" stopIfTrue="1">
      <formula>0</formula>
    </cfRule>
  </conditionalFormatting>
  <conditionalFormatting sqref="B23:J24">
    <cfRule type="cellIs" priority="1" dxfId="29" operator="equal" stopIfTrue="1">
      <formula>0</formula>
    </cfRule>
  </conditionalFormatting>
  <printOptions/>
  <pageMargins left="0.5905511811023623" right="0.5905511811023623" top="0.5905511811023623" bottom="0" header="0.3937007874015748" footer="0.5118110236220472"/>
  <pageSetup fitToHeight="0" fitToWidth="1" horizontalDpi="600" verticalDpi="600" orientation="portrait" paperSize="9" scale="83" r:id="rId2"/>
  <drawing r:id="rId1"/>
</worksheet>
</file>

<file path=xl/worksheets/sheet9.xml><?xml version="1.0" encoding="utf-8"?>
<worksheet xmlns="http://schemas.openxmlformats.org/spreadsheetml/2006/main" xmlns:r="http://schemas.openxmlformats.org/officeDocument/2006/relationships">
  <sheetPr codeName="Sheet26">
    <tabColor theme="9" tint="-0.24997000396251678"/>
    <pageSetUpPr fitToPage="1"/>
  </sheetPr>
  <dimension ref="A1:W151"/>
  <sheetViews>
    <sheetView showZeros="0" view="pageBreakPreview" zoomScaleSheetLayoutView="100" workbookViewId="0" topLeftCell="A1">
      <pane xSplit="4" ySplit="3" topLeftCell="E4" activePane="bottomRight" state="frozen"/>
      <selection pane="topLeft" activeCell="E23" sqref="E23"/>
      <selection pane="topRight" activeCell="E23" sqref="E23"/>
      <selection pane="bottomLeft" activeCell="E23" sqref="E23"/>
      <selection pane="bottomRight" activeCell="L10" sqref="L10"/>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6.00390625" style="5" bestFit="1" customWidth="1"/>
    <col min="23" max="23" width="3.125" style="5" bestFit="1" customWidth="1"/>
    <col min="24" max="16384" width="9.00390625" style="5" customWidth="1"/>
  </cols>
  <sheetData>
    <row r="1" spans="1:16" ht="24" customHeight="1" thickBot="1">
      <c r="A1" s="45"/>
      <c r="B1" s="45" t="s">
        <v>259</v>
      </c>
      <c r="C1" s="45"/>
      <c r="D1" s="71"/>
      <c r="E1" s="13"/>
      <c r="F1" s="13"/>
      <c r="G1" s="13"/>
      <c r="H1" s="13"/>
      <c r="I1" s="13"/>
      <c r="J1" s="13"/>
      <c r="K1" s="13"/>
      <c r="L1" s="13"/>
      <c r="M1" s="13"/>
      <c r="N1" s="13"/>
      <c r="O1" s="13"/>
      <c r="P1" s="13"/>
    </row>
    <row r="2" spans="1:16" ht="15" customHeight="1" thickBot="1">
      <c r="A2" s="56"/>
      <c r="B2" s="54"/>
      <c r="C2" s="54"/>
      <c r="D2" s="54"/>
      <c r="E2" s="54"/>
      <c r="F2" s="641" t="s">
        <v>143</v>
      </c>
      <c r="G2" s="642"/>
      <c r="H2" s="642"/>
      <c r="I2" s="642"/>
      <c r="J2" s="642"/>
      <c r="K2" s="588" t="s">
        <v>115</v>
      </c>
      <c r="L2" s="586"/>
      <c r="M2" s="586"/>
      <c r="N2" s="586"/>
      <c r="O2" s="587"/>
      <c r="P2" s="13"/>
    </row>
    <row r="3" spans="1:21" ht="24" customHeight="1">
      <c r="A3" s="422" t="s">
        <v>141</v>
      </c>
      <c r="B3" s="300" t="s">
        <v>142</v>
      </c>
      <c r="C3" s="59" t="s">
        <v>144</v>
      </c>
      <c r="D3" s="96" t="s">
        <v>146</v>
      </c>
      <c r="E3" s="96" t="s">
        <v>0</v>
      </c>
      <c r="F3" s="96" t="s">
        <v>197</v>
      </c>
      <c r="G3" s="96" t="s">
        <v>91</v>
      </c>
      <c r="H3" s="474" t="s">
        <v>246</v>
      </c>
      <c r="I3" s="96" t="s">
        <v>92</v>
      </c>
      <c r="J3" s="96" t="s">
        <v>93</v>
      </c>
      <c r="K3" s="383" t="s">
        <v>199</v>
      </c>
      <c r="L3" s="384" t="s">
        <v>91</v>
      </c>
      <c r="M3" s="475" t="s">
        <v>246</v>
      </c>
      <c r="N3" s="384" t="s">
        <v>92</v>
      </c>
      <c r="O3" s="385" t="s">
        <v>93</v>
      </c>
      <c r="P3" s="228" t="s">
        <v>111</v>
      </c>
      <c r="Q3" s="296" t="s">
        <v>107</v>
      </c>
      <c r="R3" s="62" t="s">
        <v>148</v>
      </c>
      <c r="S3" s="61" t="s">
        <v>149</v>
      </c>
      <c r="T3" s="61" t="s">
        <v>150</v>
      </c>
      <c r="U3" s="61" t="s">
        <v>151</v>
      </c>
    </row>
    <row r="4" spans="1:21" ht="13.5" customHeight="1">
      <c r="A4" s="301">
        <f>'1-2'!A4</f>
        <v>0</v>
      </c>
      <c r="B4" s="302">
        <f>'1-2'!B4</f>
        <v>0</v>
      </c>
      <c r="C4" s="478">
        <f>'1-2'!C4</f>
        <v>0</v>
      </c>
      <c r="D4" s="244">
        <v>1</v>
      </c>
      <c r="E4" s="303" t="str">
        <f>IF($R4=1,"",VLOOKUP($D4,'1-2'!$D$4:$L$103,2))</f>
        <v>負担金、補助及び交付金</v>
      </c>
      <c r="F4" s="303" t="str">
        <f>IF($R4=1,"取消し",VLOOKUP($D4,'1-2'!$D$4:$L$103,3))</f>
        <v>各種団体負担金（会費）</v>
      </c>
      <c r="G4" s="304">
        <f>IF($R4=1,,VLOOKUP($D4,'1-2'!$D$4:$L$103,4))</f>
        <v>137990</v>
      </c>
      <c r="H4" s="305">
        <f>IF($R4=1,,VLOOKUP($D4,'1-2'!$D$4:$L$103,5))</f>
        <v>1</v>
      </c>
      <c r="I4" s="305">
        <f>IF($R4=1,,VLOOKUP($D4,'1-2'!$D$4:$L$103,6))</f>
        <v>1</v>
      </c>
      <c r="J4" s="306">
        <f>IF($R4=1,,VLOOKUP($D4,'1-2'!$D$4:$L$103,7))</f>
        <v>137990</v>
      </c>
      <c r="K4" s="307" t="str">
        <f aca="true" t="shared" si="0" ref="K4:N5">F4</f>
        <v>各種団体負担金（会費）</v>
      </c>
      <c r="L4" s="308">
        <v>137990</v>
      </c>
      <c r="M4" s="309">
        <f t="shared" si="0"/>
        <v>1</v>
      </c>
      <c r="N4" s="309">
        <f t="shared" si="0"/>
        <v>1</v>
      </c>
      <c r="O4" s="310">
        <f>L4*M4*N4</f>
        <v>137990</v>
      </c>
      <c r="P4" s="311">
        <f>IF($R4=1,"",VLOOKUP($D4,'1-2'!$D$4:$L$103,8))</f>
        <v>0</v>
      </c>
      <c r="Q4" s="312" t="s">
        <v>227</v>
      </c>
      <c r="R4" s="25">
        <f>IF(ISNA(MATCH($D4,'随時②-2'!$D$4:$D$18,0)),0,1)</f>
        <v>0</v>
      </c>
      <c r="S4" s="63">
        <f aca="true" t="shared" si="1" ref="S4:S67">IF(P4="◎",J4,"")</f>
      </c>
      <c r="T4" s="63">
        <f>IF(P4="◎",O4,"")</f>
      </c>
      <c r="U4" s="5">
        <f>IF($E4=0,"",VLOOKUP($E4,$V$5:$X$13,2))</f>
        <v>9</v>
      </c>
    </row>
    <row r="5" spans="1:23" ht="13.5" customHeight="1">
      <c r="A5" s="313">
        <f>'1-2'!A5</f>
        <v>0</v>
      </c>
      <c r="B5" s="314">
        <f>'1-2'!B5</f>
        <v>0</v>
      </c>
      <c r="C5" s="479">
        <f>'1-2'!C5</f>
        <v>0</v>
      </c>
      <c r="D5" s="255">
        <v>2</v>
      </c>
      <c r="E5" s="315" t="str">
        <f>IF($R5=1,"",VLOOKUP($D5,'1-2'!$D$4:$L$103,2))</f>
        <v>旅費</v>
      </c>
      <c r="F5" s="316" t="str">
        <f>IF($R5=1,"取消し",VLOOKUP($D5,'1-2'!$D$4:$L$103,3))</f>
        <v>全国特別支援学校長会研究会</v>
      </c>
      <c r="G5" s="225">
        <f>IF($R5=1,,VLOOKUP($D5,'1-2'!$D$4:$L$103,4))</f>
        <v>37460</v>
      </c>
      <c r="H5" s="317">
        <f>IF($R5=1,,VLOOKUP($D5,'1-2'!$D$4:$L$103,5))</f>
        <v>1</v>
      </c>
      <c r="I5" s="317">
        <f>IF($R5=1,,VLOOKUP($D5,'1-2'!$D$4:$L$103,6))</f>
        <v>1</v>
      </c>
      <c r="J5" s="318">
        <f>IF($R5=1,,VLOOKUP($D5,'1-2'!$D$4:$L$103,7))</f>
        <v>37460</v>
      </c>
      <c r="K5" s="319" t="str">
        <f t="shared" si="0"/>
        <v>全国特別支援学校長会研究会</v>
      </c>
      <c r="L5" s="320">
        <f t="shared" si="0"/>
        <v>37460</v>
      </c>
      <c r="M5" s="321">
        <f t="shared" si="0"/>
        <v>1</v>
      </c>
      <c r="N5" s="321">
        <f t="shared" si="0"/>
        <v>1</v>
      </c>
      <c r="O5" s="310">
        <f aca="true" t="shared" si="2" ref="O5:O68">L5*M5*N5</f>
        <v>37460</v>
      </c>
      <c r="P5" s="311">
        <f>IF($R5=1,"",VLOOKUP($D5,'1-2'!$D$4:$L$103,8))</f>
        <v>0</v>
      </c>
      <c r="Q5" s="312" t="str">
        <f>IF($R5=1,"",VLOOKUP($D5,'1-2'!$D$4:$L$103,9))</f>
        <v>[4月]東京 ※一律配当充当</v>
      </c>
      <c r="R5" s="25">
        <f>IF(ISNA(MATCH($D5,'随時②-2'!$D$4:$D$18,0)),0,1)</f>
        <v>0</v>
      </c>
      <c r="S5" s="63">
        <f t="shared" si="1"/>
      </c>
      <c r="T5" s="63">
        <f aca="true" t="shared" si="3" ref="T5:T68">IF(P5="◎",O5,"")</f>
      </c>
      <c r="U5" s="5">
        <f aca="true" t="shared" si="4" ref="U5:U68">IF($E5=0,"",VLOOKUP($E5,$V$5:$X$13,2))</f>
        <v>2</v>
      </c>
      <c r="V5" s="5" t="s">
        <v>152</v>
      </c>
      <c r="W5" s="5">
        <v>6</v>
      </c>
    </row>
    <row r="6" spans="1:23" ht="13.5" customHeight="1">
      <c r="A6" s="313">
        <f>'1-2'!A6</f>
        <v>0</v>
      </c>
      <c r="B6" s="314">
        <f>'1-2'!B6</f>
        <v>0</v>
      </c>
      <c r="C6" s="479">
        <f>'1-2'!C6</f>
        <v>0</v>
      </c>
      <c r="D6" s="255">
        <v>3</v>
      </c>
      <c r="E6" s="315" t="str">
        <f>IF($R6=1,"",VLOOKUP($D6,'1-2'!$D$4:$L$103,2))</f>
        <v>負担金、補助及び交付金</v>
      </c>
      <c r="F6" s="316" t="str">
        <f>IF($R6=1,"取消し",VLOOKUP($D6,'1-2'!$D$4:$L$103,3))</f>
        <v>全国特別支援学校長会研究会参加費</v>
      </c>
      <c r="G6" s="225">
        <f>IF($R6=1,,VLOOKUP($D6,'1-2'!$D$4:$L$103,4))</f>
        <v>3000</v>
      </c>
      <c r="H6" s="317">
        <f>IF($R6=1,,VLOOKUP($D6,'1-2'!$D$4:$L$103,5))</f>
        <v>1</v>
      </c>
      <c r="I6" s="317">
        <f>IF($R6=1,,VLOOKUP($D6,'1-2'!$D$4:$L$103,6))</f>
        <v>1</v>
      </c>
      <c r="J6" s="318">
        <f>IF($R6=1,,VLOOKUP($D6,'1-2'!$D$4:$L$103,7))</f>
        <v>3000</v>
      </c>
      <c r="K6" s="319" t="str">
        <f aca="true" t="shared" si="5" ref="K6:K69">F6</f>
        <v>全国特別支援学校長会研究会参加費</v>
      </c>
      <c r="L6" s="320">
        <f aca="true" t="shared" si="6" ref="L6:N10">G6</f>
        <v>3000</v>
      </c>
      <c r="M6" s="321">
        <f t="shared" si="6"/>
        <v>1</v>
      </c>
      <c r="N6" s="321">
        <f t="shared" si="6"/>
        <v>1</v>
      </c>
      <c r="O6" s="310">
        <f t="shared" si="2"/>
        <v>3000</v>
      </c>
      <c r="P6" s="311">
        <f>IF($R6=1,"",VLOOKUP($D6,'1-2'!$D$4:$L$103,8))</f>
        <v>0</v>
      </c>
      <c r="Q6" s="312" t="str">
        <f>IF($R6=1,"",VLOOKUP($D6,'1-2'!$D$4:$L$103,9))</f>
        <v>[4月]東京 ※一律配当充当</v>
      </c>
      <c r="R6" s="25">
        <f>IF(ISNA(MATCH($D6,'随時②-2'!$D$4:$D$18,0)),0,1)</f>
        <v>0</v>
      </c>
      <c r="S6" s="63">
        <f t="shared" si="1"/>
      </c>
      <c r="T6" s="63">
        <f t="shared" si="3"/>
      </c>
      <c r="U6" s="5">
        <f t="shared" si="4"/>
        <v>9</v>
      </c>
      <c r="V6" s="5" t="s">
        <v>153</v>
      </c>
      <c r="W6" s="5">
        <v>4</v>
      </c>
    </row>
    <row r="7" spans="1:23" ht="13.5" customHeight="1">
      <c r="A7" s="313">
        <f>'1-2'!A7</f>
        <v>0</v>
      </c>
      <c r="B7" s="314">
        <f>'1-2'!B7</f>
        <v>0</v>
      </c>
      <c r="C7" s="479">
        <f>'1-2'!C7</f>
        <v>0</v>
      </c>
      <c r="D7" s="255">
        <v>4</v>
      </c>
      <c r="E7" s="315" t="str">
        <f>IF($R7=1,"",VLOOKUP($D7,'1-2'!$D$4:$L$103,2))</f>
        <v>消耗需用費</v>
      </c>
      <c r="F7" s="316" t="str">
        <f>IF($R7=1,"取消し",VLOOKUP($D7,'1-2'!$D$4:$L$103,3))</f>
        <v>全国特別支援学校長会研究会資料代</v>
      </c>
      <c r="G7" s="225">
        <f>IF($R7=1,,VLOOKUP($D7,'1-2'!$D$4:$L$103,4))</f>
        <v>3000</v>
      </c>
      <c r="H7" s="317">
        <f>IF($R7=1,,VLOOKUP($D7,'1-2'!$D$4:$L$103,5))</f>
        <v>1</v>
      </c>
      <c r="I7" s="317">
        <f>IF($R7=1,,VLOOKUP($D7,'1-2'!$D$4:$L$103,6))</f>
        <v>1</v>
      </c>
      <c r="J7" s="318">
        <f>IF($R7=1,,VLOOKUP($D7,'1-2'!$D$4:$L$103,7))</f>
        <v>3000</v>
      </c>
      <c r="K7" s="319" t="str">
        <f t="shared" si="5"/>
        <v>全国特別支援学校長会研究会資料代</v>
      </c>
      <c r="L7" s="320">
        <f t="shared" si="6"/>
        <v>3000</v>
      </c>
      <c r="M7" s="321">
        <f t="shared" si="6"/>
        <v>1</v>
      </c>
      <c r="N7" s="321">
        <f t="shared" si="6"/>
        <v>1</v>
      </c>
      <c r="O7" s="310">
        <f t="shared" si="2"/>
        <v>3000</v>
      </c>
      <c r="P7" s="311">
        <f>IF($R7=1,"",VLOOKUP($D7,'1-2'!$D$4:$L$103,8))</f>
        <v>0</v>
      </c>
      <c r="Q7" s="312" t="str">
        <f>IF($R7=1,"",VLOOKUP($D7,'1-2'!$D$4:$L$103,9))</f>
        <v>[4月]東京 ※一律配当充当</v>
      </c>
      <c r="R7" s="25">
        <f>IF(ISNA(MATCH($D7,'随時②-2'!$D$4:$D$18,0)),0,1)</f>
        <v>0</v>
      </c>
      <c r="S7" s="63">
        <f t="shared" si="1"/>
      </c>
      <c r="T7" s="63">
        <f t="shared" si="3"/>
      </c>
      <c r="U7" s="5">
        <f t="shared" si="4"/>
        <v>7</v>
      </c>
      <c r="V7" s="5" t="s">
        <v>154</v>
      </c>
      <c r="W7" s="5">
        <v>7</v>
      </c>
    </row>
    <row r="8" spans="1:23" ht="13.5" customHeight="1">
      <c r="A8" s="313">
        <f>'1-2'!A8</f>
        <v>0</v>
      </c>
      <c r="B8" s="314">
        <f>'1-2'!B8</f>
        <v>0</v>
      </c>
      <c r="C8" s="479">
        <f>'1-2'!C8</f>
        <v>0</v>
      </c>
      <c r="D8" s="264">
        <v>5</v>
      </c>
      <c r="E8" s="315" t="str">
        <f>IF($R8=1,"",VLOOKUP($D8,'1-2'!$D$4:$L$103,2))</f>
        <v>旅費</v>
      </c>
      <c r="F8" s="316" t="str">
        <f>IF($R8=1,"取消し",VLOOKUP($D8,'1-2'!$D$4:$L$103,3))</f>
        <v>全日本盲学校教育研究会</v>
      </c>
      <c r="G8" s="225">
        <f>IF($R8=1,,VLOOKUP($D8,'1-2'!$D$4:$L$103,4))</f>
        <v>33600</v>
      </c>
      <c r="H8" s="317">
        <f>IF($R8=1,,VLOOKUP($D8,'1-2'!$D$4:$L$103,5))</f>
        <v>2</v>
      </c>
      <c r="I8" s="317">
        <f>IF($R8=1,,VLOOKUP($D8,'1-2'!$D$4:$L$103,6))</f>
        <v>1</v>
      </c>
      <c r="J8" s="318">
        <f>IF($R8=1,,VLOOKUP($D8,'1-2'!$D$4:$L$103,7))</f>
        <v>67200</v>
      </c>
      <c r="K8" s="319" t="str">
        <f t="shared" si="5"/>
        <v>全日本盲学校教育研究会</v>
      </c>
      <c r="L8" s="320">
        <v>28820</v>
      </c>
      <c r="M8" s="321">
        <f t="shared" si="6"/>
        <v>2</v>
      </c>
      <c r="N8" s="321">
        <f t="shared" si="6"/>
        <v>1</v>
      </c>
      <c r="O8" s="310">
        <f t="shared" si="2"/>
        <v>57640</v>
      </c>
      <c r="P8" s="311">
        <f>IF($R8=1,"",VLOOKUP($D8,'1-2'!$D$4:$L$103,8))</f>
        <v>0</v>
      </c>
      <c r="Q8" s="312" t="str">
        <f>IF($R8=1,"",VLOOKUP($D8,'1-2'!$D$4:$L$103,9))</f>
        <v>[7月]名古屋市</v>
      </c>
      <c r="R8" s="25">
        <f>IF(ISNA(MATCH($D8,'随時②-2'!$D$4:$D$18,0)),0,1)</f>
        <v>0</v>
      </c>
      <c r="S8" s="63">
        <f t="shared" si="1"/>
      </c>
      <c r="T8" s="63">
        <f t="shared" si="3"/>
      </c>
      <c r="U8" s="5">
        <f t="shared" si="4"/>
        <v>2</v>
      </c>
      <c r="V8" s="5" t="s">
        <v>155</v>
      </c>
      <c r="W8" s="5">
        <v>3</v>
      </c>
    </row>
    <row r="9" spans="1:23" ht="13.5" customHeight="1">
      <c r="A9" s="313">
        <f>'1-2'!A9</f>
        <v>0</v>
      </c>
      <c r="B9" s="314">
        <f>'1-2'!B9</f>
        <v>0</v>
      </c>
      <c r="C9" s="479">
        <f>'1-2'!C9</f>
        <v>0</v>
      </c>
      <c r="D9" s="255">
        <v>6</v>
      </c>
      <c r="E9" s="315" t="str">
        <f>IF($R9=1,"",VLOOKUP($D9,'1-2'!$D$4:$L$103,2))</f>
        <v>消耗需用費</v>
      </c>
      <c r="F9" s="316" t="str">
        <f>IF($R9=1,"取消し",VLOOKUP($D9,'1-2'!$D$4:$L$103,3))</f>
        <v>全日本盲学校教育研究会資料代</v>
      </c>
      <c r="G9" s="225">
        <f>IF($R9=1,,VLOOKUP($D9,'1-2'!$D$4:$L$103,4))</f>
        <v>3500</v>
      </c>
      <c r="H9" s="317">
        <f>IF($R9=1,,VLOOKUP($D9,'1-2'!$D$4:$L$103,5))</f>
        <v>2</v>
      </c>
      <c r="I9" s="317">
        <f>IF($R9=1,,VLOOKUP($D9,'1-2'!$D$4:$L$103,6))</f>
        <v>1</v>
      </c>
      <c r="J9" s="318">
        <f>IF($R9=1,,VLOOKUP($D9,'1-2'!$D$4:$L$103,7))</f>
        <v>7000</v>
      </c>
      <c r="K9" s="319" t="str">
        <f t="shared" si="5"/>
        <v>全日本盲学校教育研究会資料代</v>
      </c>
      <c r="L9" s="320">
        <f>G9</f>
        <v>3500</v>
      </c>
      <c r="M9" s="321">
        <f>H9</f>
        <v>2</v>
      </c>
      <c r="N9" s="321">
        <v>0</v>
      </c>
      <c r="O9" s="310">
        <f t="shared" si="2"/>
        <v>0</v>
      </c>
      <c r="P9" s="311">
        <f>IF($R9=1,"",VLOOKUP($D9,'1-2'!$D$4:$L$103,8))</f>
        <v>0</v>
      </c>
      <c r="Q9" s="312" t="s">
        <v>331</v>
      </c>
      <c r="R9" s="25">
        <f>IF(ISNA(MATCH($D9,'随時②-2'!$D$4:$D$18,0)),0,1)</f>
        <v>0</v>
      </c>
      <c r="S9" s="63">
        <f t="shared" si="1"/>
      </c>
      <c r="T9" s="63">
        <f t="shared" si="3"/>
      </c>
      <c r="U9" s="5">
        <f t="shared" si="4"/>
        <v>7</v>
      </c>
      <c r="V9" s="5" t="s">
        <v>156</v>
      </c>
      <c r="W9" s="5">
        <v>8</v>
      </c>
    </row>
    <row r="10" spans="1:23" ht="13.5" customHeight="1">
      <c r="A10" s="313">
        <f>'1-2'!A10</f>
        <v>0</v>
      </c>
      <c r="B10" s="314">
        <f>'1-2'!B10</f>
        <v>0</v>
      </c>
      <c r="C10" s="479">
        <f>'1-2'!C10</f>
        <v>0</v>
      </c>
      <c r="D10" s="255">
        <v>7</v>
      </c>
      <c r="E10" s="315" t="str">
        <f>IF($R10=1,"",VLOOKUP($D10,'1-2'!$D$4:$L$103,2))</f>
        <v>旅費</v>
      </c>
      <c r="F10" s="316" t="str">
        <f>IF($R10=1,"取消し",VLOOKUP($D10,'1-2'!$D$4:$L$103,3))</f>
        <v>全国盲学校副校長・教頭会研究協議会</v>
      </c>
      <c r="G10" s="225">
        <f>IF($R10=1,,VLOOKUP($D10,'1-2'!$D$4:$L$103,4))</f>
        <v>27700</v>
      </c>
      <c r="H10" s="317">
        <f>IF($R10=1,,VLOOKUP($D10,'1-2'!$D$4:$L$103,5))</f>
        <v>2</v>
      </c>
      <c r="I10" s="317">
        <f>IF($R10=1,,VLOOKUP($D10,'1-2'!$D$4:$L$103,6))</f>
        <v>1</v>
      </c>
      <c r="J10" s="318">
        <f>IF($R10=1,,VLOOKUP($D10,'1-2'!$D$4:$L$103,7))</f>
        <v>55400</v>
      </c>
      <c r="K10" s="319" t="str">
        <f t="shared" si="5"/>
        <v>全国盲学校副校長・教頭会研究協議会</v>
      </c>
      <c r="L10" s="320">
        <v>24845</v>
      </c>
      <c r="M10" s="321">
        <f t="shared" si="6"/>
        <v>2</v>
      </c>
      <c r="N10" s="321">
        <v>1</v>
      </c>
      <c r="O10" s="310">
        <f t="shared" si="2"/>
        <v>49690</v>
      </c>
      <c r="P10" s="311">
        <f>IF($R10=1,"",VLOOKUP($D10,'1-2'!$D$4:$L$103,8))</f>
        <v>0</v>
      </c>
      <c r="Q10" s="312" t="str">
        <f>IF($R10=1,"",VLOOKUP($D10,'1-2'!$D$4:$L$103,9))</f>
        <v>[8月]岡山県</v>
      </c>
      <c r="R10" s="25">
        <f>IF(ISNA(MATCH($D10,'随時②-2'!$D$4:$D$18,0)),0,1)</f>
        <v>0</v>
      </c>
      <c r="S10" s="63">
        <f t="shared" si="1"/>
      </c>
      <c r="T10" s="63">
        <f t="shared" si="3"/>
      </c>
      <c r="U10" s="5">
        <f t="shared" si="4"/>
        <v>2</v>
      </c>
      <c r="V10" s="5" t="s">
        <v>160</v>
      </c>
      <c r="W10" s="5">
        <v>9</v>
      </c>
    </row>
    <row r="11" spans="1:23" ht="13.5" customHeight="1">
      <c r="A11" s="313">
        <f>'1-2'!A11</f>
        <v>0</v>
      </c>
      <c r="B11" s="314">
        <f>'1-2'!B11</f>
        <v>0</v>
      </c>
      <c r="C11" s="479">
        <f>'1-2'!C11</f>
        <v>0</v>
      </c>
      <c r="D11" s="264">
        <v>8</v>
      </c>
      <c r="E11" s="315" t="str">
        <f>IF($R11=1,"",VLOOKUP($D11,'1-2'!$D$4:$L$103,2))</f>
        <v>負担金、補助及び交付金</v>
      </c>
      <c r="F11" s="316" t="str">
        <f>IF($R11=1,"取消し",VLOOKUP($D11,'1-2'!$D$4:$L$103,3))</f>
        <v>全国盲学校副校長・教頭会研究協議会参加費</v>
      </c>
      <c r="G11" s="225">
        <f>IF($R11=1,,VLOOKUP($D11,'1-2'!$D$4:$L$103,4))</f>
        <v>7000</v>
      </c>
      <c r="H11" s="317">
        <f>IF($R11=1,,VLOOKUP($D11,'1-2'!$D$4:$L$103,5))</f>
        <v>2</v>
      </c>
      <c r="I11" s="317">
        <f>IF($R11=1,,VLOOKUP($D11,'1-2'!$D$4:$L$103,6))</f>
        <v>1</v>
      </c>
      <c r="J11" s="318">
        <f>IF($R11=1,,VLOOKUP($D11,'1-2'!$D$4:$L$103,7))</f>
        <v>14000</v>
      </c>
      <c r="K11" s="319" t="str">
        <f t="shared" si="5"/>
        <v>全国盲学校副校長・教頭会研究協議会参加費</v>
      </c>
      <c r="L11" s="320">
        <f aca="true" t="shared" si="7" ref="L11:L74">G11</f>
        <v>7000</v>
      </c>
      <c r="M11" s="321">
        <f aca="true" t="shared" si="8" ref="M11:M74">H11</f>
        <v>2</v>
      </c>
      <c r="N11" s="321">
        <f aca="true" t="shared" si="9" ref="N11:N74">I11</f>
        <v>1</v>
      </c>
      <c r="O11" s="310">
        <f t="shared" si="2"/>
        <v>14000</v>
      </c>
      <c r="P11" s="311">
        <f>IF($R11=1,"",VLOOKUP($D11,'1-2'!$D$4:$L$103,8))</f>
        <v>0</v>
      </c>
      <c r="Q11" s="312" t="str">
        <f>IF($R11=1,"",VLOOKUP($D11,'1-2'!$D$4:$L$103,9))</f>
        <v>[8月]岡山県</v>
      </c>
      <c r="R11" s="25">
        <f>IF(ISNA(MATCH($D11,'随時②-2'!$D$4:$D$18,0)),0,1)</f>
        <v>0</v>
      </c>
      <c r="S11" s="63">
        <f t="shared" si="1"/>
      </c>
      <c r="T11" s="63">
        <f t="shared" si="3"/>
      </c>
      <c r="U11" s="5">
        <f t="shared" si="4"/>
        <v>9</v>
      </c>
      <c r="V11" s="5" t="s">
        <v>157</v>
      </c>
      <c r="W11" s="5">
        <v>1</v>
      </c>
    </row>
    <row r="12" spans="1:23" ht="13.5" customHeight="1">
      <c r="A12" s="313">
        <f>'1-2'!A12</f>
        <v>1</v>
      </c>
      <c r="B12" s="314" t="str">
        <f>'1-2'!B12</f>
        <v>1(4)</v>
      </c>
      <c r="C12" s="479" t="str">
        <f>'1-2'!C12</f>
        <v>防災・防犯意識の向上</v>
      </c>
      <c r="D12" s="264">
        <v>9</v>
      </c>
      <c r="E12" s="315" t="str">
        <f>IF($R12=1,"",VLOOKUP($D12,'1-2'!$D$4:$L$103,2))</f>
        <v>消耗需用費</v>
      </c>
      <c r="F12" s="316" t="str">
        <f>IF($R12=1,"取消し",VLOOKUP($D12,'1-2'!$D$4:$L$103,3))</f>
        <v>防災関係用品</v>
      </c>
      <c r="G12" s="225">
        <f>IF($R12=1,,VLOOKUP($D12,'1-2'!$D$4:$L$103,4))</f>
        <v>59400</v>
      </c>
      <c r="H12" s="317">
        <f>IF($R12=1,,VLOOKUP($D12,'1-2'!$D$4:$L$103,5))</f>
        <v>1</v>
      </c>
      <c r="I12" s="317">
        <f>IF($R12=1,,VLOOKUP($D12,'1-2'!$D$4:$L$103,6))</f>
        <v>1</v>
      </c>
      <c r="J12" s="318">
        <f>IF($R12=1,,VLOOKUP($D12,'1-2'!$D$4:$L$103,7))</f>
        <v>59400</v>
      </c>
      <c r="K12" s="319" t="str">
        <f t="shared" si="5"/>
        <v>防災関係用品</v>
      </c>
      <c r="L12" s="320">
        <f t="shared" si="7"/>
        <v>59400</v>
      </c>
      <c r="M12" s="321">
        <f t="shared" si="8"/>
        <v>1</v>
      </c>
      <c r="N12" s="321">
        <v>0</v>
      </c>
      <c r="O12" s="310">
        <f t="shared" si="2"/>
        <v>0</v>
      </c>
      <c r="P12" s="311">
        <f>IF($R12=1,"",VLOOKUP($D12,'1-2'!$D$4:$L$103,8))</f>
        <v>0</v>
      </c>
      <c r="Q12" s="312" t="str">
        <f>IF($R12=1,"",VLOOKUP($D12,'1-2'!$D$4:$L$103,9))</f>
        <v>別紙①参照</v>
      </c>
      <c r="R12" s="25">
        <f>IF(ISNA(MATCH($D12,'随時②-2'!$D$4:$D$18,0)),0,1)</f>
        <v>0</v>
      </c>
      <c r="S12" s="63">
        <f t="shared" si="1"/>
      </c>
      <c r="T12" s="63">
        <f t="shared" si="3"/>
      </c>
      <c r="U12" s="5">
        <f t="shared" si="4"/>
        <v>7</v>
      </c>
      <c r="V12" s="5" t="s">
        <v>158</v>
      </c>
      <c r="W12" s="5">
        <v>5</v>
      </c>
    </row>
    <row r="13" spans="1:23" ht="13.5" customHeight="1">
      <c r="A13" s="313">
        <f>'1-2'!A13</f>
        <v>2</v>
      </c>
      <c r="B13" s="314" t="str">
        <f>'1-2'!B13</f>
        <v>3(2)</v>
      </c>
      <c r="C13" s="479" t="str">
        <f>'1-2'!C13</f>
        <v>開かれた学校作り</v>
      </c>
      <c r="D13" s="274">
        <v>10</v>
      </c>
      <c r="E13" s="315" t="str">
        <f>IF($R13=1,"",VLOOKUP($D13,'1-2'!$D$4:$L$103,2))</f>
        <v>消耗需用費</v>
      </c>
      <c r="F13" s="316" t="str">
        <f>IF($R13=1,"取消し",VLOOKUP($D13,'1-2'!$D$4:$L$103,3))</f>
        <v>のぼり一式</v>
      </c>
      <c r="G13" s="225">
        <f>IF($R13=1,,VLOOKUP($D13,'1-2'!$D$4:$L$103,4))</f>
        <v>10000</v>
      </c>
      <c r="H13" s="317">
        <f>IF($R13=1,,VLOOKUP($D13,'1-2'!$D$4:$L$103,5))</f>
        <v>5</v>
      </c>
      <c r="I13" s="317">
        <f>IF($R13=1,,VLOOKUP($D13,'1-2'!$D$4:$L$103,6))</f>
        <v>1</v>
      </c>
      <c r="J13" s="318">
        <f>IF($R13=1,,VLOOKUP($D13,'1-2'!$D$4:$L$103,7))</f>
        <v>50000</v>
      </c>
      <c r="K13" s="319" t="str">
        <f t="shared" si="5"/>
        <v>のぼり一式</v>
      </c>
      <c r="L13" s="320">
        <f t="shared" si="7"/>
        <v>10000</v>
      </c>
      <c r="M13" s="321">
        <f t="shared" si="8"/>
        <v>5</v>
      </c>
      <c r="N13" s="321">
        <v>0</v>
      </c>
      <c r="O13" s="310">
        <f t="shared" si="2"/>
        <v>0</v>
      </c>
      <c r="P13" s="311">
        <f>IF($R13=1,"",VLOOKUP($D13,'1-2'!$D$4:$L$103,8))</f>
        <v>0</v>
      </c>
      <c r="Q13" s="312" t="str">
        <f>IF($R13=1,"",VLOOKUP($D13,'1-2'!$D$4:$L$103,9))</f>
        <v>本体(デザイン料含む)・ポール・台</v>
      </c>
      <c r="R13" s="25">
        <f>IF(ISNA(MATCH($D13,'随時②-2'!$D$4:$D$18,0)),0,1)</f>
        <v>0</v>
      </c>
      <c r="S13" s="63">
        <f t="shared" si="1"/>
      </c>
      <c r="T13" s="63">
        <f t="shared" si="3"/>
      </c>
      <c r="U13" s="5">
        <f t="shared" si="4"/>
        <v>7</v>
      </c>
      <c r="V13" s="5" t="s">
        <v>159</v>
      </c>
      <c r="W13" s="5">
        <v>2</v>
      </c>
    </row>
    <row r="14" spans="1:21" ht="13.5" customHeight="1">
      <c r="A14" s="313">
        <f>'1-2'!A14</f>
        <v>3</v>
      </c>
      <c r="B14" s="314" t="str">
        <f>'1-2'!B14</f>
        <v>4(3)ア</v>
      </c>
      <c r="C14" s="479" t="str">
        <f>'1-2'!C14</f>
        <v>高度な専門性の習得</v>
      </c>
      <c r="D14" s="255">
        <v>11</v>
      </c>
      <c r="E14" s="315" t="str">
        <f>IF($R14=1,"",VLOOKUP($D14,'1-2'!$D$4:$L$103,2))</f>
        <v>備品購入費</v>
      </c>
      <c r="F14" s="316" t="str">
        <f>IF($R14=1,"取消し",VLOOKUP($D14,'1-2'!$D$4:$L$103,3))</f>
        <v>パーキンスブレーラー</v>
      </c>
      <c r="G14" s="225">
        <f>IF($R14=1,,VLOOKUP($D14,'1-2'!$D$4:$L$103,4))</f>
        <v>150000</v>
      </c>
      <c r="H14" s="317">
        <f>IF($R14=1,,VLOOKUP($D14,'1-2'!$D$4:$L$103,5))</f>
        <v>1</v>
      </c>
      <c r="I14" s="317">
        <f>IF($R14=1,,VLOOKUP($D14,'1-2'!$D$4:$L$103,6))</f>
        <v>1</v>
      </c>
      <c r="J14" s="318">
        <f>IF($R14=1,,VLOOKUP($D14,'1-2'!$D$4:$L$103,7))</f>
        <v>150000</v>
      </c>
      <c r="K14" s="319" t="str">
        <f t="shared" si="5"/>
        <v>パーキンスブレーラー</v>
      </c>
      <c r="L14" s="320">
        <f t="shared" si="7"/>
        <v>150000</v>
      </c>
      <c r="M14" s="321">
        <f t="shared" si="8"/>
        <v>1</v>
      </c>
      <c r="N14" s="321">
        <v>0</v>
      </c>
      <c r="O14" s="310">
        <f t="shared" si="2"/>
        <v>0</v>
      </c>
      <c r="P14" s="311">
        <f>IF($R14=1,"",VLOOKUP($D14,'1-2'!$D$4:$L$103,8))</f>
        <v>0</v>
      </c>
      <c r="Q14" s="312">
        <f>IF($R14=1,"",VLOOKUP($D14,'1-2'!$D$4:$L$103,9))</f>
        <v>0</v>
      </c>
      <c r="R14" s="25">
        <f>IF(ISNA(MATCH($D14,'随時②-2'!$D$4:$D$18,0)),0,1)</f>
        <v>0</v>
      </c>
      <c r="S14" s="63">
        <f t="shared" si="1"/>
      </c>
      <c r="T14" s="63">
        <f t="shared" si="3"/>
      </c>
      <c r="U14" s="5">
        <f t="shared" si="4"/>
        <v>8</v>
      </c>
    </row>
    <row r="15" spans="1:21" ht="13.5" customHeight="1">
      <c r="A15" s="313">
        <f>'1-2'!A15</f>
        <v>4</v>
      </c>
      <c r="B15" s="314" t="str">
        <f>'1-2'!B15</f>
        <v>4(3)ア</v>
      </c>
      <c r="C15" s="479" t="str">
        <f>'1-2'!C15</f>
        <v>高度な専門性の習得</v>
      </c>
      <c r="D15" s="255">
        <v>12</v>
      </c>
      <c r="E15" s="315" t="str">
        <f>IF($R15=1,"",VLOOKUP($D15,'1-2'!$D$4:$L$103,2))</f>
        <v>報償費</v>
      </c>
      <c r="F15" s="316" t="str">
        <f>IF($R15=1,"取消し",VLOOKUP($D15,'1-2'!$D$4:$L$103,3))</f>
        <v>校内研修会講師代</v>
      </c>
      <c r="G15" s="225">
        <f>IF($R15=1,,VLOOKUP($D15,'1-2'!$D$4:$L$103,4))</f>
        <v>20000</v>
      </c>
      <c r="H15" s="317">
        <f>IF($R15=1,,VLOOKUP($D15,'1-2'!$D$4:$L$103,5))</f>
        <v>2</v>
      </c>
      <c r="I15" s="317">
        <f>IF($R15=1,,VLOOKUP($D15,'1-2'!$D$4:$L$103,6))</f>
        <v>1</v>
      </c>
      <c r="J15" s="318">
        <f>IF($R15=1,,VLOOKUP($D15,'1-2'!$D$4:$L$103,7))</f>
        <v>40000</v>
      </c>
      <c r="K15" s="319" t="str">
        <f t="shared" si="5"/>
        <v>校内研修会講師代</v>
      </c>
      <c r="L15" s="320">
        <v>14000</v>
      </c>
      <c r="M15" s="321">
        <v>1</v>
      </c>
      <c r="N15" s="321">
        <f t="shared" si="9"/>
        <v>1</v>
      </c>
      <c r="O15" s="310">
        <f t="shared" si="2"/>
        <v>14000</v>
      </c>
      <c r="P15" s="311">
        <f>IF($R15=1,"",VLOOKUP($D15,'1-2'!$D$4:$L$103,8))</f>
        <v>0</v>
      </c>
      <c r="Q15" s="312">
        <f>IF($R15=1,"",VLOOKUP($D15,'1-2'!$D$4:$L$103,9))</f>
        <v>0</v>
      </c>
      <c r="R15" s="25">
        <f>IF(ISNA(MATCH($D15,'随時②-2'!$D$4:$D$18,0)),0,1)</f>
        <v>0</v>
      </c>
      <c r="S15" s="63">
        <f t="shared" si="1"/>
      </c>
      <c r="T15" s="63">
        <f t="shared" si="3"/>
      </c>
      <c r="U15" s="5">
        <f t="shared" si="4"/>
        <v>1</v>
      </c>
    </row>
    <row r="16" spans="1:21" ht="13.5" customHeight="1">
      <c r="A16" s="313">
        <f>'1-2'!A16</f>
        <v>5</v>
      </c>
      <c r="B16" s="314" t="str">
        <f>'1-2'!B16</f>
        <v>4(3)イ</v>
      </c>
      <c r="C16" s="479" t="str">
        <f>'1-2'!C16</f>
        <v>高度な専門性の習得</v>
      </c>
      <c r="D16" s="255">
        <v>13</v>
      </c>
      <c r="E16" s="315">
        <f>IF($R16=1,"",VLOOKUP($D16,'1-2'!$D$4:$L$103,2))</f>
      </c>
      <c r="F16" s="316" t="str">
        <f>IF($R16=1,"取消し",VLOOKUP($D16,'1-2'!$D$4:$L$103,3))</f>
        <v>取消し</v>
      </c>
      <c r="G16" s="225">
        <f>IF($R16=1,,VLOOKUP($D16,'1-2'!$D$4:$L$103,4))</f>
        <v>0</v>
      </c>
      <c r="H16" s="317">
        <f>IF($R16=1,,VLOOKUP($D16,'1-2'!$D$4:$L$103,5))</f>
        <v>0</v>
      </c>
      <c r="I16" s="317">
        <f>IF($R16=1,,VLOOKUP($D16,'1-2'!$D$4:$L$103,6))</f>
        <v>0</v>
      </c>
      <c r="J16" s="318">
        <f>IF($R16=1,,VLOOKUP($D16,'1-2'!$D$4:$L$103,7))</f>
        <v>0</v>
      </c>
      <c r="K16" s="319" t="str">
        <f t="shared" si="5"/>
        <v>取消し</v>
      </c>
      <c r="L16" s="320">
        <f t="shared" si="7"/>
        <v>0</v>
      </c>
      <c r="M16" s="321">
        <f t="shared" si="8"/>
        <v>0</v>
      </c>
      <c r="N16" s="321">
        <f t="shared" si="9"/>
        <v>0</v>
      </c>
      <c r="O16" s="310">
        <f t="shared" si="2"/>
        <v>0</v>
      </c>
      <c r="P16" s="311">
        <f>IF($R16=1,"",VLOOKUP($D16,'1-2'!$D$4:$L$103,8))</f>
      </c>
      <c r="Q16" s="312"/>
      <c r="R16" s="25">
        <f>IF(ISNA(MATCH($D16,'随時②-2'!$D$4:$D$18,0)),0,1)</f>
        <v>1</v>
      </c>
      <c r="S16" s="63">
        <f t="shared" si="1"/>
      </c>
      <c r="T16" s="63">
        <f t="shared" si="3"/>
      </c>
      <c r="U16" s="5" t="e">
        <f t="shared" si="4"/>
        <v>#N/A</v>
      </c>
    </row>
    <row r="17" spans="1:21" ht="13.5" customHeight="1" hidden="1">
      <c r="A17" s="313">
        <f>'1-2'!A17</f>
        <v>0</v>
      </c>
      <c r="B17" s="314">
        <f>'1-2'!B17</f>
        <v>0</v>
      </c>
      <c r="C17" s="479">
        <f>'1-2'!C17</f>
        <v>0</v>
      </c>
      <c r="D17" s="255">
        <v>14</v>
      </c>
      <c r="E17" s="315">
        <f>IF($R17=1,"",VLOOKUP($D17,'1-2'!$D$4:$L$103,2))</f>
        <v>0</v>
      </c>
      <c r="F17" s="316">
        <f>IF($R17=1,"取消し",VLOOKUP($D17,'1-2'!$D$4:$L$103,3))</f>
        <v>0</v>
      </c>
      <c r="G17" s="225">
        <f>IF($R17=1,,VLOOKUP($D17,'1-2'!$D$4:$L$103,4))</f>
        <v>0</v>
      </c>
      <c r="H17" s="317">
        <f>IF($R17=1,,VLOOKUP($D17,'1-2'!$D$4:$L$103,5))</f>
        <v>0</v>
      </c>
      <c r="I17" s="317">
        <f>IF($R17=1,,VLOOKUP($D17,'1-2'!$D$4:$L$103,6))</f>
        <v>0</v>
      </c>
      <c r="J17" s="318">
        <f>IF($R17=1,,VLOOKUP($D17,'1-2'!$D$4:$L$103,7))</f>
        <v>0</v>
      </c>
      <c r="K17" s="319">
        <f t="shared" si="5"/>
        <v>0</v>
      </c>
      <c r="L17" s="320">
        <f t="shared" si="7"/>
        <v>0</v>
      </c>
      <c r="M17" s="321">
        <f t="shared" si="8"/>
        <v>0</v>
      </c>
      <c r="N17" s="321">
        <f t="shared" si="9"/>
        <v>0</v>
      </c>
      <c r="O17" s="310">
        <f t="shared" si="2"/>
        <v>0</v>
      </c>
      <c r="P17" s="311">
        <f>IF($R17=1,"",VLOOKUP($D17,'1-2'!$D$4:$L$103,8))</f>
        <v>0</v>
      </c>
      <c r="Q17" s="312">
        <f>IF($R17=1,"",VLOOKUP($D17,'1-2'!$D$4:$L$103,9))</f>
        <v>0</v>
      </c>
      <c r="R17" s="25">
        <f>IF(ISNA(MATCH($D17,'随時②-2'!$D$4:$D$18,0)),0,1)</f>
        <v>0</v>
      </c>
      <c r="S17" s="63">
        <f t="shared" si="1"/>
      </c>
      <c r="T17" s="63">
        <f t="shared" si="3"/>
      </c>
      <c r="U17" s="5">
        <f t="shared" si="4"/>
      </c>
    </row>
    <row r="18" spans="1:21" ht="13.5" customHeight="1" hidden="1">
      <c r="A18" s="313">
        <f>'1-2'!A18</f>
        <v>0</v>
      </c>
      <c r="B18" s="314">
        <f>'1-2'!B18</f>
        <v>0</v>
      </c>
      <c r="C18" s="479">
        <f>'1-2'!C18</f>
        <v>0</v>
      </c>
      <c r="D18" s="255">
        <v>15</v>
      </c>
      <c r="E18" s="315">
        <f>IF($R18=1,"",VLOOKUP($D18,'1-2'!$D$4:$L$103,2))</f>
        <v>0</v>
      </c>
      <c r="F18" s="316">
        <f>IF($R18=1,"取消し",VLOOKUP($D18,'1-2'!$D$4:$L$103,3))</f>
        <v>0</v>
      </c>
      <c r="G18" s="225">
        <f>IF($R18=1,,VLOOKUP($D18,'1-2'!$D$4:$L$103,4))</f>
        <v>0</v>
      </c>
      <c r="H18" s="317">
        <f>IF($R18=1,,VLOOKUP($D18,'1-2'!$D$4:$L$103,5))</f>
        <v>0</v>
      </c>
      <c r="I18" s="317">
        <f>IF($R18=1,,VLOOKUP($D18,'1-2'!$D$4:$L$103,6))</f>
        <v>0</v>
      </c>
      <c r="J18" s="318">
        <f>IF($R18=1,,VLOOKUP($D18,'1-2'!$D$4:$L$103,7))</f>
        <v>0</v>
      </c>
      <c r="K18" s="319">
        <f t="shared" si="5"/>
        <v>0</v>
      </c>
      <c r="L18" s="320">
        <f t="shared" si="7"/>
        <v>0</v>
      </c>
      <c r="M18" s="321">
        <f t="shared" si="8"/>
        <v>0</v>
      </c>
      <c r="N18" s="321">
        <f t="shared" si="9"/>
        <v>0</v>
      </c>
      <c r="O18" s="310">
        <f t="shared" si="2"/>
        <v>0</v>
      </c>
      <c r="P18" s="311">
        <f>IF($R18=1,"",VLOOKUP($D18,'1-2'!$D$4:$L$103,8))</f>
        <v>0</v>
      </c>
      <c r="Q18" s="312">
        <f>IF($R18=1,"",VLOOKUP($D18,'1-2'!$D$4:$L$103,9))</f>
        <v>0</v>
      </c>
      <c r="R18" s="25">
        <f>IF(ISNA(MATCH($D18,'随時②-2'!$D$4:$D$18,0)),0,1)</f>
        <v>0</v>
      </c>
      <c r="S18" s="63">
        <f t="shared" si="1"/>
      </c>
      <c r="T18" s="63">
        <f t="shared" si="3"/>
      </c>
      <c r="U18" s="5">
        <f t="shared" si="4"/>
      </c>
    </row>
    <row r="19" spans="1:21" ht="13.5" customHeight="1" hidden="1">
      <c r="A19" s="313">
        <f>'1-2'!A19</f>
        <v>0</v>
      </c>
      <c r="B19" s="314">
        <f>'1-2'!B19</f>
        <v>0</v>
      </c>
      <c r="C19" s="479">
        <f>'1-2'!C19</f>
        <v>0</v>
      </c>
      <c r="D19" s="255">
        <v>16</v>
      </c>
      <c r="E19" s="315">
        <f>IF($R19=1,"",VLOOKUP($D19,'1-2'!$D$4:$L$103,2))</f>
        <v>0</v>
      </c>
      <c r="F19" s="316">
        <f>IF($R19=1,"取消し",VLOOKUP($D19,'1-2'!$D$4:$L$103,3))</f>
        <v>0</v>
      </c>
      <c r="G19" s="225">
        <f>IF($R19=1,,VLOOKUP($D19,'1-2'!$D$4:$L$103,4))</f>
        <v>0</v>
      </c>
      <c r="H19" s="317">
        <f>IF($R19=1,,VLOOKUP($D19,'1-2'!$D$4:$L$103,5))</f>
        <v>0</v>
      </c>
      <c r="I19" s="317">
        <f>IF($R19=1,,VLOOKUP($D19,'1-2'!$D$4:$L$103,6))</f>
        <v>0</v>
      </c>
      <c r="J19" s="318">
        <f>IF($R19=1,,VLOOKUP($D19,'1-2'!$D$4:$L$103,7))</f>
        <v>0</v>
      </c>
      <c r="K19" s="319">
        <f t="shared" si="5"/>
        <v>0</v>
      </c>
      <c r="L19" s="320">
        <f t="shared" si="7"/>
        <v>0</v>
      </c>
      <c r="M19" s="321">
        <f t="shared" si="8"/>
        <v>0</v>
      </c>
      <c r="N19" s="321">
        <f t="shared" si="9"/>
        <v>0</v>
      </c>
      <c r="O19" s="310">
        <f t="shared" si="2"/>
        <v>0</v>
      </c>
      <c r="P19" s="311">
        <f>IF($R19=1,"",VLOOKUP($D19,'1-2'!$D$4:$L$103,8))</f>
        <v>0</v>
      </c>
      <c r="Q19" s="312">
        <f>IF($R19=1,"",VLOOKUP($D19,'1-2'!$D$4:$L$103,9))</f>
        <v>0</v>
      </c>
      <c r="R19" s="25">
        <f>IF(ISNA(MATCH($D19,'随時②-2'!$D$4:$D$18,0)),0,1)</f>
        <v>0</v>
      </c>
      <c r="S19" s="63">
        <f t="shared" si="1"/>
      </c>
      <c r="T19" s="63">
        <f t="shared" si="3"/>
      </c>
      <c r="U19" s="5">
        <f t="shared" si="4"/>
      </c>
    </row>
    <row r="20" spans="1:21" ht="13.5" customHeight="1" hidden="1">
      <c r="A20" s="313">
        <f>'1-2'!A20</f>
        <v>0</v>
      </c>
      <c r="B20" s="314">
        <f>'1-2'!B20</f>
        <v>0</v>
      </c>
      <c r="C20" s="479">
        <f>'1-2'!C20</f>
        <v>0</v>
      </c>
      <c r="D20" s="255">
        <v>17</v>
      </c>
      <c r="E20" s="315">
        <f>IF($R20=1,"",VLOOKUP($D20,'1-2'!$D$4:$L$103,2))</f>
        <v>0</v>
      </c>
      <c r="F20" s="316">
        <f>IF($R20=1,"取消し",VLOOKUP($D20,'1-2'!$D$4:$L$103,3))</f>
        <v>0</v>
      </c>
      <c r="G20" s="225">
        <f>IF($R20=1,,VLOOKUP($D20,'1-2'!$D$4:$L$103,4))</f>
        <v>0</v>
      </c>
      <c r="H20" s="317">
        <f>IF($R20=1,,VLOOKUP($D20,'1-2'!$D$4:$L$103,5))</f>
        <v>0</v>
      </c>
      <c r="I20" s="317">
        <f>IF($R20=1,,VLOOKUP($D20,'1-2'!$D$4:$L$103,6))</f>
        <v>0</v>
      </c>
      <c r="J20" s="318">
        <f>IF($R20=1,,VLOOKUP($D20,'1-2'!$D$4:$L$103,7))</f>
        <v>0</v>
      </c>
      <c r="K20" s="319">
        <f t="shared" si="5"/>
        <v>0</v>
      </c>
      <c r="L20" s="320">
        <f t="shared" si="7"/>
        <v>0</v>
      </c>
      <c r="M20" s="321">
        <f t="shared" si="8"/>
        <v>0</v>
      </c>
      <c r="N20" s="321">
        <f t="shared" si="9"/>
        <v>0</v>
      </c>
      <c r="O20" s="310">
        <f t="shared" si="2"/>
        <v>0</v>
      </c>
      <c r="P20" s="311">
        <f>IF($R20=1,"",VLOOKUP($D20,'1-2'!$D$4:$L$103,8))</f>
        <v>0</v>
      </c>
      <c r="Q20" s="312">
        <f>IF($R20=1,"",VLOOKUP($D20,'1-2'!$D$4:$L$103,9))</f>
        <v>0</v>
      </c>
      <c r="R20" s="25">
        <f>IF(ISNA(MATCH($D20,'随時②-2'!$D$4:$D$18,0)),0,1)</f>
        <v>0</v>
      </c>
      <c r="S20" s="63">
        <f t="shared" si="1"/>
      </c>
      <c r="T20" s="63">
        <f t="shared" si="3"/>
      </c>
      <c r="U20" s="5">
        <f t="shared" si="4"/>
      </c>
    </row>
    <row r="21" spans="1:21" ht="13.5" customHeight="1" hidden="1">
      <c r="A21" s="313">
        <f>'1-2'!A21</f>
        <v>0</v>
      </c>
      <c r="B21" s="314">
        <f>'1-2'!B21</f>
        <v>0</v>
      </c>
      <c r="C21" s="479">
        <f>'1-2'!C21</f>
        <v>0</v>
      </c>
      <c r="D21" s="255">
        <v>18</v>
      </c>
      <c r="E21" s="315">
        <f>IF($R21=1,"",VLOOKUP($D21,'1-2'!$D$4:$L$103,2))</f>
        <v>0</v>
      </c>
      <c r="F21" s="316">
        <f>IF($R21=1,"取消し",VLOOKUP($D21,'1-2'!$D$4:$L$103,3))</f>
        <v>0</v>
      </c>
      <c r="G21" s="225">
        <f>IF($R21=1,,VLOOKUP($D21,'1-2'!$D$4:$L$103,4))</f>
        <v>0</v>
      </c>
      <c r="H21" s="317">
        <f>IF($R21=1,,VLOOKUP($D21,'1-2'!$D$4:$L$103,5))</f>
        <v>0</v>
      </c>
      <c r="I21" s="317">
        <f>IF($R21=1,,VLOOKUP($D21,'1-2'!$D$4:$L$103,6))</f>
        <v>0</v>
      </c>
      <c r="J21" s="318">
        <f>IF($R21=1,,VLOOKUP($D21,'1-2'!$D$4:$L$103,7))</f>
        <v>0</v>
      </c>
      <c r="K21" s="319">
        <f t="shared" si="5"/>
        <v>0</v>
      </c>
      <c r="L21" s="320">
        <f t="shared" si="7"/>
        <v>0</v>
      </c>
      <c r="M21" s="321">
        <f t="shared" si="8"/>
        <v>0</v>
      </c>
      <c r="N21" s="321">
        <f t="shared" si="9"/>
        <v>0</v>
      </c>
      <c r="O21" s="310">
        <f t="shared" si="2"/>
        <v>0</v>
      </c>
      <c r="P21" s="311">
        <f>IF($R21=1,"",VLOOKUP($D21,'1-2'!$D$4:$L$103,8))</f>
        <v>0</v>
      </c>
      <c r="Q21" s="312">
        <f>IF($R21=1,"",VLOOKUP($D21,'1-2'!$D$4:$L$103,9))</f>
        <v>0</v>
      </c>
      <c r="R21" s="25">
        <f>IF(ISNA(MATCH($D21,'随時②-2'!$D$4:$D$18,0)),0,1)</f>
        <v>0</v>
      </c>
      <c r="S21" s="63">
        <f t="shared" si="1"/>
      </c>
      <c r="T21" s="63">
        <f t="shared" si="3"/>
      </c>
      <c r="U21" s="5">
        <f t="shared" si="4"/>
      </c>
    </row>
    <row r="22" spans="1:21" ht="13.5" customHeight="1" hidden="1">
      <c r="A22" s="313">
        <f>'1-2'!A22</f>
        <v>0</v>
      </c>
      <c r="B22" s="314">
        <f>'1-2'!B22</f>
        <v>0</v>
      </c>
      <c r="C22" s="479">
        <f>'1-2'!C22</f>
        <v>0</v>
      </c>
      <c r="D22" s="255">
        <v>19</v>
      </c>
      <c r="E22" s="315">
        <f>IF($R22=1,"",VLOOKUP($D22,'1-2'!$D$4:$L$103,2))</f>
        <v>0</v>
      </c>
      <c r="F22" s="316">
        <f>IF($R22=1,"取消し",VLOOKUP($D22,'1-2'!$D$4:$L$103,3))</f>
        <v>0</v>
      </c>
      <c r="G22" s="225">
        <f>IF($R22=1,,VLOOKUP($D22,'1-2'!$D$4:$L$103,4))</f>
        <v>0</v>
      </c>
      <c r="H22" s="317">
        <f>IF($R22=1,,VLOOKUP($D22,'1-2'!$D$4:$L$103,5))</f>
        <v>0</v>
      </c>
      <c r="I22" s="317">
        <f>IF($R22=1,,VLOOKUP($D22,'1-2'!$D$4:$L$103,6))</f>
        <v>0</v>
      </c>
      <c r="J22" s="318">
        <f>IF($R22=1,,VLOOKUP($D22,'1-2'!$D$4:$L$103,7))</f>
        <v>0</v>
      </c>
      <c r="K22" s="319">
        <f t="shared" si="5"/>
        <v>0</v>
      </c>
      <c r="L22" s="320">
        <f t="shared" si="7"/>
        <v>0</v>
      </c>
      <c r="M22" s="321">
        <f t="shared" si="8"/>
        <v>0</v>
      </c>
      <c r="N22" s="321">
        <f t="shared" si="9"/>
        <v>0</v>
      </c>
      <c r="O22" s="310">
        <f t="shared" si="2"/>
        <v>0</v>
      </c>
      <c r="P22" s="311">
        <f>IF($R22=1,"",VLOOKUP($D22,'1-2'!$D$4:$L$103,8))</f>
        <v>0</v>
      </c>
      <c r="Q22" s="312">
        <f>IF($R22=1,"",VLOOKUP($D22,'1-2'!$D$4:$L$103,9))</f>
        <v>0</v>
      </c>
      <c r="R22" s="25">
        <f>IF(ISNA(MATCH($D22,'随時②-2'!$D$4:$D$18,0)),0,1)</f>
        <v>0</v>
      </c>
      <c r="S22" s="63">
        <f t="shared" si="1"/>
      </c>
      <c r="T22" s="63">
        <f t="shared" si="3"/>
      </c>
      <c r="U22" s="5">
        <f t="shared" si="4"/>
      </c>
    </row>
    <row r="23" spans="1:21" ht="13.5" customHeight="1" hidden="1">
      <c r="A23" s="313">
        <f>'1-2'!A23</f>
        <v>0</v>
      </c>
      <c r="B23" s="314">
        <f>'1-2'!B23</f>
        <v>0</v>
      </c>
      <c r="C23" s="479">
        <f>'1-2'!C23</f>
        <v>0</v>
      </c>
      <c r="D23" s="255">
        <v>20</v>
      </c>
      <c r="E23" s="315">
        <f>IF($R23=1,"",VLOOKUP($D23,'1-2'!$D$4:$L$103,2))</f>
        <v>0</v>
      </c>
      <c r="F23" s="316">
        <f>IF($R23=1,"取消し",VLOOKUP($D23,'1-2'!$D$4:$L$103,3))</f>
        <v>0</v>
      </c>
      <c r="G23" s="225">
        <f>IF($R23=1,,VLOOKUP($D23,'1-2'!$D$4:$L$103,4))</f>
        <v>0</v>
      </c>
      <c r="H23" s="317">
        <f>IF($R23=1,,VLOOKUP($D23,'1-2'!$D$4:$L$103,5))</f>
        <v>0</v>
      </c>
      <c r="I23" s="317">
        <f>IF($R23=1,,VLOOKUP($D23,'1-2'!$D$4:$L$103,6))</f>
        <v>0</v>
      </c>
      <c r="J23" s="318">
        <f>IF($R23=1,,VLOOKUP($D23,'1-2'!$D$4:$L$103,7))</f>
        <v>0</v>
      </c>
      <c r="K23" s="319">
        <f t="shared" si="5"/>
        <v>0</v>
      </c>
      <c r="L23" s="320">
        <f t="shared" si="7"/>
        <v>0</v>
      </c>
      <c r="M23" s="321">
        <f t="shared" si="8"/>
        <v>0</v>
      </c>
      <c r="N23" s="321">
        <f t="shared" si="9"/>
        <v>0</v>
      </c>
      <c r="O23" s="310">
        <f t="shared" si="2"/>
        <v>0</v>
      </c>
      <c r="P23" s="311">
        <f>IF($R23=1,"",VLOOKUP($D23,'1-2'!$D$4:$L$103,8))</f>
        <v>0</v>
      </c>
      <c r="Q23" s="312">
        <f>IF($R23=1,"",VLOOKUP($D23,'1-2'!$D$4:$L$103,9))</f>
        <v>0</v>
      </c>
      <c r="R23" s="25">
        <f>IF(ISNA(MATCH($D23,'随時②-2'!$D$4:$D$18,0)),0,1)</f>
        <v>0</v>
      </c>
      <c r="S23" s="63">
        <f t="shared" si="1"/>
      </c>
      <c r="T23" s="63">
        <f t="shared" si="3"/>
      </c>
      <c r="U23" s="5">
        <f t="shared" si="4"/>
      </c>
    </row>
    <row r="24" spans="1:21" ht="13.5" customHeight="1" hidden="1">
      <c r="A24" s="313">
        <f>'1-2'!A24</f>
        <v>0</v>
      </c>
      <c r="B24" s="314">
        <f>'1-2'!B24</f>
        <v>0</v>
      </c>
      <c r="C24" s="479">
        <f>'1-2'!C24</f>
        <v>0</v>
      </c>
      <c r="D24" s="255">
        <v>21</v>
      </c>
      <c r="E24" s="315">
        <f>IF($R24=1,"",VLOOKUP($D24,'1-2'!$D$4:$L$103,2))</f>
        <v>0</v>
      </c>
      <c r="F24" s="316">
        <f>IF($R24=1,"取消し",VLOOKUP($D24,'1-2'!$D$4:$L$103,3))</f>
        <v>0</v>
      </c>
      <c r="G24" s="225">
        <f>IF($R24=1,,VLOOKUP($D24,'1-2'!$D$4:$L$103,4))</f>
        <v>0</v>
      </c>
      <c r="H24" s="317">
        <f>IF($R24=1,,VLOOKUP($D24,'1-2'!$D$4:$L$103,5))</f>
        <v>0</v>
      </c>
      <c r="I24" s="317">
        <f>IF($R24=1,,VLOOKUP($D24,'1-2'!$D$4:$L$103,6))</f>
        <v>0</v>
      </c>
      <c r="J24" s="318">
        <f>IF($R24=1,,VLOOKUP($D24,'1-2'!$D$4:$L$103,7))</f>
        <v>0</v>
      </c>
      <c r="K24" s="319">
        <f t="shared" si="5"/>
        <v>0</v>
      </c>
      <c r="L24" s="320">
        <f t="shared" si="7"/>
        <v>0</v>
      </c>
      <c r="M24" s="321">
        <f t="shared" si="8"/>
        <v>0</v>
      </c>
      <c r="N24" s="321">
        <f t="shared" si="9"/>
        <v>0</v>
      </c>
      <c r="O24" s="310">
        <f t="shared" si="2"/>
        <v>0</v>
      </c>
      <c r="P24" s="311">
        <f>IF($R24=1,"",VLOOKUP($D24,'1-2'!$D$4:$L$103,8))</f>
        <v>0</v>
      </c>
      <c r="Q24" s="312">
        <f>IF($R24=1,"",VLOOKUP($D24,'1-2'!$D$4:$L$103,9))</f>
        <v>0</v>
      </c>
      <c r="R24" s="25">
        <f>IF(ISNA(MATCH($D24,'随時②-2'!$D$4:$D$18,0)),0,1)</f>
        <v>0</v>
      </c>
      <c r="S24" s="63">
        <f t="shared" si="1"/>
      </c>
      <c r="T24" s="63">
        <f t="shared" si="3"/>
      </c>
      <c r="U24" s="5">
        <f t="shared" si="4"/>
      </c>
    </row>
    <row r="25" spans="1:21" ht="13.5" customHeight="1" hidden="1">
      <c r="A25" s="313">
        <f>'1-2'!A25</f>
        <v>0</v>
      </c>
      <c r="B25" s="314">
        <f>'1-2'!B25</f>
        <v>0</v>
      </c>
      <c r="C25" s="479">
        <f>'1-2'!C25</f>
        <v>0</v>
      </c>
      <c r="D25" s="255">
        <v>22</v>
      </c>
      <c r="E25" s="315">
        <f>IF($R25=1,"",VLOOKUP($D25,'1-2'!$D$4:$L$103,2))</f>
        <v>0</v>
      </c>
      <c r="F25" s="316">
        <f>IF($R25=1,"取消し",VLOOKUP($D25,'1-2'!$D$4:$L$103,3))</f>
        <v>0</v>
      </c>
      <c r="G25" s="225">
        <f>IF($R25=1,,VLOOKUP($D25,'1-2'!$D$4:$L$103,4))</f>
        <v>0</v>
      </c>
      <c r="H25" s="317">
        <f>IF($R25=1,,VLOOKUP($D25,'1-2'!$D$4:$L$103,5))</f>
        <v>0</v>
      </c>
      <c r="I25" s="317">
        <f>IF($R25=1,,VLOOKUP($D25,'1-2'!$D$4:$L$103,6))</f>
        <v>0</v>
      </c>
      <c r="J25" s="318">
        <f>IF($R25=1,,VLOOKUP($D25,'1-2'!$D$4:$L$103,7))</f>
        <v>0</v>
      </c>
      <c r="K25" s="319">
        <f t="shared" si="5"/>
        <v>0</v>
      </c>
      <c r="L25" s="320">
        <f t="shared" si="7"/>
        <v>0</v>
      </c>
      <c r="M25" s="321">
        <f t="shared" si="8"/>
        <v>0</v>
      </c>
      <c r="N25" s="321">
        <f t="shared" si="9"/>
        <v>0</v>
      </c>
      <c r="O25" s="310">
        <f t="shared" si="2"/>
        <v>0</v>
      </c>
      <c r="P25" s="311">
        <f>IF($R25=1,"",VLOOKUP($D25,'1-2'!$D$4:$L$103,8))</f>
        <v>0</v>
      </c>
      <c r="Q25" s="312">
        <f>IF($R25=1,"",VLOOKUP($D25,'1-2'!$D$4:$L$103,9))</f>
        <v>0</v>
      </c>
      <c r="R25" s="25">
        <f>IF(ISNA(MATCH($D25,'随時②-2'!$D$4:$D$18,0)),0,1)</f>
        <v>0</v>
      </c>
      <c r="S25" s="63">
        <f t="shared" si="1"/>
      </c>
      <c r="T25" s="63">
        <f t="shared" si="3"/>
      </c>
      <c r="U25" s="5">
        <f t="shared" si="4"/>
      </c>
    </row>
    <row r="26" spans="1:21" ht="13.5" customHeight="1" hidden="1">
      <c r="A26" s="313">
        <f>'1-2'!A26</f>
        <v>0</v>
      </c>
      <c r="B26" s="314">
        <f>'1-2'!B26</f>
        <v>0</v>
      </c>
      <c r="C26" s="479">
        <f>'1-2'!C26</f>
        <v>0</v>
      </c>
      <c r="D26" s="255">
        <v>23</v>
      </c>
      <c r="E26" s="315">
        <f>IF($R26=1,"",VLOOKUP($D26,'1-2'!$D$4:$L$103,2))</f>
        <v>0</v>
      </c>
      <c r="F26" s="316">
        <f>IF($R26=1,"取消し",VLOOKUP($D26,'1-2'!$D$4:$L$103,3))</f>
        <v>0</v>
      </c>
      <c r="G26" s="225">
        <f>IF($R26=1,,VLOOKUP($D26,'1-2'!$D$4:$L$103,4))</f>
        <v>0</v>
      </c>
      <c r="H26" s="317">
        <f>IF($R26=1,,VLOOKUP($D26,'1-2'!$D$4:$L$103,5))</f>
        <v>0</v>
      </c>
      <c r="I26" s="317">
        <f>IF($R26=1,,VLOOKUP($D26,'1-2'!$D$4:$L$103,6))</f>
        <v>0</v>
      </c>
      <c r="J26" s="318">
        <f>IF($R26=1,,VLOOKUP($D26,'1-2'!$D$4:$L$103,7))</f>
        <v>0</v>
      </c>
      <c r="K26" s="319">
        <f t="shared" si="5"/>
        <v>0</v>
      </c>
      <c r="L26" s="320">
        <f t="shared" si="7"/>
        <v>0</v>
      </c>
      <c r="M26" s="321">
        <f t="shared" si="8"/>
        <v>0</v>
      </c>
      <c r="N26" s="321">
        <f t="shared" si="9"/>
        <v>0</v>
      </c>
      <c r="O26" s="310">
        <f t="shared" si="2"/>
        <v>0</v>
      </c>
      <c r="P26" s="311">
        <f>IF($R26=1,"",VLOOKUP($D26,'1-2'!$D$4:$L$103,8))</f>
        <v>0</v>
      </c>
      <c r="Q26" s="312">
        <f>IF($R26=1,"",VLOOKUP($D26,'1-2'!$D$4:$L$103,9))</f>
        <v>0</v>
      </c>
      <c r="R26" s="25">
        <f>IF(ISNA(MATCH($D26,'随時②-2'!$D$4:$D$18,0)),0,1)</f>
        <v>0</v>
      </c>
      <c r="S26" s="63">
        <f t="shared" si="1"/>
      </c>
      <c r="T26" s="63">
        <f t="shared" si="3"/>
      </c>
      <c r="U26" s="5">
        <f t="shared" si="4"/>
      </c>
    </row>
    <row r="27" spans="1:21" ht="13.5" customHeight="1" hidden="1">
      <c r="A27" s="313">
        <f>'1-2'!A27</f>
        <v>0</v>
      </c>
      <c r="B27" s="314">
        <f>'1-2'!B27</f>
        <v>0</v>
      </c>
      <c r="C27" s="479">
        <f>'1-2'!C27</f>
        <v>0</v>
      </c>
      <c r="D27" s="255">
        <v>24</v>
      </c>
      <c r="E27" s="315">
        <f>IF($R27=1,"",VLOOKUP($D27,'1-2'!$D$4:$L$103,2))</f>
        <v>0</v>
      </c>
      <c r="F27" s="316">
        <f>IF($R27=1,"取消し",VLOOKUP($D27,'1-2'!$D$4:$L$103,3))</f>
        <v>0</v>
      </c>
      <c r="G27" s="225">
        <f>IF($R27=1,,VLOOKUP($D27,'1-2'!$D$4:$L$103,4))</f>
        <v>0</v>
      </c>
      <c r="H27" s="317">
        <f>IF($R27=1,,VLOOKUP($D27,'1-2'!$D$4:$L$103,5))</f>
        <v>0</v>
      </c>
      <c r="I27" s="317">
        <f>IF($R27=1,,VLOOKUP($D27,'1-2'!$D$4:$L$103,6))</f>
        <v>0</v>
      </c>
      <c r="J27" s="318">
        <f>IF($R27=1,,VLOOKUP($D27,'1-2'!$D$4:$L$103,7))</f>
        <v>0</v>
      </c>
      <c r="K27" s="319">
        <f t="shared" si="5"/>
        <v>0</v>
      </c>
      <c r="L27" s="320">
        <f t="shared" si="7"/>
        <v>0</v>
      </c>
      <c r="M27" s="321">
        <f t="shared" si="8"/>
        <v>0</v>
      </c>
      <c r="N27" s="321">
        <f t="shared" si="9"/>
        <v>0</v>
      </c>
      <c r="O27" s="310">
        <f t="shared" si="2"/>
        <v>0</v>
      </c>
      <c r="P27" s="311">
        <f>IF($R27=1,"",VLOOKUP($D27,'1-2'!$D$4:$L$103,8))</f>
        <v>0</v>
      </c>
      <c r="Q27" s="312">
        <f>IF($R27=1,"",VLOOKUP($D27,'1-2'!$D$4:$L$103,9))</f>
        <v>0</v>
      </c>
      <c r="R27" s="25">
        <f>IF(ISNA(MATCH($D27,'随時②-2'!$D$4:$D$18,0)),0,1)</f>
        <v>0</v>
      </c>
      <c r="S27" s="63">
        <f t="shared" si="1"/>
      </c>
      <c r="T27" s="63">
        <f t="shared" si="3"/>
      </c>
      <c r="U27" s="5">
        <f t="shared" si="4"/>
      </c>
    </row>
    <row r="28" spans="1:21" ht="13.5" customHeight="1" hidden="1">
      <c r="A28" s="313">
        <f>'1-2'!A28</f>
        <v>0</v>
      </c>
      <c r="B28" s="314">
        <f>'1-2'!B28</f>
        <v>0</v>
      </c>
      <c r="C28" s="479">
        <f>'1-2'!C28</f>
        <v>0</v>
      </c>
      <c r="D28" s="264">
        <v>25</v>
      </c>
      <c r="E28" s="315">
        <f>IF($R28=1,"",VLOOKUP($D28,'1-2'!$D$4:$L$103,2))</f>
        <v>0</v>
      </c>
      <c r="F28" s="316">
        <f>IF($R28=1,"取消し",VLOOKUP($D28,'1-2'!$D$4:$L$103,3))</f>
        <v>0</v>
      </c>
      <c r="G28" s="225">
        <f>IF($R28=1,,VLOOKUP($D28,'1-2'!$D$4:$L$103,4))</f>
        <v>0</v>
      </c>
      <c r="H28" s="317">
        <f>IF($R28=1,,VLOOKUP($D28,'1-2'!$D$4:$L$103,5))</f>
        <v>0</v>
      </c>
      <c r="I28" s="317">
        <f>IF($R28=1,,VLOOKUP($D28,'1-2'!$D$4:$L$103,6))</f>
        <v>0</v>
      </c>
      <c r="J28" s="318">
        <f>IF($R28=1,,VLOOKUP($D28,'1-2'!$D$4:$L$103,7))</f>
        <v>0</v>
      </c>
      <c r="K28" s="319">
        <f t="shared" si="5"/>
        <v>0</v>
      </c>
      <c r="L28" s="320">
        <f t="shared" si="7"/>
        <v>0</v>
      </c>
      <c r="M28" s="321">
        <f t="shared" si="8"/>
        <v>0</v>
      </c>
      <c r="N28" s="321">
        <f t="shared" si="9"/>
        <v>0</v>
      </c>
      <c r="O28" s="310">
        <f t="shared" si="2"/>
        <v>0</v>
      </c>
      <c r="P28" s="311">
        <f>IF($R28=1,"",VLOOKUP($D28,'1-2'!$D$4:$L$103,8))</f>
        <v>0</v>
      </c>
      <c r="Q28" s="312">
        <f>IF($R28=1,"",VLOOKUP($D28,'1-2'!$D$4:$L$103,9))</f>
        <v>0</v>
      </c>
      <c r="R28" s="25">
        <f>IF(ISNA(MATCH($D28,'随時②-2'!$D$4:$D$18,0)),0,1)</f>
        <v>0</v>
      </c>
      <c r="S28" s="63">
        <f t="shared" si="1"/>
      </c>
      <c r="T28" s="63">
        <f t="shared" si="3"/>
      </c>
      <c r="U28" s="5">
        <f t="shared" si="4"/>
      </c>
    </row>
    <row r="29" spans="1:21" ht="13.5" customHeight="1" hidden="1">
      <c r="A29" s="313">
        <f>'1-2'!A29</f>
        <v>0</v>
      </c>
      <c r="B29" s="314">
        <f>'1-2'!B29</f>
        <v>0</v>
      </c>
      <c r="C29" s="479">
        <f>'1-2'!C29</f>
        <v>0</v>
      </c>
      <c r="D29" s="255">
        <v>26</v>
      </c>
      <c r="E29" s="315">
        <f>IF($R29=1,"",VLOOKUP($D29,'1-2'!$D$4:$L$103,2))</f>
        <v>0</v>
      </c>
      <c r="F29" s="316">
        <f>IF($R29=1,"取消し",VLOOKUP($D29,'1-2'!$D$4:$L$103,3))</f>
        <v>0</v>
      </c>
      <c r="G29" s="225">
        <f>IF($R29=1,,VLOOKUP($D29,'1-2'!$D$4:$L$103,4))</f>
        <v>0</v>
      </c>
      <c r="H29" s="317">
        <f>IF($R29=1,,VLOOKUP($D29,'1-2'!$D$4:$L$103,5))</f>
        <v>0</v>
      </c>
      <c r="I29" s="317">
        <f>IF($R29=1,,VLOOKUP($D29,'1-2'!$D$4:$L$103,6))</f>
        <v>0</v>
      </c>
      <c r="J29" s="318">
        <f>IF($R29=1,,VLOOKUP($D29,'1-2'!$D$4:$L$103,7))</f>
        <v>0</v>
      </c>
      <c r="K29" s="319">
        <f t="shared" si="5"/>
        <v>0</v>
      </c>
      <c r="L29" s="320">
        <f t="shared" si="7"/>
        <v>0</v>
      </c>
      <c r="M29" s="321">
        <f t="shared" si="8"/>
        <v>0</v>
      </c>
      <c r="N29" s="321">
        <f t="shared" si="9"/>
        <v>0</v>
      </c>
      <c r="O29" s="310">
        <f t="shared" si="2"/>
        <v>0</v>
      </c>
      <c r="P29" s="311">
        <f>IF($R29=1,"",VLOOKUP($D29,'1-2'!$D$4:$L$103,8))</f>
        <v>0</v>
      </c>
      <c r="Q29" s="312">
        <f>IF($R29=1,"",VLOOKUP($D29,'1-2'!$D$4:$L$103,9))</f>
        <v>0</v>
      </c>
      <c r="R29" s="25">
        <f>IF(ISNA(MATCH($D29,'随時②-2'!$D$4:$D$18,0)),0,1)</f>
        <v>0</v>
      </c>
      <c r="S29" s="63">
        <f t="shared" si="1"/>
      </c>
      <c r="T29" s="63">
        <f t="shared" si="3"/>
      </c>
      <c r="U29" s="5">
        <f t="shared" si="4"/>
      </c>
    </row>
    <row r="30" spans="1:21" ht="13.5" customHeight="1" hidden="1">
      <c r="A30" s="313">
        <f>'1-2'!A30</f>
        <v>0</v>
      </c>
      <c r="B30" s="314">
        <f>'1-2'!B30</f>
        <v>0</v>
      </c>
      <c r="C30" s="479">
        <f>'1-2'!C30</f>
        <v>0</v>
      </c>
      <c r="D30" s="255">
        <v>27</v>
      </c>
      <c r="E30" s="315">
        <f>IF($R30=1,"",VLOOKUP($D30,'1-2'!$D$4:$L$103,2))</f>
        <v>0</v>
      </c>
      <c r="F30" s="316">
        <f>IF($R30=1,"取消し",VLOOKUP($D30,'1-2'!$D$4:$L$103,3))</f>
        <v>0</v>
      </c>
      <c r="G30" s="225">
        <f>IF($R30=1,,VLOOKUP($D30,'1-2'!$D$4:$L$103,4))</f>
        <v>0</v>
      </c>
      <c r="H30" s="317">
        <f>IF($R30=1,,VLOOKUP($D30,'1-2'!$D$4:$L$103,5))</f>
        <v>0</v>
      </c>
      <c r="I30" s="317">
        <f>IF($R30=1,,VLOOKUP($D30,'1-2'!$D$4:$L$103,6))</f>
        <v>0</v>
      </c>
      <c r="J30" s="318">
        <f>IF($R30=1,,VLOOKUP($D30,'1-2'!$D$4:$L$103,7))</f>
        <v>0</v>
      </c>
      <c r="K30" s="319">
        <f t="shared" si="5"/>
        <v>0</v>
      </c>
      <c r="L30" s="320">
        <f t="shared" si="7"/>
        <v>0</v>
      </c>
      <c r="M30" s="321">
        <f t="shared" si="8"/>
        <v>0</v>
      </c>
      <c r="N30" s="321">
        <f t="shared" si="9"/>
        <v>0</v>
      </c>
      <c r="O30" s="310">
        <f t="shared" si="2"/>
        <v>0</v>
      </c>
      <c r="P30" s="311">
        <f>IF($R30=1,"",VLOOKUP($D30,'1-2'!$D$4:$L$103,8))</f>
        <v>0</v>
      </c>
      <c r="Q30" s="312">
        <f>IF($R30=1,"",VLOOKUP($D30,'1-2'!$D$4:$L$103,9))</f>
        <v>0</v>
      </c>
      <c r="R30" s="25">
        <f>IF(ISNA(MATCH($D30,'随時②-2'!$D$4:$D$18,0)),0,1)</f>
        <v>0</v>
      </c>
      <c r="S30" s="63">
        <f t="shared" si="1"/>
      </c>
      <c r="T30" s="63">
        <f t="shared" si="3"/>
      </c>
      <c r="U30" s="5">
        <f t="shared" si="4"/>
      </c>
    </row>
    <row r="31" spans="1:21" ht="13.5" customHeight="1" hidden="1">
      <c r="A31" s="313">
        <f>'1-2'!A31</f>
        <v>0</v>
      </c>
      <c r="B31" s="314">
        <f>'1-2'!B31</f>
        <v>0</v>
      </c>
      <c r="C31" s="479">
        <f>'1-2'!C31</f>
        <v>0</v>
      </c>
      <c r="D31" s="255">
        <v>28</v>
      </c>
      <c r="E31" s="315">
        <f>IF($R31=1,"",VLOOKUP($D31,'1-2'!$D$4:$L$103,2))</f>
        <v>0</v>
      </c>
      <c r="F31" s="316">
        <f>IF($R31=1,"取消し",VLOOKUP($D31,'1-2'!$D$4:$L$103,3))</f>
        <v>0</v>
      </c>
      <c r="G31" s="225">
        <f>IF($R31=1,,VLOOKUP($D31,'1-2'!$D$4:$L$103,4))</f>
        <v>0</v>
      </c>
      <c r="H31" s="317">
        <f>IF($R31=1,,VLOOKUP($D31,'1-2'!$D$4:$L$103,5))</f>
        <v>0</v>
      </c>
      <c r="I31" s="317">
        <f>IF($R31=1,,VLOOKUP($D31,'1-2'!$D$4:$L$103,6))</f>
        <v>0</v>
      </c>
      <c r="J31" s="318">
        <f>IF($R31=1,,VLOOKUP($D31,'1-2'!$D$4:$L$103,7))</f>
        <v>0</v>
      </c>
      <c r="K31" s="319">
        <f t="shared" si="5"/>
        <v>0</v>
      </c>
      <c r="L31" s="320">
        <f t="shared" si="7"/>
        <v>0</v>
      </c>
      <c r="M31" s="321">
        <f t="shared" si="8"/>
        <v>0</v>
      </c>
      <c r="N31" s="321">
        <f t="shared" si="9"/>
        <v>0</v>
      </c>
      <c r="O31" s="310">
        <f t="shared" si="2"/>
        <v>0</v>
      </c>
      <c r="P31" s="311">
        <f>IF($R31=1,"",VLOOKUP($D31,'1-2'!$D$4:$L$103,8))</f>
        <v>0</v>
      </c>
      <c r="Q31" s="312">
        <f>IF($R31=1,"",VLOOKUP($D31,'1-2'!$D$4:$L$103,9))</f>
        <v>0</v>
      </c>
      <c r="R31" s="25">
        <f>IF(ISNA(MATCH($D31,'随時②-2'!$D$4:$D$18,0)),0,1)</f>
        <v>0</v>
      </c>
      <c r="S31" s="63">
        <f t="shared" si="1"/>
      </c>
      <c r="T31" s="63">
        <f t="shared" si="3"/>
      </c>
      <c r="U31" s="5">
        <f t="shared" si="4"/>
      </c>
    </row>
    <row r="32" spans="1:21" ht="13.5" customHeight="1" hidden="1">
      <c r="A32" s="313">
        <f>'1-2'!A32</f>
        <v>0</v>
      </c>
      <c r="B32" s="314">
        <f>'1-2'!B32</f>
        <v>0</v>
      </c>
      <c r="C32" s="479">
        <f>'1-2'!C32</f>
        <v>0</v>
      </c>
      <c r="D32" s="264">
        <v>29</v>
      </c>
      <c r="E32" s="315">
        <f>IF($R32=1,"",VLOOKUP($D32,'1-2'!$D$4:$L$103,2))</f>
        <v>0</v>
      </c>
      <c r="F32" s="316">
        <f>IF($R32=1,"取消し",VLOOKUP($D32,'1-2'!$D$4:$L$103,3))</f>
        <v>0</v>
      </c>
      <c r="G32" s="225">
        <f>IF($R32=1,,VLOOKUP($D32,'1-2'!$D$4:$L$103,4))</f>
        <v>0</v>
      </c>
      <c r="H32" s="317">
        <f>IF($R32=1,,VLOOKUP($D32,'1-2'!$D$4:$L$103,5))</f>
        <v>0</v>
      </c>
      <c r="I32" s="317">
        <f>IF($R32=1,,VLOOKUP($D32,'1-2'!$D$4:$L$103,6))</f>
        <v>0</v>
      </c>
      <c r="J32" s="318">
        <f>IF($R32=1,,VLOOKUP($D32,'1-2'!$D$4:$L$103,7))</f>
        <v>0</v>
      </c>
      <c r="K32" s="319">
        <f t="shared" si="5"/>
        <v>0</v>
      </c>
      <c r="L32" s="320">
        <f t="shared" si="7"/>
        <v>0</v>
      </c>
      <c r="M32" s="321">
        <f t="shared" si="8"/>
        <v>0</v>
      </c>
      <c r="N32" s="321">
        <f t="shared" si="9"/>
        <v>0</v>
      </c>
      <c r="O32" s="310">
        <f t="shared" si="2"/>
        <v>0</v>
      </c>
      <c r="P32" s="311">
        <f>IF($R32=1,"",VLOOKUP($D32,'1-2'!$D$4:$L$103,8))</f>
        <v>0</v>
      </c>
      <c r="Q32" s="312">
        <f>IF($R32=1,"",VLOOKUP($D32,'1-2'!$D$4:$L$103,9))</f>
        <v>0</v>
      </c>
      <c r="R32" s="25">
        <f>IF(ISNA(MATCH($D32,'随時②-2'!$D$4:$D$18,0)),0,1)</f>
        <v>0</v>
      </c>
      <c r="S32" s="63">
        <f t="shared" si="1"/>
      </c>
      <c r="T32" s="63">
        <f t="shared" si="3"/>
      </c>
      <c r="U32" s="5">
        <f t="shared" si="4"/>
      </c>
    </row>
    <row r="33" spans="1:21" ht="13.5" customHeight="1" hidden="1">
      <c r="A33" s="313">
        <f>'1-2'!A33</f>
        <v>0</v>
      </c>
      <c r="B33" s="314">
        <f>'1-2'!B33</f>
        <v>0</v>
      </c>
      <c r="C33" s="479">
        <f>'1-2'!C33</f>
        <v>0</v>
      </c>
      <c r="D33" s="255">
        <v>30</v>
      </c>
      <c r="E33" s="315">
        <f>IF($R33=1,"",VLOOKUP($D33,'1-2'!$D$4:$L$103,2))</f>
        <v>0</v>
      </c>
      <c r="F33" s="316">
        <f>IF($R33=1,"取消し",VLOOKUP($D33,'1-2'!$D$4:$L$103,3))</f>
        <v>0</v>
      </c>
      <c r="G33" s="225">
        <f>IF($R33=1,,VLOOKUP($D33,'1-2'!$D$4:$L$103,4))</f>
        <v>0</v>
      </c>
      <c r="H33" s="317">
        <f>IF($R33=1,,VLOOKUP($D33,'1-2'!$D$4:$L$103,5))</f>
        <v>0</v>
      </c>
      <c r="I33" s="317">
        <f>IF($R33=1,,VLOOKUP($D33,'1-2'!$D$4:$L$103,6))</f>
        <v>0</v>
      </c>
      <c r="J33" s="318">
        <f>IF($R33=1,,VLOOKUP($D33,'1-2'!$D$4:$L$103,7))</f>
        <v>0</v>
      </c>
      <c r="K33" s="319">
        <f t="shared" si="5"/>
        <v>0</v>
      </c>
      <c r="L33" s="320">
        <f t="shared" si="7"/>
        <v>0</v>
      </c>
      <c r="M33" s="321">
        <f t="shared" si="8"/>
        <v>0</v>
      </c>
      <c r="N33" s="321">
        <f t="shared" si="9"/>
        <v>0</v>
      </c>
      <c r="O33" s="310">
        <f t="shared" si="2"/>
        <v>0</v>
      </c>
      <c r="P33" s="311">
        <f>IF($R33=1,"",VLOOKUP($D33,'1-2'!$D$4:$L$103,8))</f>
        <v>0</v>
      </c>
      <c r="Q33" s="312">
        <f>IF($R33=1,"",VLOOKUP($D33,'1-2'!$D$4:$L$103,9))</f>
        <v>0</v>
      </c>
      <c r="R33" s="25">
        <f>IF(ISNA(MATCH($D33,'随時②-2'!$D$4:$D$18,0)),0,1)</f>
        <v>0</v>
      </c>
      <c r="S33" s="63">
        <f t="shared" si="1"/>
      </c>
      <c r="T33" s="63">
        <f t="shared" si="3"/>
      </c>
      <c r="U33" s="5">
        <f t="shared" si="4"/>
      </c>
    </row>
    <row r="34" spans="1:21" ht="13.5" customHeight="1" hidden="1">
      <c r="A34" s="313">
        <f>'1-2'!A34</f>
        <v>0</v>
      </c>
      <c r="B34" s="314">
        <f>'1-2'!B34</f>
        <v>0</v>
      </c>
      <c r="C34" s="479">
        <f>'1-2'!C34</f>
        <v>0</v>
      </c>
      <c r="D34" s="255">
        <v>31</v>
      </c>
      <c r="E34" s="315">
        <f>IF($R34=1,"",VLOOKUP($D34,'1-2'!$D$4:$L$103,2))</f>
        <v>0</v>
      </c>
      <c r="F34" s="316">
        <f>IF($R34=1,"取消し",VLOOKUP($D34,'1-2'!$D$4:$L$103,3))</f>
        <v>0</v>
      </c>
      <c r="G34" s="225">
        <f>IF($R34=1,,VLOOKUP($D34,'1-2'!$D$4:$L$103,4))</f>
        <v>0</v>
      </c>
      <c r="H34" s="317">
        <f>IF($R34=1,,VLOOKUP($D34,'1-2'!$D$4:$L$103,5))</f>
        <v>0</v>
      </c>
      <c r="I34" s="317">
        <f>IF($R34=1,,VLOOKUP($D34,'1-2'!$D$4:$L$103,6))</f>
        <v>0</v>
      </c>
      <c r="J34" s="318">
        <f>IF($R34=1,,VLOOKUP($D34,'1-2'!$D$4:$L$103,7))</f>
        <v>0</v>
      </c>
      <c r="K34" s="319">
        <f t="shared" si="5"/>
        <v>0</v>
      </c>
      <c r="L34" s="320">
        <f t="shared" si="7"/>
        <v>0</v>
      </c>
      <c r="M34" s="321">
        <f t="shared" si="8"/>
        <v>0</v>
      </c>
      <c r="N34" s="321">
        <f t="shared" si="9"/>
        <v>0</v>
      </c>
      <c r="O34" s="310">
        <f t="shared" si="2"/>
        <v>0</v>
      </c>
      <c r="P34" s="311">
        <f>IF($R34=1,"",VLOOKUP($D34,'1-2'!$D$4:$L$103,8))</f>
        <v>0</v>
      </c>
      <c r="Q34" s="312">
        <f>IF($R34=1,"",VLOOKUP($D34,'1-2'!$D$4:$L$103,9))</f>
        <v>0</v>
      </c>
      <c r="R34" s="25">
        <f>IF(ISNA(MATCH($D34,'随時②-2'!$D$4:$D$18,0)),0,1)</f>
        <v>0</v>
      </c>
      <c r="S34" s="63">
        <f t="shared" si="1"/>
      </c>
      <c r="T34" s="63">
        <f t="shared" si="3"/>
      </c>
      <c r="U34" s="5">
        <f t="shared" si="4"/>
      </c>
    </row>
    <row r="35" spans="1:21" ht="13.5" customHeight="1" hidden="1">
      <c r="A35" s="313">
        <f>'1-2'!A35</f>
        <v>0</v>
      </c>
      <c r="B35" s="314">
        <f>'1-2'!B35</f>
        <v>0</v>
      </c>
      <c r="C35" s="479">
        <f>'1-2'!C35</f>
        <v>0</v>
      </c>
      <c r="D35" s="255">
        <v>32</v>
      </c>
      <c r="E35" s="315">
        <f>IF($R35=1,"",VLOOKUP($D35,'1-2'!$D$4:$L$103,2))</f>
        <v>0</v>
      </c>
      <c r="F35" s="316">
        <f>IF($R35=1,"取消し",VLOOKUP($D35,'1-2'!$D$4:$L$103,3))</f>
        <v>0</v>
      </c>
      <c r="G35" s="225">
        <f>IF($R35=1,,VLOOKUP($D35,'1-2'!$D$4:$L$103,4))</f>
        <v>0</v>
      </c>
      <c r="H35" s="317">
        <f>IF($R35=1,,VLOOKUP($D35,'1-2'!$D$4:$L$103,5))</f>
        <v>0</v>
      </c>
      <c r="I35" s="317">
        <f>IF($R35=1,,VLOOKUP($D35,'1-2'!$D$4:$L$103,6))</f>
        <v>0</v>
      </c>
      <c r="J35" s="318">
        <f>IF($R35=1,,VLOOKUP($D35,'1-2'!$D$4:$L$103,7))</f>
        <v>0</v>
      </c>
      <c r="K35" s="319">
        <f t="shared" si="5"/>
        <v>0</v>
      </c>
      <c r="L35" s="320">
        <f t="shared" si="7"/>
        <v>0</v>
      </c>
      <c r="M35" s="321">
        <f t="shared" si="8"/>
        <v>0</v>
      </c>
      <c r="N35" s="321">
        <f t="shared" si="9"/>
        <v>0</v>
      </c>
      <c r="O35" s="310">
        <f t="shared" si="2"/>
        <v>0</v>
      </c>
      <c r="P35" s="311">
        <f>IF($R35=1,"",VLOOKUP($D35,'1-2'!$D$4:$L$103,8))</f>
        <v>0</v>
      </c>
      <c r="Q35" s="312">
        <f>IF($R35=1,"",VLOOKUP($D35,'1-2'!$D$4:$L$103,9))</f>
        <v>0</v>
      </c>
      <c r="R35" s="25">
        <f>IF(ISNA(MATCH($D35,'随時②-2'!$D$4:$D$18,0)),0,1)</f>
        <v>0</v>
      </c>
      <c r="S35" s="63">
        <f t="shared" si="1"/>
      </c>
      <c r="T35" s="63">
        <f t="shared" si="3"/>
      </c>
      <c r="U35" s="5">
        <f t="shared" si="4"/>
      </c>
    </row>
    <row r="36" spans="1:21" ht="13.5" customHeight="1" hidden="1">
      <c r="A36" s="313">
        <f>'1-2'!A36</f>
        <v>0</v>
      </c>
      <c r="B36" s="314">
        <f>'1-2'!B36</f>
        <v>0</v>
      </c>
      <c r="C36" s="479">
        <f>'1-2'!C36</f>
        <v>0</v>
      </c>
      <c r="D36" s="255">
        <v>33</v>
      </c>
      <c r="E36" s="315">
        <f>IF($R36=1,"",VLOOKUP($D36,'1-2'!$D$4:$L$103,2))</f>
        <v>0</v>
      </c>
      <c r="F36" s="316">
        <f>IF($R36=1,"取消し",VLOOKUP($D36,'1-2'!$D$4:$L$103,3))</f>
        <v>0</v>
      </c>
      <c r="G36" s="225">
        <f>IF($R36=1,,VLOOKUP($D36,'1-2'!$D$4:$L$103,4))</f>
        <v>0</v>
      </c>
      <c r="H36" s="317">
        <f>IF($R36=1,,VLOOKUP($D36,'1-2'!$D$4:$L$103,5))</f>
        <v>0</v>
      </c>
      <c r="I36" s="317">
        <f>IF($R36=1,,VLOOKUP($D36,'1-2'!$D$4:$L$103,6))</f>
        <v>0</v>
      </c>
      <c r="J36" s="318">
        <f>IF($R36=1,,VLOOKUP($D36,'1-2'!$D$4:$L$103,7))</f>
        <v>0</v>
      </c>
      <c r="K36" s="319">
        <f t="shared" si="5"/>
        <v>0</v>
      </c>
      <c r="L36" s="320">
        <f t="shared" si="7"/>
        <v>0</v>
      </c>
      <c r="M36" s="321">
        <f t="shared" si="8"/>
        <v>0</v>
      </c>
      <c r="N36" s="321">
        <f t="shared" si="9"/>
        <v>0</v>
      </c>
      <c r="O36" s="310">
        <f t="shared" si="2"/>
        <v>0</v>
      </c>
      <c r="P36" s="311">
        <f>IF($R36=1,"",VLOOKUP($D36,'1-2'!$D$4:$L$103,8))</f>
        <v>0</v>
      </c>
      <c r="Q36" s="312">
        <f>IF($R36=1,"",VLOOKUP($D36,'1-2'!$D$4:$L$103,9))</f>
        <v>0</v>
      </c>
      <c r="R36" s="25">
        <f>IF(ISNA(MATCH($D36,'随時②-2'!$D$4:$D$18,0)),0,1)</f>
        <v>0</v>
      </c>
      <c r="S36" s="63">
        <f t="shared" si="1"/>
      </c>
      <c r="T36" s="63">
        <f t="shared" si="3"/>
      </c>
      <c r="U36" s="5">
        <f t="shared" si="4"/>
      </c>
    </row>
    <row r="37" spans="1:21" ht="13.5" customHeight="1" hidden="1">
      <c r="A37" s="313">
        <f>'1-2'!A37</f>
        <v>0</v>
      </c>
      <c r="B37" s="314">
        <f>'1-2'!B37</f>
        <v>0</v>
      </c>
      <c r="C37" s="479">
        <f>'1-2'!C37</f>
        <v>0</v>
      </c>
      <c r="D37" s="255">
        <v>34</v>
      </c>
      <c r="E37" s="315">
        <f>IF($R37=1,"",VLOOKUP($D37,'1-2'!$D$4:$L$103,2))</f>
        <v>0</v>
      </c>
      <c r="F37" s="316">
        <f>IF($R37=1,"取消し",VLOOKUP($D37,'1-2'!$D$4:$L$103,3))</f>
        <v>0</v>
      </c>
      <c r="G37" s="225">
        <f>IF($R37=1,,VLOOKUP($D37,'1-2'!$D$4:$L$103,4))</f>
        <v>0</v>
      </c>
      <c r="H37" s="317">
        <f>IF($R37=1,,VLOOKUP($D37,'1-2'!$D$4:$L$103,5))</f>
        <v>0</v>
      </c>
      <c r="I37" s="317">
        <f>IF($R37=1,,VLOOKUP($D37,'1-2'!$D$4:$L$103,6))</f>
        <v>0</v>
      </c>
      <c r="J37" s="318">
        <f>IF($R37=1,,VLOOKUP($D37,'1-2'!$D$4:$L$103,7))</f>
        <v>0</v>
      </c>
      <c r="K37" s="319">
        <f t="shared" si="5"/>
        <v>0</v>
      </c>
      <c r="L37" s="320">
        <f t="shared" si="7"/>
        <v>0</v>
      </c>
      <c r="M37" s="321">
        <f t="shared" si="8"/>
        <v>0</v>
      </c>
      <c r="N37" s="321">
        <f t="shared" si="9"/>
        <v>0</v>
      </c>
      <c r="O37" s="310">
        <f t="shared" si="2"/>
        <v>0</v>
      </c>
      <c r="P37" s="311">
        <f>IF($R37=1,"",VLOOKUP($D37,'1-2'!$D$4:$L$103,8))</f>
        <v>0</v>
      </c>
      <c r="Q37" s="312">
        <f>IF($R37=1,"",VLOOKUP($D37,'1-2'!$D$4:$L$103,9))</f>
        <v>0</v>
      </c>
      <c r="R37" s="25">
        <f>IF(ISNA(MATCH($D37,'随時②-2'!$D$4:$D$18,0)),0,1)</f>
        <v>0</v>
      </c>
      <c r="S37" s="63">
        <f t="shared" si="1"/>
      </c>
      <c r="T37" s="63">
        <f t="shared" si="3"/>
      </c>
      <c r="U37" s="5">
        <f t="shared" si="4"/>
      </c>
    </row>
    <row r="38" spans="1:21" ht="13.5" customHeight="1" hidden="1">
      <c r="A38" s="313">
        <f>'1-2'!A38</f>
        <v>0</v>
      </c>
      <c r="B38" s="314">
        <f>'1-2'!B38</f>
        <v>0</v>
      </c>
      <c r="C38" s="479">
        <f>'1-2'!C38</f>
        <v>0</v>
      </c>
      <c r="D38" s="255">
        <v>35</v>
      </c>
      <c r="E38" s="315">
        <f>IF($R38=1,"",VLOOKUP($D38,'1-2'!$D$4:$L$103,2))</f>
        <v>0</v>
      </c>
      <c r="F38" s="316">
        <f>IF($R38=1,"取消し",VLOOKUP($D38,'1-2'!$D$4:$L$103,3))</f>
        <v>0</v>
      </c>
      <c r="G38" s="225">
        <f>IF($R38=1,,VLOOKUP($D38,'1-2'!$D$4:$L$103,4))</f>
        <v>0</v>
      </c>
      <c r="H38" s="317">
        <f>IF($R38=1,,VLOOKUP($D38,'1-2'!$D$4:$L$103,5))</f>
        <v>0</v>
      </c>
      <c r="I38" s="317">
        <f>IF($R38=1,,VLOOKUP($D38,'1-2'!$D$4:$L$103,6))</f>
        <v>0</v>
      </c>
      <c r="J38" s="318">
        <f>IF($R38=1,,VLOOKUP($D38,'1-2'!$D$4:$L$103,7))</f>
        <v>0</v>
      </c>
      <c r="K38" s="319">
        <f t="shared" si="5"/>
        <v>0</v>
      </c>
      <c r="L38" s="320">
        <f t="shared" si="7"/>
        <v>0</v>
      </c>
      <c r="M38" s="321">
        <f t="shared" si="8"/>
        <v>0</v>
      </c>
      <c r="N38" s="321">
        <f t="shared" si="9"/>
        <v>0</v>
      </c>
      <c r="O38" s="310">
        <f t="shared" si="2"/>
        <v>0</v>
      </c>
      <c r="P38" s="311">
        <f>IF($R38=1,"",VLOOKUP($D38,'1-2'!$D$4:$L$103,8))</f>
        <v>0</v>
      </c>
      <c r="Q38" s="312">
        <f>IF($R38=1,"",VLOOKUP($D38,'1-2'!$D$4:$L$103,9))</f>
        <v>0</v>
      </c>
      <c r="R38" s="25">
        <f>IF(ISNA(MATCH($D38,'随時②-2'!$D$4:$D$18,0)),0,1)</f>
        <v>0</v>
      </c>
      <c r="S38" s="63">
        <f t="shared" si="1"/>
      </c>
      <c r="T38" s="63">
        <f t="shared" si="3"/>
      </c>
      <c r="U38" s="5">
        <f t="shared" si="4"/>
      </c>
    </row>
    <row r="39" spans="1:21" ht="13.5" customHeight="1" hidden="1">
      <c r="A39" s="313">
        <f>'1-2'!A39</f>
        <v>0</v>
      </c>
      <c r="B39" s="314">
        <f>'1-2'!B39</f>
        <v>0</v>
      </c>
      <c r="C39" s="479">
        <f>'1-2'!C39</f>
        <v>0</v>
      </c>
      <c r="D39" s="255">
        <v>36</v>
      </c>
      <c r="E39" s="315">
        <f>IF($R39=1,"",VLOOKUP($D39,'1-2'!$D$4:$L$103,2))</f>
        <v>0</v>
      </c>
      <c r="F39" s="316">
        <f>IF($R39=1,"取消し",VLOOKUP($D39,'1-2'!$D$4:$L$103,3))</f>
        <v>0</v>
      </c>
      <c r="G39" s="225">
        <f>IF($R39=1,,VLOOKUP($D39,'1-2'!$D$4:$L$103,4))</f>
        <v>0</v>
      </c>
      <c r="H39" s="317">
        <f>IF($R39=1,,VLOOKUP($D39,'1-2'!$D$4:$L$103,5))</f>
        <v>0</v>
      </c>
      <c r="I39" s="317">
        <f>IF($R39=1,,VLOOKUP($D39,'1-2'!$D$4:$L$103,6))</f>
        <v>0</v>
      </c>
      <c r="J39" s="318">
        <f>IF($R39=1,,VLOOKUP($D39,'1-2'!$D$4:$L$103,7))</f>
        <v>0</v>
      </c>
      <c r="K39" s="319">
        <f t="shared" si="5"/>
        <v>0</v>
      </c>
      <c r="L39" s="320">
        <f t="shared" si="7"/>
        <v>0</v>
      </c>
      <c r="M39" s="321">
        <f t="shared" si="8"/>
        <v>0</v>
      </c>
      <c r="N39" s="321">
        <f t="shared" si="9"/>
        <v>0</v>
      </c>
      <c r="O39" s="310">
        <f t="shared" si="2"/>
        <v>0</v>
      </c>
      <c r="P39" s="311">
        <f>IF($R39=1,"",VLOOKUP($D39,'1-2'!$D$4:$L$103,8))</f>
        <v>0</v>
      </c>
      <c r="Q39" s="312">
        <f>IF($R39=1,"",VLOOKUP($D39,'1-2'!$D$4:$L$103,9))</f>
        <v>0</v>
      </c>
      <c r="R39" s="25">
        <f>IF(ISNA(MATCH($D39,'随時②-2'!$D$4:$D$18,0)),0,1)</f>
        <v>0</v>
      </c>
      <c r="S39" s="63">
        <f t="shared" si="1"/>
      </c>
      <c r="T39" s="63">
        <f t="shared" si="3"/>
      </c>
      <c r="U39" s="5">
        <f t="shared" si="4"/>
      </c>
    </row>
    <row r="40" spans="1:21" ht="13.5" customHeight="1" hidden="1">
      <c r="A40" s="313">
        <f>'1-2'!A40</f>
        <v>0</v>
      </c>
      <c r="B40" s="314">
        <f>'1-2'!B40</f>
        <v>0</v>
      </c>
      <c r="C40" s="479">
        <f>'1-2'!C40</f>
        <v>0</v>
      </c>
      <c r="D40" s="255">
        <v>37</v>
      </c>
      <c r="E40" s="315">
        <f>IF($R40=1,"",VLOOKUP($D40,'1-2'!$D$4:$L$103,2))</f>
        <v>0</v>
      </c>
      <c r="F40" s="316">
        <f>IF($R40=1,"取消し",VLOOKUP($D40,'1-2'!$D$4:$L$103,3))</f>
        <v>0</v>
      </c>
      <c r="G40" s="225">
        <f>IF($R40=1,,VLOOKUP($D40,'1-2'!$D$4:$L$103,4))</f>
        <v>0</v>
      </c>
      <c r="H40" s="317">
        <f>IF($R40=1,,VLOOKUP($D40,'1-2'!$D$4:$L$103,5))</f>
        <v>0</v>
      </c>
      <c r="I40" s="317">
        <f>IF($R40=1,,VLOOKUP($D40,'1-2'!$D$4:$L$103,6))</f>
        <v>0</v>
      </c>
      <c r="J40" s="318">
        <f>IF($R40=1,,VLOOKUP($D40,'1-2'!$D$4:$L$103,7))</f>
        <v>0</v>
      </c>
      <c r="K40" s="319">
        <f t="shared" si="5"/>
        <v>0</v>
      </c>
      <c r="L40" s="320">
        <f t="shared" si="7"/>
        <v>0</v>
      </c>
      <c r="M40" s="321">
        <f t="shared" si="8"/>
        <v>0</v>
      </c>
      <c r="N40" s="321">
        <f t="shared" si="9"/>
        <v>0</v>
      </c>
      <c r="O40" s="310">
        <f t="shared" si="2"/>
        <v>0</v>
      </c>
      <c r="P40" s="311">
        <f>IF($R40=1,"",VLOOKUP($D40,'1-2'!$D$4:$L$103,8))</f>
        <v>0</v>
      </c>
      <c r="Q40" s="312">
        <f>IF($R40=1,"",VLOOKUP($D40,'1-2'!$D$4:$L$103,9))</f>
        <v>0</v>
      </c>
      <c r="R40" s="25">
        <f>IF(ISNA(MATCH($D40,'随時②-2'!$D$4:$D$18,0)),0,1)</f>
        <v>0</v>
      </c>
      <c r="S40" s="63">
        <f t="shared" si="1"/>
      </c>
      <c r="T40" s="63">
        <f t="shared" si="3"/>
      </c>
      <c r="U40" s="5">
        <f t="shared" si="4"/>
      </c>
    </row>
    <row r="41" spans="1:21" ht="13.5" customHeight="1" hidden="1">
      <c r="A41" s="313">
        <f>'1-2'!A41</f>
        <v>0</v>
      </c>
      <c r="B41" s="314">
        <f>'1-2'!B41</f>
        <v>0</v>
      </c>
      <c r="C41" s="479">
        <f>'1-2'!C41</f>
        <v>0</v>
      </c>
      <c r="D41" s="255">
        <v>38</v>
      </c>
      <c r="E41" s="315">
        <f>IF($R41=1,"",VLOOKUP($D41,'1-2'!$D$4:$L$103,2))</f>
        <v>0</v>
      </c>
      <c r="F41" s="316">
        <f>IF($R41=1,"取消し",VLOOKUP($D41,'1-2'!$D$4:$L$103,3))</f>
        <v>0</v>
      </c>
      <c r="G41" s="225">
        <f>IF($R41=1,,VLOOKUP($D41,'1-2'!$D$4:$L$103,4))</f>
        <v>0</v>
      </c>
      <c r="H41" s="317">
        <f>IF($R41=1,,VLOOKUP($D41,'1-2'!$D$4:$L$103,5))</f>
        <v>0</v>
      </c>
      <c r="I41" s="317">
        <f>IF($R41=1,,VLOOKUP($D41,'1-2'!$D$4:$L$103,6))</f>
        <v>0</v>
      </c>
      <c r="J41" s="318">
        <f>IF($R41=1,,VLOOKUP($D41,'1-2'!$D$4:$L$103,7))</f>
        <v>0</v>
      </c>
      <c r="K41" s="319">
        <f t="shared" si="5"/>
        <v>0</v>
      </c>
      <c r="L41" s="320">
        <f t="shared" si="7"/>
        <v>0</v>
      </c>
      <c r="M41" s="321">
        <f t="shared" si="8"/>
        <v>0</v>
      </c>
      <c r="N41" s="321">
        <f t="shared" si="9"/>
        <v>0</v>
      </c>
      <c r="O41" s="310">
        <f t="shared" si="2"/>
        <v>0</v>
      </c>
      <c r="P41" s="311">
        <f>IF($R41=1,"",VLOOKUP($D41,'1-2'!$D$4:$L$103,8))</f>
        <v>0</v>
      </c>
      <c r="Q41" s="312">
        <f>IF($R41=1,"",VLOOKUP($D41,'1-2'!$D$4:$L$103,9))</f>
        <v>0</v>
      </c>
      <c r="R41" s="25">
        <f>IF(ISNA(MATCH($D41,'随時②-2'!$D$4:$D$18,0)),0,1)</f>
        <v>0</v>
      </c>
      <c r="S41" s="63">
        <f t="shared" si="1"/>
      </c>
      <c r="T41" s="63">
        <f t="shared" si="3"/>
      </c>
      <c r="U41" s="5">
        <f t="shared" si="4"/>
      </c>
    </row>
    <row r="42" spans="1:21" ht="13.5" customHeight="1" hidden="1">
      <c r="A42" s="313">
        <f>'1-2'!A42</f>
        <v>0</v>
      </c>
      <c r="B42" s="314">
        <f>'1-2'!B42</f>
        <v>0</v>
      </c>
      <c r="C42" s="479">
        <f>'1-2'!C42</f>
        <v>0</v>
      </c>
      <c r="D42" s="255">
        <v>39</v>
      </c>
      <c r="E42" s="315">
        <f>IF($R42=1,"",VLOOKUP($D42,'1-2'!$D$4:$L$103,2))</f>
        <v>0</v>
      </c>
      <c r="F42" s="316">
        <f>IF($R42=1,"取消し",VLOOKUP($D42,'1-2'!$D$4:$L$103,3))</f>
        <v>0</v>
      </c>
      <c r="G42" s="225">
        <f>IF($R42=1,,VLOOKUP($D42,'1-2'!$D$4:$L$103,4))</f>
        <v>0</v>
      </c>
      <c r="H42" s="317">
        <f>IF($R42=1,,VLOOKUP($D42,'1-2'!$D$4:$L$103,5))</f>
        <v>0</v>
      </c>
      <c r="I42" s="317">
        <f>IF($R42=1,,VLOOKUP($D42,'1-2'!$D$4:$L$103,6))</f>
        <v>0</v>
      </c>
      <c r="J42" s="318">
        <f>IF($R42=1,,VLOOKUP($D42,'1-2'!$D$4:$L$103,7))</f>
        <v>0</v>
      </c>
      <c r="K42" s="319">
        <f t="shared" si="5"/>
        <v>0</v>
      </c>
      <c r="L42" s="320">
        <f t="shared" si="7"/>
        <v>0</v>
      </c>
      <c r="M42" s="321">
        <f t="shared" si="8"/>
        <v>0</v>
      </c>
      <c r="N42" s="321">
        <f t="shared" si="9"/>
        <v>0</v>
      </c>
      <c r="O42" s="310">
        <f t="shared" si="2"/>
        <v>0</v>
      </c>
      <c r="P42" s="311">
        <f>IF($R42=1,"",VLOOKUP($D42,'1-2'!$D$4:$L$103,8))</f>
        <v>0</v>
      </c>
      <c r="Q42" s="312">
        <f>IF($R42=1,"",VLOOKUP($D42,'1-2'!$D$4:$L$103,9))</f>
        <v>0</v>
      </c>
      <c r="R42" s="25">
        <f>IF(ISNA(MATCH($D42,'随時②-2'!$D$4:$D$18,0)),0,1)</f>
        <v>0</v>
      </c>
      <c r="S42" s="63">
        <f t="shared" si="1"/>
      </c>
      <c r="T42" s="63">
        <f t="shared" si="3"/>
      </c>
      <c r="U42" s="5">
        <f t="shared" si="4"/>
      </c>
    </row>
    <row r="43" spans="1:21" ht="13.5" customHeight="1" hidden="1">
      <c r="A43" s="313">
        <f>'1-2'!A43</f>
        <v>0</v>
      </c>
      <c r="B43" s="314">
        <f>'1-2'!B43</f>
        <v>0</v>
      </c>
      <c r="C43" s="479">
        <f>'1-2'!C43</f>
        <v>0</v>
      </c>
      <c r="D43" s="255">
        <v>40</v>
      </c>
      <c r="E43" s="315">
        <f>IF($R43=1,"",VLOOKUP($D43,'1-2'!$D$4:$L$103,2))</f>
        <v>0</v>
      </c>
      <c r="F43" s="316">
        <f>IF($R43=1,"取消し",VLOOKUP($D43,'1-2'!$D$4:$L$103,3))</f>
        <v>0</v>
      </c>
      <c r="G43" s="225">
        <f>IF($R43=1,,VLOOKUP($D43,'1-2'!$D$4:$L$103,4))</f>
        <v>0</v>
      </c>
      <c r="H43" s="317">
        <f>IF($R43=1,,VLOOKUP($D43,'1-2'!$D$4:$L$103,5))</f>
        <v>0</v>
      </c>
      <c r="I43" s="317">
        <f>IF($R43=1,,VLOOKUP($D43,'1-2'!$D$4:$L$103,6))</f>
        <v>0</v>
      </c>
      <c r="J43" s="318">
        <f>IF($R43=1,,VLOOKUP($D43,'1-2'!$D$4:$L$103,7))</f>
        <v>0</v>
      </c>
      <c r="K43" s="319">
        <f t="shared" si="5"/>
        <v>0</v>
      </c>
      <c r="L43" s="320">
        <f t="shared" si="7"/>
        <v>0</v>
      </c>
      <c r="M43" s="321">
        <f t="shared" si="8"/>
        <v>0</v>
      </c>
      <c r="N43" s="321">
        <f t="shared" si="9"/>
        <v>0</v>
      </c>
      <c r="O43" s="310">
        <f t="shared" si="2"/>
        <v>0</v>
      </c>
      <c r="P43" s="311">
        <f>IF($R43=1,"",VLOOKUP($D43,'1-2'!$D$4:$L$103,8))</f>
        <v>0</v>
      </c>
      <c r="Q43" s="312">
        <f>IF($R43=1,"",VLOOKUP($D43,'1-2'!$D$4:$L$103,9))</f>
        <v>0</v>
      </c>
      <c r="R43" s="25">
        <f>IF(ISNA(MATCH($D43,'随時②-2'!$D$4:$D$18,0)),0,1)</f>
        <v>0</v>
      </c>
      <c r="S43" s="63">
        <f t="shared" si="1"/>
      </c>
      <c r="T43" s="63">
        <f t="shared" si="3"/>
      </c>
      <c r="U43" s="5">
        <f t="shared" si="4"/>
      </c>
    </row>
    <row r="44" spans="1:21" ht="13.5" customHeight="1" hidden="1">
      <c r="A44" s="313">
        <f>'1-2'!A44</f>
        <v>0</v>
      </c>
      <c r="B44" s="314">
        <f>'1-2'!B44</f>
        <v>0</v>
      </c>
      <c r="C44" s="479">
        <f>'1-2'!C44</f>
        <v>0</v>
      </c>
      <c r="D44" s="264">
        <v>41</v>
      </c>
      <c r="E44" s="315">
        <f>IF($R44=1,"",VLOOKUP($D44,'1-2'!$D$4:$L$103,2))</f>
        <v>0</v>
      </c>
      <c r="F44" s="316">
        <f>IF($R44=1,"取消し",VLOOKUP($D44,'1-2'!$D$4:$L$103,3))</f>
        <v>0</v>
      </c>
      <c r="G44" s="225">
        <f>IF($R44=1,,VLOOKUP($D44,'1-2'!$D$4:$L$103,4))</f>
        <v>0</v>
      </c>
      <c r="H44" s="317">
        <f>IF($R44=1,,VLOOKUP($D44,'1-2'!$D$4:$L$103,5))</f>
        <v>0</v>
      </c>
      <c r="I44" s="317">
        <f>IF($R44=1,,VLOOKUP($D44,'1-2'!$D$4:$L$103,6))</f>
        <v>0</v>
      </c>
      <c r="J44" s="318">
        <f>IF($R44=1,,VLOOKUP($D44,'1-2'!$D$4:$L$103,7))</f>
        <v>0</v>
      </c>
      <c r="K44" s="319">
        <f t="shared" si="5"/>
        <v>0</v>
      </c>
      <c r="L44" s="320">
        <f t="shared" si="7"/>
        <v>0</v>
      </c>
      <c r="M44" s="321">
        <f t="shared" si="8"/>
        <v>0</v>
      </c>
      <c r="N44" s="321">
        <f t="shared" si="9"/>
        <v>0</v>
      </c>
      <c r="O44" s="310">
        <f t="shared" si="2"/>
        <v>0</v>
      </c>
      <c r="P44" s="311">
        <f>IF($R44=1,"",VLOOKUP($D44,'1-2'!$D$4:$L$103,8))</f>
        <v>0</v>
      </c>
      <c r="Q44" s="312">
        <f>IF($R44=1,"",VLOOKUP($D44,'1-2'!$D$4:$L$103,9))</f>
        <v>0</v>
      </c>
      <c r="R44" s="25">
        <f>IF(ISNA(MATCH($D44,'随時②-2'!$D$4:$D$18,0)),0,1)</f>
        <v>0</v>
      </c>
      <c r="S44" s="63">
        <f t="shared" si="1"/>
      </c>
      <c r="T44" s="63">
        <f t="shared" si="3"/>
      </c>
      <c r="U44" s="5">
        <f t="shared" si="4"/>
      </c>
    </row>
    <row r="45" spans="1:21" ht="13.5" customHeight="1" hidden="1">
      <c r="A45" s="313">
        <f>'1-2'!A45</f>
        <v>0</v>
      </c>
      <c r="B45" s="314">
        <f>'1-2'!B45</f>
        <v>0</v>
      </c>
      <c r="C45" s="479">
        <f>'1-2'!C45</f>
        <v>0</v>
      </c>
      <c r="D45" s="255">
        <v>42</v>
      </c>
      <c r="E45" s="315">
        <f>IF($R45=1,"",VLOOKUP($D45,'1-2'!$D$4:$L$103,2))</f>
        <v>0</v>
      </c>
      <c r="F45" s="316">
        <f>IF($R45=1,"取消し",VLOOKUP($D45,'1-2'!$D$4:$L$103,3))</f>
        <v>0</v>
      </c>
      <c r="G45" s="225">
        <f>IF($R45=1,,VLOOKUP($D45,'1-2'!$D$4:$L$103,4))</f>
        <v>0</v>
      </c>
      <c r="H45" s="317">
        <f>IF($R45=1,,VLOOKUP($D45,'1-2'!$D$4:$L$103,5))</f>
        <v>0</v>
      </c>
      <c r="I45" s="317">
        <f>IF($R45=1,,VLOOKUP($D45,'1-2'!$D$4:$L$103,6))</f>
        <v>0</v>
      </c>
      <c r="J45" s="318">
        <f>IF($R45=1,,VLOOKUP($D45,'1-2'!$D$4:$L$103,7))</f>
        <v>0</v>
      </c>
      <c r="K45" s="319">
        <f t="shared" si="5"/>
        <v>0</v>
      </c>
      <c r="L45" s="320">
        <f t="shared" si="7"/>
        <v>0</v>
      </c>
      <c r="M45" s="321">
        <f t="shared" si="8"/>
        <v>0</v>
      </c>
      <c r="N45" s="321">
        <f t="shared" si="9"/>
        <v>0</v>
      </c>
      <c r="O45" s="310">
        <f t="shared" si="2"/>
        <v>0</v>
      </c>
      <c r="P45" s="311">
        <f>IF($R45=1,"",VLOOKUP($D45,'1-2'!$D$4:$L$103,8))</f>
        <v>0</v>
      </c>
      <c r="Q45" s="312">
        <f>IF($R45=1,"",VLOOKUP($D45,'1-2'!$D$4:$L$103,9))</f>
        <v>0</v>
      </c>
      <c r="R45" s="25">
        <f>IF(ISNA(MATCH($D45,'随時②-2'!$D$4:$D$18,0)),0,1)</f>
        <v>0</v>
      </c>
      <c r="S45" s="63">
        <f t="shared" si="1"/>
      </c>
      <c r="T45" s="63">
        <f t="shared" si="3"/>
      </c>
      <c r="U45" s="5">
        <f t="shared" si="4"/>
      </c>
    </row>
    <row r="46" spans="1:21" ht="13.5" customHeight="1" hidden="1">
      <c r="A46" s="313">
        <f>'1-2'!A46</f>
        <v>0</v>
      </c>
      <c r="B46" s="314">
        <f>'1-2'!B46</f>
        <v>0</v>
      </c>
      <c r="C46" s="479">
        <f>'1-2'!C46</f>
        <v>0</v>
      </c>
      <c r="D46" s="255">
        <v>43</v>
      </c>
      <c r="E46" s="315">
        <f>IF($R46=1,"",VLOOKUP($D46,'1-2'!$D$4:$L$103,2))</f>
        <v>0</v>
      </c>
      <c r="F46" s="316">
        <f>IF($R46=1,"取消し",VLOOKUP($D46,'1-2'!$D$4:$L$103,3))</f>
        <v>0</v>
      </c>
      <c r="G46" s="225">
        <f>IF($R46=1,,VLOOKUP($D46,'1-2'!$D$4:$L$103,4))</f>
        <v>0</v>
      </c>
      <c r="H46" s="317">
        <f>IF($R46=1,,VLOOKUP($D46,'1-2'!$D$4:$L$103,5))</f>
        <v>0</v>
      </c>
      <c r="I46" s="317">
        <f>IF($R46=1,,VLOOKUP($D46,'1-2'!$D$4:$L$103,6))</f>
        <v>0</v>
      </c>
      <c r="J46" s="318">
        <f>IF($R46=1,,VLOOKUP($D46,'1-2'!$D$4:$L$103,7))</f>
        <v>0</v>
      </c>
      <c r="K46" s="319">
        <f t="shared" si="5"/>
        <v>0</v>
      </c>
      <c r="L46" s="320">
        <f t="shared" si="7"/>
        <v>0</v>
      </c>
      <c r="M46" s="321">
        <f t="shared" si="8"/>
        <v>0</v>
      </c>
      <c r="N46" s="321">
        <f t="shared" si="9"/>
        <v>0</v>
      </c>
      <c r="O46" s="310">
        <f t="shared" si="2"/>
        <v>0</v>
      </c>
      <c r="P46" s="311">
        <f>IF($R46=1,"",VLOOKUP($D46,'1-2'!$D$4:$L$103,8))</f>
        <v>0</v>
      </c>
      <c r="Q46" s="312">
        <f>IF($R46=1,"",VLOOKUP($D46,'1-2'!$D$4:$L$103,9))</f>
        <v>0</v>
      </c>
      <c r="R46" s="25">
        <f>IF(ISNA(MATCH($D46,'随時②-2'!$D$4:$D$18,0)),0,1)</f>
        <v>0</v>
      </c>
      <c r="S46" s="63">
        <f t="shared" si="1"/>
      </c>
      <c r="T46" s="63">
        <f t="shared" si="3"/>
      </c>
      <c r="U46" s="5">
        <f t="shared" si="4"/>
      </c>
    </row>
    <row r="47" spans="1:21" ht="13.5" customHeight="1" hidden="1">
      <c r="A47" s="313">
        <f>'1-2'!A47</f>
        <v>0</v>
      </c>
      <c r="B47" s="314">
        <f>'1-2'!B47</f>
        <v>0</v>
      </c>
      <c r="C47" s="479">
        <f>'1-2'!C47</f>
        <v>0</v>
      </c>
      <c r="D47" s="255">
        <v>44</v>
      </c>
      <c r="E47" s="315">
        <f>IF($R47=1,"",VLOOKUP($D47,'1-2'!$D$4:$L$103,2))</f>
        <v>0</v>
      </c>
      <c r="F47" s="316">
        <f>IF($R47=1,"取消し",VLOOKUP($D47,'1-2'!$D$4:$L$103,3))</f>
        <v>0</v>
      </c>
      <c r="G47" s="225">
        <f>IF($R47=1,,VLOOKUP($D47,'1-2'!$D$4:$L$103,4))</f>
        <v>0</v>
      </c>
      <c r="H47" s="317">
        <f>IF($R47=1,,VLOOKUP($D47,'1-2'!$D$4:$L$103,5))</f>
        <v>0</v>
      </c>
      <c r="I47" s="317">
        <f>IF($R47=1,,VLOOKUP($D47,'1-2'!$D$4:$L$103,6))</f>
        <v>0</v>
      </c>
      <c r="J47" s="318">
        <f>IF($R47=1,,VLOOKUP($D47,'1-2'!$D$4:$L$103,7))</f>
        <v>0</v>
      </c>
      <c r="K47" s="319">
        <f t="shared" si="5"/>
        <v>0</v>
      </c>
      <c r="L47" s="320">
        <f t="shared" si="7"/>
        <v>0</v>
      </c>
      <c r="M47" s="321">
        <f t="shared" si="8"/>
        <v>0</v>
      </c>
      <c r="N47" s="321">
        <f t="shared" si="9"/>
        <v>0</v>
      </c>
      <c r="O47" s="310">
        <f t="shared" si="2"/>
        <v>0</v>
      </c>
      <c r="P47" s="311">
        <f>IF($R47=1,"",VLOOKUP($D47,'1-2'!$D$4:$L$103,8))</f>
        <v>0</v>
      </c>
      <c r="Q47" s="312">
        <f>IF($R47=1,"",VLOOKUP($D47,'1-2'!$D$4:$L$103,9))</f>
        <v>0</v>
      </c>
      <c r="R47" s="25">
        <f>IF(ISNA(MATCH($D47,'随時②-2'!$D$4:$D$18,0)),0,1)</f>
        <v>0</v>
      </c>
      <c r="S47" s="63">
        <f t="shared" si="1"/>
      </c>
      <c r="T47" s="63">
        <f t="shared" si="3"/>
      </c>
      <c r="U47" s="5">
        <f t="shared" si="4"/>
      </c>
    </row>
    <row r="48" spans="1:21" ht="13.5" customHeight="1" hidden="1">
      <c r="A48" s="313">
        <f>'1-2'!A48</f>
        <v>0</v>
      </c>
      <c r="B48" s="314">
        <f>'1-2'!B48</f>
        <v>0</v>
      </c>
      <c r="C48" s="479">
        <f>'1-2'!C48</f>
        <v>0</v>
      </c>
      <c r="D48" s="264">
        <v>45</v>
      </c>
      <c r="E48" s="315">
        <f>IF($R48=1,"",VLOOKUP($D48,'1-2'!$D$4:$L$103,2))</f>
        <v>0</v>
      </c>
      <c r="F48" s="316">
        <f>IF($R48=1,"取消し",VLOOKUP($D48,'1-2'!$D$4:$L$103,3))</f>
        <v>0</v>
      </c>
      <c r="G48" s="225">
        <f>IF($R48=1,,VLOOKUP($D48,'1-2'!$D$4:$L$103,4))</f>
        <v>0</v>
      </c>
      <c r="H48" s="317">
        <f>IF($R48=1,,VLOOKUP($D48,'1-2'!$D$4:$L$103,5))</f>
        <v>0</v>
      </c>
      <c r="I48" s="317">
        <f>IF($R48=1,,VLOOKUP($D48,'1-2'!$D$4:$L$103,6))</f>
        <v>0</v>
      </c>
      <c r="J48" s="318">
        <f>IF($R48=1,,VLOOKUP($D48,'1-2'!$D$4:$L$103,7))</f>
        <v>0</v>
      </c>
      <c r="K48" s="319">
        <f t="shared" si="5"/>
        <v>0</v>
      </c>
      <c r="L48" s="320">
        <f t="shared" si="7"/>
        <v>0</v>
      </c>
      <c r="M48" s="321">
        <f t="shared" si="8"/>
        <v>0</v>
      </c>
      <c r="N48" s="321">
        <f t="shared" si="9"/>
        <v>0</v>
      </c>
      <c r="O48" s="310">
        <f t="shared" si="2"/>
        <v>0</v>
      </c>
      <c r="P48" s="311">
        <f>IF($R48=1,"",VLOOKUP($D48,'1-2'!$D$4:$L$103,8))</f>
        <v>0</v>
      </c>
      <c r="Q48" s="312">
        <f>IF($R48=1,"",VLOOKUP($D48,'1-2'!$D$4:$L$103,9))</f>
        <v>0</v>
      </c>
      <c r="R48" s="25">
        <f>IF(ISNA(MATCH($D48,'随時②-2'!$D$4:$D$18,0)),0,1)</f>
        <v>0</v>
      </c>
      <c r="S48" s="63">
        <f t="shared" si="1"/>
      </c>
      <c r="T48" s="63">
        <f t="shared" si="3"/>
      </c>
      <c r="U48" s="5">
        <f t="shared" si="4"/>
      </c>
    </row>
    <row r="49" spans="1:21" ht="13.5" customHeight="1" hidden="1">
      <c r="A49" s="313">
        <f>'1-2'!A49</f>
        <v>0</v>
      </c>
      <c r="B49" s="314">
        <f>'1-2'!B49</f>
        <v>0</v>
      </c>
      <c r="C49" s="479">
        <f>'1-2'!C49</f>
        <v>0</v>
      </c>
      <c r="D49" s="255">
        <v>46</v>
      </c>
      <c r="E49" s="315">
        <f>IF($R49=1,"",VLOOKUP($D49,'1-2'!$D$4:$L$103,2))</f>
        <v>0</v>
      </c>
      <c r="F49" s="316">
        <f>IF($R49=1,"取消し",VLOOKUP($D49,'1-2'!$D$4:$L$103,3))</f>
        <v>0</v>
      </c>
      <c r="G49" s="225">
        <f>IF($R49=1,,VLOOKUP($D49,'1-2'!$D$4:$L$103,4))</f>
        <v>0</v>
      </c>
      <c r="H49" s="317">
        <f>IF($R49=1,,VLOOKUP($D49,'1-2'!$D$4:$L$103,5))</f>
        <v>0</v>
      </c>
      <c r="I49" s="317">
        <f>IF($R49=1,,VLOOKUP($D49,'1-2'!$D$4:$L$103,6))</f>
        <v>0</v>
      </c>
      <c r="J49" s="318">
        <f>IF($R49=1,,VLOOKUP($D49,'1-2'!$D$4:$L$103,7))</f>
        <v>0</v>
      </c>
      <c r="K49" s="319">
        <f t="shared" si="5"/>
        <v>0</v>
      </c>
      <c r="L49" s="320">
        <f t="shared" si="7"/>
        <v>0</v>
      </c>
      <c r="M49" s="321">
        <f t="shared" si="8"/>
        <v>0</v>
      </c>
      <c r="N49" s="321">
        <f t="shared" si="9"/>
        <v>0</v>
      </c>
      <c r="O49" s="310">
        <f t="shared" si="2"/>
        <v>0</v>
      </c>
      <c r="P49" s="311">
        <f>IF($R49=1,"",VLOOKUP($D49,'1-2'!$D$4:$L$103,8))</f>
        <v>0</v>
      </c>
      <c r="Q49" s="312">
        <f>IF($R49=1,"",VLOOKUP($D49,'1-2'!$D$4:$L$103,9))</f>
        <v>0</v>
      </c>
      <c r="R49" s="25">
        <f>IF(ISNA(MATCH($D49,'随時②-2'!$D$4:$D$18,0)),0,1)</f>
        <v>0</v>
      </c>
      <c r="S49" s="63">
        <f t="shared" si="1"/>
      </c>
      <c r="T49" s="63">
        <f t="shared" si="3"/>
      </c>
      <c r="U49" s="5">
        <f t="shared" si="4"/>
      </c>
    </row>
    <row r="50" spans="1:21" ht="13.5" customHeight="1" hidden="1">
      <c r="A50" s="313">
        <f>'1-2'!A50</f>
        <v>0</v>
      </c>
      <c r="B50" s="314">
        <f>'1-2'!B50</f>
        <v>0</v>
      </c>
      <c r="C50" s="479">
        <f>'1-2'!C50</f>
        <v>0</v>
      </c>
      <c r="D50" s="255">
        <v>47</v>
      </c>
      <c r="E50" s="315">
        <f>IF($R50=1,"",VLOOKUP($D50,'1-2'!$D$4:$L$103,2))</f>
        <v>0</v>
      </c>
      <c r="F50" s="316">
        <f>IF($R50=1,"取消し",VLOOKUP($D50,'1-2'!$D$4:$L$103,3))</f>
        <v>0</v>
      </c>
      <c r="G50" s="225">
        <f>IF($R50=1,,VLOOKUP($D50,'1-2'!$D$4:$L$103,4))</f>
        <v>0</v>
      </c>
      <c r="H50" s="317">
        <f>IF($R50=1,,VLOOKUP($D50,'1-2'!$D$4:$L$103,5))</f>
        <v>0</v>
      </c>
      <c r="I50" s="317">
        <f>IF($R50=1,,VLOOKUP($D50,'1-2'!$D$4:$L$103,6))</f>
        <v>0</v>
      </c>
      <c r="J50" s="318">
        <f>IF($R50=1,,VLOOKUP($D50,'1-2'!$D$4:$L$103,7))</f>
        <v>0</v>
      </c>
      <c r="K50" s="319">
        <f t="shared" si="5"/>
        <v>0</v>
      </c>
      <c r="L50" s="320">
        <f t="shared" si="7"/>
        <v>0</v>
      </c>
      <c r="M50" s="321">
        <f t="shared" si="8"/>
        <v>0</v>
      </c>
      <c r="N50" s="321">
        <f t="shared" si="9"/>
        <v>0</v>
      </c>
      <c r="O50" s="310">
        <f t="shared" si="2"/>
        <v>0</v>
      </c>
      <c r="P50" s="311">
        <f>IF($R50=1,"",VLOOKUP($D50,'1-2'!$D$4:$L$103,8))</f>
        <v>0</v>
      </c>
      <c r="Q50" s="312">
        <f>IF($R50=1,"",VLOOKUP($D50,'1-2'!$D$4:$L$103,9))</f>
        <v>0</v>
      </c>
      <c r="R50" s="25">
        <f>IF(ISNA(MATCH($D50,'随時②-2'!$D$4:$D$18,0)),0,1)</f>
        <v>0</v>
      </c>
      <c r="S50" s="63">
        <f t="shared" si="1"/>
      </c>
      <c r="T50" s="63">
        <f t="shared" si="3"/>
      </c>
      <c r="U50" s="5">
        <f t="shared" si="4"/>
      </c>
    </row>
    <row r="51" spans="1:21" ht="13.5" customHeight="1" hidden="1">
      <c r="A51" s="313">
        <f>'1-2'!A51</f>
        <v>0</v>
      </c>
      <c r="B51" s="314">
        <f>'1-2'!B51</f>
        <v>0</v>
      </c>
      <c r="C51" s="479">
        <f>'1-2'!C51</f>
        <v>0</v>
      </c>
      <c r="D51" s="255">
        <v>48</v>
      </c>
      <c r="E51" s="315">
        <f>IF($R51=1,"",VLOOKUP($D51,'1-2'!$D$4:$L$103,2))</f>
        <v>0</v>
      </c>
      <c r="F51" s="316">
        <f>IF($R51=1,"取消し",VLOOKUP($D51,'1-2'!$D$4:$L$103,3))</f>
        <v>0</v>
      </c>
      <c r="G51" s="225">
        <f>IF($R51=1,,VLOOKUP($D51,'1-2'!$D$4:$L$103,4))</f>
        <v>0</v>
      </c>
      <c r="H51" s="317">
        <f>IF($R51=1,,VLOOKUP($D51,'1-2'!$D$4:$L$103,5))</f>
        <v>0</v>
      </c>
      <c r="I51" s="317">
        <f>IF($R51=1,,VLOOKUP($D51,'1-2'!$D$4:$L$103,6))</f>
        <v>0</v>
      </c>
      <c r="J51" s="318">
        <f>IF($R51=1,,VLOOKUP($D51,'1-2'!$D$4:$L$103,7))</f>
        <v>0</v>
      </c>
      <c r="K51" s="319">
        <f t="shared" si="5"/>
        <v>0</v>
      </c>
      <c r="L51" s="320">
        <f t="shared" si="7"/>
        <v>0</v>
      </c>
      <c r="M51" s="321">
        <f t="shared" si="8"/>
        <v>0</v>
      </c>
      <c r="N51" s="321">
        <f t="shared" si="9"/>
        <v>0</v>
      </c>
      <c r="O51" s="310">
        <f t="shared" si="2"/>
        <v>0</v>
      </c>
      <c r="P51" s="311">
        <f>IF($R51=1,"",VLOOKUP($D51,'1-2'!$D$4:$L$103,8))</f>
        <v>0</v>
      </c>
      <c r="Q51" s="312">
        <f>IF($R51=1,"",VLOOKUP($D51,'1-2'!$D$4:$L$103,9))</f>
        <v>0</v>
      </c>
      <c r="R51" s="25">
        <f>IF(ISNA(MATCH($D51,'随時②-2'!$D$4:$D$18,0)),0,1)</f>
        <v>0</v>
      </c>
      <c r="S51" s="63">
        <f t="shared" si="1"/>
      </c>
      <c r="T51" s="63">
        <f t="shared" si="3"/>
      </c>
      <c r="U51" s="5">
        <f t="shared" si="4"/>
      </c>
    </row>
    <row r="52" spans="1:21" ht="13.5" customHeight="1" hidden="1">
      <c r="A52" s="313">
        <f>'1-2'!A52</f>
        <v>0</v>
      </c>
      <c r="B52" s="314">
        <f>'1-2'!B52</f>
        <v>0</v>
      </c>
      <c r="C52" s="479">
        <f>'1-2'!C52</f>
        <v>0</v>
      </c>
      <c r="D52" s="264">
        <v>49</v>
      </c>
      <c r="E52" s="315">
        <f>IF($R52=1,"",VLOOKUP($D52,'1-2'!$D$4:$L$103,2))</f>
        <v>0</v>
      </c>
      <c r="F52" s="316">
        <f>IF($R52=1,"取消し",VLOOKUP($D52,'1-2'!$D$4:$L$103,3))</f>
        <v>0</v>
      </c>
      <c r="G52" s="225">
        <f>IF($R52=1,,VLOOKUP($D52,'1-2'!$D$4:$L$103,4))</f>
        <v>0</v>
      </c>
      <c r="H52" s="317">
        <f>IF($R52=1,,VLOOKUP($D52,'1-2'!$D$4:$L$103,5))</f>
        <v>0</v>
      </c>
      <c r="I52" s="317">
        <f>IF($R52=1,,VLOOKUP($D52,'1-2'!$D$4:$L$103,6))</f>
        <v>0</v>
      </c>
      <c r="J52" s="318">
        <f>IF($R52=1,,VLOOKUP($D52,'1-2'!$D$4:$L$103,7))</f>
        <v>0</v>
      </c>
      <c r="K52" s="319">
        <f t="shared" si="5"/>
        <v>0</v>
      </c>
      <c r="L52" s="320">
        <f t="shared" si="7"/>
        <v>0</v>
      </c>
      <c r="M52" s="321">
        <f t="shared" si="8"/>
        <v>0</v>
      </c>
      <c r="N52" s="321">
        <f t="shared" si="9"/>
        <v>0</v>
      </c>
      <c r="O52" s="310">
        <f t="shared" si="2"/>
        <v>0</v>
      </c>
      <c r="P52" s="311">
        <f>IF($R52=1,"",VLOOKUP($D52,'1-2'!$D$4:$L$103,8))</f>
        <v>0</v>
      </c>
      <c r="Q52" s="312">
        <f>IF($R52=1,"",VLOOKUP($D52,'1-2'!$D$4:$L$103,9))</f>
        <v>0</v>
      </c>
      <c r="R52" s="25">
        <f>IF(ISNA(MATCH($D52,'随時②-2'!$D$4:$D$18,0)),0,1)</f>
        <v>0</v>
      </c>
      <c r="S52" s="63">
        <f t="shared" si="1"/>
      </c>
      <c r="T52" s="63">
        <f t="shared" si="3"/>
      </c>
      <c r="U52" s="5">
        <f t="shared" si="4"/>
      </c>
    </row>
    <row r="53" spans="1:21" ht="13.5" customHeight="1" hidden="1">
      <c r="A53" s="313">
        <f>'1-2'!A53</f>
        <v>0</v>
      </c>
      <c r="B53" s="314">
        <f>'1-2'!B53</f>
        <v>0</v>
      </c>
      <c r="C53" s="479">
        <f>'1-2'!C53</f>
        <v>0</v>
      </c>
      <c r="D53" s="274">
        <v>50</v>
      </c>
      <c r="E53" s="315">
        <f>IF($R53=1,"",VLOOKUP($D53,'1-2'!$D$4:$L$103,2))</f>
        <v>0</v>
      </c>
      <c r="F53" s="316">
        <f>IF($R53=1,"取消し",VLOOKUP($D53,'1-2'!$D$4:$L$103,3))</f>
        <v>0</v>
      </c>
      <c r="G53" s="225">
        <f>IF($R53=1,,VLOOKUP($D53,'1-2'!$D$4:$L$103,4))</f>
        <v>0</v>
      </c>
      <c r="H53" s="317">
        <f>IF($R53=1,,VLOOKUP($D53,'1-2'!$D$4:$L$103,5))</f>
        <v>0</v>
      </c>
      <c r="I53" s="317">
        <f>IF($R53=1,,VLOOKUP($D53,'1-2'!$D$4:$L$103,6))</f>
        <v>0</v>
      </c>
      <c r="J53" s="318">
        <f>IF($R53=1,,VLOOKUP($D53,'1-2'!$D$4:$L$103,7))</f>
        <v>0</v>
      </c>
      <c r="K53" s="319">
        <f t="shared" si="5"/>
        <v>0</v>
      </c>
      <c r="L53" s="320">
        <f t="shared" si="7"/>
        <v>0</v>
      </c>
      <c r="M53" s="321">
        <f t="shared" si="8"/>
        <v>0</v>
      </c>
      <c r="N53" s="321">
        <f t="shared" si="9"/>
        <v>0</v>
      </c>
      <c r="O53" s="310">
        <f t="shared" si="2"/>
        <v>0</v>
      </c>
      <c r="P53" s="311">
        <f>IF($R53=1,"",VLOOKUP($D53,'1-2'!$D$4:$L$103,8))</f>
        <v>0</v>
      </c>
      <c r="Q53" s="312">
        <f>IF($R53=1,"",VLOOKUP($D53,'1-2'!$D$4:$L$103,9))</f>
        <v>0</v>
      </c>
      <c r="R53" s="25">
        <f>IF(ISNA(MATCH($D53,'随時②-2'!$D$4:$D$18,0)),0,1)</f>
        <v>0</v>
      </c>
      <c r="S53" s="63">
        <f t="shared" si="1"/>
      </c>
      <c r="T53" s="63">
        <f t="shared" si="3"/>
      </c>
      <c r="U53" s="5">
        <f t="shared" si="4"/>
      </c>
    </row>
    <row r="54" spans="1:21" ht="13.5" customHeight="1" hidden="1">
      <c r="A54" s="313">
        <f>'1-2'!A54</f>
        <v>0</v>
      </c>
      <c r="B54" s="314">
        <f>'1-2'!B54</f>
        <v>0</v>
      </c>
      <c r="C54" s="479">
        <f>'1-2'!C54</f>
        <v>0</v>
      </c>
      <c r="D54" s="284">
        <v>51</v>
      </c>
      <c r="E54" s="315">
        <f>IF($R54=1,"",VLOOKUP($D54,'1-2'!$D$4:$L$103,2))</f>
        <v>0</v>
      </c>
      <c r="F54" s="316">
        <f>IF($R54=1,"取消し",VLOOKUP($D54,'1-2'!$D$4:$L$103,3))</f>
        <v>0</v>
      </c>
      <c r="G54" s="225">
        <f>IF($R54=1,,VLOOKUP($D54,'1-2'!$D$4:$L$103,4))</f>
        <v>0</v>
      </c>
      <c r="H54" s="317">
        <f>IF($R54=1,,VLOOKUP($D54,'1-2'!$D$4:$L$103,5))</f>
        <v>0</v>
      </c>
      <c r="I54" s="317">
        <f>IF($R54=1,,VLOOKUP($D54,'1-2'!$D$4:$L$103,6))</f>
        <v>0</v>
      </c>
      <c r="J54" s="318">
        <f>IF($R54=1,,VLOOKUP($D54,'1-2'!$D$4:$L$103,7))</f>
        <v>0</v>
      </c>
      <c r="K54" s="319">
        <f t="shared" si="5"/>
        <v>0</v>
      </c>
      <c r="L54" s="320">
        <f t="shared" si="7"/>
        <v>0</v>
      </c>
      <c r="M54" s="321">
        <f t="shared" si="8"/>
        <v>0</v>
      </c>
      <c r="N54" s="321">
        <f t="shared" si="9"/>
        <v>0</v>
      </c>
      <c r="O54" s="310">
        <f t="shared" si="2"/>
        <v>0</v>
      </c>
      <c r="P54" s="311">
        <f>IF($R54=1,"",VLOOKUP($D54,'1-2'!$D$4:$L$103,8))</f>
        <v>0</v>
      </c>
      <c r="Q54" s="312">
        <f>IF($R54=1,"",VLOOKUP($D54,'1-2'!$D$4:$L$103,9))</f>
        <v>0</v>
      </c>
      <c r="R54" s="25">
        <f>IF(ISNA(MATCH($D54,'随時②-2'!$D$4:$D$18,0)),0,1)</f>
        <v>0</v>
      </c>
      <c r="S54" s="63">
        <f t="shared" si="1"/>
      </c>
      <c r="T54" s="63">
        <f t="shared" si="3"/>
      </c>
      <c r="U54" s="5">
        <f t="shared" si="4"/>
      </c>
    </row>
    <row r="55" spans="1:21" ht="13.5" customHeight="1" hidden="1">
      <c r="A55" s="313">
        <f>'1-2'!A55</f>
        <v>0</v>
      </c>
      <c r="B55" s="314">
        <f>'1-2'!B55</f>
        <v>0</v>
      </c>
      <c r="C55" s="479">
        <f>'1-2'!C55</f>
        <v>0</v>
      </c>
      <c r="D55" s="284">
        <v>52</v>
      </c>
      <c r="E55" s="315">
        <f>IF($R55=1,"",VLOOKUP($D55,'1-2'!$D$4:$L$103,2))</f>
        <v>0</v>
      </c>
      <c r="F55" s="316">
        <f>IF($R55=1,"取消し",VLOOKUP($D55,'1-2'!$D$4:$L$103,3))</f>
        <v>0</v>
      </c>
      <c r="G55" s="225">
        <f>IF($R55=1,,VLOOKUP($D55,'1-2'!$D$4:$L$103,4))</f>
        <v>0</v>
      </c>
      <c r="H55" s="317">
        <f>IF($R55=1,,VLOOKUP($D55,'1-2'!$D$4:$L$103,5))</f>
        <v>0</v>
      </c>
      <c r="I55" s="317">
        <f>IF($R55=1,,VLOOKUP($D55,'1-2'!$D$4:$L$103,6))</f>
        <v>0</v>
      </c>
      <c r="J55" s="318">
        <f>IF($R55=1,,VLOOKUP($D55,'1-2'!$D$4:$L$103,7))</f>
        <v>0</v>
      </c>
      <c r="K55" s="319">
        <f t="shared" si="5"/>
        <v>0</v>
      </c>
      <c r="L55" s="320">
        <f t="shared" si="7"/>
        <v>0</v>
      </c>
      <c r="M55" s="321">
        <f t="shared" si="8"/>
        <v>0</v>
      </c>
      <c r="N55" s="321">
        <f t="shared" si="9"/>
        <v>0</v>
      </c>
      <c r="O55" s="310">
        <f t="shared" si="2"/>
        <v>0</v>
      </c>
      <c r="P55" s="311">
        <f>IF($R55=1,"",VLOOKUP($D55,'1-2'!$D$4:$L$103,8))</f>
        <v>0</v>
      </c>
      <c r="Q55" s="312">
        <f>IF($R55=1,"",VLOOKUP($D55,'1-2'!$D$4:$L$103,9))</f>
        <v>0</v>
      </c>
      <c r="R55" s="25">
        <f>IF(ISNA(MATCH($D55,'随時②-2'!$D$4:$D$18,0)),0,1)</f>
        <v>0</v>
      </c>
      <c r="S55" s="63">
        <f t="shared" si="1"/>
      </c>
      <c r="T55" s="63">
        <f t="shared" si="3"/>
      </c>
      <c r="U55" s="5">
        <f t="shared" si="4"/>
      </c>
    </row>
    <row r="56" spans="1:21" ht="13.5" customHeight="1" hidden="1">
      <c r="A56" s="313">
        <f>'1-2'!A56</f>
        <v>0</v>
      </c>
      <c r="B56" s="314">
        <f>'1-2'!B56</f>
        <v>0</v>
      </c>
      <c r="C56" s="479">
        <f>'1-2'!C56</f>
        <v>0</v>
      </c>
      <c r="D56" s="284">
        <v>53</v>
      </c>
      <c r="E56" s="315">
        <f>IF($R56=1,"",VLOOKUP($D56,'1-2'!$D$4:$L$103,2))</f>
        <v>0</v>
      </c>
      <c r="F56" s="316">
        <f>IF($R56=1,"取消し",VLOOKUP($D56,'1-2'!$D$4:$L$103,3))</f>
        <v>0</v>
      </c>
      <c r="G56" s="225">
        <f>IF($R56=1,,VLOOKUP($D56,'1-2'!$D$4:$L$103,4))</f>
        <v>0</v>
      </c>
      <c r="H56" s="317">
        <f>IF($R56=1,,VLOOKUP($D56,'1-2'!$D$4:$L$103,5))</f>
        <v>0</v>
      </c>
      <c r="I56" s="317">
        <f>IF($R56=1,,VLOOKUP($D56,'1-2'!$D$4:$L$103,6))</f>
        <v>0</v>
      </c>
      <c r="J56" s="318">
        <f>IF($R56=1,,VLOOKUP($D56,'1-2'!$D$4:$L$103,7))</f>
        <v>0</v>
      </c>
      <c r="K56" s="319">
        <f t="shared" si="5"/>
        <v>0</v>
      </c>
      <c r="L56" s="320">
        <f t="shared" si="7"/>
        <v>0</v>
      </c>
      <c r="M56" s="321">
        <f t="shared" si="8"/>
        <v>0</v>
      </c>
      <c r="N56" s="321">
        <f t="shared" si="9"/>
        <v>0</v>
      </c>
      <c r="O56" s="310">
        <f t="shared" si="2"/>
        <v>0</v>
      </c>
      <c r="P56" s="311">
        <f>IF($R56=1,"",VLOOKUP($D56,'1-2'!$D$4:$L$103,8))</f>
        <v>0</v>
      </c>
      <c r="Q56" s="312">
        <f>IF($R56=1,"",VLOOKUP($D56,'1-2'!$D$4:$L$103,9))</f>
        <v>0</v>
      </c>
      <c r="R56" s="25">
        <f>IF(ISNA(MATCH($D56,'随時②-2'!$D$4:$D$18,0)),0,1)</f>
        <v>0</v>
      </c>
      <c r="S56" s="63">
        <f t="shared" si="1"/>
      </c>
      <c r="T56" s="63">
        <f t="shared" si="3"/>
      </c>
      <c r="U56" s="5">
        <f t="shared" si="4"/>
      </c>
    </row>
    <row r="57" spans="1:21" ht="13.5" customHeight="1" hidden="1">
      <c r="A57" s="313">
        <f>'1-2'!A57</f>
        <v>0</v>
      </c>
      <c r="B57" s="314">
        <f>'1-2'!B57</f>
        <v>0</v>
      </c>
      <c r="C57" s="479">
        <f>'1-2'!C57</f>
        <v>0</v>
      </c>
      <c r="D57" s="284">
        <v>54</v>
      </c>
      <c r="E57" s="315">
        <f>IF($R57=1,"",VLOOKUP($D57,'1-2'!$D$4:$L$103,2))</f>
        <v>0</v>
      </c>
      <c r="F57" s="316">
        <f>IF($R57=1,"取消し",VLOOKUP($D57,'1-2'!$D$4:$L$103,3))</f>
        <v>0</v>
      </c>
      <c r="G57" s="225">
        <f>IF($R57=1,,VLOOKUP($D57,'1-2'!$D$4:$L$103,4))</f>
        <v>0</v>
      </c>
      <c r="H57" s="317">
        <f>IF($R57=1,,VLOOKUP($D57,'1-2'!$D$4:$L$103,5))</f>
        <v>0</v>
      </c>
      <c r="I57" s="317">
        <f>IF($R57=1,,VLOOKUP($D57,'1-2'!$D$4:$L$103,6))</f>
        <v>0</v>
      </c>
      <c r="J57" s="318">
        <f>IF($R57=1,,VLOOKUP($D57,'1-2'!$D$4:$L$103,7))</f>
        <v>0</v>
      </c>
      <c r="K57" s="319">
        <f t="shared" si="5"/>
        <v>0</v>
      </c>
      <c r="L57" s="320">
        <f t="shared" si="7"/>
        <v>0</v>
      </c>
      <c r="M57" s="321">
        <f t="shared" si="8"/>
        <v>0</v>
      </c>
      <c r="N57" s="321">
        <f t="shared" si="9"/>
        <v>0</v>
      </c>
      <c r="O57" s="310">
        <f t="shared" si="2"/>
        <v>0</v>
      </c>
      <c r="P57" s="311">
        <f>IF($R57=1,"",VLOOKUP($D57,'1-2'!$D$4:$L$103,8))</f>
        <v>0</v>
      </c>
      <c r="Q57" s="312">
        <f>IF($R57=1,"",VLOOKUP($D57,'1-2'!$D$4:$L$103,9))</f>
        <v>0</v>
      </c>
      <c r="R57" s="25">
        <f>IF(ISNA(MATCH($D57,'随時②-2'!$D$4:$D$18,0)),0,1)</f>
        <v>0</v>
      </c>
      <c r="S57" s="63">
        <f t="shared" si="1"/>
      </c>
      <c r="T57" s="63">
        <f t="shared" si="3"/>
      </c>
      <c r="U57" s="5">
        <f t="shared" si="4"/>
      </c>
    </row>
    <row r="58" spans="1:21" ht="13.5" customHeight="1" hidden="1">
      <c r="A58" s="313">
        <f>'1-2'!A58</f>
        <v>0</v>
      </c>
      <c r="B58" s="314">
        <f>'1-2'!B58</f>
        <v>0</v>
      </c>
      <c r="C58" s="479">
        <f>'1-2'!C58</f>
        <v>0</v>
      </c>
      <c r="D58" s="284">
        <v>55</v>
      </c>
      <c r="E58" s="315">
        <f>IF($R58=1,"",VLOOKUP($D58,'1-2'!$D$4:$L$103,2))</f>
        <v>0</v>
      </c>
      <c r="F58" s="316">
        <f>IF($R58=1,"取消し",VLOOKUP($D58,'1-2'!$D$4:$L$103,3))</f>
        <v>0</v>
      </c>
      <c r="G58" s="225">
        <f>IF($R58=1,,VLOOKUP($D58,'1-2'!$D$4:$L$103,4))</f>
        <v>0</v>
      </c>
      <c r="H58" s="317">
        <f>IF($R58=1,,VLOOKUP($D58,'1-2'!$D$4:$L$103,5))</f>
        <v>0</v>
      </c>
      <c r="I58" s="317">
        <f>IF($R58=1,,VLOOKUP($D58,'1-2'!$D$4:$L$103,6))</f>
        <v>0</v>
      </c>
      <c r="J58" s="318">
        <f>IF($R58=1,,VLOOKUP($D58,'1-2'!$D$4:$L$103,7))</f>
        <v>0</v>
      </c>
      <c r="K58" s="319">
        <f t="shared" si="5"/>
        <v>0</v>
      </c>
      <c r="L58" s="320">
        <f t="shared" si="7"/>
        <v>0</v>
      </c>
      <c r="M58" s="321">
        <f t="shared" si="8"/>
        <v>0</v>
      </c>
      <c r="N58" s="321">
        <f t="shared" si="9"/>
        <v>0</v>
      </c>
      <c r="O58" s="310">
        <f t="shared" si="2"/>
        <v>0</v>
      </c>
      <c r="P58" s="311">
        <f>IF($R58=1,"",VLOOKUP($D58,'1-2'!$D$4:$L$103,8))</f>
        <v>0</v>
      </c>
      <c r="Q58" s="312">
        <f>IF($R58=1,"",VLOOKUP($D58,'1-2'!$D$4:$L$103,9))</f>
        <v>0</v>
      </c>
      <c r="R58" s="25">
        <f>IF(ISNA(MATCH($D58,'随時②-2'!$D$4:$D$18,0)),0,1)</f>
        <v>0</v>
      </c>
      <c r="S58" s="63">
        <f t="shared" si="1"/>
      </c>
      <c r="T58" s="63">
        <f t="shared" si="3"/>
      </c>
      <c r="U58" s="5">
        <f t="shared" si="4"/>
      </c>
    </row>
    <row r="59" spans="1:21" ht="13.5" customHeight="1" hidden="1">
      <c r="A59" s="313">
        <f>'1-2'!A59</f>
        <v>0</v>
      </c>
      <c r="B59" s="314">
        <f>'1-2'!B59</f>
        <v>0</v>
      </c>
      <c r="C59" s="479">
        <f>'1-2'!C59</f>
        <v>0</v>
      </c>
      <c r="D59" s="284">
        <v>56</v>
      </c>
      <c r="E59" s="315">
        <f>IF($R59=1,"",VLOOKUP($D59,'1-2'!$D$4:$L$103,2))</f>
        <v>0</v>
      </c>
      <c r="F59" s="316">
        <f>IF($R59=1,"取消し",VLOOKUP($D59,'1-2'!$D$4:$L$103,3))</f>
        <v>0</v>
      </c>
      <c r="G59" s="225">
        <f>IF($R59=1,,VLOOKUP($D59,'1-2'!$D$4:$L$103,4))</f>
        <v>0</v>
      </c>
      <c r="H59" s="317">
        <f>IF($R59=1,,VLOOKUP($D59,'1-2'!$D$4:$L$103,5))</f>
        <v>0</v>
      </c>
      <c r="I59" s="317">
        <f>IF($R59=1,,VLOOKUP($D59,'1-2'!$D$4:$L$103,6))</f>
        <v>0</v>
      </c>
      <c r="J59" s="318">
        <f>IF($R59=1,,VLOOKUP($D59,'1-2'!$D$4:$L$103,7))</f>
        <v>0</v>
      </c>
      <c r="K59" s="319">
        <f t="shared" si="5"/>
        <v>0</v>
      </c>
      <c r="L59" s="320">
        <f t="shared" si="7"/>
        <v>0</v>
      </c>
      <c r="M59" s="321">
        <f t="shared" si="8"/>
        <v>0</v>
      </c>
      <c r="N59" s="321">
        <f t="shared" si="9"/>
        <v>0</v>
      </c>
      <c r="O59" s="310">
        <f t="shared" si="2"/>
        <v>0</v>
      </c>
      <c r="P59" s="311">
        <f>IF($R59=1,"",VLOOKUP($D59,'1-2'!$D$4:$L$103,8))</f>
        <v>0</v>
      </c>
      <c r="Q59" s="312">
        <f>IF($R59=1,"",VLOOKUP($D59,'1-2'!$D$4:$L$103,9))</f>
        <v>0</v>
      </c>
      <c r="R59" s="25">
        <f>IF(ISNA(MATCH($D59,'随時②-2'!$D$4:$D$18,0)),0,1)</f>
        <v>0</v>
      </c>
      <c r="S59" s="63">
        <f t="shared" si="1"/>
      </c>
      <c r="T59" s="63">
        <f t="shared" si="3"/>
      </c>
      <c r="U59" s="5">
        <f t="shared" si="4"/>
      </c>
    </row>
    <row r="60" spans="1:21" ht="13.5" customHeight="1" hidden="1">
      <c r="A60" s="313">
        <f>'1-2'!A60</f>
        <v>0</v>
      </c>
      <c r="B60" s="314">
        <f>'1-2'!B60</f>
        <v>0</v>
      </c>
      <c r="C60" s="479">
        <f>'1-2'!C60</f>
        <v>0</v>
      </c>
      <c r="D60" s="284">
        <v>57</v>
      </c>
      <c r="E60" s="315">
        <f>IF($R60=1,"",VLOOKUP($D60,'1-2'!$D$4:$L$103,2))</f>
        <v>0</v>
      </c>
      <c r="F60" s="316">
        <f>IF($R60=1,"取消し",VLOOKUP($D60,'1-2'!$D$4:$L$103,3))</f>
        <v>0</v>
      </c>
      <c r="G60" s="225">
        <f>IF($R60=1,,VLOOKUP($D60,'1-2'!$D$4:$L$103,4))</f>
        <v>0</v>
      </c>
      <c r="H60" s="317">
        <f>IF($R60=1,,VLOOKUP($D60,'1-2'!$D$4:$L$103,5))</f>
        <v>0</v>
      </c>
      <c r="I60" s="317">
        <f>IF($R60=1,,VLOOKUP($D60,'1-2'!$D$4:$L$103,6))</f>
        <v>0</v>
      </c>
      <c r="J60" s="318">
        <f>IF($R60=1,,VLOOKUP($D60,'1-2'!$D$4:$L$103,7))</f>
        <v>0</v>
      </c>
      <c r="K60" s="319">
        <f t="shared" si="5"/>
        <v>0</v>
      </c>
      <c r="L60" s="320">
        <f t="shared" si="7"/>
        <v>0</v>
      </c>
      <c r="M60" s="321">
        <f t="shared" si="8"/>
        <v>0</v>
      </c>
      <c r="N60" s="321">
        <f t="shared" si="9"/>
        <v>0</v>
      </c>
      <c r="O60" s="310">
        <f t="shared" si="2"/>
        <v>0</v>
      </c>
      <c r="P60" s="311">
        <f>IF($R60=1,"",VLOOKUP($D60,'1-2'!$D$4:$L$103,8))</f>
        <v>0</v>
      </c>
      <c r="Q60" s="312">
        <f>IF($R60=1,"",VLOOKUP($D60,'1-2'!$D$4:$L$103,9))</f>
        <v>0</v>
      </c>
      <c r="R60" s="25">
        <f>IF(ISNA(MATCH($D60,'随時②-2'!$D$4:$D$18,0)),0,1)</f>
        <v>0</v>
      </c>
      <c r="S60" s="63">
        <f t="shared" si="1"/>
      </c>
      <c r="T60" s="63">
        <f t="shared" si="3"/>
      </c>
      <c r="U60" s="5">
        <f t="shared" si="4"/>
      </c>
    </row>
    <row r="61" spans="1:21" ht="13.5" customHeight="1" hidden="1">
      <c r="A61" s="313">
        <f>'1-2'!A61</f>
        <v>0</v>
      </c>
      <c r="B61" s="314">
        <f>'1-2'!B61</f>
        <v>0</v>
      </c>
      <c r="C61" s="479">
        <f>'1-2'!C61</f>
        <v>0</v>
      </c>
      <c r="D61" s="284">
        <v>58</v>
      </c>
      <c r="E61" s="315">
        <f>IF($R61=1,"",VLOOKUP($D61,'1-2'!$D$4:$L$103,2))</f>
        <v>0</v>
      </c>
      <c r="F61" s="316">
        <f>IF($R61=1,"取消し",VLOOKUP($D61,'1-2'!$D$4:$L$103,3))</f>
        <v>0</v>
      </c>
      <c r="G61" s="225">
        <f>IF($R61=1,,VLOOKUP($D61,'1-2'!$D$4:$L$103,4))</f>
        <v>0</v>
      </c>
      <c r="H61" s="317">
        <f>IF($R61=1,,VLOOKUP($D61,'1-2'!$D$4:$L$103,5))</f>
        <v>0</v>
      </c>
      <c r="I61" s="317">
        <f>IF($R61=1,,VLOOKUP($D61,'1-2'!$D$4:$L$103,6))</f>
        <v>0</v>
      </c>
      <c r="J61" s="318">
        <f>IF($R61=1,,VLOOKUP($D61,'1-2'!$D$4:$L$103,7))</f>
        <v>0</v>
      </c>
      <c r="K61" s="319">
        <f t="shared" si="5"/>
        <v>0</v>
      </c>
      <c r="L61" s="320">
        <f t="shared" si="7"/>
        <v>0</v>
      </c>
      <c r="M61" s="321">
        <f t="shared" si="8"/>
        <v>0</v>
      </c>
      <c r="N61" s="321">
        <f t="shared" si="9"/>
        <v>0</v>
      </c>
      <c r="O61" s="310">
        <f t="shared" si="2"/>
        <v>0</v>
      </c>
      <c r="P61" s="311">
        <f>IF($R61=1,"",VLOOKUP($D61,'1-2'!$D$4:$L$103,8))</f>
        <v>0</v>
      </c>
      <c r="Q61" s="312">
        <f>IF($R61=1,"",VLOOKUP($D61,'1-2'!$D$4:$L$103,9))</f>
        <v>0</v>
      </c>
      <c r="R61" s="25">
        <f>IF(ISNA(MATCH($D61,'随時②-2'!$D$4:$D$18,0)),0,1)</f>
        <v>0</v>
      </c>
      <c r="S61" s="63">
        <f t="shared" si="1"/>
      </c>
      <c r="T61" s="63">
        <f t="shared" si="3"/>
      </c>
      <c r="U61" s="5">
        <f t="shared" si="4"/>
      </c>
    </row>
    <row r="62" spans="1:21" ht="13.5" customHeight="1" hidden="1">
      <c r="A62" s="313">
        <f>'1-2'!A62</f>
        <v>0</v>
      </c>
      <c r="B62" s="314">
        <f>'1-2'!B62</f>
        <v>0</v>
      </c>
      <c r="C62" s="479">
        <f>'1-2'!C62</f>
        <v>0</v>
      </c>
      <c r="D62" s="284">
        <v>59</v>
      </c>
      <c r="E62" s="315">
        <f>IF($R62=1,"",VLOOKUP($D62,'1-2'!$D$4:$L$103,2))</f>
        <v>0</v>
      </c>
      <c r="F62" s="316">
        <f>IF($R62=1,"取消し",VLOOKUP($D62,'1-2'!$D$4:$L$103,3))</f>
        <v>0</v>
      </c>
      <c r="G62" s="225">
        <f>IF($R62=1,,VLOOKUP($D62,'1-2'!$D$4:$L$103,4))</f>
        <v>0</v>
      </c>
      <c r="H62" s="317">
        <f>IF($R62=1,,VLOOKUP($D62,'1-2'!$D$4:$L$103,5))</f>
        <v>0</v>
      </c>
      <c r="I62" s="317">
        <f>IF($R62=1,,VLOOKUP($D62,'1-2'!$D$4:$L$103,6))</f>
        <v>0</v>
      </c>
      <c r="J62" s="318">
        <f>IF($R62=1,,VLOOKUP($D62,'1-2'!$D$4:$L$103,7))</f>
        <v>0</v>
      </c>
      <c r="K62" s="319">
        <f t="shared" si="5"/>
        <v>0</v>
      </c>
      <c r="L62" s="320">
        <f t="shared" si="7"/>
        <v>0</v>
      </c>
      <c r="M62" s="321">
        <f t="shared" si="8"/>
        <v>0</v>
      </c>
      <c r="N62" s="321">
        <f t="shared" si="9"/>
        <v>0</v>
      </c>
      <c r="O62" s="310">
        <f t="shared" si="2"/>
        <v>0</v>
      </c>
      <c r="P62" s="311">
        <f>IF($R62=1,"",VLOOKUP($D62,'1-2'!$D$4:$L$103,8))</f>
        <v>0</v>
      </c>
      <c r="Q62" s="312">
        <f>IF($R62=1,"",VLOOKUP($D62,'1-2'!$D$4:$L$103,9))</f>
        <v>0</v>
      </c>
      <c r="R62" s="25">
        <f>IF(ISNA(MATCH($D62,'随時②-2'!$D$4:$D$18,0)),0,1)</f>
        <v>0</v>
      </c>
      <c r="S62" s="63">
        <f t="shared" si="1"/>
      </c>
      <c r="T62" s="63">
        <f t="shared" si="3"/>
      </c>
      <c r="U62" s="5">
        <f t="shared" si="4"/>
      </c>
    </row>
    <row r="63" spans="1:21" ht="13.5" customHeight="1" hidden="1">
      <c r="A63" s="313">
        <f>'1-2'!A63</f>
        <v>0</v>
      </c>
      <c r="B63" s="314">
        <f>'1-2'!B63</f>
        <v>0</v>
      </c>
      <c r="C63" s="479">
        <f>'1-2'!C63</f>
        <v>0</v>
      </c>
      <c r="D63" s="284">
        <v>60</v>
      </c>
      <c r="E63" s="315">
        <f>IF($R63=1,"",VLOOKUP($D63,'1-2'!$D$4:$L$103,2))</f>
        <v>0</v>
      </c>
      <c r="F63" s="316">
        <f>IF($R63=1,"取消し",VLOOKUP($D63,'1-2'!$D$4:$L$103,3))</f>
        <v>0</v>
      </c>
      <c r="G63" s="225">
        <f>IF($R63=1,,VLOOKUP($D63,'1-2'!$D$4:$L$103,4))</f>
        <v>0</v>
      </c>
      <c r="H63" s="317">
        <f>IF($R63=1,,VLOOKUP($D63,'1-2'!$D$4:$L$103,5))</f>
        <v>0</v>
      </c>
      <c r="I63" s="317">
        <f>IF($R63=1,,VLOOKUP($D63,'1-2'!$D$4:$L$103,6))</f>
        <v>0</v>
      </c>
      <c r="J63" s="318">
        <f>IF($R63=1,,VLOOKUP($D63,'1-2'!$D$4:$L$103,7))</f>
        <v>0</v>
      </c>
      <c r="K63" s="319">
        <f t="shared" si="5"/>
        <v>0</v>
      </c>
      <c r="L63" s="320">
        <f t="shared" si="7"/>
        <v>0</v>
      </c>
      <c r="M63" s="321">
        <f t="shared" si="8"/>
        <v>0</v>
      </c>
      <c r="N63" s="321">
        <f t="shared" si="9"/>
        <v>0</v>
      </c>
      <c r="O63" s="310">
        <f t="shared" si="2"/>
        <v>0</v>
      </c>
      <c r="P63" s="311">
        <f>IF($R63=1,"",VLOOKUP($D63,'1-2'!$D$4:$L$103,8))</f>
        <v>0</v>
      </c>
      <c r="Q63" s="312">
        <f>IF($R63=1,"",VLOOKUP($D63,'1-2'!$D$4:$L$103,9))</f>
        <v>0</v>
      </c>
      <c r="R63" s="25">
        <f>IF(ISNA(MATCH($D63,'随時②-2'!$D$4:$D$18,0)),0,1)</f>
        <v>0</v>
      </c>
      <c r="S63" s="63">
        <f t="shared" si="1"/>
      </c>
      <c r="T63" s="63">
        <f t="shared" si="3"/>
      </c>
      <c r="U63" s="5">
        <f t="shared" si="4"/>
      </c>
    </row>
    <row r="64" spans="1:21" ht="13.5" customHeight="1" hidden="1">
      <c r="A64" s="313">
        <f>'1-2'!A64</f>
        <v>0</v>
      </c>
      <c r="B64" s="314">
        <f>'1-2'!B64</f>
        <v>0</v>
      </c>
      <c r="C64" s="479">
        <f>'1-2'!C64</f>
        <v>0</v>
      </c>
      <c r="D64" s="264">
        <v>61</v>
      </c>
      <c r="E64" s="315">
        <f>IF($R64=1,"",VLOOKUP($D64,'1-2'!$D$4:$L$103,2))</f>
        <v>0</v>
      </c>
      <c r="F64" s="316">
        <f>IF($R64=1,"取消し",VLOOKUP($D64,'1-2'!$D$4:$L$103,3))</f>
        <v>0</v>
      </c>
      <c r="G64" s="225">
        <f>IF($R64=1,,VLOOKUP($D64,'1-2'!$D$4:$L$103,4))</f>
        <v>0</v>
      </c>
      <c r="H64" s="317">
        <f>IF($R64=1,,VLOOKUP($D64,'1-2'!$D$4:$L$103,5))</f>
        <v>0</v>
      </c>
      <c r="I64" s="317">
        <f>IF($R64=1,,VLOOKUP($D64,'1-2'!$D$4:$L$103,6))</f>
        <v>0</v>
      </c>
      <c r="J64" s="318">
        <f>IF($R64=1,,VLOOKUP($D64,'1-2'!$D$4:$L$103,7))</f>
        <v>0</v>
      </c>
      <c r="K64" s="319">
        <f t="shared" si="5"/>
        <v>0</v>
      </c>
      <c r="L64" s="320">
        <f t="shared" si="7"/>
        <v>0</v>
      </c>
      <c r="M64" s="321">
        <f t="shared" si="8"/>
        <v>0</v>
      </c>
      <c r="N64" s="321">
        <f t="shared" si="9"/>
        <v>0</v>
      </c>
      <c r="O64" s="310">
        <f t="shared" si="2"/>
        <v>0</v>
      </c>
      <c r="P64" s="311">
        <f>IF($R64=1,"",VLOOKUP($D64,'1-2'!$D$4:$L$103,8))</f>
        <v>0</v>
      </c>
      <c r="Q64" s="312">
        <f>IF($R64=1,"",VLOOKUP($D64,'1-2'!$D$4:$L$103,9))</f>
        <v>0</v>
      </c>
      <c r="R64" s="25">
        <f>IF(ISNA(MATCH($D64,'随時②-2'!$D$4:$D$18,0)),0,1)</f>
        <v>0</v>
      </c>
      <c r="S64" s="63">
        <f t="shared" si="1"/>
      </c>
      <c r="T64" s="63">
        <f t="shared" si="3"/>
      </c>
      <c r="U64" s="5">
        <f t="shared" si="4"/>
      </c>
    </row>
    <row r="65" spans="1:21" ht="13.5" customHeight="1" hidden="1">
      <c r="A65" s="313">
        <f>'1-2'!A65</f>
        <v>0</v>
      </c>
      <c r="B65" s="314">
        <f>'1-2'!B65</f>
        <v>0</v>
      </c>
      <c r="C65" s="479">
        <f>'1-2'!C65</f>
        <v>0</v>
      </c>
      <c r="D65" s="255">
        <v>62</v>
      </c>
      <c r="E65" s="315">
        <f>IF($R65=1,"",VLOOKUP($D65,'1-2'!$D$4:$L$103,2))</f>
        <v>0</v>
      </c>
      <c r="F65" s="316">
        <f>IF($R65=1,"取消し",VLOOKUP($D65,'1-2'!$D$4:$L$103,3))</f>
        <v>0</v>
      </c>
      <c r="G65" s="225">
        <f>IF($R65=1,,VLOOKUP($D65,'1-2'!$D$4:$L$103,4))</f>
        <v>0</v>
      </c>
      <c r="H65" s="317">
        <f>IF($R65=1,,VLOOKUP($D65,'1-2'!$D$4:$L$103,5))</f>
        <v>0</v>
      </c>
      <c r="I65" s="317">
        <f>IF($R65=1,,VLOOKUP($D65,'1-2'!$D$4:$L$103,6))</f>
        <v>0</v>
      </c>
      <c r="J65" s="318">
        <f>IF($R65=1,,VLOOKUP($D65,'1-2'!$D$4:$L$103,7))</f>
        <v>0</v>
      </c>
      <c r="K65" s="319">
        <f t="shared" si="5"/>
        <v>0</v>
      </c>
      <c r="L65" s="320">
        <f t="shared" si="7"/>
        <v>0</v>
      </c>
      <c r="M65" s="321">
        <f t="shared" si="8"/>
        <v>0</v>
      </c>
      <c r="N65" s="321">
        <f t="shared" si="9"/>
        <v>0</v>
      </c>
      <c r="O65" s="310">
        <f t="shared" si="2"/>
        <v>0</v>
      </c>
      <c r="P65" s="311">
        <f>IF($R65=1,"",VLOOKUP($D65,'1-2'!$D$4:$L$103,8))</f>
        <v>0</v>
      </c>
      <c r="Q65" s="312">
        <f>IF($R65=1,"",VLOOKUP($D65,'1-2'!$D$4:$L$103,9))</f>
        <v>0</v>
      </c>
      <c r="R65" s="25">
        <f>IF(ISNA(MATCH($D65,'随時②-2'!$D$4:$D$18,0)),0,1)</f>
        <v>0</v>
      </c>
      <c r="S65" s="63">
        <f t="shared" si="1"/>
      </c>
      <c r="T65" s="63">
        <f t="shared" si="3"/>
      </c>
      <c r="U65" s="5">
        <f t="shared" si="4"/>
      </c>
    </row>
    <row r="66" spans="1:21" ht="13.5" customHeight="1" hidden="1">
      <c r="A66" s="313">
        <f>'1-2'!A66</f>
        <v>0</v>
      </c>
      <c r="B66" s="314">
        <f>'1-2'!B66</f>
        <v>0</v>
      </c>
      <c r="C66" s="479">
        <f>'1-2'!C66</f>
        <v>0</v>
      </c>
      <c r="D66" s="255">
        <v>63</v>
      </c>
      <c r="E66" s="315">
        <f>IF($R66=1,"",VLOOKUP($D66,'1-2'!$D$4:$L$103,2))</f>
        <v>0</v>
      </c>
      <c r="F66" s="315">
        <f>IF($R66=1,"取消し",VLOOKUP($D66,'1-2'!$D$4:$L$103,3))</f>
        <v>0</v>
      </c>
      <c r="G66" s="322">
        <f>IF($R66=1,,VLOOKUP($D66,'1-2'!$D$4:$L$103,4))</f>
        <v>0</v>
      </c>
      <c r="H66" s="323">
        <f>IF($R66=1,,VLOOKUP($D66,'1-2'!$D$4:$L$103,5))</f>
        <v>0</v>
      </c>
      <c r="I66" s="323">
        <f>IF($R66=1,,VLOOKUP($D66,'1-2'!$D$4:$L$103,6))</f>
        <v>0</v>
      </c>
      <c r="J66" s="318">
        <f>IF($R66=1,,VLOOKUP($D66,'1-2'!$D$4:$L$103,7))</f>
        <v>0</v>
      </c>
      <c r="K66" s="319">
        <f t="shared" si="5"/>
        <v>0</v>
      </c>
      <c r="L66" s="320">
        <f t="shared" si="7"/>
        <v>0</v>
      </c>
      <c r="M66" s="321">
        <f t="shared" si="8"/>
        <v>0</v>
      </c>
      <c r="N66" s="321">
        <f t="shared" si="9"/>
        <v>0</v>
      </c>
      <c r="O66" s="310">
        <f t="shared" si="2"/>
        <v>0</v>
      </c>
      <c r="P66" s="311">
        <f>IF($R66=1,"",VLOOKUP($D66,'1-2'!$D$4:$L$103,8))</f>
        <v>0</v>
      </c>
      <c r="Q66" s="312">
        <f>IF($R66=1,"",VLOOKUP($D66,'1-2'!$D$4:$L$103,9))</f>
        <v>0</v>
      </c>
      <c r="R66" s="25">
        <f>IF(ISNA(MATCH($D66,'随時②-2'!$D$4:$D$18,0)),0,1)</f>
        <v>0</v>
      </c>
      <c r="S66" s="63">
        <f t="shared" si="1"/>
      </c>
      <c r="T66" s="63">
        <f t="shared" si="3"/>
      </c>
      <c r="U66" s="5">
        <f t="shared" si="4"/>
      </c>
    </row>
    <row r="67" spans="1:21" ht="13.5" customHeight="1" hidden="1">
      <c r="A67" s="313">
        <f>'1-2'!A67</f>
        <v>0</v>
      </c>
      <c r="B67" s="314">
        <f>'1-2'!B67</f>
        <v>0</v>
      </c>
      <c r="C67" s="479">
        <f>'1-2'!C67</f>
        <v>0</v>
      </c>
      <c r="D67" s="255">
        <v>64</v>
      </c>
      <c r="E67" s="315">
        <f>IF($R67=1,"",VLOOKUP($D67,'1-2'!$D$4:$L$103,2))</f>
        <v>0</v>
      </c>
      <c r="F67" s="315">
        <f>IF($R67=1,"取消し",VLOOKUP($D67,'1-2'!$D$4:$L$103,3))</f>
        <v>0</v>
      </c>
      <c r="G67" s="322">
        <f>IF($R67=1,,VLOOKUP($D67,'1-2'!$D$4:$L$103,4))</f>
        <v>0</v>
      </c>
      <c r="H67" s="323">
        <f>IF($R67=1,,VLOOKUP($D67,'1-2'!$D$4:$L$103,5))</f>
        <v>0</v>
      </c>
      <c r="I67" s="323">
        <f>IF($R67=1,,VLOOKUP($D67,'1-2'!$D$4:$L$103,6))</f>
        <v>0</v>
      </c>
      <c r="J67" s="318">
        <f>IF($R67=1,,VLOOKUP($D67,'1-2'!$D$4:$L$103,7))</f>
        <v>0</v>
      </c>
      <c r="K67" s="319">
        <f t="shared" si="5"/>
        <v>0</v>
      </c>
      <c r="L67" s="320">
        <f t="shared" si="7"/>
        <v>0</v>
      </c>
      <c r="M67" s="321">
        <f t="shared" si="8"/>
        <v>0</v>
      </c>
      <c r="N67" s="321">
        <f t="shared" si="9"/>
        <v>0</v>
      </c>
      <c r="O67" s="310">
        <f t="shared" si="2"/>
        <v>0</v>
      </c>
      <c r="P67" s="311">
        <f>IF($R67=1,"",VLOOKUP($D67,'1-2'!$D$4:$L$103,8))</f>
        <v>0</v>
      </c>
      <c r="Q67" s="312">
        <f>IF($R67=1,"",VLOOKUP($D67,'1-2'!$D$4:$L$103,9))</f>
        <v>0</v>
      </c>
      <c r="R67" s="25">
        <f>IF(ISNA(MATCH($D67,'随時②-2'!$D$4:$D$18,0)),0,1)</f>
        <v>0</v>
      </c>
      <c r="S67" s="63">
        <f t="shared" si="1"/>
      </c>
      <c r="T67" s="63">
        <f t="shared" si="3"/>
      </c>
      <c r="U67" s="5">
        <f t="shared" si="4"/>
      </c>
    </row>
    <row r="68" spans="1:21" ht="13.5" customHeight="1" hidden="1">
      <c r="A68" s="313">
        <f>'1-2'!A68</f>
        <v>0</v>
      </c>
      <c r="B68" s="314">
        <f>'1-2'!B68</f>
        <v>0</v>
      </c>
      <c r="C68" s="479">
        <f>'1-2'!C68</f>
        <v>0</v>
      </c>
      <c r="D68" s="264">
        <v>65</v>
      </c>
      <c r="E68" s="315">
        <f>IF($R68=1,"",VLOOKUP($D68,'1-2'!$D$4:$L$103,2))</f>
        <v>0</v>
      </c>
      <c r="F68" s="316">
        <f>IF($R68=1,"取消し",VLOOKUP($D68,'1-2'!$D$4:$L$103,3))</f>
        <v>0</v>
      </c>
      <c r="G68" s="225">
        <f>IF($R68=1,,VLOOKUP($D68,'1-2'!$D$4:$L$103,4))</f>
        <v>0</v>
      </c>
      <c r="H68" s="317">
        <f>IF($R68=1,,VLOOKUP($D68,'1-2'!$D$4:$L$103,5))</f>
        <v>0</v>
      </c>
      <c r="I68" s="317">
        <f>IF($R68=1,,VLOOKUP($D68,'1-2'!$D$4:$L$103,6))</f>
        <v>0</v>
      </c>
      <c r="J68" s="318">
        <f>IF($R68=1,,VLOOKUP($D68,'1-2'!$D$4:$L$103,7))</f>
        <v>0</v>
      </c>
      <c r="K68" s="319">
        <f t="shared" si="5"/>
        <v>0</v>
      </c>
      <c r="L68" s="320">
        <f t="shared" si="7"/>
        <v>0</v>
      </c>
      <c r="M68" s="321">
        <f t="shared" si="8"/>
        <v>0</v>
      </c>
      <c r="N68" s="321">
        <f t="shared" si="9"/>
        <v>0</v>
      </c>
      <c r="O68" s="310">
        <f t="shared" si="2"/>
        <v>0</v>
      </c>
      <c r="P68" s="311">
        <f>IF($R68=1,"",VLOOKUP($D68,'1-2'!$D$4:$L$103,8))</f>
        <v>0</v>
      </c>
      <c r="Q68" s="312">
        <f>IF($R68=1,"",VLOOKUP($D68,'1-2'!$D$4:$L$103,9))</f>
        <v>0</v>
      </c>
      <c r="R68" s="25">
        <f>IF(ISNA(MATCH($D68,'随時②-2'!$D$4:$D$18,0)),0,1)</f>
        <v>0</v>
      </c>
      <c r="S68" s="63">
        <f aca="true" t="shared" si="10" ref="S68:S127">IF(P68="◎",J68,"")</f>
      </c>
      <c r="T68" s="63">
        <f t="shared" si="3"/>
      </c>
      <c r="U68" s="5">
        <f t="shared" si="4"/>
      </c>
    </row>
    <row r="69" spans="1:21" ht="13.5" customHeight="1" hidden="1">
      <c r="A69" s="313">
        <f>'1-2'!A69</f>
        <v>0</v>
      </c>
      <c r="B69" s="314">
        <f>'1-2'!B69</f>
        <v>0</v>
      </c>
      <c r="C69" s="479">
        <f>'1-2'!C69</f>
        <v>0</v>
      </c>
      <c r="D69" s="255">
        <v>66</v>
      </c>
      <c r="E69" s="315">
        <f>IF($R69=1,"",VLOOKUP($D69,'1-2'!$D$4:$L$103,2))</f>
        <v>0</v>
      </c>
      <c r="F69" s="316">
        <f>IF($R69=1,"取消し",VLOOKUP($D69,'1-2'!$D$4:$L$103,3))</f>
        <v>0</v>
      </c>
      <c r="G69" s="225">
        <f>IF($R69=1,,VLOOKUP($D69,'1-2'!$D$4:$L$103,4))</f>
        <v>0</v>
      </c>
      <c r="H69" s="317">
        <f>IF($R69=1,,VLOOKUP($D69,'1-2'!$D$4:$L$103,5))</f>
        <v>0</v>
      </c>
      <c r="I69" s="317">
        <f>IF($R69=1,,VLOOKUP($D69,'1-2'!$D$4:$L$103,6))</f>
        <v>0</v>
      </c>
      <c r="J69" s="318">
        <f>IF($R69=1,,VLOOKUP($D69,'1-2'!$D$4:$L$103,7))</f>
        <v>0</v>
      </c>
      <c r="K69" s="319">
        <f t="shared" si="5"/>
        <v>0</v>
      </c>
      <c r="L69" s="320">
        <f t="shared" si="7"/>
        <v>0</v>
      </c>
      <c r="M69" s="321">
        <f t="shared" si="8"/>
        <v>0</v>
      </c>
      <c r="N69" s="321">
        <f t="shared" si="9"/>
        <v>0</v>
      </c>
      <c r="O69" s="310">
        <f aca="true" t="shared" si="11" ref="O69:O132">L69*M69*N69</f>
        <v>0</v>
      </c>
      <c r="P69" s="311">
        <f>IF($R69=1,"",VLOOKUP($D69,'1-2'!$D$4:$L$103,8))</f>
        <v>0</v>
      </c>
      <c r="Q69" s="312">
        <f>IF($R69=1,"",VLOOKUP($D69,'1-2'!$D$4:$L$103,9))</f>
        <v>0</v>
      </c>
      <c r="R69" s="25">
        <f>IF(ISNA(MATCH($D69,'随時②-2'!$D$4:$D$18,0)),0,1)</f>
        <v>0</v>
      </c>
      <c r="S69" s="63">
        <f t="shared" si="10"/>
      </c>
      <c r="T69" s="63">
        <f aca="true" t="shared" si="12" ref="T69:T127">IF(P69="◎",O69,"")</f>
      </c>
      <c r="U69" s="5">
        <f aca="true" t="shared" si="13" ref="U69:U132">IF($E69=0,"",VLOOKUP($E69,$V$5:$X$13,2))</f>
      </c>
    </row>
    <row r="70" spans="1:21" ht="13.5" customHeight="1" hidden="1">
      <c r="A70" s="313">
        <f>'1-2'!A70</f>
        <v>0</v>
      </c>
      <c r="B70" s="314">
        <f>'1-2'!B70</f>
        <v>0</v>
      </c>
      <c r="C70" s="479">
        <f>'1-2'!C70</f>
        <v>0</v>
      </c>
      <c r="D70" s="255">
        <v>67</v>
      </c>
      <c r="E70" s="315">
        <f>IF($R70=1,"",VLOOKUP($D70,'1-2'!$D$4:$L$103,2))</f>
        <v>0</v>
      </c>
      <c r="F70" s="316">
        <f>IF($R70=1,"取消し",VLOOKUP($D70,'1-2'!$D$4:$L$103,3))</f>
        <v>0</v>
      </c>
      <c r="G70" s="225">
        <f>IF($R70=1,,VLOOKUP($D70,'1-2'!$D$4:$L$103,4))</f>
        <v>0</v>
      </c>
      <c r="H70" s="317">
        <f>IF($R70=1,,VLOOKUP($D70,'1-2'!$D$4:$L$103,5))</f>
        <v>0</v>
      </c>
      <c r="I70" s="317">
        <f>IF($R70=1,,VLOOKUP($D70,'1-2'!$D$4:$L$103,6))</f>
        <v>0</v>
      </c>
      <c r="J70" s="318">
        <f>IF($R70=1,,VLOOKUP($D70,'1-2'!$D$4:$L$103,7))</f>
        <v>0</v>
      </c>
      <c r="K70" s="319">
        <f aca="true" t="shared" si="14" ref="K70:K133">F70</f>
        <v>0</v>
      </c>
      <c r="L70" s="320">
        <f t="shared" si="7"/>
        <v>0</v>
      </c>
      <c r="M70" s="321">
        <f t="shared" si="8"/>
        <v>0</v>
      </c>
      <c r="N70" s="321">
        <f t="shared" si="9"/>
        <v>0</v>
      </c>
      <c r="O70" s="310">
        <f t="shared" si="11"/>
        <v>0</v>
      </c>
      <c r="P70" s="311">
        <f>IF($R70=1,"",VLOOKUP($D70,'1-2'!$D$4:$L$103,8))</f>
        <v>0</v>
      </c>
      <c r="Q70" s="312">
        <f>IF($R70=1,"",VLOOKUP($D70,'1-2'!$D$4:$L$103,9))</f>
        <v>0</v>
      </c>
      <c r="R70" s="25">
        <f>IF(ISNA(MATCH($D70,'随時②-2'!$D$4:$D$18,0)),0,1)</f>
        <v>0</v>
      </c>
      <c r="S70" s="63">
        <f t="shared" si="10"/>
      </c>
      <c r="T70" s="63">
        <f t="shared" si="12"/>
      </c>
      <c r="U70" s="5">
        <f t="shared" si="13"/>
      </c>
    </row>
    <row r="71" spans="1:21" ht="13.5" customHeight="1" hidden="1">
      <c r="A71" s="313">
        <f>'1-2'!A71</f>
        <v>0</v>
      </c>
      <c r="B71" s="314">
        <f>'1-2'!B71</f>
        <v>0</v>
      </c>
      <c r="C71" s="479">
        <f>'1-2'!C71</f>
        <v>0</v>
      </c>
      <c r="D71" s="255">
        <v>68</v>
      </c>
      <c r="E71" s="315">
        <f>IF($R71=1,"",VLOOKUP($D71,'1-2'!$D$4:$L$103,2))</f>
        <v>0</v>
      </c>
      <c r="F71" s="316">
        <f>IF($R71=1,"取消し",VLOOKUP($D71,'1-2'!$D$4:$L$103,3))</f>
        <v>0</v>
      </c>
      <c r="G71" s="225">
        <f>IF($R71=1,,VLOOKUP($D71,'1-2'!$D$4:$L$103,4))</f>
        <v>0</v>
      </c>
      <c r="H71" s="317">
        <f>IF($R71=1,,VLOOKUP($D71,'1-2'!$D$4:$L$103,5))</f>
        <v>0</v>
      </c>
      <c r="I71" s="317">
        <f>IF($R71=1,,VLOOKUP($D71,'1-2'!$D$4:$L$103,6))</f>
        <v>0</v>
      </c>
      <c r="J71" s="318">
        <f>IF($R71=1,,VLOOKUP($D71,'1-2'!$D$4:$L$103,7))</f>
        <v>0</v>
      </c>
      <c r="K71" s="319">
        <f t="shared" si="14"/>
        <v>0</v>
      </c>
      <c r="L71" s="320">
        <f t="shared" si="7"/>
        <v>0</v>
      </c>
      <c r="M71" s="321">
        <f t="shared" si="8"/>
        <v>0</v>
      </c>
      <c r="N71" s="321">
        <f t="shared" si="9"/>
        <v>0</v>
      </c>
      <c r="O71" s="310">
        <f t="shared" si="11"/>
        <v>0</v>
      </c>
      <c r="P71" s="311">
        <f>IF($R71=1,"",VLOOKUP($D71,'1-2'!$D$4:$L$103,8))</f>
        <v>0</v>
      </c>
      <c r="Q71" s="312">
        <f>IF($R71=1,"",VLOOKUP($D71,'1-2'!$D$4:$L$103,9))</f>
        <v>0</v>
      </c>
      <c r="R71" s="25">
        <f>IF(ISNA(MATCH($D71,'随時②-2'!$D$4:$D$18,0)),0,1)</f>
        <v>0</v>
      </c>
      <c r="S71" s="63">
        <f t="shared" si="10"/>
      </c>
      <c r="T71" s="63">
        <f t="shared" si="12"/>
      </c>
      <c r="U71" s="5">
        <f t="shared" si="13"/>
      </c>
    </row>
    <row r="72" spans="1:21" ht="13.5" customHeight="1" hidden="1">
      <c r="A72" s="313">
        <f>'1-2'!A72</f>
        <v>0</v>
      </c>
      <c r="B72" s="314">
        <f>'1-2'!B72</f>
        <v>0</v>
      </c>
      <c r="C72" s="479">
        <f>'1-2'!C72</f>
        <v>0</v>
      </c>
      <c r="D72" s="264">
        <v>69</v>
      </c>
      <c r="E72" s="315">
        <f>IF($R72=1,"",VLOOKUP($D72,'1-2'!$D$4:$L$103,2))</f>
        <v>0</v>
      </c>
      <c r="F72" s="316">
        <f>IF($R72=1,"取消し",VLOOKUP($D72,'1-2'!$D$4:$L$103,3))</f>
        <v>0</v>
      </c>
      <c r="G72" s="225">
        <f>IF($R72=1,,VLOOKUP($D72,'1-2'!$D$4:$L$103,4))</f>
        <v>0</v>
      </c>
      <c r="H72" s="317">
        <f>IF($R72=1,,VLOOKUP($D72,'1-2'!$D$4:$L$103,5))</f>
        <v>0</v>
      </c>
      <c r="I72" s="317">
        <f>IF($R72=1,,VLOOKUP($D72,'1-2'!$D$4:$L$103,6))</f>
        <v>0</v>
      </c>
      <c r="J72" s="318">
        <f>IF($R72=1,,VLOOKUP($D72,'1-2'!$D$4:$L$103,7))</f>
        <v>0</v>
      </c>
      <c r="K72" s="319">
        <f t="shared" si="14"/>
        <v>0</v>
      </c>
      <c r="L72" s="320">
        <f t="shared" si="7"/>
        <v>0</v>
      </c>
      <c r="M72" s="321">
        <f t="shared" si="8"/>
        <v>0</v>
      </c>
      <c r="N72" s="321">
        <f t="shared" si="9"/>
        <v>0</v>
      </c>
      <c r="O72" s="310">
        <f t="shared" si="11"/>
        <v>0</v>
      </c>
      <c r="P72" s="311">
        <f>IF($R72=1,"",VLOOKUP($D72,'1-2'!$D$4:$L$103,8))</f>
        <v>0</v>
      </c>
      <c r="Q72" s="312">
        <f>IF($R72=1,"",VLOOKUP($D72,'1-2'!$D$4:$L$103,9))</f>
        <v>0</v>
      </c>
      <c r="R72" s="25">
        <f>IF(ISNA(MATCH($D72,'随時②-2'!$D$4:$D$18,0)),0,1)</f>
        <v>0</v>
      </c>
      <c r="S72" s="63">
        <f t="shared" si="10"/>
      </c>
      <c r="T72" s="63">
        <f t="shared" si="12"/>
      </c>
      <c r="U72" s="5">
        <f t="shared" si="13"/>
      </c>
    </row>
    <row r="73" spans="1:21" ht="13.5" customHeight="1" hidden="1">
      <c r="A73" s="313">
        <f>'1-2'!A73</f>
        <v>0</v>
      </c>
      <c r="B73" s="314">
        <f>'1-2'!B73</f>
        <v>0</v>
      </c>
      <c r="C73" s="479">
        <f>'1-2'!C73</f>
        <v>0</v>
      </c>
      <c r="D73" s="274">
        <v>70</v>
      </c>
      <c r="E73" s="315">
        <f>IF($R73=1,"",VLOOKUP($D73,'1-2'!$D$4:$L$103,2))</f>
        <v>0</v>
      </c>
      <c r="F73" s="316">
        <f>IF($R73=1,"取消し",VLOOKUP($D73,'1-2'!$D$4:$L$103,3))</f>
        <v>0</v>
      </c>
      <c r="G73" s="225">
        <f>IF($R73=1,,VLOOKUP($D73,'1-2'!$D$4:$L$103,4))</f>
        <v>0</v>
      </c>
      <c r="H73" s="317">
        <f>IF($R73=1,,VLOOKUP($D73,'1-2'!$D$4:$L$103,5))</f>
        <v>0</v>
      </c>
      <c r="I73" s="317">
        <f>IF($R73=1,,VLOOKUP($D73,'1-2'!$D$4:$L$103,6))</f>
        <v>0</v>
      </c>
      <c r="J73" s="318">
        <f>IF($R73=1,,VLOOKUP($D73,'1-2'!$D$4:$L$103,7))</f>
        <v>0</v>
      </c>
      <c r="K73" s="319">
        <f t="shared" si="14"/>
        <v>0</v>
      </c>
      <c r="L73" s="320">
        <f t="shared" si="7"/>
        <v>0</v>
      </c>
      <c r="M73" s="321">
        <f t="shared" si="8"/>
        <v>0</v>
      </c>
      <c r="N73" s="321">
        <f t="shared" si="9"/>
        <v>0</v>
      </c>
      <c r="O73" s="310">
        <f t="shared" si="11"/>
        <v>0</v>
      </c>
      <c r="P73" s="311">
        <f>IF($R73=1,"",VLOOKUP($D73,'1-2'!$D$4:$L$103,8))</f>
        <v>0</v>
      </c>
      <c r="Q73" s="312">
        <f>IF($R73=1,"",VLOOKUP($D73,'1-2'!$D$4:$L$103,9))</f>
        <v>0</v>
      </c>
      <c r="R73" s="25">
        <f>IF(ISNA(MATCH($D73,'随時②-2'!$D$4:$D$18,0)),0,1)</f>
        <v>0</v>
      </c>
      <c r="S73" s="63">
        <f t="shared" si="10"/>
      </c>
      <c r="T73" s="63">
        <f t="shared" si="12"/>
      </c>
      <c r="U73" s="5">
        <f t="shared" si="13"/>
      </c>
    </row>
    <row r="74" spans="1:21" ht="13.5" customHeight="1" hidden="1">
      <c r="A74" s="313">
        <f>'1-2'!A74</f>
        <v>0</v>
      </c>
      <c r="B74" s="314">
        <f>'1-2'!B74</f>
        <v>0</v>
      </c>
      <c r="C74" s="479">
        <f>'1-2'!C74</f>
        <v>0</v>
      </c>
      <c r="D74" s="284">
        <v>71</v>
      </c>
      <c r="E74" s="315">
        <f>IF($R74=1,"",VLOOKUP($D74,'1-2'!$D$4:$L$103,2))</f>
        <v>0</v>
      </c>
      <c r="F74" s="316">
        <f>IF($R74=1,"取消し",VLOOKUP($D74,'1-2'!$D$4:$L$103,3))</f>
        <v>0</v>
      </c>
      <c r="G74" s="225">
        <f>IF($R74=1,,VLOOKUP($D74,'1-2'!$D$4:$L$103,4))</f>
        <v>0</v>
      </c>
      <c r="H74" s="317">
        <f>IF($R74=1,,VLOOKUP($D74,'1-2'!$D$4:$L$103,5))</f>
        <v>0</v>
      </c>
      <c r="I74" s="317">
        <f>IF($R74=1,,VLOOKUP($D74,'1-2'!$D$4:$L$103,6))</f>
        <v>0</v>
      </c>
      <c r="J74" s="318">
        <f>IF($R74=1,,VLOOKUP($D74,'1-2'!$D$4:$L$103,7))</f>
        <v>0</v>
      </c>
      <c r="K74" s="319">
        <f t="shared" si="14"/>
        <v>0</v>
      </c>
      <c r="L74" s="320">
        <f t="shared" si="7"/>
        <v>0</v>
      </c>
      <c r="M74" s="321">
        <f t="shared" si="8"/>
        <v>0</v>
      </c>
      <c r="N74" s="321">
        <f t="shared" si="9"/>
        <v>0</v>
      </c>
      <c r="O74" s="310">
        <f t="shared" si="11"/>
        <v>0</v>
      </c>
      <c r="P74" s="311">
        <f>IF($R74=1,"",VLOOKUP($D74,'1-2'!$D$4:$L$103,8))</f>
        <v>0</v>
      </c>
      <c r="Q74" s="312">
        <f>IF($R74=1,"",VLOOKUP($D74,'1-2'!$D$4:$L$103,9))</f>
        <v>0</v>
      </c>
      <c r="R74" s="25">
        <f>IF(ISNA(MATCH($D74,'随時②-2'!$D$4:$D$18,0)),0,1)</f>
        <v>0</v>
      </c>
      <c r="S74" s="63">
        <f t="shared" si="10"/>
      </c>
      <c r="T74" s="63">
        <f t="shared" si="12"/>
      </c>
      <c r="U74" s="5">
        <f t="shared" si="13"/>
      </c>
    </row>
    <row r="75" spans="1:21" ht="13.5" customHeight="1" hidden="1">
      <c r="A75" s="313">
        <f>'1-2'!A75</f>
        <v>0</v>
      </c>
      <c r="B75" s="314">
        <f>'1-2'!B75</f>
        <v>0</v>
      </c>
      <c r="C75" s="479">
        <f>'1-2'!C75</f>
        <v>0</v>
      </c>
      <c r="D75" s="284">
        <v>72</v>
      </c>
      <c r="E75" s="315">
        <f>IF($R75=1,"",VLOOKUP($D75,'1-2'!$D$4:$L$103,2))</f>
        <v>0</v>
      </c>
      <c r="F75" s="316">
        <f>IF($R75=1,"取消し",VLOOKUP($D75,'1-2'!$D$4:$L$103,3))</f>
        <v>0</v>
      </c>
      <c r="G75" s="225">
        <f>IF($R75=1,,VLOOKUP($D75,'1-2'!$D$4:$L$103,4))</f>
        <v>0</v>
      </c>
      <c r="H75" s="317">
        <f>IF($R75=1,,VLOOKUP($D75,'1-2'!$D$4:$L$103,5))</f>
        <v>0</v>
      </c>
      <c r="I75" s="317">
        <f>IF($R75=1,,VLOOKUP($D75,'1-2'!$D$4:$L$103,6))</f>
        <v>0</v>
      </c>
      <c r="J75" s="318">
        <f>IF($R75=1,,VLOOKUP($D75,'1-2'!$D$4:$L$103,7))</f>
        <v>0</v>
      </c>
      <c r="K75" s="319">
        <f t="shared" si="14"/>
        <v>0</v>
      </c>
      <c r="L75" s="320">
        <f aca="true" t="shared" si="15" ref="L75:L138">G75</f>
        <v>0</v>
      </c>
      <c r="M75" s="321">
        <f aca="true" t="shared" si="16" ref="M75:M138">H75</f>
        <v>0</v>
      </c>
      <c r="N75" s="321">
        <f aca="true" t="shared" si="17" ref="N75:N138">I75</f>
        <v>0</v>
      </c>
      <c r="O75" s="310">
        <f t="shared" si="11"/>
        <v>0</v>
      </c>
      <c r="P75" s="311">
        <f>IF($R75=1,"",VLOOKUP($D75,'1-2'!$D$4:$L$103,8))</f>
        <v>0</v>
      </c>
      <c r="Q75" s="312">
        <f>IF($R75=1,"",VLOOKUP($D75,'1-2'!$D$4:$L$103,9))</f>
        <v>0</v>
      </c>
      <c r="R75" s="25">
        <f>IF(ISNA(MATCH($D75,'随時②-2'!$D$4:$D$18,0)),0,1)</f>
        <v>0</v>
      </c>
      <c r="S75" s="63">
        <f t="shared" si="10"/>
      </c>
      <c r="T75" s="63">
        <f t="shared" si="12"/>
      </c>
      <c r="U75" s="5">
        <f t="shared" si="13"/>
      </c>
    </row>
    <row r="76" spans="1:21" ht="13.5" customHeight="1" hidden="1">
      <c r="A76" s="313">
        <f>'1-2'!A76</f>
        <v>0</v>
      </c>
      <c r="B76" s="314">
        <f>'1-2'!B76</f>
        <v>0</v>
      </c>
      <c r="C76" s="479">
        <f>'1-2'!C76</f>
        <v>0</v>
      </c>
      <c r="D76" s="285">
        <v>73</v>
      </c>
      <c r="E76" s="315">
        <f>IF($R76=1,"",VLOOKUP($D76,'1-2'!$D$4:$L$103,2))</f>
        <v>0</v>
      </c>
      <c r="F76" s="316">
        <f>IF($R76=1,"取消し",VLOOKUP($D76,'1-2'!$D$4:$L$103,3))</f>
        <v>0</v>
      </c>
      <c r="G76" s="225">
        <f>IF($R76=1,,VLOOKUP($D76,'1-2'!$D$4:$L$103,4))</f>
        <v>0</v>
      </c>
      <c r="H76" s="317">
        <f>IF($R76=1,,VLOOKUP($D76,'1-2'!$D$4:$L$103,5))</f>
        <v>0</v>
      </c>
      <c r="I76" s="317">
        <f>IF($R76=1,,VLOOKUP($D76,'1-2'!$D$4:$L$103,6))</f>
        <v>0</v>
      </c>
      <c r="J76" s="318">
        <f>IF($R76=1,,VLOOKUP($D76,'1-2'!$D$4:$L$103,7))</f>
        <v>0</v>
      </c>
      <c r="K76" s="319">
        <f t="shared" si="14"/>
        <v>0</v>
      </c>
      <c r="L76" s="320">
        <f t="shared" si="15"/>
        <v>0</v>
      </c>
      <c r="M76" s="321">
        <f t="shared" si="16"/>
        <v>0</v>
      </c>
      <c r="N76" s="321">
        <f t="shared" si="17"/>
        <v>0</v>
      </c>
      <c r="O76" s="310">
        <f t="shared" si="11"/>
        <v>0</v>
      </c>
      <c r="P76" s="311">
        <f>IF($R76=1,"",VLOOKUP($D76,'1-2'!$D$4:$L$103,8))</f>
        <v>0</v>
      </c>
      <c r="Q76" s="312">
        <f>IF($R76=1,"",VLOOKUP($D76,'1-2'!$D$4:$L$103,9))</f>
        <v>0</v>
      </c>
      <c r="R76" s="25">
        <f>IF(ISNA(MATCH($D76,'随時②-2'!$D$4:$D$18,0)),0,1)</f>
        <v>0</v>
      </c>
      <c r="S76" s="63">
        <f t="shared" si="10"/>
      </c>
      <c r="T76" s="63">
        <f t="shared" si="12"/>
      </c>
      <c r="U76" s="5">
        <f t="shared" si="13"/>
      </c>
    </row>
    <row r="77" spans="1:21" ht="13.5" customHeight="1" hidden="1">
      <c r="A77" s="313">
        <f>'1-2'!A77</f>
        <v>0</v>
      </c>
      <c r="B77" s="314">
        <f>'1-2'!B77</f>
        <v>0</v>
      </c>
      <c r="C77" s="479">
        <f>'1-2'!C77</f>
        <v>0</v>
      </c>
      <c r="D77" s="284">
        <v>74</v>
      </c>
      <c r="E77" s="315">
        <f>IF($R77=1,"",VLOOKUP($D77,'1-2'!$D$4:$L$103,2))</f>
        <v>0</v>
      </c>
      <c r="F77" s="316">
        <f>IF($R77=1,"取消し",VLOOKUP($D77,'1-2'!$D$4:$L$103,3))</f>
        <v>0</v>
      </c>
      <c r="G77" s="225">
        <f>IF($R77=1,,VLOOKUP($D77,'1-2'!$D$4:$L$103,4))</f>
        <v>0</v>
      </c>
      <c r="H77" s="317">
        <f>IF($R77=1,,VLOOKUP($D77,'1-2'!$D$4:$L$103,5))</f>
        <v>0</v>
      </c>
      <c r="I77" s="317">
        <f>IF($R77=1,,VLOOKUP($D77,'1-2'!$D$4:$L$103,6))</f>
        <v>0</v>
      </c>
      <c r="J77" s="318">
        <f>IF($R77=1,,VLOOKUP($D77,'1-2'!$D$4:$L$103,7))</f>
        <v>0</v>
      </c>
      <c r="K77" s="319">
        <f t="shared" si="14"/>
        <v>0</v>
      </c>
      <c r="L77" s="320">
        <f t="shared" si="15"/>
        <v>0</v>
      </c>
      <c r="M77" s="321">
        <f t="shared" si="16"/>
        <v>0</v>
      </c>
      <c r="N77" s="321">
        <f t="shared" si="17"/>
        <v>0</v>
      </c>
      <c r="O77" s="310">
        <f t="shared" si="11"/>
        <v>0</v>
      </c>
      <c r="P77" s="311">
        <f>IF($R77=1,"",VLOOKUP($D77,'1-2'!$D$4:$L$103,8))</f>
        <v>0</v>
      </c>
      <c r="Q77" s="312">
        <f>IF($R77=1,"",VLOOKUP($D77,'1-2'!$D$4:$L$103,9))</f>
        <v>0</v>
      </c>
      <c r="R77" s="25">
        <f>IF(ISNA(MATCH($D77,'随時②-2'!$D$4:$D$18,0)),0,1)</f>
        <v>0</v>
      </c>
      <c r="S77" s="63">
        <f t="shared" si="10"/>
      </c>
      <c r="T77" s="63">
        <f t="shared" si="12"/>
      </c>
      <c r="U77" s="5">
        <f t="shared" si="13"/>
      </c>
    </row>
    <row r="78" spans="1:21" ht="13.5" customHeight="1" hidden="1">
      <c r="A78" s="313">
        <f>'1-2'!A78</f>
        <v>0</v>
      </c>
      <c r="B78" s="314">
        <f>'1-2'!B78</f>
        <v>0</v>
      </c>
      <c r="C78" s="479">
        <f>'1-2'!C78</f>
        <v>0</v>
      </c>
      <c r="D78" s="284">
        <v>75</v>
      </c>
      <c r="E78" s="315">
        <f>IF($R78=1,"",VLOOKUP($D78,'1-2'!$D$4:$L$103,2))</f>
        <v>0</v>
      </c>
      <c r="F78" s="316">
        <f>IF($R78=1,"取消し",VLOOKUP($D78,'1-2'!$D$4:$L$103,3))</f>
        <v>0</v>
      </c>
      <c r="G78" s="225">
        <f>IF($R78=1,,VLOOKUP($D78,'1-2'!$D$4:$L$103,4))</f>
        <v>0</v>
      </c>
      <c r="H78" s="317">
        <f>IF($R78=1,,VLOOKUP($D78,'1-2'!$D$4:$L$103,5))</f>
        <v>0</v>
      </c>
      <c r="I78" s="317">
        <f>IF($R78=1,,VLOOKUP($D78,'1-2'!$D$4:$L$103,6))</f>
        <v>0</v>
      </c>
      <c r="J78" s="318">
        <f>IF($R78=1,,VLOOKUP($D78,'1-2'!$D$4:$L$103,7))</f>
        <v>0</v>
      </c>
      <c r="K78" s="319">
        <f t="shared" si="14"/>
        <v>0</v>
      </c>
      <c r="L78" s="320">
        <f t="shared" si="15"/>
        <v>0</v>
      </c>
      <c r="M78" s="321">
        <f t="shared" si="16"/>
        <v>0</v>
      </c>
      <c r="N78" s="321">
        <f t="shared" si="17"/>
        <v>0</v>
      </c>
      <c r="O78" s="310">
        <f t="shared" si="11"/>
        <v>0</v>
      </c>
      <c r="P78" s="311">
        <f>IF($R78=1,"",VLOOKUP($D78,'1-2'!$D$4:$L$103,8))</f>
        <v>0</v>
      </c>
      <c r="Q78" s="312">
        <f>IF($R78=1,"",VLOOKUP($D78,'1-2'!$D$4:$L$103,9))</f>
        <v>0</v>
      </c>
      <c r="R78" s="25">
        <f>IF(ISNA(MATCH($D78,'随時②-2'!$D$4:$D$18,0)),0,1)</f>
        <v>0</v>
      </c>
      <c r="S78" s="63">
        <f t="shared" si="10"/>
      </c>
      <c r="T78" s="63">
        <f t="shared" si="12"/>
      </c>
      <c r="U78" s="5">
        <f t="shared" si="13"/>
      </c>
    </row>
    <row r="79" spans="1:21" ht="13.5" customHeight="1" hidden="1">
      <c r="A79" s="313">
        <f>'1-2'!A79</f>
        <v>0</v>
      </c>
      <c r="B79" s="314">
        <f>'1-2'!B79</f>
        <v>0</v>
      </c>
      <c r="C79" s="479">
        <f>'1-2'!C79</f>
        <v>0</v>
      </c>
      <c r="D79" s="284">
        <v>76</v>
      </c>
      <c r="E79" s="315">
        <f>IF($R79=1,"",VLOOKUP($D79,'1-2'!$D$4:$L$103,2))</f>
        <v>0</v>
      </c>
      <c r="F79" s="316">
        <f>IF($R79=1,"取消し",VLOOKUP($D79,'1-2'!$D$4:$L$103,3))</f>
        <v>0</v>
      </c>
      <c r="G79" s="225">
        <f>IF($R79=1,,VLOOKUP($D79,'1-2'!$D$4:$L$103,4))</f>
        <v>0</v>
      </c>
      <c r="H79" s="317">
        <f>IF($R79=1,,VLOOKUP($D79,'1-2'!$D$4:$L$103,5))</f>
        <v>0</v>
      </c>
      <c r="I79" s="317">
        <f>IF($R79=1,,VLOOKUP($D79,'1-2'!$D$4:$L$103,6))</f>
        <v>0</v>
      </c>
      <c r="J79" s="318">
        <f>IF($R79=1,,VLOOKUP($D79,'1-2'!$D$4:$L$103,7))</f>
        <v>0</v>
      </c>
      <c r="K79" s="319">
        <f t="shared" si="14"/>
        <v>0</v>
      </c>
      <c r="L79" s="320">
        <f t="shared" si="15"/>
        <v>0</v>
      </c>
      <c r="M79" s="321">
        <f t="shared" si="16"/>
        <v>0</v>
      </c>
      <c r="N79" s="321">
        <f t="shared" si="17"/>
        <v>0</v>
      </c>
      <c r="O79" s="310">
        <f t="shared" si="11"/>
        <v>0</v>
      </c>
      <c r="P79" s="311">
        <f>IF($R79=1,"",VLOOKUP($D79,'1-2'!$D$4:$L$103,8))</f>
        <v>0</v>
      </c>
      <c r="Q79" s="312">
        <f>IF($R79=1,"",VLOOKUP($D79,'1-2'!$D$4:$L$103,9))</f>
        <v>0</v>
      </c>
      <c r="R79" s="25">
        <f>IF(ISNA(MATCH($D79,'随時②-2'!$D$4:$D$18,0)),0,1)</f>
        <v>0</v>
      </c>
      <c r="S79" s="63">
        <f t="shared" si="10"/>
      </c>
      <c r="T79" s="63">
        <f t="shared" si="12"/>
      </c>
      <c r="U79" s="5">
        <f t="shared" si="13"/>
      </c>
    </row>
    <row r="80" spans="1:21" ht="13.5" customHeight="1" hidden="1">
      <c r="A80" s="313">
        <f>'1-2'!A80</f>
        <v>0</v>
      </c>
      <c r="B80" s="314">
        <f>'1-2'!B80</f>
        <v>0</v>
      </c>
      <c r="C80" s="479">
        <f>'1-2'!C80</f>
        <v>0</v>
      </c>
      <c r="D80" s="285">
        <v>77</v>
      </c>
      <c r="E80" s="315">
        <f>IF($R80=1,"",VLOOKUP($D80,'1-2'!$D$4:$L$103,2))</f>
        <v>0</v>
      </c>
      <c r="F80" s="316">
        <f>IF($R80=1,"取消し",VLOOKUP($D80,'1-2'!$D$4:$L$103,3))</f>
        <v>0</v>
      </c>
      <c r="G80" s="225">
        <f>IF($R80=1,,VLOOKUP($D80,'1-2'!$D$4:$L$103,4))</f>
        <v>0</v>
      </c>
      <c r="H80" s="317">
        <f>IF($R80=1,,VLOOKUP($D80,'1-2'!$D$4:$L$103,5))</f>
        <v>0</v>
      </c>
      <c r="I80" s="317">
        <f>IF($R80=1,,VLOOKUP($D80,'1-2'!$D$4:$L$103,6))</f>
        <v>0</v>
      </c>
      <c r="J80" s="318">
        <f>IF($R80=1,,VLOOKUP($D80,'1-2'!$D$4:$L$103,7))</f>
        <v>0</v>
      </c>
      <c r="K80" s="319">
        <f t="shared" si="14"/>
        <v>0</v>
      </c>
      <c r="L80" s="320">
        <f t="shared" si="15"/>
        <v>0</v>
      </c>
      <c r="M80" s="321">
        <f t="shared" si="16"/>
        <v>0</v>
      </c>
      <c r="N80" s="321">
        <f t="shared" si="17"/>
        <v>0</v>
      </c>
      <c r="O80" s="310">
        <f t="shared" si="11"/>
        <v>0</v>
      </c>
      <c r="P80" s="311">
        <f>IF($R80=1,"",VLOOKUP($D80,'1-2'!$D$4:$L$103,8))</f>
        <v>0</v>
      </c>
      <c r="Q80" s="312">
        <f>IF($R80=1,"",VLOOKUP($D80,'1-2'!$D$4:$L$103,9))</f>
        <v>0</v>
      </c>
      <c r="R80" s="25">
        <f>IF(ISNA(MATCH($D80,'随時②-2'!$D$4:$D$18,0)),0,1)</f>
        <v>0</v>
      </c>
      <c r="S80" s="63">
        <f t="shared" si="10"/>
      </c>
      <c r="T80" s="63">
        <f t="shared" si="12"/>
      </c>
      <c r="U80" s="5">
        <f t="shared" si="13"/>
      </c>
    </row>
    <row r="81" spans="1:21" ht="13.5" customHeight="1" hidden="1">
      <c r="A81" s="313">
        <f>'1-2'!A81</f>
        <v>0</v>
      </c>
      <c r="B81" s="314">
        <f>'1-2'!B81</f>
        <v>0</v>
      </c>
      <c r="C81" s="479">
        <f>'1-2'!C81</f>
        <v>0</v>
      </c>
      <c r="D81" s="284">
        <v>78</v>
      </c>
      <c r="E81" s="315">
        <f>IF($R81=1,"",VLOOKUP($D81,'1-2'!$D$4:$L$103,2))</f>
        <v>0</v>
      </c>
      <c r="F81" s="316">
        <f>IF($R81=1,"取消し",VLOOKUP($D81,'1-2'!$D$4:$L$103,3))</f>
        <v>0</v>
      </c>
      <c r="G81" s="225">
        <f>IF($R81=1,,VLOOKUP($D81,'1-2'!$D$4:$L$103,4))</f>
        <v>0</v>
      </c>
      <c r="H81" s="317">
        <f>IF($R81=1,,VLOOKUP($D81,'1-2'!$D$4:$L$103,5))</f>
        <v>0</v>
      </c>
      <c r="I81" s="317">
        <f>IF($R81=1,,VLOOKUP($D81,'1-2'!$D$4:$L$103,6))</f>
        <v>0</v>
      </c>
      <c r="J81" s="318">
        <f>IF($R81=1,,VLOOKUP($D81,'1-2'!$D$4:$L$103,7))</f>
        <v>0</v>
      </c>
      <c r="K81" s="319">
        <f t="shared" si="14"/>
        <v>0</v>
      </c>
      <c r="L81" s="320">
        <f t="shared" si="15"/>
        <v>0</v>
      </c>
      <c r="M81" s="321">
        <f t="shared" si="16"/>
        <v>0</v>
      </c>
      <c r="N81" s="321">
        <f t="shared" si="17"/>
        <v>0</v>
      </c>
      <c r="O81" s="310">
        <f t="shared" si="11"/>
        <v>0</v>
      </c>
      <c r="P81" s="311">
        <f>IF($R81=1,"",VLOOKUP($D81,'1-2'!$D$4:$L$103,8))</f>
        <v>0</v>
      </c>
      <c r="Q81" s="312">
        <f>IF($R81=1,"",VLOOKUP($D81,'1-2'!$D$4:$L$103,9))</f>
        <v>0</v>
      </c>
      <c r="R81" s="25">
        <f>IF(ISNA(MATCH($D81,'随時②-2'!$D$4:$D$18,0)),0,1)</f>
        <v>0</v>
      </c>
      <c r="S81" s="63">
        <f t="shared" si="10"/>
      </c>
      <c r="T81" s="63">
        <f t="shared" si="12"/>
      </c>
      <c r="U81" s="5">
        <f t="shared" si="13"/>
      </c>
    </row>
    <row r="82" spans="1:21" ht="13.5" customHeight="1" hidden="1">
      <c r="A82" s="313">
        <f>'1-2'!A82</f>
        <v>0</v>
      </c>
      <c r="B82" s="314">
        <f>'1-2'!B82</f>
        <v>0</v>
      </c>
      <c r="C82" s="479">
        <f>'1-2'!C82</f>
        <v>0</v>
      </c>
      <c r="D82" s="284">
        <v>79</v>
      </c>
      <c r="E82" s="315">
        <f>IF($R82=1,"",VLOOKUP($D82,'1-2'!$D$4:$L$103,2))</f>
        <v>0</v>
      </c>
      <c r="F82" s="316">
        <f>IF($R82=1,"取消し",VLOOKUP($D82,'1-2'!$D$4:$L$103,3))</f>
        <v>0</v>
      </c>
      <c r="G82" s="225">
        <f>IF($R82=1,,VLOOKUP($D82,'1-2'!$D$4:$L$103,4))</f>
        <v>0</v>
      </c>
      <c r="H82" s="317">
        <f>IF($R82=1,,VLOOKUP($D82,'1-2'!$D$4:$L$103,5))</f>
        <v>0</v>
      </c>
      <c r="I82" s="317">
        <f>IF($R82=1,,VLOOKUP($D82,'1-2'!$D$4:$L$103,6))</f>
        <v>0</v>
      </c>
      <c r="J82" s="318">
        <f>IF($R82=1,,VLOOKUP($D82,'1-2'!$D$4:$L$103,7))</f>
        <v>0</v>
      </c>
      <c r="K82" s="319">
        <f t="shared" si="14"/>
        <v>0</v>
      </c>
      <c r="L82" s="320">
        <f t="shared" si="15"/>
        <v>0</v>
      </c>
      <c r="M82" s="321">
        <f t="shared" si="16"/>
        <v>0</v>
      </c>
      <c r="N82" s="321">
        <f t="shared" si="17"/>
        <v>0</v>
      </c>
      <c r="O82" s="310">
        <f t="shared" si="11"/>
        <v>0</v>
      </c>
      <c r="P82" s="311">
        <f>IF($R82=1,"",VLOOKUP($D82,'1-2'!$D$4:$L$103,8))</f>
        <v>0</v>
      </c>
      <c r="Q82" s="312">
        <f>IF($R82=1,"",VLOOKUP($D82,'1-2'!$D$4:$L$103,9))</f>
        <v>0</v>
      </c>
      <c r="R82" s="25">
        <f>IF(ISNA(MATCH($D82,'随時②-2'!$D$4:$D$18,0)),0,1)</f>
        <v>0</v>
      </c>
      <c r="S82" s="63">
        <f t="shared" si="10"/>
      </c>
      <c r="T82" s="63">
        <f t="shared" si="12"/>
      </c>
      <c r="U82" s="5">
        <f t="shared" si="13"/>
      </c>
    </row>
    <row r="83" spans="1:21" ht="13.5" customHeight="1" hidden="1">
      <c r="A83" s="313">
        <f>'1-2'!A83</f>
        <v>0</v>
      </c>
      <c r="B83" s="314">
        <f>'1-2'!B83</f>
        <v>0</v>
      </c>
      <c r="C83" s="479">
        <f>'1-2'!C83</f>
        <v>0</v>
      </c>
      <c r="D83" s="284">
        <v>80</v>
      </c>
      <c r="E83" s="315">
        <f>IF($R83=1,"",VLOOKUP($D83,'1-2'!$D$4:$L$103,2))</f>
        <v>0</v>
      </c>
      <c r="F83" s="316">
        <f>IF($R83=1,"取消し",VLOOKUP($D83,'1-2'!$D$4:$L$103,3))</f>
        <v>0</v>
      </c>
      <c r="G83" s="225">
        <f>IF($R83=1,,VLOOKUP($D83,'1-2'!$D$4:$L$103,4))</f>
        <v>0</v>
      </c>
      <c r="H83" s="317">
        <f>IF($R83=1,,VLOOKUP($D83,'1-2'!$D$4:$L$103,5))</f>
        <v>0</v>
      </c>
      <c r="I83" s="317">
        <f>IF($R83=1,,VLOOKUP($D83,'1-2'!$D$4:$L$103,6))</f>
        <v>0</v>
      </c>
      <c r="J83" s="318">
        <f>IF($R83=1,,VLOOKUP($D83,'1-2'!$D$4:$L$103,7))</f>
        <v>0</v>
      </c>
      <c r="K83" s="319">
        <f t="shared" si="14"/>
        <v>0</v>
      </c>
      <c r="L83" s="320">
        <f t="shared" si="15"/>
        <v>0</v>
      </c>
      <c r="M83" s="321">
        <f t="shared" si="16"/>
        <v>0</v>
      </c>
      <c r="N83" s="321">
        <f t="shared" si="17"/>
        <v>0</v>
      </c>
      <c r="O83" s="310">
        <f t="shared" si="11"/>
        <v>0</v>
      </c>
      <c r="P83" s="311">
        <f>IF($R83=1,"",VLOOKUP($D83,'1-2'!$D$4:$L$103,8))</f>
        <v>0</v>
      </c>
      <c r="Q83" s="312">
        <f>IF($R83=1,"",VLOOKUP($D83,'1-2'!$D$4:$L$103,9))</f>
        <v>0</v>
      </c>
      <c r="R83" s="25">
        <f>IF(ISNA(MATCH($D83,'随時②-2'!$D$4:$D$18,0)),0,1)</f>
        <v>0</v>
      </c>
      <c r="S83" s="63">
        <f t="shared" si="10"/>
      </c>
      <c r="T83" s="63">
        <f t="shared" si="12"/>
      </c>
      <c r="U83" s="5">
        <f t="shared" si="13"/>
      </c>
    </row>
    <row r="84" spans="1:21" ht="13.5" customHeight="1" hidden="1">
      <c r="A84" s="313">
        <f>'1-2'!A84</f>
        <v>0</v>
      </c>
      <c r="B84" s="314">
        <f>'1-2'!B84</f>
        <v>0</v>
      </c>
      <c r="C84" s="479">
        <f>'1-2'!C84</f>
        <v>0</v>
      </c>
      <c r="D84" s="264">
        <v>81</v>
      </c>
      <c r="E84" s="315">
        <f>IF($R84=1,"",VLOOKUP($D84,'1-2'!$D$4:$L$103,2))</f>
        <v>0</v>
      </c>
      <c r="F84" s="316">
        <f>IF($R84=1,"取消し",VLOOKUP($D84,'1-2'!$D$4:$L$103,3))</f>
        <v>0</v>
      </c>
      <c r="G84" s="225">
        <f>IF($R84=1,,VLOOKUP($D84,'1-2'!$D$4:$L$103,4))</f>
        <v>0</v>
      </c>
      <c r="H84" s="317">
        <f>IF($R84=1,,VLOOKUP($D84,'1-2'!$D$4:$L$103,5))</f>
        <v>0</v>
      </c>
      <c r="I84" s="317">
        <f>IF($R84=1,,VLOOKUP($D84,'1-2'!$D$4:$L$103,6))</f>
        <v>0</v>
      </c>
      <c r="J84" s="318">
        <f>IF($R84=1,,VLOOKUP($D84,'1-2'!$D$4:$L$103,7))</f>
        <v>0</v>
      </c>
      <c r="K84" s="319">
        <f t="shared" si="14"/>
        <v>0</v>
      </c>
      <c r="L84" s="320">
        <f t="shared" si="15"/>
        <v>0</v>
      </c>
      <c r="M84" s="321">
        <f t="shared" si="16"/>
        <v>0</v>
      </c>
      <c r="N84" s="321">
        <f t="shared" si="17"/>
        <v>0</v>
      </c>
      <c r="O84" s="310">
        <f t="shared" si="11"/>
        <v>0</v>
      </c>
      <c r="P84" s="311">
        <f>IF($R84=1,"",VLOOKUP($D84,'1-2'!$D$4:$L$103,8))</f>
        <v>0</v>
      </c>
      <c r="Q84" s="312">
        <f>IF($R84=1,"",VLOOKUP($D84,'1-2'!$D$4:$L$103,9))</f>
        <v>0</v>
      </c>
      <c r="R84" s="25">
        <f>IF(ISNA(MATCH($D84,'随時②-2'!$D$4:$D$18,0)),0,1)</f>
        <v>0</v>
      </c>
      <c r="S84" s="63">
        <f t="shared" si="10"/>
      </c>
      <c r="T84" s="63">
        <f t="shared" si="12"/>
      </c>
      <c r="U84" s="5">
        <f t="shared" si="13"/>
      </c>
    </row>
    <row r="85" spans="1:21" ht="13.5" customHeight="1" hidden="1">
      <c r="A85" s="313">
        <f>'1-2'!A85</f>
        <v>0</v>
      </c>
      <c r="B85" s="314">
        <f>'1-2'!B85</f>
        <v>0</v>
      </c>
      <c r="C85" s="479">
        <f>'1-2'!C85</f>
        <v>0</v>
      </c>
      <c r="D85" s="255">
        <v>82</v>
      </c>
      <c r="E85" s="315">
        <f>IF($R85=1,"",VLOOKUP($D85,'1-2'!$D$4:$L$103,2))</f>
        <v>0</v>
      </c>
      <c r="F85" s="316">
        <f>IF($R85=1,"取消し",VLOOKUP($D85,'1-2'!$D$4:$L$103,3))</f>
        <v>0</v>
      </c>
      <c r="G85" s="225">
        <f>IF($R85=1,,VLOOKUP($D85,'1-2'!$D$4:$L$103,4))</f>
        <v>0</v>
      </c>
      <c r="H85" s="317">
        <f>IF($R85=1,,VLOOKUP($D85,'1-2'!$D$4:$L$103,5))</f>
        <v>0</v>
      </c>
      <c r="I85" s="317">
        <f>IF($R85=1,,VLOOKUP($D85,'1-2'!$D$4:$L$103,6))</f>
        <v>0</v>
      </c>
      <c r="J85" s="318">
        <f>IF($R85=1,,VLOOKUP($D85,'1-2'!$D$4:$L$103,7))</f>
        <v>0</v>
      </c>
      <c r="K85" s="319">
        <f t="shared" si="14"/>
        <v>0</v>
      </c>
      <c r="L85" s="320">
        <f t="shared" si="15"/>
        <v>0</v>
      </c>
      <c r="M85" s="321">
        <f t="shared" si="16"/>
        <v>0</v>
      </c>
      <c r="N85" s="321">
        <f t="shared" si="17"/>
        <v>0</v>
      </c>
      <c r="O85" s="310">
        <f t="shared" si="11"/>
        <v>0</v>
      </c>
      <c r="P85" s="311">
        <f>IF($R85=1,"",VLOOKUP($D85,'1-2'!$D$4:$L$103,8))</f>
        <v>0</v>
      </c>
      <c r="Q85" s="312">
        <f>IF($R85=1,"",VLOOKUP($D85,'1-2'!$D$4:$L$103,9))</f>
        <v>0</v>
      </c>
      <c r="R85" s="25">
        <f>IF(ISNA(MATCH($D85,'随時②-2'!$D$4:$D$18,0)),0,1)</f>
        <v>0</v>
      </c>
      <c r="S85" s="63">
        <f t="shared" si="10"/>
      </c>
      <c r="T85" s="63">
        <f t="shared" si="12"/>
      </c>
      <c r="U85" s="5">
        <f t="shared" si="13"/>
      </c>
    </row>
    <row r="86" spans="1:21" ht="13.5" customHeight="1" hidden="1">
      <c r="A86" s="313">
        <f>'1-2'!A86</f>
        <v>0</v>
      </c>
      <c r="B86" s="314">
        <f>'1-2'!B86</f>
        <v>0</v>
      </c>
      <c r="C86" s="479">
        <f>'1-2'!C86</f>
        <v>0</v>
      </c>
      <c r="D86" s="255">
        <v>83</v>
      </c>
      <c r="E86" s="315">
        <f>IF($R86=1,"",VLOOKUP($D86,'1-2'!$D$4:$L$103,2))</f>
        <v>0</v>
      </c>
      <c r="F86" s="316">
        <f>IF($R86=1,"取消し",VLOOKUP($D86,'1-2'!$D$4:$L$103,3))</f>
        <v>0</v>
      </c>
      <c r="G86" s="225">
        <f>IF($R86=1,,VLOOKUP($D86,'1-2'!$D$4:$L$103,4))</f>
        <v>0</v>
      </c>
      <c r="H86" s="317">
        <f>IF($R86=1,,VLOOKUP($D86,'1-2'!$D$4:$L$103,5))</f>
        <v>0</v>
      </c>
      <c r="I86" s="317">
        <f>IF($R86=1,,VLOOKUP($D86,'1-2'!$D$4:$L$103,6))</f>
        <v>0</v>
      </c>
      <c r="J86" s="318">
        <f>IF($R86=1,,VLOOKUP($D86,'1-2'!$D$4:$L$103,7))</f>
        <v>0</v>
      </c>
      <c r="K86" s="319">
        <f t="shared" si="14"/>
        <v>0</v>
      </c>
      <c r="L86" s="320">
        <f t="shared" si="15"/>
        <v>0</v>
      </c>
      <c r="M86" s="321">
        <f t="shared" si="16"/>
        <v>0</v>
      </c>
      <c r="N86" s="321">
        <f t="shared" si="17"/>
        <v>0</v>
      </c>
      <c r="O86" s="310">
        <f t="shared" si="11"/>
        <v>0</v>
      </c>
      <c r="P86" s="311">
        <f>IF($R86=1,"",VLOOKUP($D86,'1-2'!$D$4:$L$103,8))</f>
        <v>0</v>
      </c>
      <c r="Q86" s="312">
        <f>IF($R86=1,"",VLOOKUP($D86,'1-2'!$D$4:$L$103,9))</f>
        <v>0</v>
      </c>
      <c r="R86" s="25">
        <f>IF(ISNA(MATCH($D86,'随時②-2'!$D$4:$D$18,0)),0,1)</f>
        <v>0</v>
      </c>
      <c r="S86" s="63">
        <f t="shared" si="10"/>
      </c>
      <c r="T86" s="63">
        <f t="shared" si="12"/>
      </c>
      <c r="U86" s="5">
        <f t="shared" si="13"/>
      </c>
    </row>
    <row r="87" spans="1:21" ht="13.5" customHeight="1" hidden="1">
      <c r="A87" s="313">
        <f>'1-2'!A87</f>
        <v>0</v>
      </c>
      <c r="B87" s="314">
        <f>'1-2'!B87</f>
        <v>0</v>
      </c>
      <c r="C87" s="479">
        <f>'1-2'!C87</f>
        <v>0</v>
      </c>
      <c r="D87" s="255">
        <v>84</v>
      </c>
      <c r="E87" s="315">
        <f>IF($R87=1,"",VLOOKUP($D87,'1-2'!$D$4:$L$103,2))</f>
        <v>0</v>
      </c>
      <c r="F87" s="316">
        <f>IF($R87=1,"取消し",VLOOKUP($D87,'1-2'!$D$4:$L$103,3))</f>
        <v>0</v>
      </c>
      <c r="G87" s="225">
        <f>IF($R87=1,,VLOOKUP($D87,'1-2'!$D$4:$L$103,4))</f>
        <v>0</v>
      </c>
      <c r="H87" s="317">
        <f>IF($R87=1,,VLOOKUP($D87,'1-2'!$D$4:$L$103,5))</f>
        <v>0</v>
      </c>
      <c r="I87" s="317">
        <f>IF($R87=1,,VLOOKUP($D87,'1-2'!$D$4:$L$103,6))</f>
        <v>0</v>
      </c>
      <c r="J87" s="318">
        <f>IF($R87=1,,VLOOKUP($D87,'1-2'!$D$4:$L$103,7))</f>
        <v>0</v>
      </c>
      <c r="K87" s="319">
        <f t="shared" si="14"/>
        <v>0</v>
      </c>
      <c r="L87" s="320">
        <f t="shared" si="15"/>
        <v>0</v>
      </c>
      <c r="M87" s="321">
        <f t="shared" si="16"/>
        <v>0</v>
      </c>
      <c r="N87" s="321">
        <f t="shared" si="17"/>
        <v>0</v>
      </c>
      <c r="O87" s="310">
        <f t="shared" si="11"/>
        <v>0</v>
      </c>
      <c r="P87" s="311">
        <f>IF($R87=1,"",VLOOKUP($D87,'1-2'!$D$4:$L$103,8))</f>
        <v>0</v>
      </c>
      <c r="Q87" s="312">
        <f>IF($R87=1,"",VLOOKUP($D87,'1-2'!$D$4:$L$103,9))</f>
        <v>0</v>
      </c>
      <c r="R87" s="25">
        <f>IF(ISNA(MATCH($D87,'随時②-2'!$D$4:$D$18,0)),0,1)</f>
        <v>0</v>
      </c>
      <c r="S87" s="63">
        <f t="shared" si="10"/>
      </c>
      <c r="T87" s="63">
        <f t="shared" si="12"/>
      </c>
      <c r="U87" s="5">
        <f t="shared" si="13"/>
      </c>
    </row>
    <row r="88" spans="1:21" ht="13.5" customHeight="1" hidden="1">
      <c r="A88" s="313">
        <f>'1-2'!A88</f>
        <v>0</v>
      </c>
      <c r="B88" s="314">
        <f>'1-2'!B88</f>
        <v>0</v>
      </c>
      <c r="C88" s="479">
        <f>'1-2'!C88</f>
        <v>0</v>
      </c>
      <c r="D88" s="264">
        <v>85</v>
      </c>
      <c r="E88" s="315">
        <f>IF($R88=1,"",VLOOKUP($D88,'1-2'!$D$4:$L$103,2))</f>
        <v>0</v>
      </c>
      <c r="F88" s="316">
        <f>IF($R88=1,"取消し",VLOOKUP($D88,'1-2'!$D$4:$L$103,3))</f>
        <v>0</v>
      </c>
      <c r="G88" s="225">
        <f>IF($R88=1,,VLOOKUP($D88,'1-2'!$D$4:$L$103,4))</f>
        <v>0</v>
      </c>
      <c r="H88" s="317">
        <f>IF($R88=1,,VLOOKUP($D88,'1-2'!$D$4:$L$103,5))</f>
        <v>0</v>
      </c>
      <c r="I88" s="317">
        <f>IF($R88=1,,VLOOKUP($D88,'1-2'!$D$4:$L$103,6))</f>
        <v>0</v>
      </c>
      <c r="J88" s="318">
        <f>IF($R88=1,,VLOOKUP($D88,'1-2'!$D$4:$L$103,7))</f>
        <v>0</v>
      </c>
      <c r="K88" s="319">
        <f t="shared" si="14"/>
        <v>0</v>
      </c>
      <c r="L88" s="320">
        <f t="shared" si="15"/>
        <v>0</v>
      </c>
      <c r="M88" s="321">
        <f t="shared" si="16"/>
        <v>0</v>
      </c>
      <c r="N88" s="321">
        <f t="shared" si="17"/>
        <v>0</v>
      </c>
      <c r="O88" s="310">
        <f t="shared" si="11"/>
        <v>0</v>
      </c>
      <c r="P88" s="311">
        <f>IF($R88=1,"",VLOOKUP($D88,'1-2'!$D$4:$L$103,8))</f>
        <v>0</v>
      </c>
      <c r="Q88" s="312">
        <f>IF($R88=1,"",VLOOKUP($D88,'1-2'!$D$4:$L$103,9))</f>
        <v>0</v>
      </c>
      <c r="R88" s="25">
        <f>IF(ISNA(MATCH($D88,'随時②-2'!$D$4:$D$18,0)),0,1)</f>
        <v>0</v>
      </c>
      <c r="S88" s="63">
        <f t="shared" si="10"/>
      </c>
      <c r="T88" s="63">
        <f t="shared" si="12"/>
      </c>
      <c r="U88" s="5">
        <f t="shared" si="13"/>
      </c>
    </row>
    <row r="89" spans="1:21" ht="13.5" customHeight="1" hidden="1">
      <c r="A89" s="313">
        <f>'1-2'!A89</f>
        <v>0</v>
      </c>
      <c r="B89" s="314">
        <f>'1-2'!B89</f>
        <v>0</v>
      </c>
      <c r="C89" s="479">
        <f>'1-2'!C89</f>
        <v>0</v>
      </c>
      <c r="D89" s="255">
        <v>86</v>
      </c>
      <c r="E89" s="315">
        <f>IF($R89=1,"",VLOOKUP($D89,'1-2'!$D$4:$L$103,2))</f>
        <v>0</v>
      </c>
      <c r="F89" s="316">
        <f>IF($R89=1,"取消し",VLOOKUP($D89,'1-2'!$D$4:$L$103,3))</f>
        <v>0</v>
      </c>
      <c r="G89" s="225">
        <f>IF($R89=1,,VLOOKUP($D89,'1-2'!$D$4:$L$103,4))</f>
        <v>0</v>
      </c>
      <c r="H89" s="317">
        <f>IF($R89=1,,VLOOKUP($D89,'1-2'!$D$4:$L$103,5))</f>
        <v>0</v>
      </c>
      <c r="I89" s="317">
        <f>IF($R89=1,,VLOOKUP($D89,'1-2'!$D$4:$L$103,6))</f>
        <v>0</v>
      </c>
      <c r="J89" s="318">
        <f>IF($R89=1,,VLOOKUP($D89,'1-2'!$D$4:$L$103,7))</f>
        <v>0</v>
      </c>
      <c r="K89" s="319">
        <f t="shared" si="14"/>
        <v>0</v>
      </c>
      <c r="L89" s="320">
        <f t="shared" si="15"/>
        <v>0</v>
      </c>
      <c r="M89" s="321">
        <f t="shared" si="16"/>
        <v>0</v>
      </c>
      <c r="N89" s="321">
        <f t="shared" si="17"/>
        <v>0</v>
      </c>
      <c r="O89" s="310">
        <f t="shared" si="11"/>
        <v>0</v>
      </c>
      <c r="P89" s="311">
        <f>IF($R89=1,"",VLOOKUP($D89,'1-2'!$D$4:$L$103,8))</f>
        <v>0</v>
      </c>
      <c r="Q89" s="312">
        <f>IF($R89=1,"",VLOOKUP($D89,'1-2'!$D$4:$L$103,9))</f>
        <v>0</v>
      </c>
      <c r="R89" s="25">
        <f>IF(ISNA(MATCH($D89,'随時②-2'!$D$4:$D$18,0)),0,1)</f>
        <v>0</v>
      </c>
      <c r="S89" s="63">
        <f t="shared" si="10"/>
      </c>
      <c r="T89" s="63">
        <f t="shared" si="12"/>
      </c>
      <c r="U89" s="5">
        <f t="shared" si="13"/>
      </c>
    </row>
    <row r="90" spans="1:21" ht="13.5" customHeight="1" hidden="1">
      <c r="A90" s="313">
        <f>'1-2'!A90</f>
        <v>0</v>
      </c>
      <c r="B90" s="314">
        <f>'1-2'!B90</f>
        <v>0</v>
      </c>
      <c r="C90" s="479">
        <f>'1-2'!C90</f>
        <v>0</v>
      </c>
      <c r="D90" s="255">
        <v>87</v>
      </c>
      <c r="E90" s="315">
        <f>IF($R90=1,"",VLOOKUP($D90,'1-2'!$D$4:$L$103,2))</f>
        <v>0</v>
      </c>
      <c r="F90" s="316">
        <f>IF($R90=1,"取消し",VLOOKUP($D90,'1-2'!$D$4:$L$103,3))</f>
        <v>0</v>
      </c>
      <c r="G90" s="225">
        <f>IF($R90=1,,VLOOKUP($D90,'1-2'!$D$4:$L$103,4))</f>
        <v>0</v>
      </c>
      <c r="H90" s="317">
        <f>IF($R90=1,,VLOOKUP($D90,'1-2'!$D$4:$L$103,5))</f>
        <v>0</v>
      </c>
      <c r="I90" s="317">
        <f>IF($R90=1,,VLOOKUP($D90,'1-2'!$D$4:$L$103,6))</f>
        <v>0</v>
      </c>
      <c r="J90" s="318">
        <f>IF($R90=1,,VLOOKUP($D90,'1-2'!$D$4:$L$103,7))</f>
        <v>0</v>
      </c>
      <c r="K90" s="319">
        <f t="shared" si="14"/>
        <v>0</v>
      </c>
      <c r="L90" s="320">
        <f t="shared" si="15"/>
        <v>0</v>
      </c>
      <c r="M90" s="321">
        <f t="shared" si="16"/>
        <v>0</v>
      </c>
      <c r="N90" s="321">
        <f t="shared" si="17"/>
        <v>0</v>
      </c>
      <c r="O90" s="310">
        <f t="shared" si="11"/>
        <v>0</v>
      </c>
      <c r="P90" s="311">
        <f>IF($R90=1,"",VLOOKUP($D90,'1-2'!$D$4:$L$103,8))</f>
        <v>0</v>
      </c>
      <c r="Q90" s="312">
        <f>IF($R90=1,"",VLOOKUP($D90,'1-2'!$D$4:$L$103,9))</f>
        <v>0</v>
      </c>
      <c r="R90" s="25">
        <f>IF(ISNA(MATCH($D90,'随時②-2'!$D$4:$D$18,0)),0,1)</f>
        <v>0</v>
      </c>
      <c r="S90" s="63">
        <f t="shared" si="10"/>
      </c>
      <c r="T90" s="63">
        <f t="shared" si="12"/>
      </c>
      <c r="U90" s="5">
        <f t="shared" si="13"/>
      </c>
    </row>
    <row r="91" spans="1:21" ht="13.5" customHeight="1" hidden="1">
      <c r="A91" s="313">
        <f>'1-2'!A91</f>
        <v>0</v>
      </c>
      <c r="B91" s="314">
        <f>'1-2'!B91</f>
        <v>0</v>
      </c>
      <c r="C91" s="479">
        <f>'1-2'!C91</f>
        <v>0</v>
      </c>
      <c r="D91" s="255">
        <v>88</v>
      </c>
      <c r="E91" s="315">
        <f>IF($R91=1,"",VLOOKUP($D91,'1-2'!$D$4:$L$103,2))</f>
        <v>0</v>
      </c>
      <c r="F91" s="316">
        <f>IF($R91=1,"取消し",VLOOKUP($D91,'1-2'!$D$4:$L$103,3))</f>
        <v>0</v>
      </c>
      <c r="G91" s="225">
        <f>IF($R91=1,,VLOOKUP($D91,'1-2'!$D$4:$L$103,4))</f>
        <v>0</v>
      </c>
      <c r="H91" s="317">
        <f>IF($R91=1,,VLOOKUP($D91,'1-2'!$D$4:$L$103,5))</f>
        <v>0</v>
      </c>
      <c r="I91" s="317">
        <f>IF($R91=1,,VLOOKUP($D91,'1-2'!$D$4:$L$103,6))</f>
        <v>0</v>
      </c>
      <c r="J91" s="318">
        <f>IF($R91=1,,VLOOKUP($D91,'1-2'!$D$4:$L$103,7))</f>
        <v>0</v>
      </c>
      <c r="K91" s="319">
        <f t="shared" si="14"/>
        <v>0</v>
      </c>
      <c r="L91" s="320">
        <f t="shared" si="15"/>
        <v>0</v>
      </c>
      <c r="M91" s="321">
        <f t="shared" si="16"/>
        <v>0</v>
      </c>
      <c r="N91" s="321">
        <f t="shared" si="17"/>
        <v>0</v>
      </c>
      <c r="O91" s="310">
        <f t="shared" si="11"/>
        <v>0</v>
      </c>
      <c r="P91" s="311">
        <f>IF($R91=1,"",VLOOKUP($D91,'1-2'!$D$4:$L$103,8))</f>
        <v>0</v>
      </c>
      <c r="Q91" s="312">
        <f>IF($R91=1,"",VLOOKUP($D91,'1-2'!$D$4:$L$103,9))</f>
        <v>0</v>
      </c>
      <c r="R91" s="25">
        <f>IF(ISNA(MATCH($D91,'随時②-2'!$D$4:$D$18,0)),0,1)</f>
        <v>0</v>
      </c>
      <c r="S91" s="63">
        <f t="shared" si="10"/>
      </c>
      <c r="T91" s="63">
        <f t="shared" si="12"/>
      </c>
      <c r="U91" s="5">
        <f t="shared" si="13"/>
      </c>
    </row>
    <row r="92" spans="1:21" ht="13.5" customHeight="1" hidden="1">
      <c r="A92" s="313">
        <f>'1-2'!A92</f>
        <v>0</v>
      </c>
      <c r="B92" s="314">
        <f>'1-2'!B92</f>
        <v>0</v>
      </c>
      <c r="C92" s="479">
        <f>'1-2'!C92</f>
        <v>0</v>
      </c>
      <c r="D92" s="264">
        <v>89</v>
      </c>
      <c r="E92" s="315">
        <f>IF($R92=1,"",VLOOKUP($D92,'1-2'!$D$4:$L$103,2))</f>
        <v>0</v>
      </c>
      <c r="F92" s="316">
        <f>IF($R92=1,"取消し",VLOOKUP($D92,'1-2'!$D$4:$L$103,3))</f>
        <v>0</v>
      </c>
      <c r="G92" s="225">
        <f>IF($R92=1,,VLOOKUP($D92,'1-2'!$D$4:$L$103,4))</f>
        <v>0</v>
      </c>
      <c r="H92" s="317">
        <f>IF($R92=1,,VLOOKUP($D92,'1-2'!$D$4:$L$103,5))</f>
        <v>0</v>
      </c>
      <c r="I92" s="317">
        <f>IF($R92=1,,VLOOKUP($D92,'1-2'!$D$4:$L$103,6))</f>
        <v>0</v>
      </c>
      <c r="J92" s="318">
        <f>IF($R92=1,,VLOOKUP($D92,'1-2'!$D$4:$L$103,7))</f>
        <v>0</v>
      </c>
      <c r="K92" s="319">
        <f t="shared" si="14"/>
        <v>0</v>
      </c>
      <c r="L92" s="320">
        <f t="shared" si="15"/>
        <v>0</v>
      </c>
      <c r="M92" s="321">
        <f t="shared" si="16"/>
        <v>0</v>
      </c>
      <c r="N92" s="321">
        <f t="shared" si="17"/>
        <v>0</v>
      </c>
      <c r="O92" s="310">
        <f t="shared" si="11"/>
        <v>0</v>
      </c>
      <c r="P92" s="311">
        <f>IF($R92=1,"",VLOOKUP($D92,'1-2'!$D$4:$L$103,8))</f>
        <v>0</v>
      </c>
      <c r="Q92" s="312">
        <f>IF($R92=1,"",VLOOKUP($D92,'1-2'!$D$4:$L$103,9))</f>
        <v>0</v>
      </c>
      <c r="R92" s="25">
        <f>IF(ISNA(MATCH($D92,'随時②-2'!$D$4:$D$18,0)),0,1)</f>
        <v>0</v>
      </c>
      <c r="S92" s="63">
        <f t="shared" si="10"/>
      </c>
      <c r="T92" s="63">
        <f t="shared" si="12"/>
      </c>
      <c r="U92" s="5">
        <f t="shared" si="13"/>
      </c>
    </row>
    <row r="93" spans="1:21" ht="13.5" customHeight="1" hidden="1">
      <c r="A93" s="313">
        <f>'1-2'!A93</f>
        <v>0</v>
      </c>
      <c r="B93" s="314">
        <f>'1-2'!B93</f>
        <v>0</v>
      </c>
      <c r="C93" s="479">
        <f>'1-2'!C93</f>
        <v>0</v>
      </c>
      <c r="D93" s="274">
        <v>90</v>
      </c>
      <c r="E93" s="315">
        <f>IF($R93=1,"",VLOOKUP($D93,'1-2'!$D$4:$L$103,2))</f>
        <v>0</v>
      </c>
      <c r="F93" s="316">
        <f>IF($R93=1,"取消し",VLOOKUP($D93,'1-2'!$D$4:$L$103,3))</f>
        <v>0</v>
      </c>
      <c r="G93" s="225">
        <f>IF($R93=1,,VLOOKUP($D93,'1-2'!$D$4:$L$103,4))</f>
        <v>0</v>
      </c>
      <c r="H93" s="317">
        <f>IF($R93=1,,VLOOKUP($D93,'1-2'!$D$4:$L$103,5))</f>
        <v>0</v>
      </c>
      <c r="I93" s="317">
        <f>IF($R93=1,,VLOOKUP($D93,'1-2'!$D$4:$L$103,6))</f>
        <v>0</v>
      </c>
      <c r="J93" s="318">
        <f>IF($R93=1,,VLOOKUP($D93,'1-2'!$D$4:$L$103,7))</f>
        <v>0</v>
      </c>
      <c r="K93" s="319">
        <f t="shared" si="14"/>
        <v>0</v>
      </c>
      <c r="L93" s="320">
        <f t="shared" si="15"/>
        <v>0</v>
      </c>
      <c r="M93" s="321">
        <f t="shared" si="16"/>
        <v>0</v>
      </c>
      <c r="N93" s="321">
        <f t="shared" si="17"/>
        <v>0</v>
      </c>
      <c r="O93" s="310">
        <f t="shared" si="11"/>
        <v>0</v>
      </c>
      <c r="P93" s="311">
        <f>IF($R93=1,"",VLOOKUP($D93,'1-2'!$D$4:$L$103,8))</f>
        <v>0</v>
      </c>
      <c r="Q93" s="312">
        <f>IF($R93=1,"",VLOOKUP($D93,'1-2'!$D$4:$L$103,9))</f>
        <v>0</v>
      </c>
      <c r="R93" s="25">
        <f>IF(ISNA(MATCH($D93,'随時②-2'!$D$4:$D$18,0)),0,1)</f>
        <v>0</v>
      </c>
      <c r="S93" s="63">
        <f t="shared" si="10"/>
      </c>
      <c r="T93" s="63">
        <f t="shared" si="12"/>
      </c>
      <c r="U93" s="5">
        <f t="shared" si="13"/>
      </c>
    </row>
    <row r="94" spans="1:21" ht="13.5" customHeight="1" hidden="1">
      <c r="A94" s="313">
        <f>'1-2'!A94</f>
        <v>0</v>
      </c>
      <c r="B94" s="314">
        <f>'1-2'!B94</f>
        <v>0</v>
      </c>
      <c r="C94" s="479">
        <f>'1-2'!C94</f>
        <v>0</v>
      </c>
      <c r="D94" s="255">
        <v>91</v>
      </c>
      <c r="E94" s="315">
        <f>IF($R94=1,"",VLOOKUP($D94,'1-2'!$D$4:$L$103,2))</f>
        <v>0</v>
      </c>
      <c r="F94" s="316">
        <f>IF($R94=1,"取消し",VLOOKUP($D94,'1-2'!$D$4:$L$103,3))</f>
        <v>0</v>
      </c>
      <c r="G94" s="225">
        <f>IF($R94=1,,VLOOKUP($D94,'1-2'!$D$4:$L$103,4))</f>
        <v>0</v>
      </c>
      <c r="H94" s="317">
        <f>IF($R94=1,,VLOOKUP($D94,'1-2'!$D$4:$L$103,5))</f>
        <v>0</v>
      </c>
      <c r="I94" s="317">
        <f>IF($R94=1,,VLOOKUP($D94,'1-2'!$D$4:$L$103,6))</f>
        <v>0</v>
      </c>
      <c r="J94" s="318">
        <f>IF($R94=1,,VLOOKUP($D94,'1-2'!$D$4:$L$103,7))</f>
        <v>0</v>
      </c>
      <c r="K94" s="319">
        <f t="shared" si="14"/>
        <v>0</v>
      </c>
      <c r="L94" s="320">
        <f t="shared" si="15"/>
        <v>0</v>
      </c>
      <c r="M94" s="321">
        <f t="shared" si="16"/>
        <v>0</v>
      </c>
      <c r="N94" s="321">
        <f t="shared" si="17"/>
        <v>0</v>
      </c>
      <c r="O94" s="310">
        <f t="shared" si="11"/>
        <v>0</v>
      </c>
      <c r="P94" s="311">
        <f>IF($R94=1,"",VLOOKUP($D94,'1-2'!$D$4:$L$103,8))</f>
        <v>0</v>
      </c>
      <c r="Q94" s="312">
        <f>IF($R94=1,"",VLOOKUP($D94,'1-2'!$D$4:$L$103,9))</f>
        <v>0</v>
      </c>
      <c r="R94" s="25">
        <f>IF(ISNA(MATCH($D94,'随時②-2'!$D$4:$D$18,0)),0,1)</f>
        <v>0</v>
      </c>
      <c r="S94" s="63">
        <f t="shared" si="10"/>
      </c>
      <c r="T94" s="63">
        <f t="shared" si="12"/>
      </c>
      <c r="U94" s="5">
        <f t="shared" si="13"/>
      </c>
    </row>
    <row r="95" spans="1:21" ht="13.5" customHeight="1" hidden="1">
      <c r="A95" s="313">
        <f>'1-2'!A95</f>
        <v>0</v>
      </c>
      <c r="B95" s="314">
        <f>'1-2'!B95</f>
        <v>0</v>
      </c>
      <c r="C95" s="479">
        <f>'1-2'!C95</f>
        <v>0</v>
      </c>
      <c r="D95" s="255">
        <v>92</v>
      </c>
      <c r="E95" s="315">
        <f>IF($R95=1,"",VLOOKUP($D95,'1-2'!$D$4:$L$103,2))</f>
        <v>0</v>
      </c>
      <c r="F95" s="316">
        <f>IF($R95=1,"取消し",VLOOKUP($D95,'1-2'!$D$4:$L$103,3))</f>
        <v>0</v>
      </c>
      <c r="G95" s="225">
        <f>IF($R95=1,,VLOOKUP($D95,'1-2'!$D$4:$L$103,4))</f>
        <v>0</v>
      </c>
      <c r="H95" s="317">
        <f>IF($R95=1,,VLOOKUP($D95,'1-2'!$D$4:$L$103,5))</f>
        <v>0</v>
      </c>
      <c r="I95" s="317">
        <f>IF($R95=1,,VLOOKUP($D95,'1-2'!$D$4:$L$103,6))</f>
        <v>0</v>
      </c>
      <c r="J95" s="318">
        <f>IF($R95=1,,VLOOKUP($D95,'1-2'!$D$4:$L$103,7))</f>
        <v>0</v>
      </c>
      <c r="K95" s="319">
        <f t="shared" si="14"/>
        <v>0</v>
      </c>
      <c r="L95" s="320">
        <f t="shared" si="15"/>
        <v>0</v>
      </c>
      <c r="M95" s="321">
        <f t="shared" si="16"/>
        <v>0</v>
      </c>
      <c r="N95" s="321">
        <f t="shared" si="17"/>
        <v>0</v>
      </c>
      <c r="O95" s="310">
        <f t="shared" si="11"/>
        <v>0</v>
      </c>
      <c r="P95" s="311">
        <f>IF($R95=1,"",VLOOKUP($D95,'1-2'!$D$4:$L$103,8))</f>
        <v>0</v>
      </c>
      <c r="Q95" s="312">
        <f>IF($R95=1,"",VLOOKUP($D95,'1-2'!$D$4:$L$103,9))</f>
        <v>0</v>
      </c>
      <c r="R95" s="25">
        <f>IF(ISNA(MATCH($D95,'随時②-2'!$D$4:$D$18,0)),0,1)</f>
        <v>0</v>
      </c>
      <c r="S95" s="63">
        <f t="shared" si="10"/>
      </c>
      <c r="T95" s="63">
        <f t="shared" si="12"/>
      </c>
      <c r="U95" s="5">
        <f t="shared" si="13"/>
      </c>
    </row>
    <row r="96" spans="1:21" ht="13.5" customHeight="1" hidden="1">
      <c r="A96" s="313">
        <f>'1-2'!A96</f>
        <v>0</v>
      </c>
      <c r="B96" s="314">
        <f>'1-2'!B96</f>
        <v>0</v>
      </c>
      <c r="C96" s="479">
        <f>'1-2'!C96</f>
        <v>0</v>
      </c>
      <c r="D96" s="255">
        <v>93</v>
      </c>
      <c r="E96" s="315">
        <f>IF($R96=1,"",VLOOKUP($D96,'1-2'!$D$4:$L$103,2))</f>
        <v>0</v>
      </c>
      <c r="F96" s="316">
        <f>IF($R96=1,"取消し",VLOOKUP($D96,'1-2'!$D$4:$L$103,3))</f>
        <v>0</v>
      </c>
      <c r="G96" s="225">
        <f>IF($R96=1,,VLOOKUP($D96,'1-2'!$D$4:$L$103,4))</f>
        <v>0</v>
      </c>
      <c r="H96" s="317">
        <f>IF($R96=1,,VLOOKUP($D96,'1-2'!$D$4:$L$103,5))</f>
        <v>0</v>
      </c>
      <c r="I96" s="317">
        <f>IF($R96=1,,VLOOKUP($D96,'1-2'!$D$4:$L$103,6))</f>
        <v>0</v>
      </c>
      <c r="J96" s="318">
        <f>IF($R96=1,,VLOOKUP($D96,'1-2'!$D$4:$L$103,7))</f>
        <v>0</v>
      </c>
      <c r="K96" s="319">
        <f t="shared" si="14"/>
        <v>0</v>
      </c>
      <c r="L96" s="320">
        <f t="shared" si="15"/>
        <v>0</v>
      </c>
      <c r="M96" s="321">
        <f t="shared" si="16"/>
        <v>0</v>
      </c>
      <c r="N96" s="321">
        <f t="shared" si="17"/>
        <v>0</v>
      </c>
      <c r="O96" s="310">
        <f t="shared" si="11"/>
        <v>0</v>
      </c>
      <c r="P96" s="311">
        <f>IF($R96=1,"",VLOOKUP($D96,'1-2'!$D$4:$L$103,8))</f>
        <v>0</v>
      </c>
      <c r="Q96" s="312">
        <f>IF($R96=1,"",VLOOKUP($D96,'1-2'!$D$4:$L$103,9))</f>
        <v>0</v>
      </c>
      <c r="R96" s="25">
        <f>IF(ISNA(MATCH($D96,'随時②-2'!$D$4:$D$18,0)),0,1)</f>
        <v>0</v>
      </c>
      <c r="S96" s="63">
        <f t="shared" si="10"/>
      </c>
      <c r="T96" s="63">
        <f t="shared" si="12"/>
      </c>
      <c r="U96" s="5">
        <f t="shared" si="13"/>
      </c>
    </row>
    <row r="97" spans="1:21" ht="13.5" customHeight="1" hidden="1">
      <c r="A97" s="313">
        <f>'1-2'!A97</f>
        <v>0</v>
      </c>
      <c r="B97" s="314">
        <f>'1-2'!B97</f>
        <v>0</v>
      </c>
      <c r="C97" s="479">
        <f>'1-2'!C97</f>
        <v>0</v>
      </c>
      <c r="D97" s="255">
        <v>94</v>
      </c>
      <c r="E97" s="315">
        <f>IF($R97=1,"",VLOOKUP($D97,'1-2'!$D$4:$L$103,2))</f>
        <v>0</v>
      </c>
      <c r="F97" s="316">
        <f>IF($R97=1,"取消し",VLOOKUP($D97,'1-2'!$D$4:$L$103,3))</f>
        <v>0</v>
      </c>
      <c r="G97" s="225">
        <f>IF($R97=1,,VLOOKUP($D97,'1-2'!$D$4:$L$103,4))</f>
        <v>0</v>
      </c>
      <c r="H97" s="317">
        <f>IF($R97=1,,VLOOKUP($D97,'1-2'!$D$4:$L$103,5))</f>
        <v>0</v>
      </c>
      <c r="I97" s="317">
        <f>IF($R97=1,,VLOOKUP($D97,'1-2'!$D$4:$L$103,6))</f>
        <v>0</v>
      </c>
      <c r="J97" s="318">
        <f>IF($R97=1,,VLOOKUP($D97,'1-2'!$D$4:$L$103,7))</f>
        <v>0</v>
      </c>
      <c r="K97" s="319">
        <f t="shared" si="14"/>
        <v>0</v>
      </c>
      <c r="L97" s="320">
        <f t="shared" si="15"/>
        <v>0</v>
      </c>
      <c r="M97" s="321">
        <f t="shared" si="16"/>
        <v>0</v>
      </c>
      <c r="N97" s="321">
        <f t="shared" si="17"/>
        <v>0</v>
      </c>
      <c r="O97" s="310">
        <f t="shared" si="11"/>
        <v>0</v>
      </c>
      <c r="P97" s="311">
        <f>IF($R97=1,"",VLOOKUP($D97,'1-2'!$D$4:$L$103,8))</f>
        <v>0</v>
      </c>
      <c r="Q97" s="312">
        <f>IF($R97=1,"",VLOOKUP($D97,'1-2'!$D$4:$L$103,9))</f>
        <v>0</v>
      </c>
      <c r="R97" s="25">
        <f>IF(ISNA(MATCH($D97,'随時②-2'!$D$4:$D$18,0)),0,1)</f>
        <v>0</v>
      </c>
      <c r="S97" s="63">
        <f t="shared" si="10"/>
      </c>
      <c r="T97" s="63">
        <f t="shared" si="12"/>
      </c>
      <c r="U97" s="5">
        <f t="shared" si="13"/>
      </c>
    </row>
    <row r="98" spans="1:21" ht="13.5" customHeight="1" hidden="1">
      <c r="A98" s="313">
        <f>'1-2'!A98</f>
        <v>0</v>
      </c>
      <c r="B98" s="314">
        <f>'1-2'!B98</f>
        <v>0</v>
      </c>
      <c r="C98" s="479">
        <f>'1-2'!C98</f>
        <v>0</v>
      </c>
      <c r="D98" s="255">
        <v>95</v>
      </c>
      <c r="E98" s="315">
        <f>IF($R98=1,"",VLOOKUP($D98,'1-2'!$D$4:$L$103,2))</f>
        <v>0</v>
      </c>
      <c r="F98" s="316">
        <f>IF($R98=1,"取消し",VLOOKUP($D98,'1-2'!$D$4:$L$103,3))</f>
        <v>0</v>
      </c>
      <c r="G98" s="225">
        <f>IF($R98=1,,VLOOKUP($D98,'1-2'!$D$4:$L$103,4))</f>
        <v>0</v>
      </c>
      <c r="H98" s="317">
        <f>IF($R98=1,,VLOOKUP($D98,'1-2'!$D$4:$L$103,5))</f>
        <v>0</v>
      </c>
      <c r="I98" s="317">
        <f>IF($R98=1,,VLOOKUP($D98,'1-2'!$D$4:$L$103,6))</f>
        <v>0</v>
      </c>
      <c r="J98" s="318">
        <f>IF($R98=1,,VLOOKUP($D98,'1-2'!$D$4:$L$103,7))</f>
        <v>0</v>
      </c>
      <c r="K98" s="319">
        <f t="shared" si="14"/>
        <v>0</v>
      </c>
      <c r="L98" s="320">
        <f t="shared" si="15"/>
        <v>0</v>
      </c>
      <c r="M98" s="321">
        <f t="shared" si="16"/>
        <v>0</v>
      </c>
      <c r="N98" s="321">
        <f t="shared" si="17"/>
        <v>0</v>
      </c>
      <c r="O98" s="310">
        <f t="shared" si="11"/>
        <v>0</v>
      </c>
      <c r="P98" s="311">
        <f>IF($R98=1,"",VLOOKUP($D98,'1-2'!$D$4:$L$103,8))</f>
        <v>0</v>
      </c>
      <c r="Q98" s="312">
        <f>IF($R98=1,"",VLOOKUP($D98,'1-2'!$D$4:$L$103,9))</f>
        <v>0</v>
      </c>
      <c r="R98" s="25">
        <f>IF(ISNA(MATCH($D98,'随時②-2'!$D$4:$D$18,0)),0,1)</f>
        <v>0</v>
      </c>
      <c r="S98" s="63">
        <f t="shared" si="10"/>
      </c>
      <c r="T98" s="63">
        <f t="shared" si="12"/>
      </c>
      <c r="U98" s="5">
        <f t="shared" si="13"/>
      </c>
    </row>
    <row r="99" spans="1:21" ht="13.5" customHeight="1" hidden="1">
      <c r="A99" s="313">
        <f>'1-2'!A99</f>
        <v>0</v>
      </c>
      <c r="B99" s="314">
        <f>'1-2'!B99</f>
        <v>0</v>
      </c>
      <c r="C99" s="479">
        <f>'1-2'!C99</f>
        <v>0</v>
      </c>
      <c r="D99" s="255">
        <v>96</v>
      </c>
      <c r="E99" s="315">
        <f>IF($R99=1,"",VLOOKUP($D99,'1-2'!$D$4:$L$103,2))</f>
        <v>0</v>
      </c>
      <c r="F99" s="316">
        <f>IF($R99=1,"取消し",VLOOKUP($D99,'1-2'!$D$4:$L$103,3))</f>
        <v>0</v>
      </c>
      <c r="G99" s="225">
        <f>IF($R99=1,,VLOOKUP($D99,'1-2'!$D$4:$L$103,4))</f>
        <v>0</v>
      </c>
      <c r="H99" s="317">
        <f>IF($R99=1,,VLOOKUP($D99,'1-2'!$D$4:$L$103,5))</f>
        <v>0</v>
      </c>
      <c r="I99" s="317">
        <f>IF($R99=1,,VLOOKUP($D99,'1-2'!$D$4:$L$103,6))</f>
        <v>0</v>
      </c>
      <c r="J99" s="318">
        <f>IF($R99=1,,VLOOKUP($D99,'1-2'!$D$4:$L$103,7))</f>
        <v>0</v>
      </c>
      <c r="K99" s="319">
        <f t="shared" si="14"/>
        <v>0</v>
      </c>
      <c r="L99" s="320">
        <f t="shared" si="15"/>
        <v>0</v>
      </c>
      <c r="M99" s="321">
        <f t="shared" si="16"/>
        <v>0</v>
      </c>
      <c r="N99" s="321">
        <f t="shared" si="17"/>
        <v>0</v>
      </c>
      <c r="O99" s="310">
        <f t="shared" si="11"/>
        <v>0</v>
      </c>
      <c r="P99" s="311">
        <f>IF($R99=1,"",VLOOKUP($D99,'1-2'!$D$4:$L$103,8))</f>
        <v>0</v>
      </c>
      <c r="Q99" s="312">
        <f>IF($R99=1,"",VLOOKUP($D99,'1-2'!$D$4:$L$103,9))</f>
        <v>0</v>
      </c>
      <c r="R99" s="25">
        <f>IF(ISNA(MATCH($D99,'随時②-2'!$D$4:$D$18,0)),0,1)</f>
        <v>0</v>
      </c>
      <c r="S99" s="63">
        <f t="shared" si="10"/>
      </c>
      <c r="T99" s="63">
        <f t="shared" si="12"/>
      </c>
      <c r="U99" s="5">
        <f t="shared" si="13"/>
      </c>
    </row>
    <row r="100" spans="1:21" ht="13.5" customHeight="1" hidden="1">
      <c r="A100" s="313">
        <f>'1-2'!A100</f>
        <v>0</v>
      </c>
      <c r="B100" s="314">
        <f>'1-2'!B100</f>
        <v>0</v>
      </c>
      <c r="C100" s="479">
        <f>'1-2'!C100</f>
        <v>0</v>
      </c>
      <c r="D100" s="255">
        <v>97</v>
      </c>
      <c r="E100" s="315">
        <f>IF($R100=1,"",VLOOKUP($D100,'1-2'!$D$4:$L$103,2))</f>
        <v>0</v>
      </c>
      <c r="F100" s="316">
        <f>IF($R100=1,"取消し",VLOOKUP($D100,'1-2'!$D$4:$L$103,3))</f>
        <v>0</v>
      </c>
      <c r="G100" s="225">
        <f>IF($R100=1,,VLOOKUP($D100,'1-2'!$D$4:$L$103,4))</f>
        <v>0</v>
      </c>
      <c r="H100" s="317">
        <f>IF($R100=1,,VLOOKUP($D100,'1-2'!$D$4:$L$103,5))</f>
        <v>0</v>
      </c>
      <c r="I100" s="317">
        <f>IF($R100=1,,VLOOKUP($D100,'1-2'!$D$4:$L$103,6))</f>
        <v>0</v>
      </c>
      <c r="J100" s="318">
        <f>IF($R100=1,,VLOOKUP($D100,'1-2'!$D$4:$L$103,7))</f>
        <v>0</v>
      </c>
      <c r="K100" s="319">
        <f t="shared" si="14"/>
        <v>0</v>
      </c>
      <c r="L100" s="320">
        <f t="shared" si="15"/>
        <v>0</v>
      </c>
      <c r="M100" s="321">
        <f t="shared" si="16"/>
        <v>0</v>
      </c>
      <c r="N100" s="321">
        <f t="shared" si="17"/>
        <v>0</v>
      </c>
      <c r="O100" s="310">
        <f t="shared" si="11"/>
        <v>0</v>
      </c>
      <c r="P100" s="311">
        <f>IF($R100=1,"",VLOOKUP($D100,'1-2'!$D$4:$L$103,8))</f>
        <v>0</v>
      </c>
      <c r="Q100" s="312">
        <f>IF($R100=1,"",VLOOKUP($D100,'1-2'!$D$4:$L$103,9))</f>
        <v>0</v>
      </c>
      <c r="R100" s="25">
        <f>IF(ISNA(MATCH($D100,'随時②-2'!$D$4:$D$18,0)),0,1)</f>
        <v>0</v>
      </c>
      <c r="S100" s="63">
        <f t="shared" si="10"/>
      </c>
      <c r="T100" s="63">
        <f t="shared" si="12"/>
      </c>
      <c r="U100" s="5">
        <f t="shared" si="13"/>
      </c>
    </row>
    <row r="101" spans="1:21" ht="13.5" customHeight="1" hidden="1">
      <c r="A101" s="313">
        <f>'1-2'!A101</f>
        <v>0</v>
      </c>
      <c r="B101" s="314">
        <f>'1-2'!B101</f>
        <v>0</v>
      </c>
      <c r="C101" s="479">
        <f>'1-2'!C101</f>
        <v>0</v>
      </c>
      <c r="D101" s="255">
        <v>98</v>
      </c>
      <c r="E101" s="315">
        <f>IF($R101=1,"",VLOOKUP($D101,'1-2'!$D$4:$L$103,2))</f>
        <v>0</v>
      </c>
      <c r="F101" s="316">
        <f>IF($R101=1,"取消し",VLOOKUP($D101,'1-2'!$D$4:$L$103,3))</f>
        <v>0</v>
      </c>
      <c r="G101" s="225">
        <f>IF($R101=1,,VLOOKUP($D101,'1-2'!$D$4:$L$103,4))</f>
        <v>0</v>
      </c>
      <c r="H101" s="317">
        <f>IF($R101=1,,VLOOKUP($D101,'1-2'!$D$4:$L$103,5))</f>
        <v>0</v>
      </c>
      <c r="I101" s="317">
        <f>IF($R101=1,,VLOOKUP($D101,'1-2'!$D$4:$L$103,6))</f>
        <v>0</v>
      </c>
      <c r="J101" s="318">
        <f>IF($R101=1,,VLOOKUP($D101,'1-2'!$D$4:$L$103,7))</f>
        <v>0</v>
      </c>
      <c r="K101" s="319">
        <f t="shared" si="14"/>
        <v>0</v>
      </c>
      <c r="L101" s="320">
        <f t="shared" si="15"/>
        <v>0</v>
      </c>
      <c r="M101" s="321">
        <f t="shared" si="16"/>
        <v>0</v>
      </c>
      <c r="N101" s="321">
        <f t="shared" si="17"/>
        <v>0</v>
      </c>
      <c r="O101" s="310">
        <f t="shared" si="11"/>
        <v>0</v>
      </c>
      <c r="P101" s="311">
        <f>IF($R101=1,"",VLOOKUP($D101,'1-2'!$D$4:$L$103,8))</f>
        <v>0</v>
      </c>
      <c r="Q101" s="312">
        <f>IF($R101=1,"",VLOOKUP($D101,'1-2'!$D$4:$L$103,9))</f>
        <v>0</v>
      </c>
      <c r="R101" s="25">
        <f>IF(ISNA(MATCH($D101,'随時②-2'!$D$4:$D$18,0)),0,1)</f>
        <v>0</v>
      </c>
      <c r="S101" s="63">
        <f t="shared" si="10"/>
      </c>
      <c r="T101" s="63">
        <f t="shared" si="12"/>
      </c>
      <c r="U101" s="5">
        <f t="shared" si="13"/>
      </c>
    </row>
    <row r="102" spans="1:21" ht="13.5" customHeight="1" hidden="1">
      <c r="A102" s="313">
        <f>'1-2'!A102</f>
        <v>0</v>
      </c>
      <c r="B102" s="314">
        <f>'1-2'!B102</f>
        <v>0</v>
      </c>
      <c r="C102" s="479">
        <f>'1-2'!C102</f>
        <v>0</v>
      </c>
      <c r="D102" s="255">
        <v>99</v>
      </c>
      <c r="E102" s="315">
        <f>IF($R102=1,"",VLOOKUP($D102,'1-2'!$D$4:$L$103,2))</f>
        <v>0</v>
      </c>
      <c r="F102" s="316">
        <f>IF($R102=1,"取消し",VLOOKUP($D102,'1-2'!$D$4:$L$103,3))</f>
        <v>0</v>
      </c>
      <c r="G102" s="225">
        <f>IF($R102=1,,VLOOKUP($D102,'1-2'!$D$4:$L$103,4))</f>
        <v>0</v>
      </c>
      <c r="H102" s="317">
        <f>IF($R102=1,,VLOOKUP($D102,'1-2'!$D$4:$L$103,5))</f>
        <v>0</v>
      </c>
      <c r="I102" s="317">
        <f>IF($R102=1,,VLOOKUP($D102,'1-2'!$D$4:$L$103,6))</f>
        <v>0</v>
      </c>
      <c r="J102" s="318">
        <f>IF($R102=1,,VLOOKUP($D102,'1-2'!$D$4:$L$103,7))</f>
        <v>0</v>
      </c>
      <c r="K102" s="319">
        <f t="shared" si="14"/>
        <v>0</v>
      </c>
      <c r="L102" s="320">
        <f t="shared" si="15"/>
        <v>0</v>
      </c>
      <c r="M102" s="321">
        <f t="shared" si="16"/>
        <v>0</v>
      </c>
      <c r="N102" s="321">
        <f t="shared" si="17"/>
        <v>0</v>
      </c>
      <c r="O102" s="310">
        <f t="shared" si="11"/>
        <v>0</v>
      </c>
      <c r="P102" s="311">
        <f>IF($R102=1,"",VLOOKUP($D102,'1-2'!$D$4:$L$103,8))</f>
        <v>0</v>
      </c>
      <c r="Q102" s="312">
        <f>IF($R102=1,"",VLOOKUP($D102,'1-2'!$D$4:$L$103,9))</f>
        <v>0</v>
      </c>
      <c r="R102" s="25">
        <f>IF(ISNA(MATCH($D102,'随時②-2'!$D$4:$D$18,0)),0,1)</f>
        <v>0</v>
      </c>
      <c r="S102" s="63">
        <f t="shared" si="10"/>
      </c>
      <c r="T102" s="63">
        <f t="shared" si="12"/>
      </c>
      <c r="U102" s="5">
        <f t="shared" si="13"/>
      </c>
    </row>
    <row r="103" spans="1:21" ht="13.5" customHeight="1" hidden="1">
      <c r="A103" s="325">
        <f>'1-2'!A103</f>
        <v>0</v>
      </c>
      <c r="B103" s="326">
        <f>'1-2'!B103</f>
        <v>0</v>
      </c>
      <c r="C103" s="480">
        <f>'1-2'!C103</f>
        <v>0</v>
      </c>
      <c r="D103" s="327">
        <v>100</v>
      </c>
      <c r="E103" s="328">
        <f>IF($R103=1,"",VLOOKUP($D103,'1-2'!$D$4:$L$103,2))</f>
        <v>0</v>
      </c>
      <c r="F103" s="328">
        <f>IF($R103=1,"取消し",VLOOKUP($D103,'1-2'!$D$4:$L$103,3))</f>
        <v>0</v>
      </c>
      <c r="G103" s="329">
        <f>IF($R103=1,,VLOOKUP($D103,'1-2'!$D$4:$L$103,4))</f>
        <v>0</v>
      </c>
      <c r="H103" s="330">
        <f>IF($R103=1,,VLOOKUP($D103,'1-2'!$D$4:$L$103,5))</f>
        <v>0</v>
      </c>
      <c r="I103" s="330">
        <f>IF($R103=1,,VLOOKUP($D103,'1-2'!$D$4:$L$103,6))</f>
        <v>0</v>
      </c>
      <c r="J103" s="331">
        <f>IF($R103=1,,VLOOKUP($D103,'1-2'!$D$4:$L$103,7))</f>
        <v>0</v>
      </c>
      <c r="K103" s="332">
        <f t="shared" si="14"/>
        <v>0</v>
      </c>
      <c r="L103" s="333">
        <f t="shared" si="15"/>
        <v>0</v>
      </c>
      <c r="M103" s="334">
        <f t="shared" si="16"/>
        <v>0</v>
      </c>
      <c r="N103" s="334">
        <f t="shared" si="17"/>
        <v>0</v>
      </c>
      <c r="O103" s="335">
        <f t="shared" si="11"/>
        <v>0</v>
      </c>
      <c r="P103" s="336">
        <f>IF($R103=1,"",VLOOKUP($D103,'1-2'!$D$4:$L$103,8))</f>
        <v>0</v>
      </c>
      <c r="Q103" s="337">
        <f>IF($R103=1,"",VLOOKUP($D103,'1-2'!$D$4:$L$103,9))</f>
        <v>0</v>
      </c>
      <c r="R103" s="25">
        <f>IF(ISNA(MATCH($D103,'随時②-2'!$D$4:$D$18,0)),0,1)</f>
        <v>0</v>
      </c>
      <c r="S103" s="63">
        <f t="shared" si="10"/>
      </c>
      <c r="T103" s="63">
        <f t="shared" si="12"/>
      </c>
      <c r="U103" s="5">
        <f t="shared" si="13"/>
      </c>
    </row>
    <row r="104" spans="1:21" ht="13.5" customHeight="1" hidden="1">
      <c r="A104" s="338">
        <f>'随時①-2'!A4</f>
        <v>0</v>
      </c>
      <c r="B104" s="339">
        <f>'随時①-2'!B4</f>
        <v>0</v>
      </c>
      <c r="C104" s="481">
        <f>'随時①-2'!C4</f>
        <v>0</v>
      </c>
      <c r="D104" s="264">
        <v>101</v>
      </c>
      <c r="E104" s="316">
        <f>IF($R104=1,"",VLOOKUP($D104,'随時①-2'!$D$4:$L$23,2))</f>
        <v>0</v>
      </c>
      <c r="F104" s="316">
        <f>IF($R104=1,"取消し",VLOOKUP($D104,'随時①-2'!$D$4:$L$23,3))</f>
        <v>0</v>
      </c>
      <c r="G104" s="225">
        <f>IF($R104=1,,VLOOKUP($D104,'随時①-2'!$D$4:$L$23,4))</f>
        <v>0</v>
      </c>
      <c r="H104" s="317">
        <f>IF($R104=1,,VLOOKUP($D104,'随時①-2'!$D$4:$L$23,5))</f>
        <v>0</v>
      </c>
      <c r="I104" s="317">
        <f>IF($R104=1,,VLOOKUP($D104,'随時①-2'!$D$4:$L$23,6))</f>
        <v>0</v>
      </c>
      <c r="J104" s="225">
        <f>IF($R104=1,,VLOOKUP($D104,'随時①-2'!$D$4:$L$23,7))</f>
        <v>0</v>
      </c>
      <c r="K104" s="340">
        <f t="shared" si="14"/>
        <v>0</v>
      </c>
      <c r="L104" s="341">
        <f t="shared" si="15"/>
        <v>0</v>
      </c>
      <c r="M104" s="342">
        <f t="shared" si="16"/>
        <v>0</v>
      </c>
      <c r="N104" s="342">
        <f t="shared" si="17"/>
        <v>0</v>
      </c>
      <c r="O104" s="343">
        <f t="shared" si="11"/>
        <v>0</v>
      </c>
      <c r="P104" s="344">
        <f>IF($R104=1,"",VLOOKUP($D104,'随時①-2'!$D$4:$L$23,8))</f>
        <v>0</v>
      </c>
      <c r="Q104" s="345">
        <f>IF($R104=1,"",VLOOKUP($D104,'随時①-2'!$D$4:$L$23,9))</f>
        <v>0</v>
      </c>
      <c r="R104" s="25">
        <f>IF(ISNA(MATCH($D104,'随時②-2'!$D$4:$D$18,0)),0,1)</f>
        <v>0</v>
      </c>
      <c r="S104" s="63">
        <f t="shared" si="10"/>
      </c>
      <c r="T104" s="63">
        <f t="shared" si="12"/>
      </c>
      <c r="U104" s="5">
        <f t="shared" si="13"/>
      </c>
    </row>
    <row r="105" spans="1:21" ht="13.5" customHeight="1" hidden="1">
      <c r="A105" s="338">
        <f>'随時①-2'!A5</f>
        <v>0</v>
      </c>
      <c r="B105" s="339">
        <f>'随時①-2'!B5</f>
        <v>0</v>
      </c>
      <c r="C105" s="481">
        <f>'随時①-2'!C5</f>
        <v>0</v>
      </c>
      <c r="D105" s="255">
        <v>102</v>
      </c>
      <c r="E105" s="315">
        <f>IF($R105=1,"",VLOOKUP($D105,'随時①-2'!$D$4:$L$23,2))</f>
        <v>0</v>
      </c>
      <c r="F105" s="315">
        <f>IF($R105=1,"取消し",VLOOKUP($D105,'随時①-2'!$D$4:$L$23,3))</f>
        <v>0</v>
      </c>
      <c r="G105" s="322">
        <f>IF($R105=1,,VLOOKUP($D105,'随時①-2'!$D$4:$L$23,4))</f>
        <v>0</v>
      </c>
      <c r="H105" s="323">
        <f>IF($R105=1,,VLOOKUP($D105,'随時①-2'!$D$4:$L$23,5))</f>
        <v>0</v>
      </c>
      <c r="I105" s="323">
        <f>IF($R105=1,,VLOOKUP($D105,'随時①-2'!$D$4:$L$23,6))</f>
        <v>0</v>
      </c>
      <c r="J105" s="322">
        <f>IF($R105=1,,VLOOKUP($D105,'随時①-2'!$D$4:$L$23,7))</f>
        <v>0</v>
      </c>
      <c r="K105" s="319">
        <f t="shared" si="14"/>
        <v>0</v>
      </c>
      <c r="L105" s="320">
        <f t="shared" si="15"/>
        <v>0</v>
      </c>
      <c r="M105" s="321">
        <f t="shared" si="16"/>
        <v>0</v>
      </c>
      <c r="N105" s="321">
        <f t="shared" si="17"/>
        <v>0</v>
      </c>
      <c r="O105" s="310">
        <f t="shared" si="11"/>
        <v>0</v>
      </c>
      <c r="P105" s="311">
        <f>IF($R105=1,"",VLOOKUP($D105,'随時①-2'!$D$4:$L$23,8))</f>
        <v>0</v>
      </c>
      <c r="Q105" s="312">
        <f>IF($R105=1,"",VLOOKUP($D105,'随時①-2'!$D$4:$L$23,9))</f>
        <v>0</v>
      </c>
      <c r="R105" s="25">
        <f>IF(ISNA(MATCH($D105,'随時②-2'!$D$4:$D$18,0)),0,1)</f>
        <v>0</v>
      </c>
      <c r="S105" s="63">
        <f t="shared" si="10"/>
      </c>
      <c r="T105" s="63">
        <f t="shared" si="12"/>
      </c>
      <c r="U105" s="5">
        <f t="shared" si="13"/>
      </c>
    </row>
    <row r="106" spans="1:21" ht="13.5" customHeight="1" hidden="1">
      <c r="A106" s="338">
        <f>'随時①-2'!A6</f>
        <v>0</v>
      </c>
      <c r="B106" s="339">
        <f>'随時①-2'!B6</f>
        <v>0</v>
      </c>
      <c r="C106" s="481">
        <f>'随時①-2'!C6</f>
        <v>0</v>
      </c>
      <c r="D106" s="255">
        <v>103</v>
      </c>
      <c r="E106" s="315">
        <f>IF($R106=1,"",VLOOKUP($D106,'随時①-2'!$D$4:$L$23,2))</f>
        <v>0</v>
      </c>
      <c r="F106" s="315">
        <f>IF($R106=1,"取消し",VLOOKUP($D106,'随時①-2'!$D$4:$L$23,3))</f>
        <v>0</v>
      </c>
      <c r="G106" s="322">
        <f>IF($R106=1,,VLOOKUP($D106,'随時①-2'!$D$4:$L$23,4))</f>
        <v>0</v>
      </c>
      <c r="H106" s="323">
        <f>IF($R106=1,,VLOOKUP($D106,'随時①-2'!$D$4:$L$23,5))</f>
        <v>0</v>
      </c>
      <c r="I106" s="323">
        <f>IF($R106=1,,VLOOKUP($D106,'随時①-2'!$D$4:$L$23,6))</f>
        <v>0</v>
      </c>
      <c r="J106" s="322">
        <f>IF($R106=1,,VLOOKUP($D106,'随時①-2'!$D$4:$L$23,7))</f>
        <v>0</v>
      </c>
      <c r="K106" s="319">
        <f t="shared" si="14"/>
        <v>0</v>
      </c>
      <c r="L106" s="320">
        <f t="shared" si="15"/>
        <v>0</v>
      </c>
      <c r="M106" s="321">
        <f t="shared" si="16"/>
        <v>0</v>
      </c>
      <c r="N106" s="321">
        <f t="shared" si="17"/>
        <v>0</v>
      </c>
      <c r="O106" s="310">
        <f t="shared" si="11"/>
        <v>0</v>
      </c>
      <c r="P106" s="311">
        <f>IF($R106=1,"",VLOOKUP($D106,'随時①-2'!$D$4:$L$23,8))</f>
        <v>0</v>
      </c>
      <c r="Q106" s="312">
        <f>IF($R106=1,"",VLOOKUP($D106,'随時①-2'!$D$4:$L$23,9))</f>
        <v>0</v>
      </c>
      <c r="R106" s="25">
        <f>IF(ISNA(MATCH($D106,'随時②-2'!$D$4:$D$18,0)),0,1)</f>
        <v>0</v>
      </c>
      <c r="S106" s="63">
        <f t="shared" si="10"/>
      </c>
      <c r="T106" s="63">
        <f t="shared" si="12"/>
      </c>
      <c r="U106" s="5">
        <f t="shared" si="13"/>
      </c>
    </row>
    <row r="107" spans="1:21" ht="13.5" customHeight="1" hidden="1">
      <c r="A107" s="338">
        <f>'随時①-2'!A7</f>
        <v>0</v>
      </c>
      <c r="B107" s="339">
        <f>'随時①-2'!B7</f>
        <v>0</v>
      </c>
      <c r="C107" s="481">
        <f>'随時①-2'!C7</f>
        <v>0</v>
      </c>
      <c r="D107" s="255">
        <v>104</v>
      </c>
      <c r="E107" s="315">
        <f>IF($R107=1,"",VLOOKUP($D107,'随時①-2'!$D$4:$L$23,2))</f>
        <v>0</v>
      </c>
      <c r="F107" s="315">
        <f>IF($R107=1,"取消し",VLOOKUP($D107,'随時①-2'!$D$4:$L$23,3))</f>
        <v>0</v>
      </c>
      <c r="G107" s="322">
        <f>IF($R107=1,,VLOOKUP($D107,'随時①-2'!$D$4:$L$23,4))</f>
        <v>0</v>
      </c>
      <c r="H107" s="323">
        <f>IF($R107=1,,VLOOKUP($D107,'随時①-2'!$D$4:$L$23,5))</f>
        <v>0</v>
      </c>
      <c r="I107" s="323">
        <f>IF($R107=1,,VLOOKUP($D107,'随時①-2'!$D$4:$L$23,6))</f>
        <v>0</v>
      </c>
      <c r="J107" s="322">
        <f>IF($R107=1,,VLOOKUP($D107,'随時①-2'!$D$4:$L$23,7))</f>
        <v>0</v>
      </c>
      <c r="K107" s="319">
        <f t="shared" si="14"/>
        <v>0</v>
      </c>
      <c r="L107" s="320">
        <f t="shared" si="15"/>
        <v>0</v>
      </c>
      <c r="M107" s="321">
        <f t="shared" si="16"/>
        <v>0</v>
      </c>
      <c r="N107" s="321">
        <f t="shared" si="17"/>
        <v>0</v>
      </c>
      <c r="O107" s="310">
        <f t="shared" si="11"/>
        <v>0</v>
      </c>
      <c r="P107" s="311">
        <f>IF($R107=1,"",VLOOKUP($D107,'随時①-2'!$D$4:$L$23,8))</f>
        <v>0</v>
      </c>
      <c r="Q107" s="312">
        <f>IF($R107=1,"",VLOOKUP($D107,'随時①-2'!$D$4:$L$23,9))</f>
        <v>0</v>
      </c>
      <c r="R107" s="25">
        <f>IF(ISNA(MATCH($D107,'随時②-2'!$D$4:$D$18,0)),0,1)</f>
        <v>0</v>
      </c>
      <c r="S107" s="63">
        <f t="shared" si="10"/>
      </c>
      <c r="T107" s="63">
        <f t="shared" si="12"/>
      </c>
      <c r="U107" s="5">
        <f t="shared" si="13"/>
      </c>
    </row>
    <row r="108" spans="1:21" ht="13.5" customHeight="1" hidden="1">
      <c r="A108" s="338">
        <f>'随時①-2'!A8</f>
        <v>0</v>
      </c>
      <c r="B108" s="339">
        <f>'随時①-2'!B8</f>
        <v>0</v>
      </c>
      <c r="C108" s="481">
        <f>'随時①-2'!C8</f>
        <v>0</v>
      </c>
      <c r="D108" s="255">
        <v>105</v>
      </c>
      <c r="E108" s="315">
        <f>IF($R108=1,"",VLOOKUP($D108,'随時①-2'!$D$4:$L$23,2))</f>
        <v>0</v>
      </c>
      <c r="F108" s="315">
        <f>IF($R108=1,"取消し",VLOOKUP($D108,'随時①-2'!$D$4:$L$23,3))</f>
        <v>0</v>
      </c>
      <c r="G108" s="322">
        <f>IF($R108=1,,VLOOKUP($D108,'随時①-2'!$D$4:$L$23,4))</f>
        <v>0</v>
      </c>
      <c r="H108" s="323">
        <f>IF($R108=1,,VLOOKUP($D108,'随時①-2'!$D$4:$L$23,5))</f>
        <v>0</v>
      </c>
      <c r="I108" s="323">
        <f>IF($R108=1,,VLOOKUP($D108,'随時①-2'!$D$4:$L$23,6))</f>
        <v>0</v>
      </c>
      <c r="J108" s="322">
        <f>IF($R108=1,,VLOOKUP($D108,'随時①-2'!$D$4:$L$23,7))</f>
        <v>0</v>
      </c>
      <c r="K108" s="319">
        <f t="shared" si="14"/>
        <v>0</v>
      </c>
      <c r="L108" s="320">
        <f t="shared" si="15"/>
        <v>0</v>
      </c>
      <c r="M108" s="321">
        <f t="shared" si="16"/>
        <v>0</v>
      </c>
      <c r="N108" s="321">
        <f t="shared" si="17"/>
        <v>0</v>
      </c>
      <c r="O108" s="310">
        <f t="shared" si="11"/>
        <v>0</v>
      </c>
      <c r="P108" s="311">
        <f>IF($R108=1,"",VLOOKUP($D108,'随時①-2'!$D$4:$L$23,8))</f>
        <v>0</v>
      </c>
      <c r="Q108" s="312">
        <f>IF($R108=1,"",VLOOKUP($D108,'随時①-2'!$D$4:$L$23,9))</f>
        <v>0</v>
      </c>
      <c r="R108" s="25">
        <f>IF(ISNA(MATCH($D108,'随時②-2'!$D$4:$D$18,0)),0,1)</f>
        <v>0</v>
      </c>
      <c r="S108" s="63">
        <f t="shared" si="10"/>
      </c>
      <c r="T108" s="63">
        <f t="shared" si="12"/>
      </c>
      <c r="U108" s="5">
        <f t="shared" si="13"/>
      </c>
    </row>
    <row r="109" spans="1:21" ht="13.5" customHeight="1" hidden="1">
      <c r="A109" s="338">
        <f>'随時①-2'!A9</f>
        <v>0</v>
      </c>
      <c r="B109" s="339">
        <f>'随時①-2'!B9</f>
        <v>0</v>
      </c>
      <c r="C109" s="481">
        <f>'随時①-2'!C9</f>
        <v>0</v>
      </c>
      <c r="D109" s="255">
        <v>106</v>
      </c>
      <c r="E109" s="315">
        <f>IF($R109=1,"",VLOOKUP($D109,'随時①-2'!$D$4:$L$23,2))</f>
        <v>0</v>
      </c>
      <c r="F109" s="315">
        <f>IF($R109=1,"取消し",VLOOKUP($D109,'随時①-2'!$D$4:$L$23,3))</f>
        <v>0</v>
      </c>
      <c r="G109" s="322">
        <f>IF($R109=1,,VLOOKUP($D109,'随時①-2'!$D$4:$L$23,4))</f>
        <v>0</v>
      </c>
      <c r="H109" s="323">
        <f>IF($R109=1,,VLOOKUP($D109,'随時①-2'!$D$4:$L$23,5))</f>
        <v>0</v>
      </c>
      <c r="I109" s="323">
        <f>IF($R109=1,,VLOOKUP($D109,'随時①-2'!$D$4:$L$23,6))</f>
        <v>0</v>
      </c>
      <c r="J109" s="322">
        <f>IF($R109=1,,VLOOKUP($D109,'随時①-2'!$D$4:$L$23,7))</f>
        <v>0</v>
      </c>
      <c r="K109" s="319">
        <f t="shared" si="14"/>
        <v>0</v>
      </c>
      <c r="L109" s="320">
        <f t="shared" si="15"/>
        <v>0</v>
      </c>
      <c r="M109" s="321">
        <f t="shared" si="16"/>
        <v>0</v>
      </c>
      <c r="N109" s="321">
        <f t="shared" si="17"/>
        <v>0</v>
      </c>
      <c r="O109" s="310">
        <f t="shared" si="11"/>
        <v>0</v>
      </c>
      <c r="P109" s="311">
        <f>IF($R109=1,"",VLOOKUP($D109,'随時①-2'!$D$4:$L$23,8))</f>
        <v>0</v>
      </c>
      <c r="Q109" s="312">
        <f>IF($R109=1,"",VLOOKUP($D109,'随時①-2'!$D$4:$L$23,9))</f>
        <v>0</v>
      </c>
      <c r="R109" s="25">
        <f>IF(ISNA(MATCH($D109,'随時②-2'!$D$4:$D$18,0)),0,1)</f>
        <v>0</v>
      </c>
      <c r="S109" s="63">
        <f t="shared" si="10"/>
      </c>
      <c r="T109" s="63">
        <f t="shared" si="12"/>
      </c>
      <c r="U109" s="5">
        <f t="shared" si="13"/>
      </c>
    </row>
    <row r="110" spans="1:21" ht="13.5" customHeight="1" hidden="1">
      <c r="A110" s="338">
        <f>'随時①-2'!A10</f>
        <v>0</v>
      </c>
      <c r="B110" s="339">
        <f>'随時①-2'!B10</f>
        <v>0</v>
      </c>
      <c r="C110" s="481">
        <f>'随時①-2'!C10</f>
        <v>0</v>
      </c>
      <c r="D110" s="255">
        <v>107</v>
      </c>
      <c r="E110" s="315">
        <f>IF($R110=1,"",VLOOKUP($D110,'随時①-2'!$D$4:$L$23,2))</f>
        <v>0</v>
      </c>
      <c r="F110" s="315">
        <f>IF($R110=1,"取消し",VLOOKUP($D110,'随時①-2'!$D$4:$L$23,3))</f>
        <v>0</v>
      </c>
      <c r="G110" s="322">
        <f>IF($R110=1,,VLOOKUP($D110,'随時①-2'!$D$4:$L$23,4))</f>
        <v>0</v>
      </c>
      <c r="H110" s="323">
        <f>IF($R110=1,,VLOOKUP($D110,'随時①-2'!$D$4:$L$23,5))</f>
        <v>0</v>
      </c>
      <c r="I110" s="323">
        <f>IF($R110=1,,VLOOKUP($D110,'随時①-2'!$D$4:$L$23,6))</f>
        <v>0</v>
      </c>
      <c r="J110" s="322">
        <f>IF($R110=1,,VLOOKUP($D110,'随時①-2'!$D$4:$L$23,7))</f>
        <v>0</v>
      </c>
      <c r="K110" s="319">
        <f t="shared" si="14"/>
        <v>0</v>
      </c>
      <c r="L110" s="320">
        <f t="shared" si="15"/>
        <v>0</v>
      </c>
      <c r="M110" s="321">
        <f t="shared" si="16"/>
        <v>0</v>
      </c>
      <c r="N110" s="321">
        <f t="shared" si="17"/>
        <v>0</v>
      </c>
      <c r="O110" s="310">
        <f t="shared" si="11"/>
        <v>0</v>
      </c>
      <c r="P110" s="311">
        <f>IF($R110=1,"",VLOOKUP($D110,'随時①-2'!$D$4:$L$23,8))</f>
        <v>0</v>
      </c>
      <c r="Q110" s="312">
        <f>IF($R110=1,"",VLOOKUP($D110,'随時①-2'!$D$4:$L$23,9))</f>
        <v>0</v>
      </c>
      <c r="R110" s="25">
        <f>IF(ISNA(MATCH($D110,'随時②-2'!$D$4:$D$18,0)),0,1)</f>
        <v>0</v>
      </c>
      <c r="S110" s="63">
        <f t="shared" si="10"/>
      </c>
      <c r="T110" s="63">
        <f t="shared" si="12"/>
      </c>
      <c r="U110" s="5">
        <f t="shared" si="13"/>
      </c>
    </row>
    <row r="111" spans="1:21" ht="13.5" customHeight="1" hidden="1">
      <c r="A111" s="338">
        <f>'随時①-2'!A11</f>
        <v>0</v>
      </c>
      <c r="B111" s="339">
        <f>'随時①-2'!B11</f>
        <v>0</v>
      </c>
      <c r="C111" s="481">
        <f>'随時①-2'!C11</f>
        <v>0</v>
      </c>
      <c r="D111" s="255">
        <v>108</v>
      </c>
      <c r="E111" s="315">
        <f>IF($R111=1,"",VLOOKUP($D111,'随時①-2'!$D$4:$L$23,2))</f>
        <v>0</v>
      </c>
      <c r="F111" s="315">
        <f>IF($R111=1,"取消し",VLOOKUP($D111,'随時①-2'!$D$4:$L$23,3))</f>
        <v>0</v>
      </c>
      <c r="G111" s="322">
        <f>IF($R111=1,,VLOOKUP($D111,'随時①-2'!$D$4:$L$23,4))</f>
        <v>0</v>
      </c>
      <c r="H111" s="323">
        <f>IF($R111=1,,VLOOKUP($D111,'随時①-2'!$D$4:$L$23,5))</f>
        <v>0</v>
      </c>
      <c r="I111" s="323">
        <f>IF($R111=1,,VLOOKUP($D111,'随時①-2'!$D$4:$L$23,6))</f>
        <v>0</v>
      </c>
      <c r="J111" s="322">
        <f>IF($R111=1,,VLOOKUP($D111,'随時①-2'!$D$4:$L$23,7))</f>
        <v>0</v>
      </c>
      <c r="K111" s="319">
        <f t="shared" si="14"/>
        <v>0</v>
      </c>
      <c r="L111" s="320">
        <f t="shared" si="15"/>
        <v>0</v>
      </c>
      <c r="M111" s="321">
        <f t="shared" si="16"/>
        <v>0</v>
      </c>
      <c r="N111" s="321">
        <f t="shared" si="17"/>
        <v>0</v>
      </c>
      <c r="O111" s="310">
        <f t="shared" si="11"/>
        <v>0</v>
      </c>
      <c r="P111" s="311">
        <f>IF($R111=1,"",VLOOKUP($D111,'随時①-2'!$D$4:$L$23,8))</f>
        <v>0</v>
      </c>
      <c r="Q111" s="312">
        <f>IF($R111=1,"",VLOOKUP($D111,'随時①-2'!$D$4:$L$23,9))</f>
        <v>0</v>
      </c>
      <c r="R111" s="25">
        <f>IF(ISNA(MATCH($D111,'随時②-2'!$D$4:$D$18,0)),0,1)</f>
        <v>0</v>
      </c>
      <c r="S111" s="63">
        <f t="shared" si="10"/>
      </c>
      <c r="T111" s="63">
        <f t="shared" si="12"/>
      </c>
      <c r="U111" s="5">
        <f t="shared" si="13"/>
      </c>
    </row>
    <row r="112" spans="1:21" ht="13.5" customHeight="1" hidden="1">
      <c r="A112" s="338">
        <f>'随時①-2'!A12</f>
        <v>0</v>
      </c>
      <c r="B112" s="339">
        <f>'随時①-2'!B12</f>
        <v>0</v>
      </c>
      <c r="C112" s="481">
        <f>'随時①-2'!C12</f>
        <v>0</v>
      </c>
      <c r="D112" s="255">
        <v>109</v>
      </c>
      <c r="E112" s="315">
        <f>IF($R112=1,"",VLOOKUP($D112,'随時①-2'!$D$4:$L$23,2))</f>
        <v>0</v>
      </c>
      <c r="F112" s="315">
        <f>IF($R112=1,"取消し",VLOOKUP($D112,'随時①-2'!$D$4:$L$23,3))</f>
        <v>0</v>
      </c>
      <c r="G112" s="322">
        <f>IF($R112=1,,VLOOKUP($D112,'随時①-2'!$D$4:$L$23,4))</f>
        <v>0</v>
      </c>
      <c r="H112" s="323">
        <f>IF($R112=1,,VLOOKUP($D112,'随時①-2'!$D$4:$L$23,5))</f>
        <v>0</v>
      </c>
      <c r="I112" s="323">
        <f>IF($R112=1,,VLOOKUP($D112,'随時①-2'!$D$4:$L$23,6))</f>
        <v>0</v>
      </c>
      <c r="J112" s="322">
        <f>IF($R112=1,,VLOOKUP($D112,'随時①-2'!$D$4:$L$23,7))</f>
        <v>0</v>
      </c>
      <c r="K112" s="319">
        <f t="shared" si="14"/>
        <v>0</v>
      </c>
      <c r="L112" s="320">
        <f t="shared" si="15"/>
        <v>0</v>
      </c>
      <c r="M112" s="321">
        <f t="shared" si="16"/>
        <v>0</v>
      </c>
      <c r="N112" s="321">
        <f t="shared" si="17"/>
        <v>0</v>
      </c>
      <c r="O112" s="310">
        <f t="shared" si="11"/>
        <v>0</v>
      </c>
      <c r="P112" s="311">
        <f>IF($R112=1,"",VLOOKUP($D112,'随時①-2'!$D$4:$L$23,8))</f>
        <v>0</v>
      </c>
      <c r="Q112" s="312">
        <f>IF($R112=1,"",VLOOKUP($D112,'随時①-2'!$D$4:$L$23,9))</f>
        <v>0</v>
      </c>
      <c r="R112" s="25">
        <f>IF(ISNA(MATCH($D112,'随時②-2'!$D$4:$D$18,0)),0,1)</f>
        <v>0</v>
      </c>
      <c r="S112" s="63">
        <f t="shared" si="10"/>
      </c>
      <c r="T112" s="63">
        <f t="shared" si="12"/>
      </c>
      <c r="U112" s="5">
        <f t="shared" si="13"/>
      </c>
    </row>
    <row r="113" spans="1:21" ht="13.5" customHeight="1" hidden="1">
      <c r="A113" s="338">
        <f>'随時①-2'!A13</f>
        <v>0</v>
      </c>
      <c r="B113" s="339">
        <f>'随時①-2'!B13</f>
        <v>0</v>
      </c>
      <c r="C113" s="481">
        <f>'随時①-2'!C13</f>
        <v>0</v>
      </c>
      <c r="D113" s="255">
        <v>110</v>
      </c>
      <c r="E113" s="315">
        <f>IF($R113=1,"",VLOOKUP($D113,'随時①-2'!$D$4:$L$23,2))</f>
        <v>0</v>
      </c>
      <c r="F113" s="315">
        <f>IF($R113=1,"取消し",VLOOKUP($D113,'随時①-2'!$D$4:$L$23,3))</f>
        <v>0</v>
      </c>
      <c r="G113" s="322">
        <f>IF($R113=1,,VLOOKUP($D113,'随時①-2'!$D$4:$L$23,4))</f>
        <v>0</v>
      </c>
      <c r="H113" s="323">
        <f>IF($R113=1,,VLOOKUP($D113,'随時①-2'!$D$4:$L$23,5))</f>
        <v>0</v>
      </c>
      <c r="I113" s="323">
        <f>IF($R113=1,,VLOOKUP($D113,'随時①-2'!$D$4:$L$23,6))</f>
        <v>0</v>
      </c>
      <c r="J113" s="322">
        <f>IF($R113=1,,VLOOKUP($D113,'随時①-2'!$D$4:$L$23,7))</f>
        <v>0</v>
      </c>
      <c r="K113" s="319">
        <f t="shared" si="14"/>
        <v>0</v>
      </c>
      <c r="L113" s="320">
        <f t="shared" si="15"/>
        <v>0</v>
      </c>
      <c r="M113" s="321">
        <f t="shared" si="16"/>
        <v>0</v>
      </c>
      <c r="N113" s="321">
        <f t="shared" si="17"/>
        <v>0</v>
      </c>
      <c r="O113" s="310">
        <f t="shared" si="11"/>
        <v>0</v>
      </c>
      <c r="P113" s="311">
        <f>IF($R113=1,"",VLOOKUP($D113,'随時①-2'!$D$4:$L$23,8))</f>
        <v>0</v>
      </c>
      <c r="Q113" s="312">
        <f>IF($R113=1,"",VLOOKUP($D113,'随時①-2'!$D$4:$L$23,9))</f>
        <v>0</v>
      </c>
      <c r="R113" s="25">
        <f>IF(ISNA(MATCH($D113,'随時②-2'!$D$4:$D$18,0)),0,1)</f>
        <v>0</v>
      </c>
      <c r="S113" s="63">
        <f t="shared" si="10"/>
      </c>
      <c r="T113" s="63">
        <f t="shared" si="12"/>
      </c>
      <c r="U113" s="5">
        <f t="shared" si="13"/>
      </c>
    </row>
    <row r="114" spans="1:21" ht="13.5" customHeight="1" hidden="1">
      <c r="A114" s="338">
        <f>'随時①-2'!A14</f>
        <v>0</v>
      </c>
      <c r="B114" s="339">
        <f>'随時①-2'!B14</f>
        <v>0</v>
      </c>
      <c r="C114" s="481">
        <f>'随時①-2'!C14</f>
        <v>0</v>
      </c>
      <c r="D114" s="255">
        <v>111</v>
      </c>
      <c r="E114" s="315">
        <f>IF($R114=1,"",VLOOKUP($D114,'随時①-2'!$D$4:$L$23,2))</f>
        <v>0</v>
      </c>
      <c r="F114" s="315">
        <f>IF($R114=1,"取消し",VLOOKUP($D114,'随時①-2'!$D$4:$L$23,3))</f>
        <v>0</v>
      </c>
      <c r="G114" s="322">
        <f>IF($R114=1,,VLOOKUP($D114,'随時①-2'!$D$4:$L$23,4))</f>
        <v>0</v>
      </c>
      <c r="H114" s="323">
        <f>IF($R114=1,,VLOOKUP($D114,'随時①-2'!$D$4:$L$23,5))</f>
        <v>0</v>
      </c>
      <c r="I114" s="323">
        <f>IF($R114=1,,VLOOKUP($D114,'随時①-2'!$D$4:$L$23,6))</f>
        <v>0</v>
      </c>
      <c r="J114" s="322">
        <f>IF($R114=1,,VLOOKUP($D114,'随時①-2'!$D$4:$L$23,7))</f>
        <v>0</v>
      </c>
      <c r="K114" s="319">
        <f t="shared" si="14"/>
        <v>0</v>
      </c>
      <c r="L114" s="320">
        <f t="shared" si="15"/>
        <v>0</v>
      </c>
      <c r="M114" s="321">
        <f t="shared" si="16"/>
        <v>0</v>
      </c>
      <c r="N114" s="321">
        <f t="shared" si="17"/>
        <v>0</v>
      </c>
      <c r="O114" s="310">
        <f t="shared" si="11"/>
        <v>0</v>
      </c>
      <c r="P114" s="311">
        <f>IF($R114=1,"",VLOOKUP($D114,'随時①-2'!$D$4:$L$23,8))</f>
        <v>0</v>
      </c>
      <c r="Q114" s="312">
        <f>IF($R114=1,"",VLOOKUP($D114,'随時①-2'!$D$4:$L$23,9))</f>
        <v>0</v>
      </c>
      <c r="R114" s="25">
        <f>IF(ISNA(MATCH($D114,'随時②-2'!$D$4:$D$18,0)),0,1)</f>
        <v>0</v>
      </c>
      <c r="S114" s="63">
        <f t="shared" si="10"/>
      </c>
      <c r="T114" s="63">
        <f t="shared" si="12"/>
      </c>
      <c r="U114" s="5">
        <f t="shared" si="13"/>
      </c>
    </row>
    <row r="115" spans="1:21" ht="13.5" customHeight="1" hidden="1">
      <c r="A115" s="338">
        <f>'随時①-2'!A15</f>
        <v>0</v>
      </c>
      <c r="B115" s="339">
        <f>'随時①-2'!B15</f>
        <v>0</v>
      </c>
      <c r="C115" s="481">
        <f>'随時①-2'!C15</f>
        <v>0</v>
      </c>
      <c r="D115" s="255">
        <v>112</v>
      </c>
      <c r="E115" s="315">
        <f>IF($R115=1,"",VLOOKUP($D115,'随時①-2'!$D$4:$L$23,2))</f>
        <v>0</v>
      </c>
      <c r="F115" s="315">
        <f>IF($R115=1,"取消し",VLOOKUP($D115,'随時①-2'!$D$4:$L$23,3))</f>
        <v>0</v>
      </c>
      <c r="G115" s="322">
        <f>IF($R115=1,,VLOOKUP($D115,'随時①-2'!$D$4:$L$23,4))</f>
        <v>0</v>
      </c>
      <c r="H115" s="323">
        <f>IF($R115=1,,VLOOKUP($D115,'随時①-2'!$D$4:$L$23,5))</f>
        <v>0</v>
      </c>
      <c r="I115" s="323">
        <f>IF($R115=1,,VLOOKUP($D115,'随時①-2'!$D$4:$L$23,6))</f>
        <v>0</v>
      </c>
      <c r="J115" s="322">
        <f>IF($R115=1,,VLOOKUP($D115,'随時①-2'!$D$4:$L$23,7))</f>
        <v>0</v>
      </c>
      <c r="K115" s="319">
        <f t="shared" si="14"/>
        <v>0</v>
      </c>
      <c r="L115" s="320">
        <f t="shared" si="15"/>
        <v>0</v>
      </c>
      <c r="M115" s="321">
        <f t="shared" si="16"/>
        <v>0</v>
      </c>
      <c r="N115" s="321">
        <f t="shared" si="17"/>
        <v>0</v>
      </c>
      <c r="O115" s="310">
        <f t="shared" si="11"/>
        <v>0</v>
      </c>
      <c r="P115" s="311">
        <f>IF($R115=1,"",VLOOKUP($D115,'随時①-2'!$D$4:$L$23,8))</f>
        <v>0</v>
      </c>
      <c r="Q115" s="312">
        <f>IF($R115=1,"",VLOOKUP($D115,'随時①-2'!$D$4:$L$23,9))</f>
        <v>0</v>
      </c>
      <c r="R115" s="25">
        <f>IF(ISNA(MATCH($D115,'随時②-2'!$D$4:$D$18,0)),0,1)</f>
        <v>0</v>
      </c>
      <c r="S115" s="63">
        <f t="shared" si="10"/>
      </c>
      <c r="T115" s="63">
        <f t="shared" si="12"/>
      </c>
      <c r="U115" s="5">
        <f t="shared" si="13"/>
      </c>
    </row>
    <row r="116" spans="1:21" ht="13.5" customHeight="1" hidden="1">
      <c r="A116" s="338">
        <f>'随時①-2'!A16</f>
        <v>0</v>
      </c>
      <c r="B116" s="339">
        <f>'随時①-2'!B16</f>
        <v>0</v>
      </c>
      <c r="C116" s="481">
        <f>'随時①-2'!C16</f>
        <v>0</v>
      </c>
      <c r="D116" s="255">
        <v>113</v>
      </c>
      <c r="E116" s="315">
        <f>IF($R116=1,"",VLOOKUP($D116,'随時①-2'!$D$4:$L$23,2))</f>
        <v>0</v>
      </c>
      <c r="F116" s="315">
        <f>IF($R116=1,"取消し",VLOOKUP($D116,'随時①-2'!$D$4:$L$23,3))</f>
        <v>0</v>
      </c>
      <c r="G116" s="322">
        <f>IF($R116=1,,VLOOKUP($D116,'随時①-2'!$D$4:$L$23,4))</f>
        <v>0</v>
      </c>
      <c r="H116" s="323">
        <f>IF($R116=1,,VLOOKUP($D116,'随時①-2'!$D$4:$L$23,5))</f>
        <v>0</v>
      </c>
      <c r="I116" s="323">
        <f>IF($R116=1,,VLOOKUP($D116,'随時①-2'!$D$4:$L$23,6))</f>
        <v>0</v>
      </c>
      <c r="J116" s="322">
        <f>IF($R116=1,,VLOOKUP($D116,'随時①-2'!$D$4:$L$23,7))</f>
        <v>0</v>
      </c>
      <c r="K116" s="319">
        <f t="shared" si="14"/>
        <v>0</v>
      </c>
      <c r="L116" s="320">
        <f t="shared" si="15"/>
        <v>0</v>
      </c>
      <c r="M116" s="321">
        <f t="shared" si="16"/>
        <v>0</v>
      </c>
      <c r="N116" s="321">
        <f t="shared" si="17"/>
        <v>0</v>
      </c>
      <c r="O116" s="310">
        <f t="shared" si="11"/>
        <v>0</v>
      </c>
      <c r="P116" s="311">
        <f>IF($R116=1,"",VLOOKUP($D116,'随時①-2'!$D$4:$L$23,8))</f>
        <v>0</v>
      </c>
      <c r="Q116" s="312">
        <f>IF($R116=1,"",VLOOKUP($D116,'随時①-2'!$D$4:$L$23,9))</f>
        <v>0</v>
      </c>
      <c r="R116" s="25">
        <f>IF(ISNA(MATCH($D116,'随時②-2'!$D$4:$D$18,0)),0,1)</f>
        <v>0</v>
      </c>
      <c r="S116" s="63">
        <f t="shared" si="10"/>
      </c>
      <c r="T116" s="63">
        <f t="shared" si="12"/>
      </c>
      <c r="U116" s="5">
        <f t="shared" si="13"/>
      </c>
    </row>
    <row r="117" spans="1:21" ht="13.5" customHeight="1" hidden="1">
      <c r="A117" s="338">
        <f>'随時①-2'!A17</f>
        <v>0</v>
      </c>
      <c r="B117" s="339">
        <f>'随時①-2'!B17</f>
        <v>0</v>
      </c>
      <c r="C117" s="481">
        <f>'随時①-2'!C17</f>
        <v>0</v>
      </c>
      <c r="D117" s="255">
        <v>114</v>
      </c>
      <c r="E117" s="315">
        <f>IF($R117=1,"",VLOOKUP($D117,'随時①-2'!$D$4:$L$23,2))</f>
        <v>0</v>
      </c>
      <c r="F117" s="315">
        <f>IF($R117=1,"取消し",VLOOKUP($D117,'随時①-2'!$D$4:$L$23,3))</f>
        <v>0</v>
      </c>
      <c r="G117" s="322">
        <f>IF($R117=1,,VLOOKUP($D117,'随時①-2'!$D$4:$L$23,4))</f>
        <v>0</v>
      </c>
      <c r="H117" s="323">
        <f>IF($R117=1,,VLOOKUP($D117,'随時①-2'!$D$4:$L$23,5))</f>
        <v>0</v>
      </c>
      <c r="I117" s="323">
        <f>IF($R117=1,,VLOOKUP($D117,'随時①-2'!$D$4:$L$23,6))</f>
        <v>0</v>
      </c>
      <c r="J117" s="322">
        <f>IF($R117=1,,VLOOKUP($D117,'随時①-2'!$D$4:$L$23,7))</f>
        <v>0</v>
      </c>
      <c r="K117" s="319">
        <f t="shared" si="14"/>
        <v>0</v>
      </c>
      <c r="L117" s="320">
        <f t="shared" si="15"/>
        <v>0</v>
      </c>
      <c r="M117" s="321">
        <f t="shared" si="16"/>
        <v>0</v>
      </c>
      <c r="N117" s="321">
        <f t="shared" si="17"/>
        <v>0</v>
      </c>
      <c r="O117" s="310">
        <f t="shared" si="11"/>
        <v>0</v>
      </c>
      <c r="P117" s="311">
        <f>IF($R117=1,"",VLOOKUP($D117,'随時①-2'!$D$4:$L$23,8))</f>
        <v>0</v>
      </c>
      <c r="Q117" s="312">
        <f>IF($R117=1,"",VLOOKUP($D117,'随時①-2'!$D$4:$L$23,9))</f>
        <v>0</v>
      </c>
      <c r="R117" s="25">
        <f>IF(ISNA(MATCH($D117,'随時②-2'!$D$4:$D$18,0)),0,1)</f>
        <v>0</v>
      </c>
      <c r="S117" s="63">
        <f t="shared" si="10"/>
      </c>
      <c r="T117" s="63">
        <f t="shared" si="12"/>
      </c>
      <c r="U117" s="5">
        <f t="shared" si="13"/>
      </c>
    </row>
    <row r="118" spans="1:21" ht="13.5" customHeight="1" hidden="1">
      <c r="A118" s="338">
        <f>'随時①-2'!A18</f>
        <v>0</v>
      </c>
      <c r="B118" s="339">
        <f>'随時①-2'!B18</f>
        <v>0</v>
      </c>
      <c r="C118" s="481">
        <f>'随時①-2'!C18</f>
        <v>0</v>
      </c>
      <c r="D118" s="255">
        <v>115</v>
      </c>
      <c r="E118" s="315">
        <f>IF($R118=1,"",VLOOKUP($D118,'随時①-2'!$D$4:$L$23,2))</f>
        <v>0</v>
      </c>
      <c r="F118" s="315">
        <f>IF($R118=1,"取消し",VLOOKUP($D118,'随時①-2'!$D$4:$L$23,3))</f>
        <v>0</v>
      </c>
      <c r="G118" s="322">
        <f>IF($R118=1,,VLOOKUP($D118,'随時①-2'!$D$4:$L$23,4))</f>
        <v>0</v>
      </c>
      <c r="H118" s="323">
        <f>IF($R118=1,,VLOOKUP($D118,'随時①-2'!$D$4:$L$23,5))</f>
        <v>0</v>
      </c>
      <c r="I118" s="323">
        <f>IF($R118=1,,VLOOKUP($D118,'随時①-2'!$D$4:$L$23,6))</f>
        <v>0</v>
      </c>
      <c r="J118" s="322">
        <f>IF($R118=1,,VLOOKUP($D118,'随時①-2'!$D$4:$L$23,7))</f>
        <v>0</v>
      </c>
      <c r="K118" s="319">
        <f t="shared" si="14"/>
        <v>0</v>
      </c>
      <c r="L118" s="320">
        <f t="shared" si="15"/>
        <v>0</v>
      </c>
      <c r="M118" s="321">
        <f t="shared" si="16"/>
        <v>0</v>
      </c>
      <c r="N118" s="321">
        <f t="shared" si="17"/>
        <v>0</v>
      </c>
      <c r="O118" s="310">
        <f t="shared" si="11"/>
        <v>0</v>
      </c>
      <c r="P118" s="311">
        <f>IF($R118=1,"",VLOOKUP($D118,'随時①-2'!$D$4:$L$23,8))</f>
        <v>0</v>
      </c>
      <c r="Q118" s="312">
        <f>IF($R118=1,"",VLOOKUP($D118,'随時①-2'!$D$4:$L$23,9))</f>
        <v>0</v>
      </c>
      <c r="R118" s="25">
        <f>IF(ISNA(MATCH($D118,'随時②-2'!$D$4:$D$18,0)),0,1)</f>
        <v>0</v>
      </c>
      <c r="S118" s="63">
        <f t="shared" si="10"/>
      </c>
      <c r="T118" s="63">
        <f t="shared" si="12"/>
      </c>
      <c r="U118" s="5">
        <f t="shared" si="13"/>
      </c>
    </row>
    <row r="119" spans="1:21" ht="13.5" customHeight="1" hidden="1">
      <c r="A119" s="338">
        <f>'随時①-2'!A19</f>
        <v>0</v>
      </c>
      <c r="B119" s="339">
        <f>'随時①-2'!B19</f>
        <v>0</v>
      </c>
      <c r="C119" s="481">
        <f>'随時①-2'!C19</f>
        <v>0</v>
      </c>
      <c r="D119" s="255">
        <v>116</v>
      </c>
      <c r="E119" s="315">
        <f>IF($R119=1,"",VLOOKUP($D119,'随時①-2'!$D$4:$L$23,2))</f>
        <v>0</v>
      </c>
      <c r="F119" s="315">
        <f>IF($R119=1,"取消し",VLOOKUP($D119,'随時①-2'!$D$4:$L$23,3))</f>
        <v>0</v>
      </c>
      <c r="G119" s="322">
        <f>IF($R119=1,,VLOOKUP($D119,'随時①-2'!$D$4:$L$23,4))</f>
        <v>0</v>
      </c>
      <c r="H119" s="323">
        <f>IF($R119=1,,VLOOKUP($D119,'随時①-2'!$D$4:$L$23,5))</f>
        <v>0</v>
      </c>
      <c r="I119" s="323">
        <f>IF($R119=1,,VLOOKUP($D119,'随時①-2'!$D$4:$L$23,6))</f>
        <v>0</v>
      </c>
      <c r="J119" s="322">
        <f>IF($R119=1,,VLOOKUP($D119,'随時①-2'!$D$4:$L$23,7))</f>
        <v>0</v>
      </c>
      <c r="K119" s="319">
        <f t="shared" si="14"/>
        <v>0</v>
      </c>
      <c r="L119" s="320">
        <f t="shared" si="15"/>
        <v>0</v>
      </c>
      <c r="M119" s="321">
        <f t="shared" si="16"/>
        <v>0</v>
      </c>
      <c r="N119" s="321">
        <f t="shared" si="17"/>
        <v>0</v>
      </c>
      <c r="O119" s="310">
        <f t="shared" si="11"/>
        <v>0</v>
      </c>
      <c r="P119" s="311">
        <f>IF($R119=1,"",VLOOKUP($D119,'随時①-2'!$D$4:$L$23,8))</f>
        <v>0</v>
      </c>
      <c r="Q119" s="312">
        <f>IF($R119=1,"",VLOOKUP($D119,'随時①-2'!$D$4:$L$23,9))</f>
        <v>0</v>
      </c>
      <c r="R119" s="25">
        <f>IF(ISNA(MATCH($D119,'随時②-2'!$D$4:$D$18,0)),0,1)</f>
        <v>0</v>
      </c>
      <c r="S119" s="63">
        <f t="shared" si="10"/>
      </c>
      <c r="T119" s="63">
        <f t="shared" si="12"/>
      </c>
      <c r="U119" s="5">
        <f t="shared" si="13"/>
      </c>
    </row>
    <row r="120" spans="1:21" ht="13.5" customHeight="1" hidden="1">
      <c r="A120" s="338">
        <f>'随時①-2'!A20</f>
        <v>0</v>
      </c>
      <c r="B120" s="339">
        <f>'随時①-2'!B20</f>
        <v>0</v>
      </c>
      <c r="C120" s="481">
        <f>'随時①-2'!C20</f>
        <v>0</v>
      </c>
      <c r="D120" s="255">
        <v>117</v>
      </c>
      <c r="E120" s="315">
        <f>IF($R120=1,"",VLOOKUP($D120,'随時①-2'!$D$4:$L$23,2))</f>
        <v>0</v>
      </c>
      <c r="F120" s="315">
        <f>IF($R120=1,"取消し",VLOOKUP($D120,'随時①-2'!$D$4:$L$23,3))</f>
        <v>0</v>
      </c>
      <c r="G120" s="322">
        <f>IF($R120=1,,VLOOKUP($D120,'随時①-2'!$D$4:$L$23,4))</f>
        <v>0</v>
      </c>
      <c r="H120" s="323">
        <f>IF($R120=1,,VLOOKUP($D120,'随時①-2'!$D$4:$L$23,5))</f>
        <v>0</v>
      </c>
      <c r="I120" s="323">
        <f>IF($R120=1,,VLOOKUP($D120,'随時①-2'!$D$4:$L$23,6))</f>
        <v>0</v>
      </c>
      <c r="J120" s="322">
        <f>IF($R120=1,,VLOOKUP($D120,'随時①-2'!$D$4:$L$23,7))</f>
        <v>0</v>
      </c>
      <c r="K120" s="319">
        <f t="shared" si="14"/>
        <v>0</v>
      </c>
      <c r="L120" s="320">
        <f t="shared" si="15"/>
        <v>0</v>
      </c>
      <c r="M120" s="321">
        <f t="shared" si="16"/>
        <v>0</v>
      </c>
      <c r="N120" s="321">
        <f t="shared" si="17"/>
        <v>0</v>
      </c>
      <c r="O120" s="310">
        <f t="shared" si="11"/>
        <v>0</v>
      </c>
      <c r="P120" s="311">
        <f>IF($R120=1,"",VLOOKUP($D120,'随時①-2'!$D$4:$L$23,8))</f>
        <v>0</v>
      </c>
      <c r="Q120" s="312">
        <f>IF($R120=1,"",VLOOKUP($D120,'随時①-2'!$D$4:$L$23,9))</f>
        <v>0</v>
      </c>
      <c r="R120" s="25">
        <f>IF(ISNA(MATCH($D120,'随時②-2'!$D$4:$D$18,0)),0,1)</f>
        <v>0</v>
      </c>
      <c r="S120" s="63">
        <f t="shared" si="10"/>
      </c>
      <c r="T120" s="63">
        <f t="shared" si="12"/>
      </c>
      <c r="U120" s="5">
        <f t="shared" si="13"/>
      </c>
    </row>
    <row r="121" spans="1:21" ht="13.5" customHeight="1" hidden="1">
      <c r="A121" s="338">
        <f>'随時①-2'!A21</f>
        <v>0</v>
      </c>
      <c r="B121" s="339">
        <f>'随時①-2'!B21</f>
        <v>0</v>
      </c>
      <c r="C121" s="481">
        <f>'随時①-2'!C21</f>
        <v>0</v>
      </c>
      <c r="D121" s="255">
        <v>118</v>
      </c>
      <c r="E121" s="315">
        <f>IF($R121=1,"",VLOOKUP($D121,'随時①-2'!$D$4:$L$23,2))</f>
        <v>0</v>
      </c>
      <c r="F121" s="315">
        <f>IF($R121=1,"取消し",VLOOKUP($D121,'随時①-2'!$D$4:$L$23,3))</f>
        <v>0</v>
      </c>
      <c r="G121" s="322">
        <f>IF($R121=1,,VLOOKUP($D121,'随時①-2'!$D$4:$L$23,4))</f>
        <v>0</v>
      </c>
      <c r="H121" s="323">
        <f>IF($R121=1,,VLOOKUP($D121,'随時①-2'!$D$4:$L$23,5))</f>
        <v>0</v>
      </c>
      <c r="I121" s="323">
        <f>IF($R121=1,,VLOOKUP($D121,'随時①-2'!$D$4:$L$23,6))</f>
        <v>0</v>
      </c>
      <c r="J121" s="322">
        <f>IF($R121=1,,VLOOKUP($D121,'随時①-2'!$D$4:$L$23,7))</f>
        <v>0</v>
      </c>
      <c r="K121" s="319">
        <f t="shared" si="14"/>
        <v>0</v>
      </c>
      <c r="L121" s="320">
        <f t="shared" si="15"/>
        <v>0</v>
      </c>
      <c r="M121" s="321">
        <f t="shared" si="16"/>
        <v>0</v>
      </c>
      <c r="N121" s="321">
        <f t="shared" si="17"/>
        <v>0</v>
      </c>
      <c r="O121" s="310">
        <f t="shared" si="11"/>
        <v>0</v>
      </c>
      <c r="P121" s="311">
        <f>IF($R121=1,"",VLOOKUP($D121,'随時①-2'!$D$4:$L$23,8))</f>
        <v>0</v>
      </c>
      <c r="Q121" s="312">
        <f>IF($R121=1,"",VLOOKUP($D121,'随時①-2'!$D$4:$L$23,9))</f>
        <v>0</v>
      </c>
      <c r="R121" s="25">
        <f>IF(ISNA(MATCH($D121,'随時②-2'!$D$4:$D$18,0)),0,1)</f>
        <v>0</v>
      </c>
      <c r="S121" s="63">
        <f t="shared" si="10"/>
      </c>
      <c r="T121" s="63">
        <f t="shared" si="12"/>
      </c>
      <c r="U121" s="5">
        <f t="shared" si="13"/>
      </c>
    </row>
    <row r="122" spans="1:21" ht="13.5" customHeight="1" hidden="1">
      <c r="A122" s="338">
        <f>'随時①-2'!A22</f>
        <v>0</v>
      </c>
      <c r="B122" s="339">
        <f>'随時①-2'!B22</f>
        <v>0</v>
      </c>
      <c r="C122" s="481">
        <f>'随時①-2'!C22</f>
        <v>0</v>
      </c>
      <c r="D122" s="255">
        <v>119</v>
      </c>
      <c r="E122" s="315">
        <f>IF($R122=1,"",VLOOKUP($D122,'随時①-2'!$D$4:$L$23,2))</f>
        <v>0</v>
      </c>
      <c r="F122" s="315">
        <f>IF($R122=1,"取消し",VLOOKUP($D122,'随時①-2'!$D$4:$L$23,3))</f>
        <v>0</v>
      </c>
      <c r="G122" s="322">
        <f>IF($R122=1,,VLOOKUP($D122,'随時①-2'!$D$4:$L$23,4))</f>
        <v>0</v>
      </c>
      <c r="H122" s="323">
        <f>IF($R122=1,,VLOOKUP($D122,'随時①-2'!$D$4:$L$23,5))</f>
        <v>0</v>
      </c>
      <c r="I122" s="323">
        <f>IF($R122=1,,VLOOKUP($D122,'随時①-2'!$D$4:$L$23,6))</f>
        <v>0</v>
      </c>
      <c r="J122" s="322">
        <f>IF($R122=1,,VLOOKUP($D122,'随時①-2'!$D$4:$L$23,7))</f>
        <v>0</v>
      </c>
      <c r="K122" s="319">
        <f t="shared" si="14"/>
        <v>0</v>
      </c>
      <c r="L122" s="320">
        <f t="shared" si="15"/>
        <v>0</v>
      </c>
      <c r="M122" s="321">
        <f t="shared" si="16"/>
        <v>0</v>
      </c>
      <c r="N122" s="321">
        <f t="shared" si="17"/>
        <v>0</v>
      </c>
      <c r="O122" s="310">
        <f t="shared" si="11"/>
        <v>0</v>
      </c>
      <c r="P122" s="311">
        <f>IF($R122=1,"",VLOOKUP($D122,'随時①-2'!$D$4:$L$23,8))</f>
        <v>0</v>
      </c>
      <c r="Q122" s="312">
        <f>IF($R122=1,"",VLOOKUP($D122,'随時①-2'!$D$4:$L$23,9))</f>
        <v>0</v>
      </c>
      <c r="R122" s="25">
        <f>IF(ISNA(MATCH($D122,'随時②-2'!$D$4:$D$18,0)),0,1)</f>
        <v>0</v>
      </c>
      <c r="S122" s="63">
        <f t="shared" si="10"/>
      </c>
      <c r="T122" s="63">
        <f t="shared" si="12"/>
      </c>
      <c r="U122" s="5">
        <f t="shared" si="13"/>
      </c>
    </row>
    <row r="123" spans="1:21" ht="13.5" customHeight="1" hidden="1">
      <c r="A123" s="325">
        <f>'随時①-2'!A23</f>
        <v>0</v>
      </c>
      <c r="B123" s="326">
        <f>'随時①-2'!B23</f>
        <v>0</v>
      </c>
      <c r="C123" s="480">
        <f>'随時①-2'!C23</f>
        <v>0</v>
      </c>
      <c r="D123" s="327">
        <v>120</v>
      </c>
      <c r="E123" s="328">
        <f>IF($R123=1,"",VLOOKUP($D123,'随時①-2'!$D$4:$L$23,2))</f>
        <v>0</v>
      </c>
      <c r="F123" s="328">
        <f>IF($R123=1,"取消し",VLOOKUP($D123,'随時①-2'!$D$4:$L$23,3))</f>
        <v>0</v>
      </c>
      <c r="G123" s="329">
        <f>IF($R123=1,,VLOOKUP($D123,'随時①-2'!$D$4:$L$23,4))</f>
        <v>0</v>
      </c>
      <c r="H123" s="330">
        <f>IF($R123=1,,VLOOKUP($D123,'随時①-2'!$D$4:$L$23,5))</f>
        <v>0</v>
      </c>
      <c r="I123" s="330">
        <f>IF($R123=1,,VLOOKUP($D123,'随時①-2'!$D$4:$L$23,6))</f>
        <v>0</v>
      </c>
      <c r="J123" s="329">
        <f>IF($R123=1,,VLOOKUP($D123,'随時①-2'!$D$4:$L$23,7))</f>
        <v>0</v>
      </c>
      <c r="K123" s="332">
        <f t="shared" si="14"/>
        <v>0</v>
      </c>
      <c r="L123" s="333">
        <f t="shared" si="15"/>
        <v>0</v>
      </c>
      <c r="M123" s="334">
        <f t="shared" si="16"/>
        <v>0</v>
      </c>
      <c r="N123" s="334">
        <f t="shared" si="17"/>
        <v>0</v>
      </c>
      <c r="O123" s="335">
        <f t="shared" si="11"/>
        <v>0</v>
      </c>
      <c r="P123" s="336">
        <f>IF($R123=1,"",VLOOKUP($D123,'随時①-2'!$D$4:$L$23,8))</f>
        <v>0</v>
      </c>
      <c r="Q123" s="337">
        <f>IF($R123=1,"",VLOOKUP($D123,'随時①-2'!$D$4:$L$23,9))</f>
        <v>0</v>
      </c>
      <c r="R123" s="25">
        <f>IF(ISNA(MATCH($D123,'随時②-2'!$D$4:$D$18,0)),0,1)</f>
        <v>0</v>
      </c>
      <c r="S123" s="63">
        <f t="shared" si="10"/>
      </c>
      <c r="T123" s="63">
        <f t="shared" si="12"/>
      </c>
      <c r="U123" s="5">
        <f t="shared" si="13"/>
      </c>
    </row>
    <row r="124" spans="1:21" ht="13.5" customHeight="1" hidden="1">
      <c r="A124" s="338">
        <f>'随時②-2'!A21</f>
        <v>0</v>
      </c>
      <c r="B124" s="339">
        <f>'随時②-2'!B21</f>
        <v>0</v>
      </c>
      <c r="C124" s="481">
        <f>'随時②-2'!C21</f>
        <v>0</v>
      </c>
      <c r="D124" s="264">
        <v>201</v>
      </c>
      <c r="E124" s="316">
        <f>IF($R124=1,"",VLOOKUP($D124,'随時②-2'!$D$21:$L$35,2))</f>
        <v>0</v>
      </c>
      <c r="F124" s="316">
        <f>IF($R124=1,"取消し",VLOOKUP($D124,'随時②-2'!$D$21:$L$35,3))</f>
        <v>0</v>
      </c>
      <c r="G124" s="225">
        <f>IF($R124=1,,VLOOKUP($D124,'随時②-2'!$D$21:$L$35,4))</f>
        <v>0</v>
      </c>
      <c r="H124" s="317">
        <f>IF($R124=1,,VLOOKUP($D124,'随時②-2'!$D$21:$L$35,5))</f>
        <v>0</v>
      </c>
      <c r="I124" s="317">
        <f>IF($R124=1,,VLOOKUP($D124,'随時②-2'!$D$21:$L$35,6))</f>
        <v>0</v>
      </c>
      <c r="J124" s="318">
        <f>IF($R124=1,,VLOOKUP($D124,'随時②-2'!$D$21:$L$35,7))</f>
        <v>0</v>
      </c>
      <c r="K124" s="340">
        <f t="shared" si="14"/>
        <v>0</v>
      </c>
      <c r="L124" s="341">
        <f t="shared" si="15"/>
        <v>0</v>
      </c>
      <c r="M124" s="309">
        <f t="shared" si="16"/>
        <v>0</v>
      </c>
      <c r="N124" s="309">
        <f t="shared" si="17"/>
        <v>0</v>
      </c>
      <c r="O124" s="343">
        <f t="shared" si="11"/>
        <v>0</v>
      </c>
      <c r="P124" s="344">
        <f>IF($R124=1,"",VLOOKUP($D124,'随時②-2'!$D$21:$L$35,8))</f>
        <v>0</v>
      </c>
      <c r="Q124" s="345">
        <f>IF($R124=1,"",VLOOKUP($D124,'随時②-2'!$D$21:$L$35,9))</f>
        <v>0</v>
      </c>
      <c r="R124" s="25">
        <f>IF(ISNA(MATCH($D124,'随時②-2'!$D$4:$D$18,0)),0,1)</f>
        <v>0</v>
      </c>
      <c r="S124" s="63">
        <f t="shared" si="10"/>
      </c>
      <c r="T124" s="63">
        <f t="shared" si="12"/>
      </c>
      <c r="U124" s="5">
        <f t="shared" si="13"/>
      </c>
    </row>
    <row r="125" spans="1:21" ht="13.5" customHeight="1" hidden="1">
      <c r="A125" s="313">
        <f>'随時②-2'!A22</f>
        <v>0</v>
      </c>
      <c r="B125" s="314">
        <f>'随時②-2'!B22</f>
        <v>0</v>
      </c>
      <c r="C125" s="479">
        <f>'随時②-2'!C22</f>
        <v>0</v>
      </c>
      <c r="D125" s="255">
        <v>202</v>
      </c>
      <c r="E125" s="315">
        <f>IF($R125=1,"",VLOOKUP($D125,'随時②-2'!$D$21:$L$35,2))</f>
        <v>0</v>
      </c>
      <c r="F125" s="315">
        <f>IF($R125=1,"取消し",VLOOKUP($D125,'随時②-2'!$D$21:$L$35,3))</f>
        <v>0</v>
      </c>
      <c r="G125" s="322">
        <f>IF($R125=1,,VLOOKUP($D125,'随時②-2'!$D$21:$L$35,4))</f>
        <v>0</v>
      </c>
      <c r="H125" s="323">
        <f>IF($R125=1,,VLOOKUP($D125,'随時②-2'!$D$21:$L$35,5))</f>
        <v>0</v>
      </c>
      <c r="I125" s="323">
        <f>IF($R125=1,,VLOOKUP($D125,'随時②-2'!$D$21:$L$35,6))</f>
        <v>0</v>
      </c>
      <c r="J125" s="324">
        <f>IF($R125=1,,VLOOKUP($D125,'随時②-2'!$D$21:$L$35,7))</f>
        <v>0</v>
      </c>
      <c r="K125" s="319">
        <f t="shared" si="14"/>
        <v>0</v>
      </c>
      <c r="L125" s="320">
        <f t="shared" si="15"/>
        <v>0</v>
      </c>
      <c r="M125" s="342">
        <f t="shared" si="16"/>
        <v>0</v>
      </c>
      <c r="N125" s="342">
        <f t="shared" si="17"/>
        <v>0</v>
      </c>
      <c r="O125" s="310">
        <f t="shared" si="11"/>
        <v>0</v>
      </c>
      <c r="P125" s="311">
        <f>IF($R125=1,"",VLOOKUP($D125,'随時②-2'!$D$21:$L$35,8))</f>
        <v>0</v>
      </c>
      <c r="Q125" s="312">
        <f>IF($R125=1,"",VLOOKUP($D125,'随時②-2'!$D$21:$L$35,9))</f>
        <v>0</v>
      </c>
      <c r="R125" s="25">
        <f>IF(ISNA(MATCH($D125,'随時②-2'!$D$4:$D$18,0)),0,1)</f>
        <v>0</v>
      </c>
      <c r="S125" s="63">
        <f t="shared" si="10"/>
      </c>
      <c r="T125" s="63">
        <f t="shared" si="12"/>
      </c>
      <c r="U125" s="5">
        <f t="shared" si="13"/>
      </c>
    </row>
    <row r="126" spans="1:21" ht="13.5" customHeight="1" hidden="1">
      <c r="A126" s="313">
        <f>'随時②-2'!A23</f>
        <v>0</v>
      </c>
      <c r="B126" s="314">
        <f>'随時②-2'!B23</f>
        <v>0</v>
      </c>
      <c r="C126" s="479">
        <f>'随時②-2'!C23</f>
        <v>0</v>
      </c>
      <c r="D126" s="255">
        <v>203</v>
      </c>
      <c r="E126" s="315">
        <f>IF($R126=1,"",VLOOKUP($D126,'随時②-2'!$D$21:$L$35,2))</f>
        <v>0</v>
      </c>
      <c r="F126" s="315">
        <f>IF($R126=1,"取消し",VLOOKUP($D126,'随時②-2'!$D$21:$L$35,3))</f>
        <v>0</v>
      </c>
      <c r="G126" s="322">
        <f>IF($R126=1,,VLOOKUP($D126,'随時②-2'!$D$21:$L$35,4))</f>
        <v>0</v>
      </c>
      <c r="H126" s="323">
        <f>IF($R126=1,,VLOOKUP($D126,'随時②-2'!$D$21:$L$35,5))</f>
        <v>0</v>
      </c>
      <c r="I126" s="323">
        <f>IF($R126=1,,VLOOKUP($D126,'随時②-2'!$D$21:$L$35,6))</f>
        <v>0</v>
      </c>
      <c r="J126" s="324">
        <f>IF($R126=1,,VLOOKUP($D126,'随時②-2'!$D$21:$L$35,7))</f>
        <v>0</v>
      </c>
      <c r="K126" s="319">
        <f t="shared" si="14"/>
        <v>0</v>
      </c>
      <c r="L126" s="320">
        <f t="shared" si="15"/>
        <v>0</v>
      </c>
      <c r="M126" s="321">
        <f t="shared" si="16"/>
        <v>0</v>
      </c>
      <c r="N126" s="342">
        <f t="shared" si="17"/>
        <v>0</v>
      </c>
      <c r="O126" s="310">
        <f t="shared" si="11"/>
        <v>0</v>
      </c>
      <c r="P126" s="311">
        <f>IF($R126=1,"",VLOOKUP($D126,'随時②-2'!$D$21:$L$35,8))</f>
        <v>0</v>
      </c>
      <c r="Q126" s="312">
        <f>IF($R126=1,"",VLOOKUP($D126,'随時②-2'!$D$21:$L$35,9))</f>
        <v>0</v>
      </c>
      <c r="R126" s="25">
        <f>IF(ISNA(MATCH($D126,'随時②-2'!$D$4:$D$18,0)),0,1)</f>
        <v>0</v>
      </c>
      <c r="S126" s="63">
        <f t="shared" si="10"/>
      </c>
      <c r="T126" s="63">
        <f t="shared" si="12"/>
      </c>
      <c r="U126" s="5">
        <f t="shared" si="13"/>
      </c>
    </row>
    <row r="127" spans="1:21" ht="13.5" customHeight="1" hidden="1">
      <c r="A127" s="313">
        <f>'随時②-2'!A24</f>
        <v>0</v>
      </c>
      <c r="B127" s="314">
        <f>'随時②-2'!B24</f>
        <v>0</v>
      </c>
      <c r="C127" s="479">
        <f>'随時②-2'!C24</f>
        <v>0</v>
      </c>
      <c r="D127" s="255">
        <v>204</v>
      </c>
      <c r="E127" s="315">
        <f>IF($R127=1,"",VLOOKUP($D127,'随時②-2'!$D$21:$L$35,2))</f>
        <v>0</v>
      </c>
      <c r="F127" s="315">
        <f>IF($R127=1,"取消し",VLOOKUP($D127,'随時②-2'!$D$21:$L$35,3))</f>
        <v>0</v>
      </c>
      <c r="G127" s="322">
        <f>IF($R127=1,,VLOOKUP($D127,'随時②-2'!$D$21:$L$35,4))</f>
        <v>0</v>
      </c>
      <c r="H127" s="323">
        <f>IF($R127=1,,VLOOKUP($D127,'随時②-2'!$D$21:$L$35,5))</f>
        <v>0</v>
      </c>
      <c r="I127" s="323">
        <f>IF($R127=1,,VLOOKUP($D127,'随時②-2'!$D$21:$L$35,6))</f>
        <v>0</v>
      </c>
      <c r="J127" s="324">
        <f>IF($R127=1,,VLOOKUP($D127,'随時②-2'!$D$21:$L$35,7))</f>
        <v>0</v>
      </c>
      <c r="K127" s="319">
        <f t="shared" si="14"/>
        <v>0</v>
      </c>
      <c r="L127" s="320">
        <f t="shared" si="15"/>
        <v>0</v>
      </c>
      <c r="M127" s="321">
        <f t="shared" si="16"/>
        <v>0</v>
      </c>
      <c r="N127" s="321">
        <f t="shared" si="17"/>
        <v>0</v>
      </c>
      <c r="O127" s="310">
        <f t="shared" si="11"/>
        <v>0</v>
      </c>
      <c r="P127" s="311">
        <f>IF($R127=1,"",VLOOKUP($D127,'随時②-2'!$D$21:$L$35,8))</f>
        <v>0</v>
      </c>
      <c r="Q127" s="312">
        <f>IF($R127=1,"",VLOOKUP($D127,'随時②-2'!$D$21:$L$35,9))</f>
        <v>0</v>
      </c>
      <c r="R127" s="25">
        <f>IF(ISNA(MATCH($D127,'随時②-2'!$D$4:$D$18,0)),0,1)</f>
        <v>0</v>
      </c>
      <c r="S127" s="63">
        <f t="shared" si="10"/>
      </c>
      <c r="T127" s="63">
        <f t="shared" si="12"/>
      </c>
      <c r="U127" s="5">
        <f t="shared" si="13"/>
      </c>
    </row>
    <row r="128" spans="1:21" ht="13.5" customHeight="1" hidden="1">
      <c r="A128" s="313">
        <f>'随時②-2'!A25</f>
        <v>0</v>
      </c>
      <c r="B128" s="314">
        <f>'随時②-2'!B25</f>
        <v>0</v>
      </c>
      <c r="C128" s="479">
        <f>'随時②-2'!C25</f>
        <v>0</v>
      </c>
      <c r="D128" s="255">
        <v>205</v>
      </c>
      <c r="E128" s="315">
        <f>IF($R128=1,"",VLOOKUP($D128,'随時②-2'!$D$21:$L$35,2))</f>
        <v>0</v>
      </c>
      <c r="F128" s="315">
        <f>IF($R128=1,"取消し",VLOOKUP($D128,'随時②-2'!$D$21:$L$35,3))</f>
        <v>0</v>
      </c>
      <c r="G128" s="322">
        <f>IF($R128=1,,VLOOKUP($D128,'随時②-2'!$D$21:$L$35,4))</f>
        <v>0</v>
      </c>
      <c r="H128" s="323">
        <f>IF($R128=1,,VLOOKUP($D128,'随時②-2'!$D$21:$L$35,5))</f>
        <v>0</v>
      </c>
      <c r="I128" s="323">
        <f>IF($R128=1,,VLOOKUP($D128,'随時②-2'!$D$21:$L$35,6))</f>
        <v>0</v>
      </c>
      <c r="J128" s="324">
        <f>IF($R128=1,,VLOOKUP($D128,'随時②-2'!$D$21:$L$35,7))</f>
        <v>0</v>
      </c>
      <c r="K128" s="319">
        <f t="shared" si="14"/>
        <v>0</v>
      </c>
      <c r="L128" s="320">
        <f t="shared" si="15"/>
        <v>0</v>
      </c>
      <c r="M128" s="321">
        <f t="shared" si="16"/>
        <v>0</v>
      </c>
      <c r="N128" s="321">
        <f t="shared" si="17"/>
        <v>0</v>
      </c>
      <c r="O128" s="310">
        <f t="shared" si="11"/>
        <v>0</v>
      </c>
      <c r="P128" s="311">
        <f>IF($R128=1,"",VLOOKUP($D128,'随時②-2'!$D$21:$L$35,8))</f>
        <v>0</v>
      </c>
      <c r="Q128" s="312">
        <f>IF($R128=1,"",VLOOKUP($D128,'随時②-2'!$D$21:$L$35,9))</f>
        <v>0</v>
      </c>
      <c r="R128" s="25">
        <f>IF(ISNA(MATCH($D128,'随時②-2'!$D$4:$D$18,0)),0,1)</f>
        <v>0</v>
      </c>
      <c r="S128" s="63">
        <f>IF(P128="◎",J128,"")</f>
      </c>
      <c r="T128" s="63">
        <f>IF(P128="◎",O128,"")</f>
      </c>
      <c r="U128" s="5">
        <f t="shared" si="13"/>
      </c>
    </row>
    <row r="129" spans="1:21" ht="13.5" customHeight="1" hidden="1">
      <c r="A129" s="313">
        <f>'随時②-2'!A26</f>
        <v>0</v>
      </c>
      <c r="B129" s="314">
        <f>'随時②-2'!B26</f>
        <v>0</v>
      </c>
      <c r="C129" s="479">
        <f>'随時②-2'!C26</f>
        <v>0</v>
      </c>
      <c r="D129" s="255">
        <v>206</v>
      </c>
      <c r="E129" s="315">
        <f>IF($R129=1,"",VLOOKUP($D129,'随時②-2'!$D$21:$L$35,2))</f>
        <v>0</v>
      </c>
      <c r="F129" s="315">
        <f>IF($R129=1,"取消し",VLOOKUP($D129,'随時②-2'!$D$21:$L$35,3))</f>
        <v>0</v>
      </c>
      <c r="G129" s="322">
        <f>IF($R129=1,,VLOOKUP($D129,'随時②-2'!$D$21:$L$35,4))</f>
        <v>0</v>
      </c>
      <c r="H129" s="323">
        <f>IF($R129=1,,VLOOKUP($D129,'随時②-2'!$D$21:$L$35,5))</f>
        <v>0</v>
      </c>
      <c r="I129" s="323">
        <f>IF($R129=1,,VLOOKUP($D129,'随時②-2'!$D$21:$L$35,6))</f>
        <v>0</v>
      </c>
      <c r="J129" s="324">
        <f>IF($R129=1,,VLOOKUP($D129,'随時②-2'!$D$21:$L$35,7))</f>
        <v>0</v>
      </c>
      <c r="K129" s="319">
        <f t="shared" si="14"/>
        <v>0</v>
      </c>
      <c r="L129" s="320">
        <f t="shared" si="15"/>
        <v>0</v>
      </c>
      <c r="M129" s="321">
        <f t="shared" si="16"/>
        <v>0</v>
      </c>
      <c r="N129" s="321">
        <f t="shared" si="17"/>
        <v>0</v>
      </c>
      <c r="O129" s="310">
        <f t="shared" si="11"/>
        <v>0</v>
      </c>
      <c r="P129" s="311">
        <f>IF($R129=1,"",VLOOKUP($D129,'随時②-2'!$D$21:$L$35,8))</f>
        <v>0</v>
      </c>
      <c r="Q129" s="312">
        <f>IF($R129=1,"",VLOOKUP($D129,'随時②-2'!$D$21:$L$35,9))</f>
        <v>0</v>
      </c>
      <c r="R129" s="25">
        <f>IF(ISNA(MATCH($D129,'随時②-2'!$D$4:$D$18,0)),0,1)</f>
        <v>0</v>
      </c>
      <c r="S129" s="63">
        <f aca="true" t="shared" si="18" ref="S129:S138">IF(P129="◎",J129,"")</f>
      </c>
      <c r="T129" s="63">
        <f aca="true" t="shared" si="19" ref="T129:T138">IF(P129="◎",O129,"")</f>
      </c>
      <c r="U129" s="5">
        <f t="shared" si="13"/>
      </c>
    </row>
    <row r="130" spans="1:21" ht="13.5" customHeight="1" hidden="1">
      <c r="A130" s="313">
        <f>'随時②-2'!A27</f>
        <v>0</v>
      </c>
      <c r="B130" s="314">
        <f>'随時②-2'!B27</f>
        <v>0</v>
      </c>
      <c r="C130" s="479">
        <f>'随時②-2'!C27</f>
        <v>0</v>
      </c>
      <c r="D130" s="255">
        <v>207</v>
      </c>
      <c r="E130" s="315">
        <f>IF($R130=1,"",VLOOKUP($D130,'随時②-2'!$D$21:$L$35,2))</f>
        <v>0</v>
      </c>
      <c r="F130" s="315">
        <f>IF($R130=1,"取消し",VLOOKUP($D130,'随時②-2'!$D$21:$L$35,3))</f>
        <v>0</v>
      </c>
      <c r="G130" s="322">
        <f>IF($R130=1,,VLOOKUP($D130,'随時②-2'!$D$21:$L$35,4))</f>
        <v>0</v>
      </c>
      <c r="H130" s="323">
        <f>IF($R130=1,,VLOOKUP($D130,'随時②-2'!$D$21:$L$35,5))</f>
        <v>0</v>
      </c>
      <c r="I130" s="323">
        <f>IF($R130=1,,VLOOKUP($D130,'随時②-2'!$D$21:$L$35,6))</f>
        <v>0</v>
      </c>
      <c r="J130" s="324">
        <f>IF($R130=1,,VLOOKUP($D130,'随時②-2'!$D$21:$L$35,7))</f>
        <v>0</v>
      </c>
      <c r="K130" s="319">
        <f t="shared" si="14"/>
        <v>0</v>
      </c>
      <c r="L130" s="320">
        <f t="shared" si="15"/>
        <v>0</v>
      </c>
      <c r="M130" s="321">
        <f t="shared" si="16"/>
        <v>0</v>
      </c>
      <c r="N130" s="321">
        <f t="shared" si="17"/>
        <v>0</v>
      </c>
      <c r="O130" s="310">
        <f t="shared" si="11"/>
        <v>0</v>
      </c>
      <c r="P130" s="311">
        <f>IF($R130=1,"",VLOOKUP($D130,'随時②-2'!$D$21:$L$35,8))</f>
        <v>0</v>
      </c>
      <c r="Q130" s="312">
        <f>IF($R130=1,"",VLOOKUP($D130,'随時②-2'!$D$21:$L$35,9))</f>
        <v>0</v>
      </c>
      <c r="R130" s="25">
        <f>IF(ISNA(MATCH($D130,'随時②-2'!$D$4:$D$18,0)),0,1)</f>
        <v>0</v>
      </c>
      <c r="S130" s="63">
        <f t="shared" si="18"/>
      </c>
      <c r="T130" s="63">
        <f t="shared" si="19"/>
      </c>
      <c r="U130" s="5">
        <f t="shared" si="13"/>
      </c>
    </row>
    <row r="131" spans="1:21" ht="13.5" customHeight="1" hidden="1">
      <c r="A131" s="313">
        <f>'随時②-2'!A28</f>
        <v>0</v>
      </c>
      <c r="B131" s="314">
        <f>'随時②-2'!B28</f>
        <v>0</v>
      </c>
      <c r="C131" s="479">
        <f>'随時②-2'!C28</f>
        <v>0</v>
      </c>
      <c r="D131" s="255">
        <v>208</v>
      </c>
      <c r="E131" s="315">
        <f>IF($R131=1,"",VLOOKUP($D131,'随時②-2'!$D$21:$L$35,2))</f>
        <v>0</v>
      </c>
      <c r="F131" s="315">
        <f>IF($R131=1,"取消し",VLOOKUP($D131,'随時②-2'!$D$21:$L$35,3))</f>
        <v>0</v>
      </c>
      <c r="G131" s="322">
        <f>IF($R131=1,,VLOOKUP($D131,'随時②-2'!$D$21:$L$35,4))</f>
        <v>0</v>
      </c>
      <c r="H131" s="323">
        <f>IF($R131=1,,VLOOKUP($D131,'随時②-2'!$D$21:$L$35,5))</f>
        <v>0</v>
      </c>
      <c r="I131" s="323">
        <f>IF($R131=1,,VLOOKUP($D131,'随時②-2'!$D$21:$L$35,6))</f>
        <v>0</v>
      </c>
      <c r="J131" s="324">
        <f>IF($R131=1,,VLOOKUP($D131,'随時②-2'!$D$21:$L$35,7))</f>
        <v>0</v>
      </c>
      <c r="K131" s="319">
        <f t="shared" si="14"/>
        <v>0</v>
      </c>
      <c r="L131" s="320">
        <f t="shared" si="15"/>
        <v>0</v>
      </c>
      <c r="M131" s="321">
        <f t="shared" si="16"/>
        <v>0</v>
      </c>
      <c r="N131" s="321">
        <f t="shared" si="17"/>
        <v>0</v>
      </c>
      <c r="O131" s="310">
        <f t="shared" si="11"/>
        <v>0</v>
      </c>
      <c r="P131" s="311">
        <f>IF($R131=1,"",VLOOKUP($D131,'随時②-2'!$D$21:$L$35,8))</f>
        <v>0</v>
      </c>
      <c r="Q131" s="312">
        <f>IF($R131=1,"",VLOOKUP($D131,'随時②-2'!$D$21:$L$35,9))</f>
        <v>0</v>
      </c>
      <c r="R131" s="25">
        <f>IF(ISNA(MATCH($D131,'随時②-2'!$D$4:$D$18,0)),0,1)</f>
        <v>0</v>
      </c>
      <c r="S131" s="63">
        <f t="shared" si="18"/>
      </c>
      <c r="T131" s="63">
        <f t="shared" si="19"/>
      </c>
      <c r="U131" s="5">
        <f t="shared" si="13"/>
      </c>
    </row>
    <row r="132" spans="1:21" ht="13.5" customHeight="1" hidden="1">
      <c r="A132" s="313">
        <f>'随時②-2'!A29</f>
        <v>0</v>
      </c>
      <c r="B132" s="314">
        <f>'随時②-2'!B29</f>
        <v>0</v>
      </c>
      <c r="C132" s="479">
        <f>'随時②-2'!C29</f>
        <v>0</v>
      </c>
      <c r="D132" s="255">
        <v>209</v>
      </c>
      <c r="E132" s="315">
        <f>IF($R132=1,"",VLOOKUP($D132,'随時②-2'!$D$21:$L$35,2))</f>
        <v>0</v>
      </c>
      <c r="F132" s="315">
        <f>IF($R132=1,"取消し",VLOOKUP($D132,'随時②-2'!$D$21:$L$35,3))</f>
        <v>0</v>
      </c>
      <c r="G132" s="322">
        <f>IF($R132=1,,VLOOKUP($D132,'随時②-2'!$D$21:$L$35,4))</f>
        <v>0</v>
      </c>
      <c r="H132" s="323">
        <f>IF($R132=1,,VLOOKUP($D132,'随時②-2'!$D$21:$L$35,5))</f>
        <v>0</v>
      </c>
      <c r="I132" s="323">
        <f>IF($R132=1,,VLOOKUP($D132,'随時②-2'!$D$21:$L$35,6))</f>
        <v>0</v>
      </c>
      <c r="J132" s="324">
        <f>IF($R132=1,,VLOOKUP($D132,'随時②-2'!$D$21:$L$35,7))</f>
        <v>0</v>
      </c>
      <c r="K132" s="319">
        <f t="shared" si="14"/>
        <v>0</v>
      </c>
      <c r="L132" s="320">
        <f t="shared" si="15"/>
        <v>0</v>
      </c>
      <c r="M132" s="321">
        <f t="shared" si="16"/>
        <v>0</v>
      </c>
      <c r="N132" s="321">
        <f t="shared" si="17"/>
        <v>0</v>
      </c>
      <c r="O132" s="310">
        <f t="shared" si="11"/>
        <v>0</v>
      </c>
      <c r="P132" s="311">
        <f>IF($R132=1,"",VLOOKUP($D132,'随時②-2'!$D$21:$L$35,8))</f>
        <v>0</v>
      </c>
      <c r="Q132" s="312">
        <f>IF($R132=1,"",VLOOKUP($D132,'随時②-2'!$D$21:$L$35,9))</f>
        <v>0</v>
      </c>
      <c r="R132" s="25">
        <f>IF(ISNA(MATCH($D132,'随時②-2'!$D$4:$D$18,0)),0,1)</f>
        <v>0</v>
      </c>
      <c r="S132" s="63">
        <f t="shared" si="18"/>
      </c>
      <c r="T132" s="63">
        <f t="shared" si="19"/>
      </c>
      <c r="U132" s="5">
        <f t="shared" si="13"/>
      </c>
    </row>
    <row r="133" spans="1:21" ht="13.5" customHeight="1" hidden="1">
      <c r="A133" s="313">
        <f>'随時②-2'!A30</f>
        <v>0</v>
      </c>
      <c r="B133" s="314">
        <f>'随時②-2'!B30</f>
        <v>0</v>
      </c>
      <c r="C133" s="479">
        <f>'随時②-2'!C30</f>
        <v>0</v>
      </c>
      <c r="D133" s="255">
        <v>210</v>
      </c>
      <c r="E133" s="315">
        <f>IF($R133=1,"",VLOOKUP($D133,'随時②-2'!$D$21:$L$35,2))</f>
        <v>0</v>
      </c>
      <c r="F133" s="315">
        <f>IF($R133=1,"取消し",VLOOKUP($D133,'随時②-2'!$D$21:$L$35,3))</f>
        <v>0</v>
      </c>
      <c r="G133" s="322">
        <f>IF($R133=1,,VLOOKUP($D133,'随時②-2'!$D$21:$L$35,4))</f>
        <v>0</v>
      </c>
      <c r="H133" s="323">
        <f>IF($R133=1,,VLOOKUP($D133,'随時②-2'!$D$21:$L$35,5))</f>
        <v>0</v>
      </c>
      <c r="I133" s="323">
        <f>IF($R133=1,,VLOOKUP($D133,'随時②-2'!$D$21:$L$35,6))</f>
        <v>0</v>
      </c>
      <c r="J133" s="324">
        <f>IF($R133=1,,VLOOKUP($D133,'随時②-2'!$D$21:$L$35,7))</f>
        <v>0</v>
      </c>
      <c r="K133" s="319">
        <f t="shared" si="14"/>
        <v>0</v>
      </c>
      <c r="L133" s="320">
        <f t="shared" si="15"/>
        <v>0</v>
      </c>
      <c r="M133" s="321">
        <f t="shared" si="16"/>
        <v>0</v>
      </c>
      <c r="N133" s="321">
        <f t="shared" si="17"/>
        <v>0</v>
      </c>
      <c r="O133" s="310">
        <f aca="true" t="shared" si="20" ref="O133:O138">L133*M133*N133</f>
        <v>0</v>
      </c>
      <c r="P133" s="311">
        <f>IF($R133=1,"",VLOOKUP($D133,'随時②-2'!$D$21:$L$35,8))</f>
        <v>0</v>
      </c>
      <c r="Q133" s="312">
        <f>IF($R133=1,"",VLOOKUP($D133,'随時②-2'!$D$21:$L$35,9))</f>
        <v>0</v>
      </c>
      <c r="R133" s="25">
        <f>IF(ISNA(MATCH($D133,'随時②-2'!$D$4:$D$18,0)),0,1)</f>
        <v>0</v>
      </c>
      <c r="S133" s="63">
        <f t="shared" si="18"/>
      </c>
      <c r="T133" s="63">
        <f t="shared" si="19"/>
      </c>
      <c r="U133" s="5">
        <f aca="true" t="shared" si="21" ref="U133:U138">IF($E133=0,"",VLOOKUP($E133,$V$5:$X$13,2))</f>
      </c>
    </row>
    <row r="134" spans="1:21" ht="13.5" customHeight="1" hidden="1">
      <c r="A134" s="313">
        <f>'随時②-2'!A31</f>
        <v>0</v>
      </c>
      <c r="B134" s="314">
        <f>'随時②-2'!B31</f>
        <v>0</v>
      </c>
      <c r="C134" s="479">
        <f>'随時②-2'!C31</f>
        <v>0</v>
      </c>
      <c r="D134" s="255">
        <v>211</v>
      </c>
      <c r="E134" s="315">
        <f>IF($R134=1,"",VLOOKUP($D134,'随時②-2'!$D$21:$L$35,2))</f>
        <v>0</v>
      </c>
      <c r="F134" s="315">
        <f>IF($R134=1,"取消し",VLOOKUP($D134,'随時②-2'!$D$21:$L$35,3))</f>
        <v>0</v>
      </c>
      <c r="G134" s="322">
        <f>IF($R134=1,,VLOOKUP($D134,'随時②-2'!$D$21:$L$35,4))</f>
        <v>0</v>
      </c>
      <c r="H134" s="323">
        <f>IF($R134=1,,VLOOKUP($D134,'随時②-2'!$D$21:$L$35,5))</f>
        <v>0</v>
      </c>
      <c r="I134" s="323">
        <f>IF($R134=1,,VLOOKUP($D134,'随時②-2'!$D$21:$L$35,6))</f>
        <v>0</v>
      </c>
      <c r="J134" s="324">
        <f>IF($R134=1,,VLOOKUP($D134,'随時②-2'!$D$21:$L$35,7))</f>
        <v>0</v>
      </c>
      <c r="K134" s="319">
        <f>F134</f>
        <v>0</v>
      </c>
      <c r="L134" s="320">
        <f t="shared" si="15"/>
        <v>0</v>
      </c>
      <c r="M134" s="321">
        <f t="shared" si="16"/>
        <v>0</v>
      </c>
      <c r="N134" s="321">
        <f t="shared" si="17"/>
        <v>0</v>
      </c>
      <c r="O134" s="310">
        <f t="shared" si="20"/>
        <v>0</v>
      </c>
      <c r="P134" s="311">
        <f>IF($R134=1,"",VLOOKUP($D134,'随時②-2'!$D$21:$L$35,8))</f>
        <v>0</v>
      </c>
      <c r="Q134" s="312">
        <f>IF($R134=1,"",VLOOKUP($D134,'随時②-2'!$D$21:$L$35,9))</f>
        <v>0</v>
      </c>
      <c r="R134" s="25">
        <f>IF(ISNA(MATCH($D134,'随時②-2'!$D$4:$D$18,0)),0,1)</f>
        <v>0</v>
      </c>
      <c r="S134" s="63">
        <f t="shared" si="18"/>
      </c>
      <c r="T134" s="63">
        <f t="shared" si="19"/>
      </c>
      <c r="U134" s="5">
        <f t="shared" si="21"/>
      </c>
    </row>
    <row r="135" spans="1:21" ht="13.5" customHeight="1" hidden="1">
      <c r="A135" s="313">
        <f>'随時②-2'!A32</f>
        <v>0</v>
      </c>
      <c r="B135" s="314">
        <f>'随時②-2'!B32</f>
        <v>0</v>
      </c>
      <c r="C135" s="479">
        <f>'随時②-2'!C32</f>
        <v>0</v>
      </c>
      <c r="D135" s="255">
        <v>212</v>
      </c>
      <c r="E135" s="315">
        <f>IF($R135=1,"",VLOOKUP($D135,'随時②-2'!$D$21:$L$35,2))</f>
        <v>0</v>
      </c>
      <c r="F135" s="315">
        <f>IF($R135=1,"取消し",VLOOKUP($D135,'随時②-2'!$D$21:$L$35,3))</f>
        <v>0</v>
      </c>
      <c r="G135" s="322">
        <f>IF($R135=1,,VLOOKUP($D135,'随時②-2'!$D$21:$L$35,4))</f>
        <v>0</v>
      </c>
      <c r="H135" s="323">
        <f>IF($R135=1,,VLOOKUP($D135,'随時②-2'!$D$21:$L$35,5))</f>
        <v>0</v>
      </c>
      <c r="I135" s="323">
        <f>IF($R135=1,,VLOOKUP($D135,'随時②-2'!$D$21:$L$35,6))</f>
        <v>0</v>
      </c>
      <c r="J135" s="324">
        <f>IF($R135=1,,VLOOKUP($D135,'随時②-2'!$D$21:$L$35,7))</f>
        <v>0</v>
      </c>
      <c r="K135" s="319">
        <f>F135</f>
        <v>0</v>
      </c>
      <c r="L135" s="320">
        <f t="shared" si="15"/>
        <v>0</v>
      </c>
      <c r="M135" s="321">
        <f t="shared" si="16"/>
        <v>0</v>
      </c>
      <c r="N135" s="321">
        <f t="shared" si="17"/>
        <v>0</v>
      </c>
      <c r="O135" s="310">
        <f t="shared" si="20"/>
        <v>0</v>
      </c>
      <c r="P135" s="311">
        <f>IF($R135=1,"",VLOOKUP($D135,'随時②-2'!$D$21:$L$35,8))</f>
        <v>0</v>
      </c>
      <c r="Q135" s="312">
        <f>IF($R135=1,"",VLOOKUP($D135,'随時②-2'!$D$21:$L$35,9))</f>
        <v>0</v>
      </c>
      <c r="R135" s="25">
        <f>IF(ISNA(MATCH($D135,'随時②-2'!$D$4:$D$18,0)),0,1)</f>
        <v>0</v>
      </c>
      <c r="S135" s="63">
        <f t="shared" si="18"/>
      </c>
      <c r="T135" s="63">
        <f t="shared" si="19"/>
      </c>
      <c r="U135" s="5">
        <f t="shared" si="21"/>
      </c>
    </row>
    <row r="136" spans="1:21" ht="13.5" customHeight="1" hidden="1">
      <c r="A136" s="313">
        <f>'随時②-2'!A33</f>
        <v>0</v>
      </c>
      <c r="B136" s="314">
        <f>'随時②-2'!B33</f>
        <v>0</v>
      </c>
      <c r="C136" s="479">
        <f>'随時②-2'!C33</f>
        <v>0</v>
      </c>
      <c r="D136" s="255">
        <v>213</v>
      </c>
      <c r="E136" s="315">
        <f>IF($R136=1,"",VLOOKUP($D136,'随時②-2'!$D$21:$L$35,2))</f>
        <v>0</v>
      </c>
      <c r="F136" s="315">
        <f>IF($R136=1,"取消し",VLOOKUP($D136,'随時②-2'!$D$21:$L$35,3))</f>
        <v>0</v>
      </c>
      <c r="G136" s="322">
        <f>IF($R136=1,,VLOOKUP($D136,'随時②-2'!$D$21:$L$35,4))</f>
        <v>0</v>
      </c>
      <c r="H136" s="323">
        <f>IF($R136=1,,VLOOKUP($D136,'随時②-2'!$D$21:$L$35,5))</f>
        <v>0</v>
      </c>
      <c r="I136" s="323">
        <f>IF($R136=1,,VLOOKUP($D136,'随時②-2'!$D$21:$L$35,6))</f>
        <v>0</v>
      </c>
      <c r="J136" s="324">
        <f>IF($R136=1,,VLOOKUP($D136,'随時②-2'!$D$21:$L$35,7))</f>
        <v>0</v>
      </c>
      <c r="K136" s="319">
        <f>F136</f>
        <v>0</v>
      </c>
      <c r="L136" s="320">
        <f t="shared" si="15"/>
        <v>0</v>
      </c>
      <c r="M136" s="321">
        <f t="shared" si="16"/>
        <v>0</v>
      </c>
      <c r="N136" s="321">
        <f t="shared" si="17"/>
        <v>0</v>
      </c>
      <c r="O136" s="310">
        <f t="shared" si="20"/>
        <v>0</v>
      </c>
      <c r="P136" s="311">
        <f>IF($R136=1,"",VLOOKUP($D136,'随時②-2'!$D$21:$L$35,8))</f>
        <v>0</v>
      </c>
      <c r="Q136" s="312">
        <f>IF($R136=1,"",VLOOKUP($D136,'随時②-2'!$D$21:$L$35,9))</f>
        <v>0</v>
      </c>
      <c r="R136" s="25">
        <f>IF(ISNA(MATCH($D136,'随時②-2'!$D$4:$D$18,0)),0,1)</f>
        <v>0</v>
      </c>
      <c r="S136" s="63">
        <f t="shared" si="18"/>
      </c>
      <c r="T136" s="63">
        <f t="shared" si="19"/>
      </c>
      <c r="U136" s="5">
        <f t="shared" si="21"/>
      </c>
    </row>
    <row r="137" spans="1:21" ht="13.5" customHeight="1" hidden="1">
      <c r="A137" s="313">
        <f>'随時②-2'!A34</f>
        <v>0</v>
      </c>
      <c r="B137" s="314">
        <f>'随時②-2'!B34</f>
        <v>0</v>
      </c>
      <c r="C137" s="479">
        <f>'随時②-2'!C34</f>
        <v>0</v>
      </c>
      <c r="D137" s="255">
        <v>214</v>
      </c>
      <c r="E137" s="315">
        <f>IF($R137=1,"",VLOOKUP($D137,'随時②-2'!$D$21:$L$35,2))</f>
        <v>0</v>
      </c>
      <c r="F137" s="315">
        <f>IF($R137=1,"取消し",VLOOKUP($D137,'随時②-2'!$D$21:$L$35,3))</f>
        <v>0</v>
      </c>
      <c r="G137" s="322">
        <f>IF($R137=1,,VLOOKUP($D137,'随時②-2'!$D$21:$L$35,4))</f>
        <v>0</v>
      </c>
      <c r="H137" s="323">
        <f>IF($R137=1,,VLOOKUP($D137,'随時②-2'!$D$21:$L$35,5))</f>
        <v>0</v>
      </c>
      <c r="I137" s="323">
        <f>IF($R137=1,,VLOOKUP($D137,'随時②-2'!$D$21:$L$35,6))</f>
        <v>0</v>
      </c>
      <c r="J137" s="324">
        <f>IF($R137=1,,VLOOKUP($D137,'随時②-2'!$D$21:$L$35,7))</f>
        <v>0</v>
      </c>
      <c r="K137" s="319">
        <f>F137</f>
        <v>0</v>
      </c>
      <c r="L137" s="320">
        <f t="shared" si="15"/>
        <v>0</v>
      </c>
      <c r="M137" s="321">
        <f t="shared" si="16"/>
        <v>0</v>
      </c>
      <c r="N137" s="321">
        <f t="shared" si="17"/>
        <v>0</v>
      </c>
      <c r="O137" s="310">
        <f t="shared" si="20"/>
        <v>0</v>
      </c>
      <c r="P137" s="311">
        <f>IF($R137=1,"",VLOOKUP($D137,'随時②-2'!$D$21:$L$35,8))</f>
        <v>0</v>
      </c>
      <c r="Q137" s="312">
        <f>IF($R137=1,"",VLOOKUP($D137,'随時②-2'!$D$21:$L$35,9))</f>
        <v>0</v>
      </c>
      <c r="R137" s="25">
        <f>IF(ISNA(MATCH($D137,'随時②-2'!$D$4:$D$18,0)),0,1)</f>
        <v>0</v>
      </c>
      <c r="S137" s="63">
        <f t="shared" si="18"/>
      </c>
      <c r="T137" s="63">
        <f t="shared" si="19"/>
      </c>
      <c r="U137" s="5">
        <f t="shared" si="21"/>
      </c>
    </row>
    <row r="138" spans="1:21" ht="13.5" customHeight="1" thickBot="1">
      <c r="A138" s="313">
        <f>'随時②-2'!A35</f>
        <v>0</v>
      </c>
      <c r="B138" s="314">
        <f>'随時②-2'!B35</f>
        <v>0</v>
      </c>
      <c r="C138" s="479">
        <f>'随時②-2'!C35</f>
        <v>0</v>
      </c>
      <c r="D138" s="288">
        <v>215</v>
      </c>
      <c r="E138" s="346">
        <f>IF($R138=1,"",VLOOKUP($D138,'随時②-2'!$D$21:$L$35,2))</f>
        <v>0</v>
      </c>
      <c r="F138" s="315">
        <f>IF($R138=1,"取消し",VLOOKUP($D138,'随時②-2'!$D$21:$L$35,3))</f>
        <v>0</v>
      </c>
      <c r="G138" s="322">
        <f>IF($R138=1,,VLOOKUP($D138,'随時②-2'!$D$21:$L$35,4))</f>
        <v>0</v>
      </c>
      <c r="H138" s="323">
        <f>IF($R138=1,,VLOOKUP($D138,'随時②-2'!$D$21:$L$35,5))</f>
        <v>0</v>
      </c>
      <c r="I138" s="323">
        <f>IF($R138=1,,VLOOKUP($D138,'随時②-2'!$D$21:$L$35,6))</f>
        <v>0</v>
      </c>
      <c r="J138" s="324">
        <f>IF($R138=1,,VLOOKUP($D138,'随時②-2'!$D$21:$L$35,7))</f>
        <v>0</v>
      </c>
      <c r="K138" s="319">
        <f>F138</f>
        <v>0</v>
      </c>
      <c r="L138" s="320">
        <f t="shared" si="15"/>
        <v>0</v>
      </c>
      <c r="M138" s="321">
        <f t="shared" si="16"/>
        <v>0</v>
      </c>
      <c r="N138" s="321">
        <f t="shared" si="17"/>
        <v>0</v>
      </c>
      <c r="O138" s="310">
        <f t="shared" si="20"/>
        <v>0</v>
      </c>
      <c r="P138" s="311">
        <f>IF($R138=1,"",VLOOKUP($D138,'随時②-2'!$D$21:$L$35,8))</f>
        <v>0</v>
      </c>
      <c r="Q138" s="312">
        <f>IF($R138=1,"",VLOOKUP($D138,'随時②-2'!$D$21:$L$35,9))</f>
        <v>0</v>
      </c>
      <c r="R138" s="25">
        <f>IF(ISNA(MATCH($D138,'随時②-2'!$D$4:$D$18,0)),0,1)</f>
        <v>0</v>
      </c>
      <c r="S138" s="63">
        <f t="shared" si="18"/>
      </c>
      <c r="T138" s="63">
        <f t="shared" si="19"/>
      </c>
      <c r="U138" s="5">
        <f t="shared" si="21"/>
      </c>
    </row>
    <row r="139" spans="1:17" ht="13.5">
      <c r="A139" s="51"/>
      <c r="B139" s="51"/>
      <c r="C139" s="51"/>
      <c r="D139" s="73"/>
      <c r="E139" s="64"/>
      <c r="F139" s="64"/>
      <c r="G139" s="49"/>
      <c r="H139" s="65"/>
      <c r="I139" s="65"/>
      <c r="J139" s="52">
        <f>G139*H139*I139</f>
        <v>0</v>
      </c>
      <c r="K139" s="64"/>
      <c r="L139" s="36"/>
      <c r="M139" s="68"/>
      <c r="N139" s="68"/>
      <c r="O139" s="36"/>
      <c r="P139" s="37"/>
      <c r="Q139" s="69"/>
    </row>
    <row r="140" spans="6:7" ht="24" customHeight="1" thickBot="1">
      <c r="F140" s="28" t="s">
        <v>15</v>
      </c>
      <c r="G140" s="28"/>
    </row>
    <row r="141" spans="6:17" ht="24" customHeight="1" thickBot="1">
      <c r="F141" s="240" t="s">
        <v>96</v>
      </c>
      <c r="G141" s="38" t="s">
        <v>102</v>
      </c>
      <c r="H141" s="631" t="s">
        <v>178</v>
      </c>
      <c r="I141" s="632"/>
      <c r="J141" s="38" t="s">
        <v>113</v>
      </c>
      <c r="K141" s="38" t="s">
        <v>175</v>
      </c>
      <c r="L141" s="581" t="s">
        <v>176</v>
      </c>
      <c r="M141" s="633"/>
      <c r="N141" s="634" t="s">
        <v>177</v>
      </c>
      <c r="O141" s="635"/>
      <c r="P141" s="649" t="s">
        <v>114</v>
      </c>
      <c r="Q141" s="650"/>
    </row>
    <row r="142" spans="6:17" ht="14.25" thickTop="1">
      <c r="F142" s="347" t="s">
        <v>85</v>
      </c>
      <c r="G142" s="348">
        <f>SUMIF($E$4:$E$138,$F142,$J$4:$J$138)</f>
        <v>40000</v>
      </c>
      <c r="H142" s="636">
        <f>SUMIF($E$4:$E$138,$F142,$S$4:$S$138)</f>
        <v>0</v>
      </c>
      <c r="I142" s="637"/>
      <c r="J142" s="349">
        <f>G142-H142</f>
        <v>40000</v>
      </c>
      <c r="K142" s="348">
        <f>SUMIF($E$4:$E$138,$F142,$O$4:$O$138)</f>
        <v>14000</v>
      </c>
      <c r="L142" s="636">
        <f>SUMIF($E$4:$E$138,$F142,$T$4:$T$138)</f>
        <v>0</v>
      </c>
      <c r="M142" s="638"/>
      <c r="N142" s="639">
        <f>K142-L142</f>
        <v>14000</v>
      </c>
      <c r="O142" s="640"/>
      <c r="P142" s="573">
        <f>J142-N142</f>
        <v>26000</v>
      </c>
      <c r="Q142" s="651"/>
    </row>
    <row r="143" spans="6:17" ht="13.5">
      <c r="F143" s="347" t="s">
        <v>86</v>
      </c>
      <c r="G143" s="350">
        <f aca="true" t="shared" si="22" ref="G143:G150">SUMIF($E$4:$E$138,$F143,$J$4:$J$138)</f>
        <v>160060</v>
      </c>
      <c r="H143" s="570">
        <f>SUMIF($E$4:$E$138,$F143,$S$4:$S$138)</f>
        <v>0</v>
      </c>
      <c r="I143" s="629"/>
      <c r="J143" s="351">
        <f>G143-H143</f>
        <v>160060</v>
      </c>
      <c r="K143" s="348">
        <f aca="true" t="shared" si="23" ref="K143:K150">SUMIF($E$4:$E$138,$F143,$O$4:$O$138)</f>
        <v>144790</v>
      </c>
      <c r="L143" s="569">
        <f aca="true" t="shared" si="24" ref="L143:L149">SUMIF($E$4:$E$138,$F143,$T$4:$T$138)</f>
        <v>0</v>
      </c>
      <c r="M143" s="572"/>
      <c r="N143" s="630">
        <f>K143-L143</f>
        <v>144790</v>
      </c>
      <c r="O143" s="629"/>
      <c r="P143" s="569">
        <f aca="true" t="shared" si="25" ref="P143:P150">J143-N143</f>
        <v>15270</v>
      </c>
      <c r="Q143" s="572"/>
    </row>
    <row r="144" spans="6:17" ht="13.5">
      <c r="F144" s="347" t="s">
        <v>125</v>
      </c>
      <c r="G144" s="348">
        <f t="shared" si="22"/>
        <v>119400</v>
      </c>
      <c r="H144" s="570">
        <f aca="true" t="shared" si="26" ref="H144:H149">SUMIF($E$4:$E$138,$F144,$S$4:$S$138)</f>
        <v>0</v>
      </c>
      <c r="I144" s="629"/>
      <c r="J144" s="351">
        <f aca="true" t="shared" si="27" ref="J144:J150">G144-H144</f>
        <v>119400</v>
      </c>
      <c r="K144" s="348">
        <f t="shared" si="23"/>
        <v>3000</v>
      </c>
      <c r="L144" s="569">
        <f t="shared" si="24"/>
        <v>0</v>
      </c>
      <c r="M144" s="572"/>
      <c r="N144" s="630">
        <f aca="true" t="shared" si="28" ref="N144:N150">K144-L144</f>
        <v>3000</v>
      </c>
      <c r="O144" s="629"/>
      <c r="P144" s="569">
        <f t="shared" si="25"/>
        <v>116400</v>
      </c>
      <c r="Q144" s="572"/>
    </row>
    <row r="145" spans="6:17" ht="13.5">
      <c r="F145" s="347" t="s">
        <v>126</v>
      </c>
      <c r="G145" s="348">
        <f t="shared" si="22"/>
        <v>0</v>
      </c>
      <c r="H145" s="570">
        <f t="shared" si="26"/>
        <v>0</v>
      </c>
      <c r="I145" s="629"/>
      <c r="J145" s="351">
        <f t="shared" si="27"/>
        <v>0</v>
      </c>
      <c r="K145" s="348">
        <f t="shared" si="23"/>
        <v>0</v>
      </c>
      <c r="L145" s="569">
        <f t="shared" si="24"/>
        <v>0</v>
      </c>
      <c r="M145" s="572"/>
      <c r="N145" s="630">
        <f t="shared" si="28"/>
        <v>0</v>
      </c>
      <c r="O145" s="629"/>
      <c r="P145" s="569">
        <f t="shared" si="25"/>
        <v>0</v>
      </c>
      <c r="Q145" s="572"/>
    </row>
    <row r="146" spans="6:17" ht="13.5">
      <c r="F146" s="347" t="s">
        <v>87</v>
      </c>
      <c r="G146" s="348">
        <f t="shared" si="22"/>
        <v>0</v>
      </c>
      <c r="H146" s="570">
        <f t="shared" si="26"/>
        <v>0</v>
      </c>
      <c r="I146" s="629"/>
      <c r="J146" s="351">
        <f t="shared" si="27"/>
        <v>0</v>
      </c>
      <c r="K146" s="348">
        <f t="shared" si="23"/>
        <v>0</v>
      </c>
      <c r="L146" s="569">
        <f t="shared" si="24"/>
        <v>0</v>
      </c>
      <c r="M146" s="572"/>
      <c r="N146" s="630">
        <f t="shared" si="28"/>
        <v>0</v>
      </c>
      <c r="O146" s="629"/>
      <c r="P146" s="569">
        <f t="shared" si="25"/>
        <v>0</v>
      </c>
      <c r="Q146" s="572"/>
    </row>
    <row r="147" spans="6:17" ht="13.5">
      <c r="F147" s="347" t="s">
        <v>88</v>
      </c>
      <c r="G147" s="348">
        <f t="shared" si="22"/>
        <v>0</v>
      </c>
      <c r="H147" s="570">
        <f t="shared" si="26"/>
        <v>0</v>
      </c>
      <c r="I147" s="629"/>
      <c r="J147" s="351">
        <f t="shared" si="27"/>
        <v>0</v>
      </c>
      <c r="K147" s="348">
        <f t="shared" si="23"/>
        <v>0</v>
      </c>
      <c r="L147" s="569">
        <f t="shared" si="24"/>
        <v>0</v>
      </c>
      <c r="M147" s="572"/>
      <c r="N147" s="630">
        <f t="shared" si="28"/>
        <v>0</v>
      </c>
      <c r="O147" s="629"/>
      <c r="P147" s="569">
        <f t="shared" si="25"/>
        <v>0</v>
      </c>
      <c r="Q147" s="572"/>
    </row>
    <row r="148" spans="6:17" ht="13.5">
      <c r="F148" s="347" t="s">
        <v>89</v>
      </c>
      <c r="G148" s="348">
        <f t="shared" si="22"/>
        <v>0</v>
      </c>
      <c r="H148" s="570">
        <f t="shared" si="26"/>
        <v>0</v>
      </c>
      <c r="I148" s="629"/>
      <c r="J148" s="351">
        <f t="shared" si="27"/>
        <v>0</v>
      </c>
      <c r="K148" s="348">
        <f t="shared" si="23"/>
        <v>0</v>
      </c>
      <c r="L148" s="569">
        <f t="shared" si="24"/>
        <v>0</v>
      </c>
      <c r="M148" s="572"/>
      <c r="N148" s="630">
        <f t="shared" si="28"/>
        <v>0</v>
      </c>
      <c r="O148" s="629"/>
      <c r="P148" s="569">
        <f t="shared" si="25"/>
        <v>0</v>
      </c>
      <c r="Q148" s="572"/>
    </row>
    <row r="149" spans="6:17" ht="13.5">
      <c r="F149" s="347" t="s">
        <v>90</v>
      </c>
      <c r="G149" s="348">
        <f t="shared" si="22"/>
        <v>150000</v>
      </c>
      <c r="H149" s="570">
        <f t="shared" si="26"/>
        <v>0</v>
      </c>
      <c r="I149" s="629"/>
      <c r="J149" s="351">
        <f t="shared" si="27"/>
        <v>150000</v>
      </c>
      <c r="K149" s="348">
        <f t="shared" si="23"/>
        <v>0</v>
      </c>
      <c r="L149" s="569">
        <f t="shared" si="24"/>
        <v>0</v>
      </c>
      <c r="M149" s="572"/>
      <c r="N149" s="630">
        <f t="shared" si="28"/>
        <v>0</v>
      </c>
      <c r="O149" s="629"/>
      <c r="P149" s="569">
        <f t="shared" si="25"/>
        <v>150000</v>
      </c>
      <c r="Q149" s="572"/>
    </row>
    <row r="150" spans="6:17" ht="14.25" thickBot="1">
      <c r="F150" s="347" t="s">
        <v>138</v>
      </c>
      <c r="G150" s="348">
        <f t="shared" si="22"/>
        <v>154990</v>
      </c>
      <c r="H150" s="570">
        <f>SUMIF($E$4:$E$138,$F150,$S$4:$S$138)+'2-3'!G122</f>
        <v>11000</v>
      </c>
      <c r="I150" s="629"/>
      <c r="J150" s="351">
        <f t="shared" si="27"/>
        <v>143990</v>
      </c>
      <c r="K150" s="348">
        <f t="shared" si="23"/>
        <v>154990</v>
      </c>
      <c r="L150" s="647">
        <f>SUMIF($E$4:$E$138,$F150,$T$4:$T$138)+'2-3'!E122</f>
        <v>11000</v>
      </c>
      <c r="M150" s="648"/>
      <c r="N150" s="630">
        <f t="shared" si="28"/>
        <v>143990</v>
      </c>
      <c r="O150" s="629"/>
      <c r="P150" s="647">
        <f t="shared" si="25"/>
        <v>0</v>
      </c>
      <c r="Q150" s="648"/>
    </row>
    <row r="151" spans="6:17" ht="15" thickBot="1" thickTop="1">
      <c r="F151" s="354" t="s">
        <v>15</v>
      </c>
      <c r="G151" s="355">
        <f>SUM(G142:G150)</f>
        <v>624450</v>
      </c>
      <c r="H151" s="566">
        <f>SUM(H142:I150)</f>
        <v>11000</v>
      </c>
      <c r="I151" s="643"/>
      <c r="J151" s="355">
        <f>SUM(J142:J150)</f>
        <v>613450</v>
      </c>
      <c r="K151" s="355">
        <f>SUM(K142:K150)</f>
        <v>316780</v>
      </c>
      <c r="L151" s="644">
        <f>SUM(L142:M150)</f>
        <v>11000</v>
      </c>
      <c r="M151" s="645"/>
      <c r="N151" s="643">
        <f>SUM(N142:O150)</f>
        <v>305780</v>
      </c>
      <c r="O151" s="646"/>
      <c r="P151" s="644">
        <f>SUM(P142:Q150)</f>
        <v>307670</v>
      </c>
      <c r="Q151" s="645"/>
    </row>
  </sheetData>
  <sheetProtection sheet="1" formatCells="0" selectLockedCells="1"/>
  <mergeCells count="46">
    <mergeCell ref="P147:Q147"/>
    <mergeCell ref="P148:Q148"/>
    <mergeCell ref="P149:Q149"/>
    <mergeCell ref="P150:Q150"/>
    <mergeCell ref="P151:Q151"/>
    <mergeCell ref="P141:Q141"/>
    <mergeCell ref="P142:Q142"/>
    <mergeCell ref="P143:Q143"/>
    <mergeCell ref="P144:Q144"/>
    <mergeCell ref="P145:Q145"/>
    <mergeCell ref="P146:Q146"/>
    <mergeCell ref="F2:J2"/>
    <mergeCell ref="H151:I151"/>
    <mergeCell ref="L151:M151"/>
    <mergeCell ref="N151:O151"/>
    <mergeCell ref="H149:I149"/>
    <mergeCell ref="L149:M149"/>
    <mergeCell ref="N149:O149"/>
    <mergeCell ref="H150:I150"/>
    <mergeCell ref="L150:M150"/>
    <mergeCell ref="N150:O150"/>
    <mergeCell ref="H141:I141"/>
    <mergeCell ref="L141:M141"/>
    <mergeCell ref="N141:O141"/>
    <mergeCell ref="H142:I142"/>
    <mergeCell ref="L142:M142"/>
    <mergeCell ref="N142:O142"/>
    <mergeCell ref="H146:I146"/>
    <mergeCell ref="L146:M146"/>
    <mergeCell ref="N146:O146"/>
    <mergeCell ref="H143:I143"/>
    <mergeCell ref="L143:M143"/>
    <mergeCell ref="N143:O143"/>
    <mergeCell ref="H144:I144"/>
    <mergeCell ref="L144:M144"/>
    <mergeCell ref="N144:O144"/>
    <mergeCell ref="K2:O2"/>
    <mergeCell ref="H147:I147"/>
    <mergeCell ref="L147:M147"/>
    <mergeCell ref="N147:O147"/>
    <mergeCell ref="H148:I148"/>
    <mergeCell ref="L148:M148"/>
    <mergeCell ref="N148:O148"/>
    <mergeCell ref="H145:I145"/>
    <mergeCell ref="L145:M145"/>
    <mergeCell ref="N145:O145"/>
  </mergeCells>
  <conditionalFormatting sqref="B2:F2">
    <cfRule type="cellIs" priority="11" dxfId="29" operator="equal" stopIfTrue="1">
      <formula>0</formula>
    </cfRule>
  </conditionalFormatting>
  <conditionalFormatting sqref="J139">
    <cfRule type="cellIs" priority="4" dxfId="29" operator="equal" stopIfTrue="1">
      <formula>0</formula>
    </cfRule>
  </conditionalFormatting>
  <conditionalFormatting sqref="K4:O138">
    <cfRule type="cellIs" priority="8" dxfId="17" operator="notEqual" stopIfTrue="1">
      <formula>F4</formula>
    </cfRule>
  </conditionalFormatting>
  <conditionalFormatting sqref="K139:O139">
    <cfRule type="cellIs" priority="3" dxfId="17" operator="notEqual" stopIfTrue="1">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1" horizontalDpi="600" verticalDpi="600" orientation="landscape" paperSize="9" scale="63" r:id="rId3"/>
  <headerFooter>
    <oddHeader>&amp;R（様式２－２）</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HOSTNAME</cp:lastModifiedBy>
  <cp:lastPrinted>2018-06-21T09:05:34Z</cp:lastPrinted>
  <dcterms:created xsi:type="dcterms:W3CDTF">2007-02-21T01:05:33Z</dcterms:created>
  <dcterms:modified xsi:type="dcterms:W3CDTF">2018-06-21T09:05:44Z</dcterms:modified>
  <cp:category/>
  <cp:version/>
  <cp:contentType/>
  <cp:contentStatus/>
</cp:coreProperties>
</file>