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754"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<sst xmlns="http://schemas.openxmlformats.org/spreadsheetml/2006/main" count="917" uniqueCount="351">
  <si>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</si>
  <si>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</si>
  <si>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</si>
  <si>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</si>
  <si>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</si>
  <si>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</si>
  <si>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</si>
  <si>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</si>
  <si>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</si>
  <si>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</si>
  <si>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</si>
  <si>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</si>
  <si>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</si>
  <si>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</si>
  <si>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</si>
  <si>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</si>
  <si>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</si>
  <si>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</si>
  <si>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</si>
  <si>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</si>
  <si>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</si>
  <si>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</si>
  <si>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</si>
  <si>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</si>
  <si>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</si>
  <si>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</si>
  <si>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</si>
  <si>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</si>
  <si>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</si>
  <si>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</si>
  <si>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</si>
  <si>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</si>
  <si>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</si>
  <si>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</si>
  <si>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</si>
  <si>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</si>
  <si>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</si>
  <si>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</si>
  <si>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</si>
  <si>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</si>
  <si>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</si>
  <si>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</si>
  <si>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</si>
  <si>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</si>
  <si>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</si>
  <si>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</si>
  <si>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</si>
  <si>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</si>
  <si>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</si>
  <si>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</si>
  <si>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</si>
  <si>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</si>
  <si>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</si>
  <si>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</si>
  <si>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</si>
  <si>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</si>
  <si>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</si>
  <si>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</si>
  <si>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</si>
  <si>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</si>
  <si>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</si>
  <si>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</si>
  <si>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</si>
  <si>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</si>
  <si>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</si>
  <si>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</si>
  <si>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</si>
  <si>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</si>
  <si>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</si>
  <si>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</si>
  <si>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</si>
  <si>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</si>
  <si>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</si>
  <si>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</si>
  <si>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</si>
  <si>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</si>
  <si>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</si>
  <si>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</si>
  <si>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</si>
  <si>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</si>
  <si>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</si>
  <si>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</si>
  <si>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</si>
  <si>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</si>
  <si>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</si>
  <si>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</si>
  <si>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</si>
  <si>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</si>
  <si>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</si>
  <si>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</si>
  <si>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</si>
  <si>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</si>
  <si>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</si>
  <si>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</si>
  <si>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</si>
  <si>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</si>
  <si>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</si>
  <si>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</si>
  <si>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</si>
  <si>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</si>
  <si>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</si>
  <si>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</si>
  <si>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</si>
  <si>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</si>
  <si>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</si>
  <si>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</si>
  <si>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</si>
  <si>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</si>
  <si>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</si>
  <si>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</si>
  <si>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</si>
  <si>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</si>
  <si>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</si>
  <si>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</si>
  <si>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</si>
  <si>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</si>
  <si>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</si>
  <si>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</si>
  <si>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</si>
  <si>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</si>
  <si>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</si>
  <si>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</si>
  <si>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</si>
  <si>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</si>
  <si>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</si>
  <si>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</si>
  <si>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</si>
  <si>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</si>
  <si>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</si>
  <si>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</si>
  <si>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</si>
  <si>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</si>
  <si>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</si>
  <si>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</si>
  <si>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</si>
  <si>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</si>
  <si>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</si>
  <si>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</si>
  <si>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</si>
  <si>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</si>
  <si>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</si>
  <si>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</si>
  <si>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</si>
  <si>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</si>
  <si>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</si>
  <si>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</si>
  <si>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</si>
  <si>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</si>
  <si>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</si>
  <si>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</si>
  <si>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</si>
  <si>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</si>
  <si>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</si>
  <si>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</si>
  <si>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</si>
  <si>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</si>
  <si>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</si>
  <si>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</si>
  <si>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</si>
  <si>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</si>
  <si>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</si>
  <si>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</si>
  <si>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</si>
  <si>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</si>
  <si>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</si>
  <si>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</si>
  <si>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</si>
  <si>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</si>
  <si>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</si>
  <si>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</si>
  <si>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</si>
  <si>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</si>
  <si>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</si>
  <si>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</si>
  <si>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</si>
  <si>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</si>
  <si>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</si>
  <si>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</si>
  <si>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</si>
  <si>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</si>
  <si>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</si>
  <si>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</si>
  <si>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</si>
  <si>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</si>
  <si>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</si>
  <si>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</si>
  <si>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</si>
  <si>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</si>
  <si>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</si>
  <si>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</si>
  <si>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</si>
  <si>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</si>
  <si>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</si>
  <si>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</si>
  <si>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</si>
  <si>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</si>
  <si>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</si>
  <si>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</si>
  <si>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</si>
  <si>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</si>
  <si>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</si>
  <si>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</si>
  <si>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</si>
  <si>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</si>
  <si>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</si>
  <si>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</si>
  <si>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</si>
  <si>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</si>
  <si>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</si>
  <si>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</si>
  <si>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</si>
  <si>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</si>
  <si>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</si>
  <si>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</si>
  <si>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</si>
  <si>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</si>
  <si>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</si>
  <si>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</si>
  <si>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</si>
  <si>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</si>
  <si>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</si>
  <si>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</si>
  <si>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</si>
  <si>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</si>
  <si>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</si>
  <si>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</si>
  <si>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</si>
  <si>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</si>
  <si>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</si>
  <si>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</si>
  <si>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</si>
  <si>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</si>
  <si>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</si>
  <si>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</si>
  <si>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</si>
  <si>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</si>
  <si>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</si>
  <si>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</si>
  <si>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</si>
  <si>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</si>
  <si>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</si>
  <si>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</si>
  <si>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</si>
  <si>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</si>
  <si>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</si>
  <si>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</si>
  <si>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</si>
  <si>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</si>
  <si>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</si>
  <si>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</si>
  <si>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</si>
  <si>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</si>
  <si>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</si>
  <si>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</si>
  <si>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</si>
  <si>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</si>
  <si>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</si>
  <si>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</si>
  <si>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</si>
  <si>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</si>
  <si>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</si>
  <si>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</si>
  <si>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</si>
  <si>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</si>
  <si>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</si>
  <si>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</si>
  <si>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</si>
  <si>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</si>
  <si>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</si>
  <si>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</si>
  <si>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</si>
  <si>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</si>
  <si>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</si>
  <si>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t>
  </si>
  <si>
    <t>（学校番号：311）</t>
  </si>
  <si>
    <t>（財務会計コード番号：10416）</t>
  </si>
  <si>
    <t>府立花園高等学校　</t>
  </si>
  <si>
    <t>　校長　中原　光子</t>
  </si>
  <si>
    <t>部活動の活性化</t>
  </si>
  <si>
    <t>広報活動の充実</t>
  </si>
  <si>
    <t>2-(1)-イ</t>
  </si>
  <si>
    <t>4-(2)-ア</t>
  </si>
  <si>
    <t>授業アンケートシステム運用業務委託</t>
  </si>
  <si>
    <t>府立人権夏季セミナー参加資料代</t>
  </si>
  <si>
    <t>府立外教研究集会参加資料代</t>
  </si>
  <si>
    <t>授業力向上のための職員研修会講師謝礼</t>
  </si>
  <si>
    <t>学校パンフレットデザイン委託</t>
  </si>
  <si>
    <t>学校パンフレット印刷</t>
  </si>
  <si>
    <t>広報用鉛筆</t>
  </si>
  <si>
    <t>クリアファイル</t>
  </si>
  <si>
    <t>学校ポスター印刷</t>
  </si>
  <si>
    <t>授業体験用費用</t>
  </si>
  <si>
    <t>PRESS用吊名札</t>
  </si>
  <si>
    <t>クラブ体験保険料</t>
  </si>
  <si>
    <t>2-(1)-ア</t>
  </si>
  <si>
    <t>教育支援にかかわる研修講師謝礼</t>
  </si>
  <si>
    <t>1-(1)-ア</t>
  </si>
  <si>
    <t>四技能を伸ばす指導法の研修会講師謝礼</t>
  </si>
  <si>
    <t>2-(2)-ア</t>
  </si>
  <si>
    <t>ｷｬﾘｱ形成の段階的支援</t>
  </si>
  <si>
    <t>2-(2)-ウ</t>
  </si>
  <si>
    <t>クエストカップ導入費</t>
  </si>
  <si>
    <t>3-(1)-イ</t>
  </si>
  <si>
    <t>学力の向上</t>
  </si>
  <si>
    <t>英語教育の充実</t>
  </si>
  <si>
    <t>HANAZONO進路探究ﾌﾟﾛｸﾞﾗﾑ講師旅費</t>
  </si>
  <si>
    <t>花園高第45号　</t>
  </si>
  <si>
    <t>　　平成　２９　年　５　月　２　日</t>
  </si>
  <si>
    <t>面接・小論文指導の指導法の研修講師旅費</t>
  </si>
  <si>
    <t>配当済み</t>
  </si>
  <si>
    <t>配当済み ※下半期で減額予定</t>
  </si>
  <si>
    <t>2-(1)-ア</t>
  </si>
  <si>
    <t>授業力向上のための教員研修参加</t>
  </si>
  <si>
    <t>花園高第123号　</t>
  </si>
  <si>
    <t>　　平成　２９　年　７　月　２８　日</t>
  </si>
  <si>
    <t>負担行為のみ</t>
  </si>
  <si>
    <t>クラブ体験保険料</t>
  </si>
  <si>
    <t>授業体験用費用</t>
  </si>
  <si>
    <t>下半期で執行</t>
  </si>
  <si>
    <t>四技能を伸ばす指導法の研修会講師謝礼</t>
  </si>
  <si>
    <t>探究的な取組の導入</t>
  </si>
  <si>
    <t>ビデオ編集ソフト</t>
  </si>
  <si>
    <t>授業力向上のための教員研修参加</t>
  </si>
  <si>
    <t>2-(2)-ウ</t>
  </si>
  <si>
    <t>ノートパソコン</t>
  </si>
  <si>
    <t>ハードディスク</t>
  </si>
  <si>
    <t>スキャナ</t>
  </si>
  <si>
    <t>マークシートリーダー</t>
  </si>
  <si>
    <t>ホワイトボード</t>
  </si>
  <si>
    <t>メガホン、ヘッドセットマイクロホンセット</t>
  </si>
  <si>
    <t>花園高第139号　</t>
  </si>
  <si>
    <t>３－（１）－イ</t>
  </si>
  <si>
    <t>４－（２）－ア</t>
  </si>
  <si>
    <t>１－（１）－ア</t>
  </si>
  <si>
    <t>２－（２）－ア</t>
  </si>
  <si>
    <t>キャリア形成の段階的支援</t>
  </si>
  <si>
    <t>２－（１）－ア</t>
  </si>
  <si>
    <t>２－（１）－イ</t>
  </si>
  <si>
    <t>２－（２）－ウ</t>
  </si>
  <si>
    <t>四技能を伸ばす指導法の研修会講師謝礼</t>
  </si>
  <si>
    <t>面接・小論文指導の指導法の研修講師旅費、HANAZONO進路探究ﾌﾟﾛｸﾞﾗﾑ講師旅費</t>
  </si>
  <si>
    <t>学校案内リーフレット・ポスター作製、文字入り広報用鉛筆、オリジナルクリアファイル、授業体験用教材、メガホン・ヘッドセットマイクロホン等</t>
  </si>
  <si>
    <t>ノートパソコン、ハードディスク、スキャナ、ビデオ編集ソフト、ホワイトボード等</t>
  </si>
  <si>
    <t>授業アンケートシステム運用業務委託、授業力向上のための教員研修会講師謝礼</t>
  </si>
  <si>
    <t>教育支援にかかわる研修講師謝礼</t>
  </si>
  <si>
    <t>学校説明会クラブ体験保険料</t>
  </si>
  <si>
    <t>花園高第316号　</t>
  </si>
  <si>
    <t>府立人権研究参加資料代</t>
  </si>
  <si>
    <t>◎</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</si>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</sst>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right/>
      <top style="medium"/>
      <bottom style="double"/>
    </border>
    <border>
      <left style="thin"/>
      <right style="medium"/>
      <top style="medium"/>
      <bottom style="double"/>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hair"/>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5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3" fillId="6" borderId="81" xfId="0" applyFont="1" applyFill="1" applyBorder="1" applyAlignment="1" applyProtection="1">
      <alignment horizontal="left" vertical="center" shrinkToFit="1"/>
      <protection locked="0"/>
    </xf>
    <xf numFmtId="0" fontId="63" fillId="6" borderId="88" xfId="0" applyFont="1" applyFill="1" applyBorder="1" applyAlignment="1" applyProtection="1">
      <alignment horizontal="left" vertical="center" wrapText="1"/>
      <protection locked="0"/>
    </xf>
    <xf numFmtId="6" fontId="63" fillId="0" borderId="92" xfId="57" applyFont="1" applyFill="1" applyBorder="1" applyAlignment="1" applyProtection="1">
      <alignment horizontal="right" vertical="center" shrinkToFit="1"/>
      <protection/>
    </xf>
    <xf numFmtId="6" fontId="63" fillId="6" borderId="88" xfId="57" applyFont="1" applyFill="1" applyBorder="1" applyAlignment="1" applyProtection="1">
      <alignment horizontal="right" vertical="center"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6" fontId="63" fillId="6" borderId="111" xfId="57" applyFont="1" applyFill="1" applyBorder="1" applyAlignment="1" applyProtection="1">
      <alignment horizontal="right" vertical="center" shrinkToFit="1"/>
      <protection locked="0"/>
    </xf>
    <xf numFmtId="6" fontId="63" fillId="6" borderId="92" xfId="57" applyFont="1" applyFill="1" applyBorder="1" applyAlignment="1" applyProtection="1">
      <alignment horizontal="right" vertical="center" shrinkToFit="1"/>
      <protection locked="0"/>
    </xf>
    <xf numFmtId="6" fontId="7" fillId="33" borderId="111" xfId="57" applyFont="1" applyFill="1" applyBorder="1" applyAlignment="1" applyProtection="1">
      <alignment horizontal="right" vertical="center" shrinkToFit="1"/>
      <protection/>
    </xf>
    <xf numFmtId="6" fontId="7" fillId="33" borderId="92" xfId="57" applyFont="1" applyFill="1" applyBorder="1" applyAlignment="1" applyProtection="1">
      <alignment horizontal="right" vertical="center" shrinkToFit="1"/>
      <protection/>
    </xf>
    <xf numFmtId="183" fontId="7" fillId="6" borderId="111" xfId="0" applyNumberFormat="1"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183" fontId="7" fillId="6" borderId="111" xfId="0" applyNumberFormat="1"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63" fillId="6" borderId="111" xfId="57" applyFont="1" applyFill="1" applyBorder="1" applyAlignment="1" applyProtection="1">
      <alignment vertical="center" shrinkToFit="1"/>
      <protection locked="0"/>
    </xf>
    <xf numFmtId="6" fontId="63" fillId="6" borderId="92" xfId="57" applyFont="1" applyFill="1" applyBorder="1" applyAlignment="1" applyProtection="1">
      <alignment vertical="center" shrinkToFit="1"/>
      <protection locked="0"/>
    </xf>
    <xf numFmtId="6" fontId="7" fillId="33" borderId="111" xfId="57" applyFont="1" applyFill="1" applyBorder="1" applyAlignment="1" applyProtection="1">
      <alignment vertical="center" shrinkToFit="1"/>
      <protection/>
    </xf>
    <xf numFmtId="6" fontId="7" fillId="33" borderId="92" xfId="57" applyFont="1" applyFill="1" applyBorder="1" applyAlignment="1" applyProtection="1">
      <alignment vertical="center" shrinkToFit="1"/>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9"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8"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177" fontId="7" fillId="0" borderId="113" xfId="0" applyNumberFormat="1" applyFont="1" applyFill="1" applyBorder="1" applyAlignment="1" applyProtection="1">
      <alignment horizontal="left" vertical="center" shrinkToFit="1"/>
      <protection/>
    </xf>
    <xf numFmtId="6" fontId="63" fillId="0" borderId="113" xfId="57" applyFont="1" applyFill="1" applyBorder="1" applyAlignment="1" applyProtection="1">
      <alignment horizontal="right" vertical="center" shrinkToFit="1"/>
      <protection/>
    </xf>
    <xf numFmtId="183" fontId="7" fillId="0" borderId="113" xfId="0" applyNumberFormat="1" applyFont="1" applyFill="1" applyBorder="1" applyAlignment="1" applyProtection="1">
      <alignment horizontal="right" vertical="center" shrinkToFit="1"/>
      <protection/>
    </xf>
    <xf numFmtId="6" fontId="7" fillId="33" borderId="113" xfId="57" applyFont="1" applyFill="1" applyBorder="1" applyAlignment="1" applyProtection="1">
      <alignment horizontal="right" vertical="center" shrinkToFit="1"/>
      <protection/>
    </xf>
    <xf numFmtId="177" fontId="7" fillId="0" borderId="113" xfId="0" applyNumberFormat="1" applyFont="1" applyFill="1" applyBorder="1" applyAlignment="1" applyProtection="1">
      <alignment horizontal="center" vertical="center" shrinkToFit="1"/>
      <protection/>
    </xf>
    <xf numFmtId="177" fontId="7" fillId="0" borderId="115" xfId="0" applyNumberFormat="1" applyFont="1" applyFill="1" applyBorder="1" applyAlignment="1" applyProtection="1">
      <alignment horizontal="left" vertical="center" shrinkToFit="1"/>
      <protection/>
    </xf>
    <xf numFmtId="177" fontId="7" fillId="0" borderId="88" xfId="0" applyNumberFormat="1" applyFont="1" applyFill="1" applyBorder="1" applyAlignment="1" applyProtection="1">
      <alignment horizontal="left" vertical="center" shrinkToFit="1"/>
      <protection/>
    </xf>
    <xf numFmtId="6" fontId="63" fillId="0" borderId="88" xfId="57" applyFont="1" applyFill="1" applyBorder="1" applyAlignment="1" applyProtection="1">
      <alignment horizontal="right" vertical="center" shrinkToFit="1"/>
      <protection/>
    </xf>
    <xf numFmtId="177" fontId="7" fillId="0" borderId="88" xfId="0" applyNumberFormat="1" applyFont="1" applyFill="1" applyBorder="1" applyAlignment="1" applyProtection="1">
      <alignment horizontal="center" vertical="center" shrinkToFit="1"/>
      <protection/>
    </xf>
    <xf numFmtId="177" fontId="7" fillId="0" borderId="32" xfId="0" applyNumberFormat="1" applyFont="1" applyFill="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8" t="s">
        <v>274</v>
      </c>
      <c r="I1" s="508"/>
      <c r="J1" s="508"/>
      <c r="K1" s="508"/>
    </row>
    <row r="2" spans="2:11" s="1" customFormat="1" ht="18" customHeight="1">
      <c r="B2" s="146"/>
      <c r="H2" s="508" t="s">
        <v>275</v>
      </c>
      <c r="I2" s="508"/>
      <c r="J2" s="508"/>
      <c r="K2" s="508"/>
    </row>
    <row r="3" spans="2:11" s="1" customFormat="1" ht="18" customHeight="1">
      <c r="B3" s="146"/>
      <c r="K3" s="2"/>
    </row>
    <row r="4" spans="2:11" s="1" customFormat="1" ht="18" customHeight="1">
      <c r="B4" s="146"/>
      <c r="H4" s="509" t="s">
        <v>346</v>
      </c>
      <c r="I4" s="509"/>
      <c r="J4" s="509"/>
      <c r="K4" s="509"/>
    </row>
    <row r="5" spans="2:11" s="1" customFormat="1" ht="18" customHeight="1">
      <c r="B5" s="146"/>
      <c r="H5" s="510">
        <v>43186</v>
      </c>
      <c r="I5" s="509"/>
      <c r="J5" s="509"/>
      <c r="K5" s="509"/>
    </row>
    <row r="6" spans="1:11" s="1" customFormat="1" ht="18" customHeight="1">
      <c r="A6" s="3" t="s">
        <v>2</v>
      </c>
      <c r="B6" s="146"/>
      <c r="H6" s="4"/>
      <c r="K6" s="11"/>
    </row>
    <row r="7" spans="1:11" s="1" customFormat="1" ht="18" customHeight="1">
      <c r="A7" s="4"/>
      <c r="B7" s="146"/>
      <c r="H7" s="509" t="s">
        <v>276</v>
      </c>
      <c r="I7" s="509"/>
      <c r="J7" s="509"/>
      <c r="K7" s="509"/>
    </row>
    <row r="8" spans="1:11" s="1" customFormat="1" ht="18" customHeight="1">
      <c r="A8" s="4"/>
      <c r="B8" s="146"/>
      <c r="H8" s="509" t="s">
        <v>277</v>
      </c>
      <c r="I8" s="509"/>
      <c r="J8" s="509"/>
      <c r="K8" s="509"/>
    </row>
    <row r="9" spans="1:11" s="1" customFormat="1" ht="42" customHeight="1">
      <c r="A9" s="4"/>
      <c r="B9" s="146"/>
      <c r="H9" s="2"/>
      <c r="K9" s="46"/>
    </row>
    <row r="10" spans="1:11" s="5" customFormat="1" ht="24" customHeight="1">
      <c r="A10" s="497" t="s">
        <v>263</v>
      </c>
      <c r="B10" s="497"/>
      <c r="C10" s="497"/>
      <c r="D10" s="497"/>
      <c r="E10" s="497"/>
      <c r="F10" s="497"/>
      <c r="G10" s="497"/>
      <c r="H10" s="497"/>
      <c r="I10" s="497"/>
      <c r="J10" s="497"/>
      <c r="K10" s="497"/>
    </row>
    <row r="11" spans="1:11" s="5" customFormat="1" ht="24" customHeight="1">
      <c r="A11" s="498"/>
      <c r="B11" s="498"/>
      <c r="C11" s="498"/>
      <c r="D11" s="498"/>
      <c r="E11" s="498"/>
      <c r="F11" s="498"/>
      <c r="G11" s="498"/>
      <c r="H11" s="498"/>
      <c r="I11" s="498"/>
      <c r="J11" s="498"/>
      <c r="K11" s="498"/>
    </row>
    <row r="12" spans="1:11" s="5" customFormat="1" ht="24" customHeight="1">
      <c r="A12" s="14" t="s">
        <v>350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9" t="s">
        <v>223</v>
      </c>
      <c r="B14" s="500"/>
      <c r="C14" s="501"/>
      <c r="D14" s="502">
        <f>'1-1'!D14:F14</f>
        <v>1190000</v>
      </c>
      <c r="E14" s="503"/>
      <c r="F14" s="504"/>
      <c r="G14" s="511" t="s">
        <v>1</v>
      </c>
      <c r="H14" s="512"/>
      <c r="I14" s="513">
        <v>43182</v>
      </c>
      <c r="J14" s="514"/>
      <c r="K14" s="515"/>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'3-2'!K41</f>
        <v>134000</v>
      </c>
      <c r="C16" s="220">
        <f>'3-2'!K42</f>
        <v>19220</v>
      </c>
      <c r="D16" s="220">
        <f>'3-2'!K43</f>
        <v>524572.9199999999</v>
      </c>
      <c r="E16" s="220">
        <f>'3-2'!K44</f>
        <v>0</v>
      </c>
      <c r="F16" s="220">
        <f>'3-2'!K45</f>
        <v>12937</v>
      </c>
      <c r="G16" s="220">
        <f>'3-2'!K46</f>
        <v>133164</v>
      </c>
      <c r="H16" s="220">
        <f>'3-2'!K47</f>
        <v>0</v>
      </c>
      <c r="I16" s="220">
        <f>'3-2'!K48</f>
        <v>155736</v>
      </c>
      <c r="J16" s="221">
        <f>'3-2'!K49</f>
        <v>60930</v>
      </c>
      <c r="K16" s="222">
        <f>SUM(B16:J16)</f>
        <v>1040559.9199999999</v>
      </c>
    </row>
    <row r="17" spans="6:7" ht="24" customHeight="1" thickBot="1">
      <c r="F17" s="12"/>
      <c r="G17" s="12"/>
    </row>
    <row r="18" spans="1:11" ht="24" customHeight="1" thickBot="1">
      <c r="A18" s="144" t="s">
        <v>141</v>
      </c>
      <c r="B18" s="516" t="s">
        <v>142</v>
      </c>
      <c r="C18" s="517"/>
      <c r="D18" s="516" t="s">
        <v>224</v>
      </c>
      <c r="E18" s="518"/>
      <c r="F18" s="517" t="s">
        <v>219</v>
      </c>
      <c r="G18" s="517"/>
      <c r="H18" s="517"/>
      <c r="I18" s="517"/>
      <c r="J18" s="518"/>
      <c r="K18" s="145" t="s">
        <v>140</v>
      </c>
    </row>
    <row r="19" spans="1:11" ht="48" customHeight="1">
      <c r="A19" s="149">
        <v>1</v>
      </c>
      <c r="B19" s="519" t="s">
        <v>333</v>
      </c>
      <c r="C19" s="520"/>
      <c r="D19" s="521" t="s">
        <v>304</v>
      </c>
      <c r="E19" s="522"/>
      <c r="F19" s="523" t="s">
        <v>339</v>
      </c>
      <c r="G19" s="523"/>
      <c r="H19" s="523"/>
      <c r="I19" s="523"/>
      <c r="J19" s="522"/>
      <c r="K19" s="474" t="s">
        <v>348</v>
      </c>
    </row>
    <row r="20" spans="1:11" ht="48" customHeight="1">
      <c r="A20" s="150">
        <v>2</v>
      </c>
      <c r="B20" s="495" t="s">
        <v>336</v>
      </c>
      <c r="C20" s="496"/>
      <c r="D20" s="492" t="s">
        <v>303</v>
      </c>
      <c r="E20" s="493"/>
      <c r="F20" s="494" t="s">
        <v>344</v>
      </c>
      <c r="G20" s="494"/>
      <c r="H20" s="494"/>
      <c r="I20" s="494"/>
      <c r="J20" s="493"/>
      <c r="K20" s="474" t="s">
        <v>348</v>
      </c>
    </row>
    <row r="21" spans="1:11" ht="48" customHeight="1">
      <c r="A21" s="150">
        <v>3</v>
      </c>
      <c r="B21" s="495" t="s">
        <v>337</v>
      </c>
      <c r="C21" s="496"/>
      <c r="D21" s="492" t="s">
        <v>303</v>
      </c>
      <c r="E21" s="493"/>
      <c r="F21" s="494" t="s">
        <v>343</v>
      </c>
      <c r="G21" s="494"/>
      <c r="H21" s="494"/>
      <c r="I21" s="494"/>
      <c r="J21" s="493"/>
      <c r="K21" s="474" t="s">
        <v>348</v>
      </c>
    </row>
    <row r="22" spans="1:11" ht="48" customHeight="1">
      <c r="A22" s="150">
        <v>4</v>
      </c>
      <c r="B22" s="495" t="s">
        <v>334</v>
      </c>
      <c r="C22" s="496"/>
      <c r="D22" s="492" t="s">
        <v>335</v>
      </c>
      <c r="E22" s="493"/>
      <c r="F22" s="494" t="s">
        <v>340</v>
      </c>
      <c r="G22" s="494"/>
      <c r="H22" s="494"/>
      <c r="I22" s="494"/>
      <c r="J22" s="493"/>
      <c r="K22" s="474" t="s">
        <v>348</v>
      </c>
    </row>
    <row r="23" spans="1:11" ht="48" customHeight="1">
      <c r="A23" s="150">
        <v>5</v>
      </c>
      <c r="B23" s="495" t="s">
        <v>338</v>
      </c>
      <c r="C23" s="496"/>
      <c r="D23" s="492" t="s">
        <v>320</v>
      </c>
      <c r="E23" s="493"/>
      <c r="F23" s="494" t="s">
        <v>342</v>
      </c>
      <c r="G23" s="494"/>
      <c r="H23" s="494"/>
      <c r="I23" s="494"/>
      <c r="J23" s="493"/>
      <c r="K23" s="474" t="s">
        <v>348</v>
      </c>
    </row>
    <row r="24" spans="1:11" ht="48" customHeight="1">
      <c r="A24" s="150">
        <v>6</v>
      </c>
      <c r="B24" s="495" t="s">
        <v>331</v>
      </c>
      <c r="C24" s="496"/>
      <c r="D24" s="492" t="s">
        <v>278</v>
      </c>
      <c r="E24" s="493"/>
      <c r="F24" s="494" t="s">
        <v>345</v>
      </c>
      <c r="G24" s="494"/>
      <c r="H24" s="494"/>
      <c r="I24" s="494"/>
      <c r="J24" s="493"/>
      <c r="K24" s="474" t="s">
        <v>349</v>
      </c>
    </row>
    <row r="25" spans="1:11" ht="48" customHeight="1">
      <c r="A25" s="150">
        <v>7</v>
      </c>
      <c r="B25" s="495" t="s">
        <v>332</v>
      </c>
      <c r="C25" s="496"/>
      <c r="D25" s="492" t="s">
        <v>279</v>
      </c>
      <c r="E25" s="493"/>
      <c r="F25" s="492" t="s">
        <v>341</v>
      </c>
      <c r="G25" s="494"/>
      <c r="H25" s="494"/>
      <c r="I25" s="494"/>
      <c r="J25" s="493"/>
      <c r="K25" s="474" t="s">
        <v>348</v>
      </c>
    </row>
    <row r="26" spans="1:11" ht="48" customHeight="1">
      <c r="A26" s="150"/>
      <c r="B26" s="495"/>
      <c r="C26" s="496"/>
      <c r="D26" s="492"/>
      <c r="E26" s="493"/>
      <c r="F26" s="494"/>
      <c r="G26" s="494"/>
      <c r="H26" s="494"/>
      <c r="I26" s="494"/>
      <c r="J26" s="493"/>
      <c r="K26" s="474"/>
    </row>
    <row r="27" spans="1:11" ht="48" customHeight="1">
      <c r="A27" s="150"/>
      <c r="B27" s="495"/>
      <c r="C27" s="524"/>
      <c r="D27" s="492"/>
      <c r="E27" s="493"/>
      <c r="F27" s="494"/>
      <c r="G27" s="494"/>
      <c r="H27" s="494"/>
      <c r="I27" s="494"/>
      <c r="J27" s="493"/>
      <c r="K27" s="474"/>
    </row>
    <row r="28" spans="1:11" ht="48" customHeight="1">
      <c r="A28" s="150"/>
      <c r="B28" s="495"/>
      <c r="C28" s="524"/>
      <c r="D28" s="492"/>
      <c r="E28" s="493"/>
      <c r="F28" s="494"/>
      <c r="G28" s="494"/>
      <c r="H28" s="494"/>
      <c r="I28" s="494"/>
      <c r="J28" s="493"/>
      <c r="K28" s="474"/>
    </row>
    <row r="29" spans="1:11" ht="48" customHeight="1">
      <c r="A29" s="150"/>
      <c r="B29" s="495"/>
      <c r="C29" s="524"/>
      <c r="D29" s="492"/>
      <c r="E29" s="493"/>
      <c r="F29" s="494"/>
      <c r="G29" s="494"/>
      <c r="H29" s="494"/>
      <c r="I29" s="494"/>
      <c r="J29" s="493"/>
      <c r="K29" s="474"/>
    </row>
    <row r="30" spans="1:11" ht="48" customHeight="1">
      <c r="A30" s="157"/>
      <c r="B30" s="495"/>
      <c r="C30" s="496"/>
      <c r="D30" s="492"/>
      <c r="E30" s="493"/>
      <c r="F30" s="494"/>
      <c r="G30" s="494"/>
      <c r="H30" s="494"/>
      <c r="I30" s="494"/>
      <c r="J30" s="493"/>
      <c r="K30" s="474"/>
    </row>
    <row r="31" spans="1:11" ht="48" customHeight="1">
      <c r="A31" s="157"/>
      <c r="B31" s="495"/>
      <c r="C31" s="496"/>
      <c r="D31" s="492"/>
      <c r="E31" s="493"/>
      <c r="F31" s="494"/>
      <c r="G31" s="494"/>
      <c r="H31" s="494"/>
      <c r="I31" s="494"/>
      <c r="J31" s="493"/>
      <c r="K31" s="474"/>
    </row>
    <row r="32" spans="1:11" ht="48" customHeight="1">
      <c r="A32" s="157"/>
      <c r="B32" s="495"/>
      <c r="C32" s="496"/>
      <c r="D32" s="492"/>
      <c r="E32" s="493"/>
      <c r="F32" s="494"/>
      <c r="G32" s="494"/>
      <c r="H32" s="494"/>
      <c r="I32" s="494"/>
      <c r="J32" s="493"/>
      <c r="K32" s="474"/>
    </row>
    <row r="33" spans="1:11" ht="48" customHeight="1">
      <c r="A33" s="157"/>
      <c r="B33" s="495"/>
      <c r="C33" s="496"/>
      <c r="D33" s="492"/>
      <c r="E33" s="493"/>
      <c r="F33" s="494"/>
      <c r="G33" s="494"/>
      <c r="H33" s="494"/>
      <c r="I33" s="494"/>
      <c r="J33" s="493"/>
      <c r="K33" s="474"/>
    </row>
    <row r="34" spans="1:11" ht="48" customHeight="1">
      <c r="A34" s="157"/>
      <c r="B34" s="495"/>
      <c r="C34" s="496"/>
      <c r="D34" s="492"/>
      <c r="E34" s="493"/>
      <c r="F34" s="494"/>
      <c r="G34" s="494"/>
      <c r="H34" s="494"/>
      <c r="I34" s="494"/>
      <c r="J34" s="493"/>
      <c r="K34" s="474"/>
    </row>
    <row r="35" spans="1:11" ht="48" customHeight="1" thickBot="1">
      <c r="A35" s="151"/>
      <c r="B35" s="525"/>
      <c r="C35" s="526"/>
      <c r="D35" s="505"/>
      <c r="E35" s="506"/>
      <c r="F35" s="507"/>
      <c r="G35" s="507"/>
      <c r="H35" s="507"/>
      <c r="I35" s="507"/>
      <c r="J35" s="506"/>
      <c r="K35" s="474"/>
    </row>
  </sheetData>
  <sheetProtection formatCells="0" selectLockedCells="1"/>
  <mergeCells count="65">
    <mergeCell ref="B35:C35"/>
    <mergeCell ref="B27:C27"/>
    <mergeCell ref="B28:C28"/>
    <mergeCell ref="B32:C32"/>
    <mergeCell ref="B33:C33"/>
    <mergeCell ref="B34:C34"/>
    <mergeCell ref="D22:E22"/>
    <mergeCell ref="B23:C23"/>
    <mergeCell ref="B24:C24"/>
    <mergeCell ref="D23:E23"/>
    <mergeCell ref="D24:E24"/>
    <mergeCell ref="B29:C29"/>
    <mergeCell ref="D25:E25"/>
    <mergeCell ref="D28:E28"/>
    <mergeCell ref="B22:C22"/>
    <mergeCell ref="B25:C25"/>
    <mergeCell ref="B20:C20"/>
    <mergeCell ref="D19:E19"/>
    <mergeCell ref="D20:E20"/>
    <mergeCell ref="F20:J20"/>
    <mergeCell ref="F19:J19"/>
    <mergeCell ref="D21:E21"/>
    <mergeCell ref="B21:C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A1" sqref="A1:K1"/>
      <selection pane="topRight" activeCell="A1" sqref="A1:K1"/>
      <selection pane="bottomLeft" activeCell="A1" sqref="A1:K1"/>
      <selection pane="bottomRight" activeCell="E10" sqref="E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v>1</v>
      </c>
      <c r="B4" s="361"/>
      <c r="C4" s="242"/>
      <c r="D4" s="243">
        <v>301</v>
      </c>
      <c r="E4" s="244" t="s">
        <v>138</v>
      </c>
      <c r="F4" s="245" t="s">
        <v>225</v>
      </c>
      <c r="G4" s="246">
        <v>2000</v>
      </c>
      <c r="H4" s="247">
        <v>1</v>
      </c>
      <c r="I4" s="247">
        <v>1</v>
      </c>
      <c r="J4" s="248">
        <f>G4*H4*I4</f>
        <v>2000</v>
      </c>
      <c r="K4" s="249"/>
      <c r="L4" s="250" t="s">
        <v>227</v>
      </c>
      <c r="M4" s="29">
        <f aca="true" t="shared" si="0" ref="M4:M67">IF(K4="◎",J4,"")</f>
      </c>
    </row>
    <row r="5" spans="1:13" ht="14.25">
      <c r="A5" s="251">
        <v>2</v>
      </c>
      <c r="B5" s="252" t="s">
        <v>302</v>
      </c>
      <c r="C5" s="253" t="s">
        <v>278</v>
      </c>
      <c r="D5" s="254">
        <v>302</v>
      </c>
      <c r="E5" s="255" t="s">
        <v>87</v>
      </c>
      <c r="F5" s="256" t="s">
        <v>316</v>
      </c>
      <c r="G5" s="257">
        <v>200</v>
      </c>
      <c r="H5" s="258">
        <v>100</v>
      </c>
      <c r="I5" s="258">
        <v>1</v>
      </c>
      <c r="J5" s="259">
        <f>G5*H5*I5</f>
        <v>20000</v>
      </c>
      <c r="K5" s="260"/>
      <c r="L5" s="261" t="s">
        <v>309</v>
      </c>
      <c r="M5" s="29">
        <f t="shared" si="0"/>
      </c>
    </row>
    <row r="6" spans="1:13" ht="14.25">
      <c r="A6" s="251">
        <v>3</v>
      </c>
      <c r="B6" s="252" t="s">
        <v>281</v>
      </c>
      <c r="C6" s="253" t="s">
        <v>279</v>
      </c>
      <c r="D6" s="254">
        <v>303</v>
      </c>
      <c r="E6" s="255" t="s">
        <v>125</v>
      </c>
      <c r="F6" s="256" t="s">
        <v>317</v>
      </c>
      <c r="G6" s="257">
        <v>150000</v>
      </c>
      <c r="H6" s="258">
        <v>1</v>
      </c>
      <c r="I6" s="258">
        <v>1</v>
      </c>
      <c r="J6" s="259">
        <f aca="true" t="shared" si="1" ref="J6:J69">G6*H6*I6</f>
        <v>150000</v>
      </c>
      <c r="K6" s="260"/>
      <c r="L6" s="261" t="s">
        <v>309</v>
      </c>
      <c r="M6" s="29">
        <f t="shared" si="0"/>
      </c>
    </row>
    <row r="7" spans="1:13" ht="14.25">
      <c r="A7" s="251">
        <v>4</v>
      </c>
      <c r="B7" s="252" t="s">
        <v>296</v>
      </c>
      <c r="C7" s="253" t="s">
        <v>304</v>
      </c>
      <c r="D7" s="254">
        <v>304</v>
      </c>
      <c r="E7" s="255" t="s">
        <v>85</v>
      </c>
      <c r="F7" s="256" t="s">
        <v>319</v>
      </c>
      <c r="G7" s="257">
        <v>84000</v>
      </c>
      <c r="H7" s="258">
        <v>1</v>
      </c>
      <c r="I7" s="258">
        <v>1</v>
      </c>
      <c r="J7" s="259">
        <f aca="true" t="shared" si="2" ref="J7:J20">G7*H7*I7</f>
        <v>84000</v>
      </c>
      <c r="K7" s="260"/>
      <c r="L7" s="261" t="s">
        <v>309</v>
      </c>
      <c r="M7" s="29">
        <f t="shared" si="0"/>
      </c>
    </row>
    <row r="8" spans="1:13" ht="14.25">
      <c r="A8" s="251">
        <v>5</v>
      </c>
      <c r="B8" s="252" t="s">
        <v>311</v>
      </c>
      <c r="C8" s="253" t="s">
        <v>303</v>
      </c>
      <c r="D8" s="254">
        <v>305</v>
      </c>
      <c r="E8" s="255" t="s">
        <v>86</v>
      </c>
      <c r="F8" s="256" t="s">
        <v>322</v>
      </c>
      <c r="G8" s="257">
        <v>2000</v>
      </c>
      <c r="H8" s="258">
        <v>2</v>
      </c>
      <c r="I8" s="258">
        <v>1</v>
      </c>
      <c r="J8" s="259">
        <f t="shared" si="2"/>
        <v>4000</v>
      </c>
      <c r="K8" s="260"/>
      <c r="L8" s="261" t="s">
        <v>309</v>
      </c>
      <c r="M8" s="29">
        <f t="shared" si="0"/>
      </c>
    </row>
    <row r="9" spans="1:13" ht="14.25">
      <c r="A9" s="251">
        <v>6</v>
      </c>
      <c r="B9" s="252" t="s">
        <v>311</v>
      </c>
      <c r="C9" s="253" t="s">
        <v>303</v>
      </c>
      <c r="D9" s="254">
        <v>306</v>
      </c>
      <c r="E9" s="255" t="s">
        <v>138</v>
      </c>
      <c r="F9" s="256" t="s">
        <v>322</v>
      </c>
      <c r="G9" s="257">
        <v>2000</v>
      </c>
      <c r="H9" s="258">
        <v>2</v>
      </c>
      <c r="I9" s="258">
        <v>1</v>
      </c>
      <c r="J9" s="259">
        <f t="shared" si="2"/>
        <v>4000</v>
      </c>
      <c r="K9" s="260"/>
      <c r="L9" s="261" t="s">
        <v>309</v>
      </c>
      <c r="M9" s="29">
        <f t="shared" si="0"/>
      </c>
    </row>
    <row r="10" spans="1:13" ht="14.25">
      <c r="A10" s="251">
        <v>7</v>
      </c>
      <c r="B10" s="252" t="s">
        <v>323</v>
      </c>
      <c r="C10" s="253" t="s">
        <v>320</v>
      </c>
      <c r="D10" s="254">
        <v>307</v>
      </c>
      <c r="E10" s="255" t="s">
        <v>90</v>
      </c>
      <c r="F10" s="256" t="s">
        <v>324</v>
      </c>
      <c r="G10" s="257">
        <v>188000</v>
      </c>
      <c r="H10" s="258">
        <v>1</v>
      </c>
      <c r="I10" s="258">
        <v>1</v>
      </c>
      <c r="J10" s="259">
        <f t="shared" si="2"/>
        <v>188000</v>
      </c>
      <c r="K10" s="260"/>
      <c r="L10" s="261"/>
      <c r="M10" s="29">
        <f t="shared" si="0"/>
      </c>
    </row>
    <row r="11" spans="1:13" ht="13.5" customHeight="1">
      <c r="A11" s="251">
        <v>8</v>
      </c>
      <c r="B11" s="252" t="s">
        <v>300</v>
      </c>
      <c r="C11" s="253" t="s">
        <v>320</v>
      </c>
      <c r="D11" s="254">
        <v>308</v>
      </c>
      <c r="E11" s="255" t="s">
        <v>125</v>
      </c>
      <c r="F11" s="256" t="s">
        <v>325</v>
      </c>
      <c r="G11" s="257">
        <v>10000</v>
      </c>
      <c r="H11" s="258">
        <v>1</v>
      </c>
      <c r="I11" s="258">
        <v>1</v>
      </c>
      <c r="J11" s="259">
        <f t="shared" si="2"/>
        <v>10000</v>
      </c>
      <c r="K11" s="267"/>
      <c r="L11" s="268"/>
      <c r="M11" s="29">
        <f t="shared" si="0"/>
      </c>
    </row>
    <row r="12" spans="1:13" ht="14.25">
      <c r="A12" s="251">
        <v>9</v>
      </c>
      <c r="B12" s="252" t="s">
        <v>300</v>
      </c>
      <c r="C12" s="253" t="s">
        <v>320</v>
      </c>
      <c r="D12" s="254">
        <v>309</v>
      </c>
      <c r="E12" s="255" t="s">
        <v>125</v>
      </c>
      <c r="F12" s="256" t="s">
        <v>326</v>
      </c>
      <c r="G12" s="265">
        <v>43000</v>
      </c>
      <c r="H12" s="266">
        <v>1</v>
      </c>
      <c r="I12" s="258">
        <v>1</v>
      </c>
      <c r="J12" s="259">
        <f t="shared" si="2"/>
        <v>43000</v>
      </c>
      <c r="K12" s="271"/>
      <c r="L12" s="272"/>
      <c r="M12" s="29">
        <f t="shared" si="0"/>
      </c>
    </row>
    <row r="13" spans="1:13" ht="14.25">
      <c r="A13" s="251">
        <v>10</v>
      </c>
      <c r="B13" s="252" t="s">
        <v>300</v>
      </c>
      <c r="C13" s="253" t="s">
        <v>320</v>
      </c>
      <c r="D13" s="254">
        <v>310</v>
      </c>
      <c r="E13" s="255" t="s">
        <v>125</v>
      </c>
      <c r="F13" s="264" t="s">
        <v>321</v>
      </c>
      <c r="G13" s="269">
        <v>20000</v>
      </c>
      <c r="H13" s="270">
        <v>1</v>
      </c>
      <c r="I13" s="258">
        <v>1</v>
      </c>
      <c r="J13" s="259">
        <f t="shared" si="2"/>
        <v>20000</v>
      </c>
      <c r="K13" s="260"/>
      <c r="L13" s="261"/>
      <c r="M13" s="29">
        <f t="shared" si="0"/>
      </c>
    </row>
    <row r="14" spans="1:13" ht="13.5" customHeight="1">
      <c r="A14" s="251">
        <v>11</v>
      </c>
      <c r="B14" s="252" t="s">
        <v>300</v>
      </c>
      <c r="C14" s="253" t="s">
        <v>320</v>
      </c>
      <c r="D14" s="254">
        <v>311</v>
      </c>
      <c r="E14" s="255" t="s">
        <v>125</v>
      </c>
      <c r="F14" s="255" t="s">
        <v>327</v>
      </c>
      <c r="G14" s="269">
        <v>26000</v>
      </c>
      <c r="H14" s="270">
        <v>1</v>
      </c>
      <c r="I14" s="258">
        <v>1</v>
      </c>
      <c r="J14" s="259">
        <f t="shared" si="2"/>
        <v>26000</v>
      </c>
      <c r="K14" s="274"/>
      <c r="L14" s="261"/>
      <c r="M14" s="29">
        <f t="shared" si="0"/>
      </c>
    </row>
    <row r="15" spans="1:13" ht="13.5">
      <c r="A15" s="251">
        <v>12</v>
      </c>
      <c r="B15" s="252" t="s">
        <v>300</v>
      </c>
      <c r="C15" s="253" t="s">
        <v>320</v>
      </c>
      <c r="D15" s="254">
        <v>312</v>
      </c>
      <c r="E15" s="255" t="s">
        <v>125</v>
      </c>
      <c r="F15" s="256" t="s">
        <v>328</v>
      </c>
      <c r="G15" s="257">
        <v>20000</v>
      </c>
      <c r="H15" s="258">
        <v>5</v>
      </c>
      <c r="I15" s="258">
        <v>1</v>
      </c>
      <c r="J15" s="259">
        <f t="shared" si="2"/>
        <v>100000</v>
      </c>
      <c r="K15" s="278"/>
      <c r="L15" s="279"/>
      <c r="M15" s="29">
        <f t="shared" si="0"/>
      </c>
    </row>
    <row r="16" spans="1:13" ht="13.5">
      <c r="A16" s="251">
        <v>13</v>
      </c>
      <c r="B16" s="252" t="s">
        <v>300</v>
      </c>
      <c r="C16" s="253" t="s">
        <v>320</v>
      </c>
      <c r="D16" s="254">
        <v>313</v>
      </c>
      <c r="E16" s="255" t="s">
        <v>125</v>
      </c>
      <c r="F16" s="256" t="s">
        <v>328</v>
      </c>
      <c r="G16" s="257">
        <v>16000</v>
      </c>
      <c r="H16" s="258">
        <v>1</v>
      </c>
      <c r="I16" s="258">
        <v>1</v>
      </c>
      <c r="J16" s="259">
        <f t="shared" si="2"/>
        <v>16000</v>
      </c>
      <c r="K16" s="260"/>
      <c r="L16" s="261"/>
      <c r="M16" s="29">
        <f t="shared" si="0"/>
      </c>
    </row>
    <row r="17" spans="1:13" ht="13.5">
      <c r="A17" s="251">
        <v>14</v>
      </c>
      <c r="B17" s="252" t="s">
        <v>281</v>
      </c>
      <c r="C17" s="253" t="s">
        <v>279</v>
      </c>
      <c r="D17" s="254">
        <v>314</v>
      </c>
      <c r="E17" s="255" t="s">
        <v>125</v>
      </c>
      <c r="F17" s="264" t="s">
        <v>329</v>
      </c>
      <c r="G17" s="257">
        <v>22000</v>
      </c>
      <c r="H17" s="258">
        <v>1</v>
      </c>
      <c r="I17" s="258">
        <v>1</v>
      </c>
      <c r="J17" s="259">
        <f t="shared" si="2"/>
        <v>22000</v>
      </c>
      <c r="K17" s="260"/>
      <c r="L17" s="261"/>
      <c r="M17" s="29">
        <f t="shared" si="0"/>
      </c>
    </row>
    <row r="18" spans="1:13" ht="13.5">
      <c r="A18" s="251"/>
      <c r="B18" s="252"/>
      <c r="C18" s="253"/>
      <c r="D18" s="254">
        <v>315</v>
      </c>
      <c r="E18" s="256"/>
      <c r="F18" s="256"/>
      <c r="G18" s="257"/>
      <c r="H18" s="258"/>
      <c r="I18" s="258"/>
      <c r="J18" s="259">
        <f t="shared" si="2"/>
        <v>0</v>
      </c>
      <c r="K18" s="260"/>
      <c r="L18" s="261"/>
      <c r="M18" s="29">
        <f t="shared" si="0"/>
      </c>
    </row>
    <row r="19" spans="1:13" ht="13.5">
      <c r="A19" s="251"/>
      <c r="B19" s="252"/>
      <c r="C19" s="253"/>
      <c r="D19" s="254">
        <v>316</v>
      </c>
      <c r="E19" s="256"/>
      <c r="F19" s="256"/>
      <c r="G19" s="257"/>
      <c r="H19" s="258"/>
      <c r="I19" s="258"/>
      <c r="J19" s="259">
        <f t="shared" si="2"/>
        <v>0</v>
      </c>
      <c r="K19" s="260"/>
      <c r="L19" s="261"/>
      <c r="M19" s="29">
        <f t="shared" si="0"/>
      </c>
    </row>
    <row r="20" spans="1:13" ht="13.5">
      <c r="A20" s="251"/>
      <c r="B20" s="252"/>
      <c r="C20" s="253"/>
      <c r="D20" s="254">
        <v>317</v>
      </c>
      <c r="E20" s="256"/>
      <c r="F20" s="256"/>
      <c r="G20" s="257"/>
      <c r="H20" s="258"/>
      <c r="I20" s="258"/>
      <c r="J20" s="259">
        <f t="shared" si="2"/>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3" ref="M68:M102">IF(K68="◎",J68,"")</f>
      </c>
    </row>
    <row r="69" spans="1:13" ht="13.5">
      <c r="A69" s="251"/>
      <c r="B69" s="252"/>
      <c r="C69" s="253"/>
      <c r="D69" s="254">
        <v>366</v>
      </c>
      <c r="E69" s="255"/>
      <c r="F69" s="256"/>
      <c r="G69" s="257"/>
      <c r="H69" s="258"/>
      <c r="I69" s="258"/>
      <c r="J69" s="259">
        <f t="shared" si="1"/>
        <v>0</v>
      </c>
      <c r="K69" s="260"/>
      <c r="L69" s="261"/>
      <c r="M69" s="29">
        <f t="shared" si="3"/>
      </c>
    </row>
    <row r="70" spans="1:13" ht="13.5">
      <c r="A70" s="251"/>
      <c r="B70" s="252"/>
      <c r="C70" s="253"/>
      <c r="D70" s="254">
        <v>367</v>
      </c>
      <c r="E70" s="255"/>
      <c r="F70" s="256"/>
      <c r="G70" s="257"/>
      <c r="H70" s="258"/>
      <c r="I70" s="258"/>
      <c r="J70" s="259">
        <f aca="true" t="shared" si="4" ref="J70:J103">G70*H70*I70</f>
        <v>0</v>
      </c>
      <c r="K70" s="260"/>
      <c r="L70" s="261"/>
      <c r="M70" s="29">
        <f t="shared" si="3"/>
      </c>
    </row>
    <row r="71" spans="1:13" ht="13.5">
      <c r="A71" s="251"/>
      <c r="B71" s="252"/>
      <c r="C71" s="253"/>
      <c r="D71" s="254">
        <v>368</v>
      </c>
      <c r="E71" s="255"/>
      <c r="F71" s="256"/>
      <c r="G71" s="257"/>
      <c r="H71" s="258"/>
      <c r="I71" s="258"/>
      <c r="J71" s="259">
        <f t="shared" si="4"/>
        <v>0</v>
      </c>
      <c r="K71" s="260"/>
      <c r="L71" s="261"/>
      <c r="M71" s="29">
        <f t="shared" si="3"/>
      </c>
    </row>
    <row r="72" spans="1:13" ht="13.5">
      <c r="A72" s="251"/>
      <c r="B72" s="252"/>
      <c r="C72" s="253"/>
      <c r="D72" s="254">
        <v>369</v>
      </c>
      <c r="E72" s="255"/>
      <c r="F72" s="256"/>
      <c r="G72" s="257"/>
      <c r="H72" s="258"/>
      <c r="I72" s="258"/>
      <c r="J72" s="259">
        <f t="shared" si="4"/>
        <v>0</v>
      </c>
      <c r="K72" s="260"/>
      <c r="L72" s="261"/>
      <c r="M72" s="29">
        <f t="shared" si="3"/>
      </c>
    </row>
    <row r="73" spans="1:13" ht="13.5">
      <c r="A73" s="251"/>
      <c r="B73" s="252"/>
      <c r="C73" s="253"/>
      <c r="D73" s="254">
        <v>370</v>
      </c>
      <c r="E73" s="255"/>
      <c r="F73" s="255"/>
      <c r="G73" s="269"/>
      <c r="H73" s="270"/>
      <c r="I73" s="270"/>
      <c r="J73" s="259">
        <f t="shared" si="4"/>
        <v>0</v>
      </c>
      <c r="K73" s="271"/>
      <c r="L73" s="272"/>
      <c r="M73" s="29">
        <f t="shared" si="3"/>
      </c>
    </row>
    <row r="74" spans="1:13" ht="13.5">
      <c r="A74" s="251"/>
      <c r="B74" s="252"/>
      <c r="C74" s="253"/>
      <c r="D74" s="254">
        <v>371</v>
      </c>
      <c r="E74" s="255"/>
      <c r="F74" s="256"/>
      <c r="G74" s="257"/>
      <c r="H74" s="258"/>
      <c r="I74" s="258"/>
      <c r="J74" s="259">
        <f t="shared" si="4"/>
        <v>0</v>
      </c>
      <c r="K74" s="260"/>
      <c r="L74" s="261"/>
      <c r="M74" s="29">
        <f t="shared" si="3"/>
      </c>
    </row>
    <row r="75" spans="1:13" ht="13.5">
      <c r="A75" s="251"/>
      <c r="B75" s="252"/>
      <c r="C75" s="253"/>
      <c r="D75" s="254">
        <v>372</v>
      </c>
      <c r="E75" s="255"/>
      <c r="F75" s="256"/>
      <c r="G75" s="257"/>
      <c r="H75" s="258"/>
      <c r="I75" s="258"/>
      <c r="J75" s="259">
        <f t="shared" si="4"/>
        <v>0</v>
      </c>
      <c r="K75" s="260"/>
      <c r="L75" s="261"/>
      <c r="M75" s="29">
        <f t="shared" si="3"/>
      </c>
    </row>
    <row r="76" spans="1:13" ht="13.5">
      <c r="A76" s="251"/>
      <c r="B76" s="252"/>
      <c r="C76" s="253"/>
      <c r="D76" s="254">
        <v>373</v>
      </c>
      <c r="E76" s="255"/>
      <c r="F76" s="256"/>
      <c r="G76" s="257"/>
      <c r="H76" s="258"/>
      <c r="I76" s="258"/>
      <c r="J76" s="259">
        <f t="shared" si="4"/>
        <v>0</v>
      </c>
      <c r="K76" s="260"/>
      <c r="L76" s="261"/>
      <c r="M76" s="29">
        <f t="shared" si="3"/>
      </c>
    </row>
    <row r="77" spans="1:13" ht="13.5">
      <c r="A77" s="251"/>
      <c r="B77" s="252"/>
      <c r="C77" s="253"/>
      <c r="D77" s="254">
        <v>374</v>
      </c>
      <c r="E77" s="255"/>
      <c r="F77" s="256"/>
      <c r="G77" s="257"/>
      <c r="H77" s="258"/>
      <c r="I77" s="258"/>
      <c r="J77" s="259">
        <f t="shared" si="4"/>
        <v>0</v>
      </c>
      <c r="K77" s="260"/>
      <c r="L77" s="261"/>
      <c r="M77" s="29">
        <f t="shared" si="3"/>
      </c>
    </row>
    <row r="78" spans="1:13" ht="13.5">
      <c r="A78" s="251"/>
      <c r="B78" s="252"/>
      <c r="C78" s="253"/>
      <c r="D78" s="254">
        <v>375</v>
      </c>
      <c r="E78" s="255"/>
      <c r="F78" s="256"/>
      <c r="G78" s="257"/>
      <c r="H78" s="258"/>
      <c r="I78" s="258"/>
      <c r="J78" s="259">
        <f t="shared" si="4"/>
        <v>0</v>
      </c>
      <c r="K78" s="260"/>
      <c r="L78" s="261"/>
      <c r="M78" s="29">
        <f t="shared" si="3"/>
      </c>
    </row>
    <row r="79" spans="1:13" ht="13.5">
      <c r="A79" s="251"/>
      <c r="B79" s="252"/>
      <c r="C79" s="253"/>
      <c r="D79" s="254">
        <v>376</v>
      </c>
      <c r="E79" s="255"/>
      <c r="F79" s="256"/>
      <c r="G79" s="257"/>
      <c r="H79" s="258"/>
      <c r="I79" s="258"/>
      <c r="J79" s="259">
        <f t="shared" si="4"/>
        <v>0</v>
      </c>
      <c r="K79" s="260"/>
      <c r="L79" s="261"/>
      <c r="M79" s="29">
        <f t="shared" si="3"/>
      </c>
    </row>
    <row r="80" spans="1:13" ht="13.5">
      <c r="A80" s="251"/>
      <c r="B80" s="252"/>
      <c r="C80" s="253"/>
      <c r="D80" s="254">
        <v>377</v>
      </c>
      <c r="E80" s="255"/>
      <c r="F80" s="256"/>
      <c r="G80" s="257"/>
      <c r="H80" s="258"/>
      <c r="I80" s="258"/>
      <c r="J80" s="259">
        <f t="shared" si="4"/>
        <v>0</v>
      </c>
      <c r="K80" s="260"/>
      <c r="L80" s="261"/>
      <c r="M80" s="29">
        <f t="shared" si="3"/>
      </c>
    </row>
    <row r="81" spans="1:13" ht="13.5">
      <c r="A81" s="251"/>
      <c r="B81" s="252"/>
      <c r="C81" s="253"/>
      <c r="D81" s="254">
        <v>378</v>
      </c>
      <c r="E81" s="255"/>
      <c r="F81" s="256"/>
      <c r="G81" s="257"/>
      <c r="H81" s="258"/>
      <c r="I81" s="258"/>
      <c r="J81" s="259">
        <f t="shared" si="4"/>
        <v>0</v>
      </c>
      <c r="K81" s="260"/>
      <c r="L81" s="261"/>
      <c r="M81" s="29">
        <f t="shared" si="3"/>
      </c>
    </row>
    <row r="82" spans="1:13" ht="13.5">
      <c r="A82" s="251"/>
      <c r="B82" s="252"/>
      <c r="C82" s="253"/>
      <c r="D82" s="254">
        <v>379</v>
      </c>
      <c r="E82" s="255"/>
      <c r="F82" s="256"/>
      <c r="G82" s="257"/>
      <c r="H82" s="258"/>
      <c r="I82" s="258"/>
      <c r="J82" s="259">
        <f t="shared" si="4"/>
        <v>0</v>
      </c>
      <c r="K82" s="260"/>
      <c r="L82" s="261"/>
      <c r="M82" s="29">
        <f t="shared" si="3"/>
      </c>
    </row>
    <row r="83" spans="1:13" ht="13.5">
      <c r="A83" s="251"/>
      <c r="B83" s="252"/>
      <c r="C83" s="253"/>
      <c r="D83" s="254">
        <v>380</v>
      </c>
      <c r="E83" s="256"/>
      <c r="F83" s="256"/>
      <c r="G83" s="257"/>
      <c r="H83" s="258"/>
      <c r="I83" s="258"/>
      <c r="J83" s="259">
        <f t="shared" si="4"/>
        <v>0</v>
      </c>
      <c r="K83" s="260"/>
      <c r="L83" s="261"/>
      <c r="M83" s="29">
        <f t="shared" si="3"/>
      </c>
    </row>
    <row r="84" spans="1:13" ht="13.5">
      <c r="A84" s="251"/>
      <c r="B84" s="252"/>
      <c r="C84" s="253"/>
      <c r="D84" s="254">
        <v>381</v>
      </c>
      <c r="E84" s="264"/>
      <c r="F84" s="275"/>
      <c r="G84" s="276"/>
      <c r="H84" s="277"/>
      <c r="I84" s="277"/>
      <c r="J84" s="259">
        <f t="shared" si="4"/>
        <v>0</v>
      </c>
      <c r="K84" s="278"/>
      <c r="L84" s="279"/>
      <c r="M84" s="29">
        <f t="shared" si="3"/>
      </c>
    </row>
    <row r="85" spans="1:13" ht="13.5">
      <c r="A85" s="251"/>
      <c r="B85" s="252"/>
      <c r="C85" s="253"/>
      <c r="D85" s="254">
        <v>382</v>
      </c>
      <c r="E85" s="255"/>
      <c r="F85" s="256"/>
      <c r="G85" s="257"/>
      <c r="H85" s="258"/>
      <c r="I85" s="258"/>
      <c r="J85" s="259">
        <f t="shared" si="4"/>
        <v>0</v>
      </c>
      <c r="K85" s="260"/>
      <c r="L85" s="261"/>
      <c r="M85" s="29">
        <f t="shared" si="3"/>
      </c>
    </row>
    <row r="86" spans="1:13" ht="13.5">
      <c r="A86" s="251"/>
      <c r="B86" s="252"/>
      <c r="C86" s="253"/>
      <c r="D86" s="254">
        <v>383</v>
      </c>
      <c r="E86" s="255"/>
      <c r="F86" s="256"/>
      <c r="G86" s="257"/>
      <c r="H86" s="258"/>
      <c r="I86" s="258"/>
      <c r="J86" s="259">
        <f t="shared" si="4"/>
        <v>0</v>
      </c>
      <c r="K86" s="260"/>
      <c r="L86" s="261"/>
      <c r="M86" s="29">
        <f t="shared" si="3"/>
      </c>
    </row>
    <row r="87" spans="1:13" ht="13.5">
      <c r="A87" s="251"/>
      <c r="B87" s="252"/>
      <c r="C87" s="253"/>
      <c r="D87" s="254">
        <v>384</v>
      </c>
      <c r="E87" s="255"/>
      <c r="F87" s="256"/>
      <c r="G87" s="257"/>
      <c r="H87" s="258"/>
      <c r="I87" s="258"/>
      <c r="J87" s="259">
        <f t="shared" si="4"/>
        <v>0</v>
      </c>
      <c r="K87" s="260"/>
      <c r="L87" s="261"/>
      <c r="M87" s="29">
        <f t="shared" si="3"/>
      </c>
    </row>
    <row r="88" spans="1:13" ht="13.5">
      <c r="A88" s="251"/>
      <c r="B88" s="252"/>
      <c r="C88" s="253"/>
      <c r="D88" s="254">
        <v>385</v>
      </c>
      <c r="E88" s="255"/>
      <c r="F88" s="256"/>
      <c r="G88" s="257"/>
      <c r="H88" s="258"/>
      <c r="I88" s="258"/>
      <c r="J88" s="259">
        <f t="shared" si="4"/>
        <v>0</v>
      </c>
      <c r="K88" s="260"/>
      <c r="L88" s="261"/>
      <c r="M88" s="29">
        <f t="shared" si="3"/>
      </c>
    </row>
    <row r="89" spans="1:13" ht="13.5">
      <c r="A89" s="251"/>
      <c r="B89" s="252"/>
      <c r="C89" s="253"/>
      <c r="D89" s="254">
        <v>386</v>
      </c>
      <c r="E89" s="255"/>
      <c r="F89" s="256"/>
      <c r="G89" s="257"/>
      <c r="H89" s="258"/>
      <c r="I89" s="258"/>
      <c r="J89" s="259">
        <f t="shared" si="4"/>
        <v>0</v>
      </c>
      <c r="K89" s="260"/>
      <c r="L89" s="261"/>
      <c r="M89" s="29">
        <f t="shared" si="3"/>
      </c>
    </row>
    <row r="90" spans="1:13" ht="13.5">
      <c r="A90" s="251"/>
      <c r="B90" s="252"/>
      <c r="C90" s="253"/>
      <c r="D90" s="254">
        <v>387</v>
      </c>
      <c r="E90" s="255"/>
      <c r="F90" s="256"/>
      <c r="G90" s="257"/>
      <c r="H90" s="258"/>
      <c r="I90" s="258"/>
      <c r="J90" s="259">
        <f t="shared" si="4"/>
        <v>0</v>
      </c>
      <c r="K90" s="260"/>
      <c r="L90" s="261"/>
      <c r="M90" s="29">
        <f t="shared" si="3"/>
      </c>
    </row>
    <row r="91" spans="1:13" ht="13.5">
      <c r="A91" s="251"/>
      <c r="B91" s="252"/>
      <c r="C91" s="253"/>
      <c r="D91" s="254">
        <v>388</v>
      </c>
      <c r="E91" s="255"/>
      <c r="F91" s="256"/>
      <c r="G91" s="257"/>
      <c r="H91" s="258"/>
      <c r="I91" s="258"/>
      <c r="J91" s="259">
        <f t="shared" si="4"/>
        <v>0</v>
      </c>
      <c r="K91" s="260"/>
      <c r="L91" s="261"/>
      <c r="M91" s="29">
        <f t="shared" si="3"/>
      </c>
    </row>
    <row r="92" spans="1:13" ht="13.5">
      <c r="A92" s="251"/>
      <c r="B92" s="252"/>
      <c r="C92" s="253"/>
      <c r="D92" s="254">
        <v>389</v>
      </c>
      <c r="E92" s="255"/>
      <c r="F92" s="256"/>
      <c r="G92" s="257"/>
      <c r="H92" s="258"/>
      <c r="I92" s="258"/>
      <c r="J92" s="259">
        <f t="shared" si="4"/>
        <v>0</v>
      </c>
      <c r="K92" s="260"/>
      <c r="L92" s="261"/>
      <c r="M92" s="29">
        <f t="shared" si="3"/>
      </c>
    </row>
    <row r="93" spans="1:13" ht="13.5">
      <c r="A93" s="251"/>
      <c r="B93" s="252"/>
      <c r="C93" s="253"/>
      <c r="D93" s="254">
        <v>390</v>
      </c>
      <c r="E93" s="255"/>
      <c r="F93" s="255"/>
      <c r="G93" s="269"/>
      <c r="H93" s="270"/>
      <c r="I93" s="270"/>
      <c r="J93" s="259">
        <f t="shared" si="4"/>
        <v>0</v>
      </c>
      <c r="K93" s="271"/>
      <c r="L93" s="272"/>
      <c r="M93" s="29">
        <f t="shared" si="3"/>
      </c>
    </row>
    <row r="94" spans="1:13" ht="13.5">
      <c r="A94" s="251"/>
      <c r="B94" s="252"/>
      <c r="C94" s="253"/>
      <c r="D94" s="254">
        <v>391</v>
      </c>
      <c r="E94" s="256"/>
      <c r="F94" s="256"/>
      <c r="G94" s="257"/>
      <c r="H94" s="258"/>
      <c r="I94" s="258"/>
      <c r="J94" s="259">
        <f t="shared" si="4"/>
        <v>0</v>
      </c>
      <c r="K94" s="260"/>
      <c r="L94" s="261"/>
      <c r="M94" s="29">
        <f t="shared" si="3"/>
      </c>
    </row>
    <row r="95" spans="1:13" ht="13.5">
      <c r="A95" s="251"/>
      <c r="B95" s="252"/>
      <c r="C95" s="253"/>
      <c r="D95" s="254">
        <v>392</v>
      </c>
      <c r="E95" s="256"/>
      <c r="F95" s="256"/>
      <c r="G95" s="257"/>
      <c r="H95" s="258"/>
      <c r="I95" s="258"/>
      <c r="J95" s="259">
        <f t="shared" si="4"/>
        <v>0</v>
      </c>
      <c r="K95" s="260"/>
      <c r="L95" s="261"/>
      <c r="M95" s="29">
        <f t="shared" si="3"/>
      </c>
    </row>
    <row r="96" spans="1:13" ht="13.5">
      <c r="A96" s="251"/>
      <c r="B96" s="252"/>
      <c r="C96" s="253"/>
      <c r="D96" s="254">
        <v>393</v>
      </c>
      <c r="E96" s="256"/>
      <c r="F96" s="256"/>
      <c r="G96" s="257"/>
      <c r="H96" s="258"/>
      <c r="I96" s="258"/>
      <c r="J96" s="259">
        <f t="shared" si="4"/>
        <v>0</v>
      </c>
      <c r="K96" s="260"/>
      <c r="L96" s="261"/>
      <c r="M96" s="29">
        <f t="shared" si="3"/>
      </c>
    </row>
    <row r="97" spans="1:13" ht="13.5">
      <c r="A97" s="251"/>
      <c r="B97" s="252"/>
      <c r="C97" s="253"/>
      <c r="D97" s="254">
        <v>394</v>
      </c>
      <c r="E97" s="256"/>
      <c r="F97" s="256"/>
      <c r="G97" s="257"/>
      <c r="H97" s="258"/>
      <c r="I97" s="258"/>
      <c r="J97" s="259">
        <f t="shared" si="4"/>
        <v>0</v>
      </c>
      <c r="K97" s="260"/>
      <c r="L97" s="261"/>
      <c r="M97" s="29">
        <f t="shared" si="3"/>
      </c>
    </row>
    <row r="98" spans="1:13" ht="13.5">
      <c r="A98" s="251"/>
      <c r="B98" s="252"/>
      <c r="C98" s="253"/>
      <c r="D98" s="254">
        <v>395</v>
      </c>
      <c r="E98" s="256"/>
      <c r="F98" s="256"/>
      <c r="G98" s="257"/>
      <c r="H98" s="258"/>
      <c r="I98" s="258"/>
      <c r="J98" s="259">
        <f t="shared" si="4"/>
        <v>0</v>
      </c>
      <c r="K98" s="260"/>
      <c r="L98" s="261"/>
      <c r="M98" s="29">
        <f t="shared" si="3"/>
      </c>
    </row>
    <row r="99" spans="1:13" ht="13.5">
      <c r="A99" s="251"/>
      <c r="B99" s="252"/>
      <c r="C99" s="253"/>
      <c r="D99" s="254">
        <v>396</v>
      </c>
      <c r="E99" s="256"/>
      <c r="F99" s="256"/>
      <c r="G99" s="257"/>
      <c r="H99" s="258"/>
      <c r="I99" s="258"/>
      <c r="J99" s="259">
        <f t="shared" si="4"/>
        <v>0</v>
      </c>
      <c r="K99" s="260"/>
      <c r="L99" s="261"/>
      <c r="M99" s="29">
        <f t="shared" si="3"/>
      </c>
    </row>
    <row r="100" spans="1:13" ht="13.5">
      <c r="A100" s="251"/>
      <c r="B100" s="252"/>
      <c r="C100" s="253"/>
      <c r="D100" s="254">
        <v>397</v>
      </c>
      <c r="E100" s="256"/>
      <c r="F100" s="256"/>
      <c r="G100" s="257"/>
      <c r="H100" s="258"/>
      <c r="I100" s="258"/>
      <c r="J100" s="259">
        <f t="shared" si="4"/>
        <v>0</v>
      </c>
      <c r="K100" s="260"/>
      <c r="L100" s="261"/>
      <c r="M100" s="29">
        <f t="shared" si="3"/>
      </c>
    </row>
    <row r="101" spans="1:13" ht="13.5">
      <c r="A101" s="251"/>
      <c r="B101" s="252"/>
      <c r="C101" s="253"/>
      <c r="D101" s="254">
        <v>398</v>
      </c>
      <c r="E101" s="256"/>
      <c r="F101" s="256"/>
      <c r="G101" s="257"/>
      <c r="H101" s="258"/>
      <c r="I101" s="258"/>
      <c r="J101" s="259">
        <f t="shared" si="4"/>
        <v>0</v>
      </c>
      <c r="K101" s="260"/>
      <c r="L101" s="261"/>
      <c r="M101" s="29">
        <f t="shared" si="3"/>
      </c>
    </row>
    <row r="102" spans="1:13" ht="13.5">
      <c r="A102" s="251"/>
      <c r="B102" s="252"/>
      <c r="C102" s="253"/>
      <c r="D102" s="254">
        <v>399</v>
      </c>
      <c r="E102" s="256"/>
      <c r="F102" s="256"/>
      <c r="G102" s="257"/>
      <c r="H102" s="258"/>
      <c r="I102" s="258"/>
      <c r="J102" s="259">
        <f t="shared" si="4"/>
        <v>0</v>
      </c>
      <c r="K102" s="260"/>
      <c r="L102" s="261"/>
      <c r="M102" s="29">
        <f t="shared" si="3"/>
      </c>
    </row>
    <row r="103" spans="1:13" ht="14.25" thickBot="1">
      <c r="A103" s="285"/>
      <c r="B103" s="286"/>
      <c r="C103" s="478"/>
      <c r="D103" s="287">
        <v>400</v>
      </c>
      <c r="E103" s="288"/>
      <c r="F103" s="288"/>
      <c r="G103" s="289"/>
      <c r="H103" s="290"/>
      <c r="I103" s="290"/>
      <c r="J103" s="259">
        <f t="shared" si="4"/>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92" t="s">
        <v>176</v>
      </c>
      <c r="I106" s="592"/>
      <c r="J106" s="592" t="s">
        <v>98</v>
      </c>
      <c r="K106" s="593"/>
    </row>
    <row r="107" spans="4:11" ht="14.25" thickTop="1">
      <c r="D107" s="230"/>
      <c r="F107" s="296" t="s">
        <v>85</v>
      </c>
      <c r="G107" s="358">
        <f>SUMIF($E$4:$E$103,F107,$J$4:$J$103)</f>
        <v>84000</v>
      </c>
      <c r="H107" s="545">
        <f>SUMIF($E$4:$E$103,F107,$M$4:$M$103)</f>
        <v>0</v>
      </c>
      <c r="I107" s="545"/>
      <c r="J107" s="545">
        <f aca="true" t="shared" si="5" ref="J107:J115">G107-H107</f>
        <v>84000</v>
      </c>
      <c r="K107" s="631"/>
    </row>
    <row r="108" spans="4:11" ht="13.5">
      <c r="D108" s="230"/>
      <c r="F108" s="297" t="s">
        <v>86</v>
      </c>
      <c r="G108" s="357">
        <f aca="true" t="shared" si="6" ref="G108:G115">SUMIF($E$4:$E$103,F108,$J$4:$J$103)</f>
        <v>4000</v>
      </c>
      <c r="H108" s="533">
        <f aca="true" t="shared" si="7" ref="H108:H114">SUMIF($E$4:$E$103,F108,$M$4:$M$103)</f>
        <v>0</v>
      </c>
      <c r="I108" s="533"/>
      <c r="J108" s="533">
        <f t="shared" si="5"/>
        <v>4000</v>
      </c>
      <c r="K108" s="536"/>
    </row>
    <row r="109" spans="4:11" ht="13.5">
      <c r="D109" s="230"/>
      <c r="F109" s="297" t="s">
        <v>125</v>
      </c>
      <c r="G109" s="357">
        <f t="shared" si="6"/>
        <v>387000</v>
      </c>
      <c r="H109" s="533">
        <f t="shared" si="7"/>
        <v>0</v>
      </c>
      <c r="I109" s="533"/>
      <c r="J109" s="533">
        <f t="shared" si="5"/>
        <v>387000</v>
      </c>
      <c r="K109" s="536"/>
    </row>
    <row r="110" spans="4:11" ht="13.5">
      <c r="D110" s="230"/>
      <c r="F110" s="297" t="s">
        <v>126</v>
      </c>
      <c r="G110" s="357">
        <f t="shared" si="6"/>
        <v>0</v>
      </c>
      <c r="H110" s="533">
        <f t="shared" si="7"/>
        <v>0</v>
      </c>
      <c r="I110" s="533"/>
      <c r="J110" s="533">
        <f t="shared" si="5"/>
        <v>0</v>
      </c>
      <c r="K110" s="536"/>
    </row>
    <row r="111" spans="4:11" ht="13.5">
      <c r="D111" s="230"/>
      <c r="F111" s="297" t="s">
        <v>87</v>
      </c>
      <c r="G111" s="357">
        <f t="shared" si="6"/>
        <v>20000</v>
      </c>
      <c r="H111" s="533">
        <f t="shared" si="7"/>
        <v>0</v>
      </c>
      <c r="I111" s="533"/>
      <c r="J111" s="533">
        <f t="shared" si="5"/>
        <v>20000</v>
      </c>
      <c r="K111" s="536"/>
    </row>
    <row r="112" spans="4:11" ht="13.5">
      <c r="D112" s="230"/>
      <c r="F112" s="297" t="s">
        <v>88</v>
      </c>
      <c r="G112" s="357">
        <f t="shared" si="6"/>
        <v>0</v>
      </c>
      <c r="H112" s="533">
        <f t="shared" si="7"/>
        <v>0</v>
      </c>
      <c r="I112" s="533"/>
      <c r="J112" s="533">
        <f t="shared" si="5"/>
        <v>0</v>
      </c>
      <c r="K112" s="536"/>
    </row>
    <row r="113" spans="4:11" ht="13.5">
      <c r="D113" s="230"/>
      <c r="F113" s="297" t="s">
        <v>89</v>
      </c>
      <c r="G113" s="357">
        <f t="shared" si="6"/>
        <v>0</v>
      </c>
      <c r="H113" s="533">
        <f t="shared" si="7"/>
        <v>0</v>
      </c>
      <c r="I113" s="533"/>
      <c r="J113" s="533">
        <f t="shared" si="5"/>
        <v>0</v>
      </c>
      <c r="K113" s="536"/>
    </row>
    <row r="114" spans="4:11" ht="13.5">
      <c r="D114" s="230"/>
      <c r="F114" s="297" t="s">
        <v>90</v>
      </c>
      <c r="G114" s="357">
        <f t="shared" si="6"/>
        <v>188000</v>
      </c>
      <c r="H114" s="533">
        <f t="shared" si="7"/>
        <v>0</v>
      </c>
      <c r="I114" s="533"/>
      <c r="J114" s="533">
        <f t="shared" si="5"/>
        <v>188000</v>
      </c>
      <c r="K114" s="536"/>
    </row>
    <row r="115" spans="4:11" ht="14.25" thickBot="1">
      <c r="D115" s="230"/>
      <c r="F115" s="296" t="s">
        <v>138</v>
      </c>
      <c r="G115" s="357">
        <f t="shared" si="6"/>
        <v>6000</v>
      </c>
      <c r="H115" s="620">
        <f>SUMIF($E$4:$E$103,F115,$M$4:$M$103)+'2-3'!I122</f>
        <v>0</v>
      </c>
      <c r="I115" s="620"/>
      <c r="J115" s="620">
        <f t="shared" si="5"/>
        <v>6000</v>
      </c>
      <c r="K115" s="621"/>
    </row>
    <row r="116" spans="4:11" ht="15" thickBot="1" thickTop="1">
      <c r="D116" s="388"/>
      <c r="F116" s="298" t="s">
        <v>15</v>
      </c>
      <c r="G116" s="359">
        <f>SUM(G107:G115)</f>
        <v>689000</v>
      </c>
      <c r="H116" s="617">
        <f>SUM(H107:I115)</f>
        <v>0</v>
      </c>
      <c r="I116" s="617"/>
      <c r="J116" s="617">
        <f>SUM(J107:K115)</f>
        <v>689000</v>
      </c>
      <c r="K116" s="61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497" t="s">
        <v>266</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s="24" customFormat="1" ht="24" customHeight="1" thickBot="1">
      <c r="A13" s="632"/>
      <c r="B13" s="601"/>
      <c r="C13" s="601"/>
      <c r="D13" s="601"/>
      <c r="E13" s="601"/>
      <c r="F13" s="601"/>
      <c r="G13" s="601"/>
      <c r="H13" s="601"/>
      <c r="I13" s="601"/>
      <c r="J13" s="601"/>
      <c r="K13" s="601"/>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33" t="s">
        <v>136</v>
      </c>
      <c r="C18" s="634"/>
      <c r="D18" s="634"/>
      <c r="E18" s="634"/>
      <c r="F18" s="634"/>
      <c r="G18" s="634"/>
      <c r="H18" s="634"/>
      <c r="I18" s="634"/>
      <c r="J18" s="634"/>
      <c r="K18" s="63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5" sqref="A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92" t="s">
        <v>176</v>
      </c>
      <c r="I26" s="592"/>
      <c r="J26" s="592" t="s">
        <v>173</v>
      </c>
      <c r="K26" s="593"/>
    </row>
    <row r="27" spans="2:11" ht="13.5" customHeight="1" thickTop="1">
      <c r="B27" s="53"/>
      <c r="C27" s="53"/>
      <c r="D27" s="67"/>
      <c r="F27" s="296" t="s">
        <v>85</v>
      </c>
      <c r="G27" s="347">
        <f>SUMIF($E$4:$E$23,F27,$J$4:$J$23)</f>
        <v>0</v>
      </c>
      <c r="H27" s="545">
        <f>SUMIF($E$4:$E$23,F27,$M$4:$M$23)</f>
        <v>0</v>
      </c>
      <c r="I27" s="545"/>
      <c r="J27" s="545">
        <f aca="true" t="shared" si="2" ref="J27:J35">G27-H27</f>
        <v>0</v>
      </c>
      <c r="K27" s="631"/>
    </row>
    <row r="28" spans="2:11" ht="13.5" customHeight="1">
      <c r="B28" s="53"/>
      <c r="C28" s="53"/>
      <c r="D28" s="67"/>
      <c r="F28" s="297" t="s">
        <v>86</v>
      </c>
      <c r="G28" s="347">
        <f aca="true" t="shared" si="3" ref="G28:G35">SUMIF($E$4:$E$23,F28,$J$4:$J$23)</f>
        <v>0</v>
      </c>
      <c r="H28" s="533">
        <f aca="true" t="shared" si="4" ref="H28:H35">SUMIF($E$4:$E$23,F28,$M$4:$M$23)</f>
        <v>0</v>
      </c>
      <c r="I28" s="533"/>
      <c r="J28" s="533">
        <f t="shared" si="2"/>
        <v>0</v>
      </c>
      <c r="K28" s="536"/>
    </row>
    <row r="29" spans="2:11" ht="13.5" customHeight="1">
      <c r="B29" s="53"/>
      <c r="C29" s="53"/>
      <c r="D29" s="67"/>
      <c r="F29" s="297" t="s">
        <v>125</v>
      </c>
      <c r="G29" s="347">
        <f t="shared" si="3"/>
        <v>0</v>
      </c>
      <c r="H29" s="533">
        <f t="shared" si="4"/>
        <v>0</v>
      </c>
      <c r="I29" s="533"/>
      <c r="J29" s="533">
        <f t="shared" si="2"/>
        <v>0</v>
      </c>
      <c r="K29" s="536"/>
    </row>
    <row r="30" spans="2:11" ht="13.5" customHeight="1">
      <c r="B30" s="53"/>
      <c r="C30" s="53"/>
      <c r="D30" s="67"/>
      <c r="F30" s="297" t="s">
        <v>126</v>
      </c>
      <c r="G30" s="347">
        <f t="shared" si="3"/>
        <v>0</v>
      </c>
      <c r="H30" s="533">
        <f t="shared" si="4"/>
        <v>0</v>
      </c>
      <c r="I30" s="533"/>
      <c r="J30" s="533">
        <f t="shared" si="2"/>
        <v>0</v>
      </c>
      <c r="K30" s="536"/>
    </row>
    <row r="31" spans="2:11" ht="13.5" customHeight="1">
      <c r="B31" s="53"/>
      <c r="C31" s="53"/>
      <c r="D31" s="67"/>
      <c r="F31" s="297" t="s">
        <v>87</v>
      </c>
      <c r="G31" s="347">
        <f t="shared" si="3"/>
        <v>0</v>
      </c>
      <c r="H31" s="533">
        <f t="shared" si="4"/>
        <v>0</v>
      </c>
      <c r="I31" s="533"/>
      <c r="J31" s="533">
        <f t="shared" si="2"/>
        <v>0</v>
      </c>
      <c r="K31" s="536"/>
    </row>
    <row r="32" spans="2:11" ht="13.5" customHeight="1">
      <c r="B32" s="53"/>
      <c r="C32" s="53"/>
      <c r="D32" s="67"/>
      <c r="F32" s="297" t="s">
        <v>88</v>
      </c>
      <c r="G32" s="347">
        <f t="shared" si="3"/>
        <v>0</v>
      </c>
      <c r="H32" s="533">
        <f t="shared" si="4"/>
        <v>0</v>
      </c>
      <c r="I32" s="533"/>
      <c r="J32" s="533">
        <f t="shared" si="2"/>
        <v>0</v>
      </c>
      <c r="K32" s="536"/>
    </row>
    <row r="33" spans="2:11" ht="13.5" customHeight="1">
      <c r="B33" s="53"/>
      <c r="C33" s="53"/>
      <c r="D33" s="67"/>
      <c r="F33" s="297" t="s">
        <v>89</v>
      </c>
      <c r="G33" s="347">
        <f t="shared" si="3"/>
        <v>0</v>
      </c>
      <c r="H33" s="533">
        <f t="shared" si="4"/>
        <v>0</v>
      </c>
      <c r="I33" s="533"/>
      <c r="J33" s="533">
        <f t="shared" si="2"/>
        <v>0</v>
      </c>
      <c r="K33" s="536"/>
    </row>
    <row r="34" spans="2:11" ht="13.5" customHeight="1">
      <c r="B34" s="53"/>
      <c r="C34" s="53"/>
      <c r="D34" s="67"/>
      <c r="F34" s="297" t="s">
        <v>90</v>
      </c>
      <c r="G34" s="347">
        <f t="shared" si="3"/>
        <v>0</v>
      </c>
      <c r="H34" s="533">
        <f t="shared" si="4"/>
        <v>0</v>
      </c>
      <c r="I34" s="533"/>
      <c r="J34" s="533">
        <f t="shared" si="2"/>
        <v>0</v>
      </c>
      <c r="K34" s="536"/>
    </row>
    <row r="35" spans="2:11" ht="13.5" customHeight="1" thickBot="1">
      <c r="B35" s="53"/>
      <c r="C35" s="53"/>
      <c r="D35" s="67"/>
      <c r="F35" s="429" t="s">
        <v>138</v>
      </c>
      <c r="G35" s="431">
        <f t="shared" si="3"/>
        <v>0</v>
      </c>
      <c r="H35" s="620">
        <f t="shared" si="4"/>
        <v>0</v>
      </c>
      <c r="I35" s="620"/>
      <c r="J35" s="620">
        <f t="shared" si="2"/>
        <v>0</v>
      </c>
      <c r="K35" s="621"/>
    </row>
    <row r="36" spans="2:11" ht="13.5" customHeight="1" thickBot="1" thickTop="1">
      <c r="B36" s="53"/>
      <c r="C36" s="53"/>
      <c r="D36" s="47"/>
      <c r="F36" s="427" t="s">
        <v>15</v>
      </c>
      <c r="G36" s="356">
        <f>SUM(G27:G35)</f>
        <v>0</v>
      </c>
      <c r="H36" s="617">
        <f>SUM(H27:H35)</f>
        <v>0</v>
      </c>
      <c r="I36" s="617"/>
      <c r="J36" s="617">
        <f>SUM(J27:J35)</f>
        <v>0</v>
      </c>
      <c r="K36" s="61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4">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8" t="s">
        <v>274</v>
      </c>
      <c r="I1" s="508"/>
      <c r="J1" s="508"/>
      <c r="K1" s="508"/>
    </row>
    <row r="2" spans="8:11" s="1" customFormat="1" ht="18" customHeight="1">
      <c r="H2" s="508" t="s">
        <v>275</v>
      </c>
      <c r="I2" s="508"/>
      <c r="J2" s="508"/>
      <c r="K2" s="508"/>
    </row>
    <row r="3" s="1" customFormat="1" ht="18" customHeight="1">
      <c r="K3" s="2"/>
    </row>
    <row r="4" spans="8:11" s="1" customFormat="1" ht="18" customHeight="1">
      <c r="H4" s="509" t="s">
        <v>313</v>
      </c>
      <c r="I4" s="509"/>
      <c r="J4" s="509"/>
      <c r="K4" s="509"/>
    </row>
    <row r="5" spans="8:11" s="1" customFormat="1" ht="18" customHeight="1">
      <c r="H5" s="510">
        <v>42944</v>
      </c>
      <c r="I5" s="509"/>
      <c r="J5" s="509"/>
      <c r="K5" s="509"/>
    </row>
    <row r="6" spans="1:11" s="1" customFormat="1" ht="18" customHeight="1">
      <c r="A6" s="3" t="s">
        <v>2</v>
      </c>
      <c r="H6" s="4"/>
      <c r="K6" s="11"/>
    </row>
    <row r="7" spans="1:11" s="1" customFormat="1" ht="18" customHeight="1">
      <c r="A7" s="4"/>
      <c r="H7" s="509" t="s">
        <v>276</v>
      </c>
      <c r="I7" s="509"/>
      <c r="J7" s="509"/>
      <c r="K7" s="509"/>
    </row>
    <row r="8" spans="1:11" s="1" customFormat="1" ht="18" customHeight="1">
      <c r="A8" s="4"/>
      <c r="H8" s="509" t="s">
        <v>277</v>
      </c>
      <c r="I8" s="509"/>
      <c r="J8" s="509"/>
      <c r="K8" s="509"/>
    </row>
    <row r="9" spans="1:11" s="1" customFormat="1" ht="42" customHeight="1">
      <c r="A9" s="4"/>
      <c r="H9" s="2"/>
      <c r="K9" s="46"/>
    </row>
    <row r="10" spans="1:11" ht="24" customHeight="1">
      <c r="A10" s="497" t="s">
        <v>268</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600"/>
      <c r="H14" s="601"/>
      <c r="I14" s="601"/>
      <c r="J14" s="601"/>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214000</v>
      </c>
      <c r="C16" s="321">
        <f>'1-1'!C21</f>
        <v>63500</v>
      </c>
      <c r="D16" s="321">
        <f>'1-1'!D21</f>
        <v>428540</v>
      </c>
      <c r="E16" s="321">
        <f>'1-1'!E21</f>
        <v>0</v>
      </c>
      <c r="F16" s="321">
        <f>'1-1'!F21</f>
        <v>20000</v>
      </c>
      <c r="G16" s="321">
        <f>'1-1'!G21</f>
        <v>0</v>
      </c>
      <c r="H16" s="321">
        <f>'1-1'!H21</f>
        <v>0</v>
      </c>
      <c r="I16" s="321">
        <f>'1-1'!I21</f>
        <v>0</v>
      </c>
      <c r="J16" s="436">
        <f>'1-1'!J21</f>
        <v>59930</v>
      </c>
      <c r="K16" s="437">
        <f aca="true" t="shared" si="0" ref="K16:K22">SUM(B16:J16)</f>
        <v>785970</v>
      </c>
    </row>
    <row r="17" spans="1:11" ht="39" customHeight="1">
      <c r="A17" s="21" t="s">
        <v>16</v>
      </c>
      <c r="B17" s="435">
        <f>'随時②-2'!G38</f>
        <v>0</v>
      </c>
      <c r="C17" s="321">
        <f>'随時②-2'!G39</f>
        <v>4000</v>
      </c>
      <c r="D17" s="321">
        <f>'随時②-2'!G40</f>
        <v>0</v>
      </c>
      <c r="E17" s="321">
        <f>'随時②-2'!G41</f>
        <v>0</v>
      </c>
      <c r="F17" s="321">
        <f>'随時②-2'!G42</f>
        <v>0</v>
      </c>
      <c r="G17" s="321">
        <f>'随時②-2'!G43</f>
        <v>404000</v>
      </c>
      <c r="H17" s="321">
        <f>'随時②-2'!G44</f>
        <v>0</v>
      </c>
      <c r="I17" s="321">
        <f>'随時②-2'!G45</f>
        <v>0</v>
      </c>
      <c r="J17" s="436">
        <f>'随時②-2'!G46</f>
        <v>4000</v>
      </c>
      <c r="K17" s="437">
        <f t="shared" si="0"/>
        <v>412000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4000</v>
      </c>
      <c r="D19" s="452">
        <f t="shared" si="1"/>
        <v>0</v>
      </c>
      <c r="E19" s="452">
        <f t="shared" si="1"/>
        <v>0</v>
      </c>
      <c r="F19" s="452">
        <f t="shared" si="1"/>
        <v>0</v>
      </c>
      <c r="G19" s="452">
        <f t="shared" si="1"/>
        <v>404000</v>
      </c>
      <c r="H19" s="452">
        <f t="shared" si="1"/>
        <v>0</v>
      </c>
      <c r="I19" s="452">
        <f t="shared" si="1"/>
        <v>0</v>
      </c>
      <c r="J19" s="452">
        <f t="shared" si="1"/>
        <v>4000</v>
      </c>
      <c r="K19" s="453">
        <f t="shared" si="0"/>
        <v>412000</v>
      </c>
    </row>
    <row r="20" spans="1:11" ht="39" customHeight="1" thickTop="1">
      <c r="A20" s="30" t="s">
        <v>165</v>
      </c>
      <c r="B20" s="223">
        <f>SUM(B16:B17)</f>
        <v>214000</v>
      </c>
      <c r="C20" s="223">
        <f aca="true" t="shared" si="2" ref="C20:J20">SUM(C16:C17)</f>
        <v>67500</v>
      </c>
      <c r="D20" s="223">
        <f t="shared" si="2"/>
        <v>428540</v>
      </c>
      <c r="E20" s="223">
        <f t="shared" si="2"/>
        <v>0</v>
      </c>
      <c r="F20" s="223">
        <f t="shared" si="2"/>
        <v>20000</v>
      </c>
      <c r="G20" s="223">
        <f t="shared" si="2"/>
        <v>404000</v>
      </c>
      <c r="H20" s="223">
        <f t="shared" si="2"/>
        <v>0</v>
      </c>
      <c r="I20" s="223">
        <f t="shared" si="2"/>
        <v>0</v>
      </c>
      <c r="J20" s="223">
        <f t="shared" si="2"/>
        <v>63930</v>
      </c>
      <c r="K20" s="434">
        <f t="shared" si="0"/>
        <v>1197970</v>
      </c>
    </row>
    <row r="21" spans="1:11" ht="39" customHeight="1">
      <c r="A21" s="21" t="s">
        <v>166</v>
      </c>
      <c r="B21" s="454">
        <v>-74000</v>
      </c>
      <c r="C21" s="454">
        <v>292500</v>
      </c>
      <c r="D21" s="454">
        <v>31460</v>
      </c>
      <c r="E21" s="454">
        <f>'1-1'!E22</f>
        <v>0</v>
      </c>
      <c r="F21" s="454">
        <f>'1-1'!F22</f>
        <v>0</v>
      </c>
      <c r="G21" s="454">
        <v>-264000</v>
      </c>
      <c r="H21" s="454">
        <f>'1-1'!H22</f>
        <v>0</v>
      </c>
      <c r="I21" s="454">
        <f>'1-1'!I22</f>
        <v>0</v>
      </c>
      <c r="J21" s="454">
        <v>-2930</v>
      </c>
      <c r="K21" s="437">
        <f t="shared" si="0"/>
        <v>-16970</v>
      </c>
    </row>
    <row r="22" spans="1:11" ht="39" customHeight="1" thickBot="1">
      <c r="A22" s="22" t="s">
        <v>164</v>
      </c>
      <c r="B22" s="219">
        <f>SUM(B20:B21)</f>
        <v>140000</v>
      </c>
      <c r="C22" s="219">
        <f aca="true" t="shared" si="3" ref="C22:J22">SUM(C20:C21)</f>
        <v>360000</v>
      </c>
      <c r="D22" s="219">
        <f t="shared" si="3"/>
        <v>460000</v>
      </c>
      <c r="E22" s="219">
        <f t="shared" si="3"/>
        <v>0</v>
      </c>
      <c r="F22" s="219">
        <f t="shared" si="3"/>
        <v>20000</v>
      </c>
      <c r="G22" s="219">
        <f t="shared" si="3"/>
        <v>140000</v>
      </c>
      <c r="H22" s="219">
        <f t="shared" si="3"/>
        <v>0</v>
      </c>
      <c r="I22" s="219">
        <f t="shared" si="3"/>
        <v>0</v>
      </c>
      <c r="J22" s="219">
        <f t="shared" si="3"/>
        <v>61000</v>
      </c>
      <c r="K22" s="222">
        <f t="shared" si="0"/>
        <v>1181000</v>
      </c>
    </row>
    <row r="23" spans="1:11" ht="39" customHeight="1" thickBot="1">
      <c r="A23" s="32" t="s">
        <v>104</v>
      </c>
      <c r="B23" s="576" t="s">
        <v>314</v>
      </c>
      <c r="C23" s="576"/>
      <c r="D23" s="576"/>
      <c r="E23" s="576"/>
      <c r="F23" s="576"/>
      <c r="G23" s="576"/>
      <c r="H23" s="576"/>
      <c r="I23" s="576"/>
      <c r="J23" s="576"/>
      <c r="K23" s="57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B21" sqref="B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v>1</v>
      </c>
      <c r="B21" s="252" t="s">
        <v>280</v>
      </c>
      <c r="C21" s="262" t="s">
        <v>303</v>
      </c>
      <c r="D21" s="401">
        <v>201</v>
      </c>
      <c r="E21" s="255" t="s">
        <v>88</v>
      </c>
      <c r="F21" s="256" t="s">
        <v>282</v>
      </c>
      <c r="G21" s="276">
        <v>54000</v>
      </c>
      <c r="H21" s="277">
        <v>1</v>
      </c>
      <c r="I21" s="277">
        <v>1</v>
      </c>
      <c r="J21" s="402">
        <f>G21*H21*I21</f>
        <v>54000</v>
      </c>
      <c r="K21" s="278"/>
      <c r="L21" s="279" t="s">
        <v>309</v>
      </c>
      <c r="M21" s="5">
        <f aca="true" t="shared" si="1" ref="M21:M35">IF(K21="◎",J21,"")</f>
      </c>
    </row>
    <row r="22" spans="1:13" ht="14.25">
      <c r="A22" s="251">
        <v>3</v>
      </c>
      <c r="B22" s="252" t="s">
        <v>281</v>
      </c>
      <c r="C22" s="253" t="s">
        <v>279</v>
      </c>
      <c r="D22" s="403">
        <v>202</v>
      </c>
      <c r="E22" s="275" t="s">
        <v>88</v>
      </c>
      <c r="F22" s="275" t="s">
        <v>286</v>
      </c>
      <c r="G22" s="257">
        <v>80000</v>
      </c>
      <c r="H22" s="258">
        <v>1</v>
      </c>
      <c r="I22" s="258">
        <v>1</v>
      </c>
      <c r="J22" s="259">
        <f>G22*H22*I22</f>
        <v>80000</v>
      </c>
      <c r="K22" s="260"/>
      <c r="L22" s="261" t="s">
        <v>309</v>
      </c>
      <c r="M22" s="5">
        <f t="shared" si="1"/>
      </c>
    </row>
    <row r="23" spans="1:13" ht="14.25">
      <c r="A23" s="251">
        <v>5</v>
      </c>
      <c r="B23" s="252" t="s">
        <v>300</v>
      </c>
      <c r="C23" s="253" t="s">
        <v>299</v>
      </c>
      <c r="D23" s="403">
        <v>203</v>
      </c>
      <c r="E23" s="256" t="s">
        <v>88</v>
      </c>
      <c r="F23" s="256" t="s">
        <v>301</v>
      </c>
      <c r="G23" s="257">
        <v>270000</v>
      </c>
      <c r="H23" s="258">
        <v>1</v>
      </c>
      <c r="I23" s="258">
        <v>1</v>
      </c>
      <c r="J23" s="259">
        <f aca="true" t="shared" si="2" ref="J23:J35">G23*H23*I23</f>
        <v>270000</v>
      </c>
      <c r="K23" s="260"/>
      <c r="L23" s="261" t="s">
        <v>310</v>
      </c>
      <c r="M23" s="5">
        <f t="shared" si="1"/>
      </c>
    </row>
    <row r="24" spans="1:13" ht="14.25">
      <c r="A24" s="251">
        <v>1</v>
      </c>
      <c r="B24" s="252" t="s">
        <v>311</v>
      </c>
      <c r="C24" s="253" t="s">
        <v>303</v>
      </c>
      <c r="D24" s="403">
        <v>204</v>
      </c>
      <c r="E24" s="275" t="s">
        <v>138</v>
      </c>
      <c r="F24" s="256" t="s">
        <v>312</v>
      </c>
      <c r="G24" s="257">
        <v>2000</v>
      </c>
      <c r="H24" s="258">
        <v>2</v>
      </c>
      <c r="I24" s="258">
        <v>1</v>
      </c>
      <c r="J24" s="259">
        <f t="shared" si="2"/>
        <v>4000</v>
      </c>
      <c r="K24" s="260"/>
      <c r="L24" s="261"/>
      <c r="M24" s="5">
        <f t="shared" si="1"/>
      </c>
    </row>
    <row r="25" spans="1:13" ht="14.25">
      <c r="A25" s="251">
        <v>1</v>
      </c>
      <c r="B25" s="252" t="s">
        <v>311</v>
      </c>
      <c r="C25" s="253" t="s">
        <v>303</v>
      </c>
      <c r="D25" s="403">
        <v>205</v>
      </c>
      <c r="E25" s="275" t="s">
        <v>86</v>
      </c>
      <c r="F25" s="256" t="s">
        <v>312</v>
      </c>
      <c r="G25" s="257">
        <v>2000</v>
      </c>
      <c r="H25" s="258">
        <v>2</v>
      </c>
      <c r="I25" s="258">
        <v>1</v>
      </c>
      <c r="J25" s="259">
        <f t="shared" si="2"/>
        <v>4000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39"/>
      <c r="G36" s="639"/>
    </row>
    <row r="37" spans="1:12" ht="24" customHeight="1" thickBot="1">
      <c r="A37" s="53"/>
      <c r="B37" s="53"/>
      <c r="C37" s="53"/>
      <c r="D37" s="53"/>
      <c r="E37" s="239" t="s">
        <v>96</v>
      </c>
      <c r="F37" s="229" t="s">
        <v>109</v>
      </c>
      <c r="G37" s="156" t="s">
        <v>16</v>
      </c>
      <c r="H37" s="640" t="s">
        <v>245</v>
      </c>
      <c r="I37" s="641"/>
      <c r="J37" s="229" t="s">
        <v>108</v>
      </c>
      <c r="K37" s="566" t="s">
        <v>193</v>
      </c>
      <c r="L37" s="606"/>
    </row>
    <row r="38" spans="1:12" ht="14.25" thickTop="1">
      <c r="A38" s="53"/>
      <c r="B38" s="53"/>
      <c r="C38" s="53"/>
      <c r="D38" s="53"/>
      <c r="E38" s="296" t="s">
        <v>85</v>
      </c>
      <c r="F38" s="347">
        <f>'1-1'!B21</f>
        <v>214000</v>
      </c>
      <c r="G38" s="349">
        <f aca="true" t="shared" si="3" ref="G38:G46">-SUMIF($E$4:$E$18,$E38,$J$4:$J$18)+SUMIF($E$21:$E$35,$E38,$J$21:$J$35)</f>
        <v>0</v>
      </c>
      <c r="H38" s="545">
        <f aca="true" t="shared" si="4" ref="H38:H46">-SUMIF($E$4:$E$18,$E38,$M$4:$M$18)+SUMIF($E$21:$E$35,$E38,$M$21:$M$35)</f>
        <v>0</v>
      </c>
      <c r="I38" s="545"/>
      <c r="J38" s="348">
        <f aca="true" t="shared" si="5" ref="J38:J46">G38-H38</f>
        <v>0</v>
      </c>
      <c r="K38" s="545">
        <f aca="true" t="shared" si="6" ref="K38:K46">F38+G38</f>
        <v>214000</v>
      </c>
      <c r="L38" s="631"/>
    </row>
    <row r="39" spans="1:12" ht="13.5">
      <c r="A39" s="53"/>
      <c r="B39" s="53"/>
      <c r="C39" s="53"/>
      <c r="D39" s="53"/>
      <c r="E39" s="297" t="s">
        <v>86</v>
      </c>
      <c r="F39" s="351">
        <f>'1-1'!C21</f>
        <v>63500</v>
      </c>
      <c r="G39" s="349">
        <f t="shared" si="3"/>
        <v>4000</v>
      </c>
      <c r="H39" s="533">
        <f t="shared" si="4"/>
        <v>0</v>
      </c>
      <c r="I39" s="533"/>
      <c r="J39" s="351">
        <f t="shared" si="5"/>
        <v>4000</v>
      </c>
      <c r="K39" s="533">
        <f t="shared" si="6"/>
        <v>67500</v>
      </c>
      <c r="L39" s="536"/>
    </row>
    <row r="40" spans="1:12" ht="13.5">
      <c r="A40" s="53"/>
      <c r="B40" s="53"/>
      <c r="C40" s="53"/>
      <c r="D40" s="53"/>
      <c r="E40" s="297" t="s">
        <v>125</v>
      </c>
      <c r="F40" s="351">
        <f>'1-1'!D21</f>
        <v>428540</v>
      </c>
      <c r="G40" s="349">
        <f t="shared" si="3"/>
        <v>0</v>
      </c>
      <c r="H40" s="533">
        <f t="shared" si="4"/>
        <v>0</v>
      </c>
      <c r="I40" s="533"/>
      <c r="J40" s="351">
        <f t="shared" si="5"/>
        <v>0</v>
      </c>
      <c r="K40" s="533">
        <f t="shared" si="6"/>
        <v>428540</v>
      </c>
      <c r="L40" s="536"/>
    </row>
    <row r="41" spans="1:12" ht="13.5">
      <c r="A41" s="53"/>
      <c r="B41" s="53"/>
      <c r="C41" s="53"/>
      <c r="D41" s="53"/>
      <c r="E41" s="297" t="s">
        <v>126</v>
      </c>
      <c r="F41" s="351">
        <f>'1-1'!E21</f>
        <v>0</v>
      </c>
      <c r="G41" s="349">
        <f t="shared" si="3"/>
        <v>0</v>
      </c>
      <c r="H41" s="533">
        <f t="shared" si="4"/>
        <v>0</v>
      </c>
      <c r="I41" s="533"/>
      <c r="J41" s="351">
        <f t="shared" si="5"/>
        <v>0</v>
      </c>
      <c r="K41" s="533">
        <f t="shared" si="6"/>
        <v>0</v>
      </c>
      <c r="L41" s="536"/>
    </row>
    <row r="42" spans="1:12" ht="13.5">
      <c r="A42" s="53"/>
      <c r="B42" s="53"/>
      <c r="C42" s="53"/>
      <c r="D42" s="53"/>
      <c r="E42" s="297" t="s">
        <v>87</v>
      </c>
      <c r="F42" s="351">
        <f>'1-1'!F21</f>
        <v>20000</v>
      </c>
      <c r="G42" s="349">
        <f t="shared" si="3"/>
        <v>0</v>
      </c>
      <c r="H42" s="533">
        <f t="shared" si="4"/>
        <v>0</v>
      </c>
      <c r="I42" s="533"/>
      <c r="J42" s="351">
        <f t="shared" si="5"/>
        <v>0</v>
      </c>
      <c r="K42" s="533">
        <f t="shared" si="6"/>
        <v>20000</v>
      </c>
      <c r="L42" s="536"/>
    </row>
    <row r="43" spans="1:12" ht="13.5">
      <c r="A43" s="53"/>
      <c r="B43" s="53"/>
      <c r="C43" s="53"/>
      <c r="D43" s="53"/>
      <c r="E43" s="297" t="s">
        <v>88</v>
      </c>
      <c r="F43" s="351">
        <f>'1-1'!G21</f>
        <v>0</v>
      </c>
      <c r="G43" s="349">
        <f t="shared" si="3"/>
        <v>404000</v>
      </c>
      <c r="H43" s="533">
        <f t="shared" si="4"/>
        <v>0</v>
      </c>
      <c r="I43" s="533"/>
      <c r="J43" s="351">
        <f t="shared" si="5"/>
        <v>404000</v>
      </c>
      <c r="K43" s="533">
        <f t="shared" si="6"/>
        <v>404000</v>
      </c>
      <c r="L43" s="536"/>
    </row>
    <row r="44" spans="1:12" ht="13.5">
      <c r="A44" s="53"/>
      <c r="B44" s="53"/>
      <c r="C44" s="53"/>
      <c r="D44" s="53"/>
      <c r="E44" s="297" t="s">
        <v>89</v>
      </c>
      <c r="F44" s="351">
        <f>'1-1'!H21</f>
        <v>0</v>
      </c>
      <c r="G44" s="349">
        <f t="shared" si="3"/>
        <v>0</v>
      </c>
      <c r="H44" s="533">
        <f t="shared" si="4"/>
        <v>0</v>
      </c>
      <c r="I44" s="533"/>
      <c r="J44" s="351">
        <f t="shared" si="5"/>
        <v>0</v>
      </c>
      <c r="K44" s="533">
        <f t="shared" si="6"/>
        <v>0</v>
      </c>
      <c r="L44" s="536"/>
    </row>
    <row r="45" spans="1:12" ht="13.5">
      <c r="A45" s="53"/>
      <c r="B45" s="53"/>
      <c r="C45" s="53"/>
      <c r="D45" s="53"/>
      <c r="E45" s="297" t="s">
        <v>90</v>
      </c>
      <c r="F45" s="351">
        <f>'1-1'!I21</f>
        <v>0</v>
      </c>
      <c r="G45" s="349">
        <f t="shared" si="3"/>
        <v>0</v>
      </c>
      <c r="H45" s="533">
        <f t="shared" si="4"/>
        <v>0</v>
      </c>
      <c r="I45" s="533"/>
      <c r="J45" s="351">
        <f t="shared" si="5"/>
        <v>0</v>
      </c>
      <c r="K45" s="533">
        <f t="shared" si="6"/>
        <v>0</v>
      </c>
      <c r="L45" s="536"/>
    </row>
    <row r="46" spans="1:12" ht="14.25" thickBot="1">
      <c r="A46" s="53"/>
      <c r="B46" s="53"/>
      <c r="C46" s="53"/>
      <c r="D46" s="53"/>
      <c r="E46" s="297" t="s">
        <v>138</v>
      </c>
      <c r="F46" s="399">
        <f>'1-1'!J21</f>
        <v>59930</v>
      </c>
      <c r="G46" s="349">
        <f t="shared" si="3"/>
        <v>4000</v>
      </c>
      <c r="H46" s="620">
        <f t="shared" si="4"/>
        <v>0</v>
      </c>
      <c r="I46" s="620"/>
      <c r="J46" s="352">
        <f t="shared" si="5"/>
        <v>4000</v>
      </c>
      <c r="K46" s="620">
        <f t="shared" si="6"/>
        <v>63930</v>
      </c>
      <c r="L46" s="621"/>
    </row>
    <row r="47" spans="1:12" ht="15" thickBot="1" thickTop="1">
      <c r="A47" s="53"/>
      <c r="B47" s="53"/>
      <c r="C47" s="53"/>
      <c r="D47" s="53"/>
      <c r="E47" s="400" t="s">
        <v>15</v>
      </c>
      <c r="F47" s="354">
        <f>SUM(F38:F46)</f>
        <v>785970</v>
      </c>
      <c r="G47" s="355">
        <f>SUM(G38:G46)</f>
        <v>412000</v>
      </c>
      <c r="H47" s="636">
        <f>SUM(H38:I46)</f>
        <v>0</v>
      </c>
      <c r="I47" s="638"/>
      <c r="J47" s="356">
        <f>SUM(J38:J46)</f>
        <v>412000</v>
      </c>
      <c r="K47" s="636">
        <f>SUM(K38:L46)</f>
        <v>1197970</v>
      </c>
      <c r="L47" s="63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497" t="s">
        <v>270</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600"/>
      <c r="H14" s="601"/>
      <c r="I14" s="601"/>
      <c r="J14" s="601"/>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84000</v>
      </c>
      <c r="C16" s="435">
        <f>'2-1'!C23</f>
        <v>4000</v>
      </c>
      <c r="D16" s="435">
        <f>'2-1'!D23</f>
        <v>387000</v>
      </c>
      <c r="E16" s="435">
        <f>'2-1'!E23</f>
        <v>0</v>
      </c>
      <c r="F16" s="435">
        <f>'2-1'!F23</f>
        <v>20000</v>
      </c>
      <c r="G16" s="435">
        <f>'2-1'!G23</f>
        <v>0</v>
      </c>
      <c r="H16" s="435">
        <f>'2-1'!H23</f>
        <v>0</v>
      </c>
      <c r="I16" s="435">
        <f>'2-1'!I23</f>
        <v>188000</v>
      </c>
      <c r="J16" s="435">
        <f>'2-1'!J23</f>
        <v>6000</v>
      </c>
      <c r="K16" s="437">
        <f aca="true" t="shared" si="0" ref="K16:K23">SUM(B16:J16)</f>
        <v>689000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84000</v>
      </c>
      <c r="C18" s="438">
        <f aca="true" t="shared" si="1" ref="C18:J18">C16-C17</f>
        <v>4000</v>
      </c>
      <c r="D18" s="438">
        <f t="shared" si="1"/>
        <v>387000</v>
      </c>
      <c r="E18" s="438">
        <f t="shared" si="1"/>
        <v>0</v>
      </c>
      <c r="F18" s="438">
        <f t="shared" si="1"/>
        <v>20000</v>
      </c>
      <c r="G18" s="438">
        <f t="shared" si="1"/>
        <v>0</v>
      </c>
      <c r="H18" s="438">
        <f t="shared" si="1"/>
        <v>0</v>
      </c>
      <c r="I18" s="438">
        <f t="shared" si="1"/>
        <v>188000</v>
      </c>
      <c r="J18" s="438">
        <f t="shared" si="1"/>
        <v>6000</v>
      </c>
      <c r="K18" s="441">
        <f t="shared" si="0"/>
        <v>689000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84000</v>
      </c>
      <c r="C22" s="223">
        <f aca="true" t="shared" si="3" ref="C22:J22">C16+C19</f>
        <v>4000</v>
      </c>
      <c r="D22" s="223">
        <f t="shared" si="3"/>
        <v>387000</v>
      </c>
      <c r="E22" s="223">
        <f t="shared" si="3"/>
        <v>0</v>
      </c>
      <c r="F22" s="223">
        <f t="shared" si="3"/>
        <v>20000</v>
      </c>
      <c r="G22" s="223">
        <f t="shared" si="3"/>
        <v>0</v>
      </c>
      <c r="H22" s="223">
        <f t="shared" si="3"/>
        <v>0</v>
      </c>
      <c r="I22" s="223">
        <f t="shared" si="3"/>
        <v>188000</v>
      </c>
      <c r="J22" s="223">
        <f t="shared" si="3"/>
        <v>6000</v>
      </c>
      <c r="K22" s="434">
        <f t="shared" si="0"/>
        <v>689000</v>
      </c>
    </row>
    <row r="23" spans="1:11" ht="39" customHeight="1" thickBot="1">
      <c r="A23" s="22" t="s">
        <v>170</v>
      </c>
      <c r="B23" s="219">
        <f>'2-1'!B19+'随時③-1'!B22</f>
        <v>134000</v>
      </c>
      <c r="C23" s="219">
        <f>'2-1'!C19+'随時③-1'!C22</f>
        <v>21720</v>
      </c>
      <c r="D23" s="219">
        <f>'2-1'!D19+'随時③-1'!D22</f>
        <v>608485.9199999999</v>
      </c>
      <c r="E23" s="219">
        <f>'2-1'!E19+'随時③-1'!E22</f>
        <v>0</v>
      </c>
      <c r="F23" s="219">
        <f>'2-1'!F19+'随時③-1'!F22</f>
        <v>20000</v>
      </c>
      <c r="G23" s="219">
        <f>'2-1'!G19+'随時③-1'!G22</f>
        <v>133164</v>
      </c>
      <c r="H23" s="219">
        <f>'2-1'!H19+'随時③-1'!H22</f>
        <v>0</v>
      </c>
      <c r="I23" s="219">
        <f>'2-1'!I19+'随時③-1'!I22</f>
        <v>188000</v>
      </c>
      <c r="J23" s="219">
        <f>'2-1'!J19+'随時③-1'!J22</f>
        <v>60930</v>
      </c>
      <c r="K23" s="222">
        <f t="shared" si="0"/>
        <v>1166299.92</v>
      </c>
    </row>
    <row r="24" spans="1:11" ht="39" customHeight="1" thickBot="1">
      <c r="A24" s="32" t="s">
        <v>104</v>
      </c>
      <c r="B24" s="642" t="s">
        <v>122</v>
      </c>
      <c r="C24" s="576"/>
      <c r="D24" s="576"/>
      <c r="E24" s="576"/>
      <c r="F24" s="576"/>
      <c r="G24" s="576"/>
      <c r="H24" s="576"/>
      <c r="I24" s="576"/>
      <c r="J24" s="576"/>
      <c r="K24" s="57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39"/>
      <c r="G36" s="639"/>
    </row>
    <row r="37" spans="1:12" ht="24" customHeight="1" thickBot="1">
      <c r="A37" s="53"/>
      <c r="B37" s="53"/>
      <c r="C37" s="53"/>
      <c r="E37" s="239" t="s">
        <v>96</v>
      </c>
      <c r="F37" s="229" t="s">
        <v>172</v>
      </c>
      <c r="G37" s="229" t="s">
        <v>16</v>
      </c>
      <c r="H37" s="640" t="s">
        <v>245</v>
      </c>
      <c r="I37" s="641"/>
      <c r="J37" s="156" t="s">
        <v>108</v>
      </c>
      <c r="K37" s="622" t="s">
        <v>194</v>
      </c>
      <c r="L37" s="623"/>
    </row>
    <row r="38" spans="1:12" ht="14.25" thickTop="1">
      <c r="A38" s="53"/>
      <c r="B38" s="53"/>
      <c r="C38" s="53"/>
      <c r="E38" s="297" t="s">
        <v>85</v>
      </c>
      <c r="F38" s="347">
        <f>'2-1'!B23</f>
        <v>84000</v>
      </c>
      <c r="G38" s="347">
        <f aca="true" t="shared" si="3" ref="G38:G46">-SUMIF($E$4:$E$18,$E38,$J$4:$J$18)+SUMIF($E$21:$E$35,$E38,$J$21:$J$35)</f>
        <v>0</v>
      </c>
      <c r="H38" s="546">
        <f aca="true" t="shared" si="4" ref="H38:H46">-SUMIF($E$4:$E$18,$E38,$M$4:$M$18)+SUMIF($E$21:$E$35,$E38,$M$21:$M$35)</f>
        <v>0</v>
      </c>
      <c r="I38" s="613"/>
      <c r="J38" s="349">
        <f aca="true" t="shared" si="5" ref="J38:J46">G38-H38</f>
        <v>0</v>
      </c>
      <c r="K38" s="537">
        <f aca="true" t="shared" si="6" ref="K38:K46">F38+G38</f>
        <v>84000</v>
      </c>
      <c r="L38" s="624"/>
    </row>
    <row r="39" spans="1:12" ht="13.5">
      <c r="A39" s="53"/>
      <c r="B39" s="53"/>
      <c r="C39" s="53"/>
      <c r="E39" s="297" t="s">
        <v>86</v>
      </c>
      <c r="F39" s="351">
        <f>'2-1'!C23</f>
        <v>4000</v>
      </c>
      <c r="G39" s="347">
        <f t="shared" si="3"/>
        <v>0</v>
      </c>
      <c r="H39" s="534">
        <f t="shared" si="4"/>
        <v>0</v>
      </c>
      <c r="I39" s="602"/>
      <c r="J39" s="349">
        <f t="shared" si="5"/>
        <v>0</v>
      </c>
      <c r="K39" s="537">
        <f t="shared" si="6"/>
        <v>4000</v>
      </c>
      <c r="L39" s="624"/>
    </row>
    <row r="40" spans="1:12" ht="13.5">
      <c r="A40" s="53"/>
      <c r="B40" s="53"/>
      <c r="C40" s="53"/>
      <c r="E40" s="297" t="s">
        <v>125</v>
      </c>
      <c r="F40" s="351">
        <f>'2-1'!D23</f>
        <v>387000</v>
      </c>
      <c r="G40" s="347">
        <f t="shared" si="3"/>
        <v>0</v>
      </c>
      <c r="H40" s="534">
        <f t="shared" si="4"/>
        <v>0</v>
      </c>
      <c r="I40" s="602"/>
      <c r="J40" s="349">
        <f t="shared" si="5"/>
        <v>0</v>
      </c>
      <c r="K40" s="537">
        <f t="shared" si="6"/>
        <v>387000</v>
      </c>
      <c r="L40" s="624"/>
    </row>
    <row r="41" spans="1:12" ht="13.5">
      <c r="A41" s="53"/>
      <c r="B41" s="53"/>
      <c r="C41" s="53"/>
      <c r="E41" s="297" t="s">
        <v>126</v>
      </c>
      <c r="F41" s="351">
        <f>'2-1'!E23</f>
        <v>0</v>
      </c>
      <c r="G41" s="347">
        <f t="shared" si="3"/>
        <v>0</v>
      </c>
      <c r="H41" s="534">
        <f t="shared" si="4"/>
        <v>0</v>
      </c>
      <c r="I41" s="602"/>
      <c r="J41" s="349">
        <f t="shared" si="5"/>
        <v>0</v>
      </c>
      <c r="K41" s="537">
        <f t="shared" si="6"/>
        <v>0</v>
      </c>
      <c r="L41" s="624"/>
    </row>
    <row r="42" spans="1:12" ht="13.5">
      <c r="A42" s="53"/>
      <c r="B42" s="53"/>
      <c r="C42" s="53"/>
      <c r="E42" s="297" t="s">
        <v>87</v>
      </c>
      <c r="F42" s="351">
        <f>'2-1'!F23</f>
        <v>20000</v>
      </c>
      <c r="G42" s="347">
        <f t="shared" si="3"/>
        <v>0</v>
      </c>
      <c r="H42" s="534">
        <f t="shared" si="4"/>
        <v>0</v>
      </c>
      <c r="I42" s="602"/>
      <c r="J42" s="349">
        <f t="shared" si="5"/>
        <v>0</v>
      </c>
      <c r="K42" s="537">
        <f t="shared" si="6"/>
        <v>20000</v>
      </c>
      <c r="L42" s="624"/>
    </row>
    <row r="43" spans="1:12" ht="13.5">
      <c r="A43" s="53"/>
      <c r="B43" s="53"/>
      <c r="C43" s="53"/>
      <c r="E43" s="297" t="s">
        <v>88</v>
      </c>
      <c r="F43" s="351">
        <f>'2-1'!G23</f>
        <v>0</v>
      </c>
      <c r="G43" s="347">
        <f t="shared" si="3"/>
        <v>0</v>
      </c>
      <c r="H43" s="534">
        <f t="shared" si="4"/>
        <v>0</v>
      </c>
      <c r="I43" s="602"/>
      <c r="J43" s="349">
        <f t="shared" si="5"/>
        <v>0</v>
      </c>
      <c r="K43" s="537">
        <f t="shared" si="6"/>
        <v>0</v>
      </c>
      <c r="L43" s="624"/>
    </row>
    <row r="44" spans="1:12" ht="13.5">
      <c r="A44" s="53"/>
      <c r="B44" s="53"/>
      <c r="C44" s="53"/>
      <c r="E44" s="297" t="s">
        <v>89</v>
      </c>
      <c r="F44" s="351">
        <f>'2-1'!H23</f>
        <v>0</v>
      </c>
      <c r="G44" s="347">
        <f t="shared" si="3"/>
        <v>0</v>
      </c>
      <c r="H44" s="534">
        <f t="shared" si="4"/>
        <v>0</v>
      </c>
      <c r="I44" s="602"/>
      <c r="J44" s="349">
        <f t="shared" si="5"/>
        <v>0</v>
      </c>
      <c r="K44" s="537">
        <f t="shared" si="6"/>
        <v>0</v>
      </c>
      <c r="L44" s="624"/>
    </row>
    <row r="45" spans="1:12" ht="13.5">
      <c r="A45" s="53"/>
      <c r="B45" s="53"/>
      <c r="C45" s="53"/>
      <c r="E45" s="297" t="s">
        <v>90</v>
      </c>
      <c r="F45" s="351">
        <f>'2-1'!I23</f>
        <v>188000</v>
      </c>
      <c r="G45" s="347">
        <f t="shared" si="3"/>
        <v>0</v>
      </c>
      <c r="H45" s="534">
        <f t="shared" si="4"/>
        <v>0</v>
      </c>
      <c r="I45" s="602"/>
      <c r="J45" s="349">
        <f t="shared" si="5"/>
        <v>0</v>
      </c>
      <c r="K45" s="537">
        <f t="shared" si="6"/>
        <v>188000</v>
      </c>
      <c r="L45" s="624"/>
    </row>
    <row r="46" spans="1:12" ht="14.25" thickBot="1">
      <c r="A46" s="53"/>
      <c r="B46" s="53"/>
      <c r="C46" s="53"/>
      <c r="E46" s="297" t="s">
        <v>138</v>
      </c>
      <c r="F46" s="399">
        <f>'2-1'!J23</f>
        <v>6000</v>
      </c>
      <c r="G46" s="347">
        <f t="shared" si="3"/>
        <v>0</v>
      </c>
      <c r="H46" s="644">
        <f t="shared" si="4"/>
        <v>0</v>
      </c>
      <c r="I46" s="645"/>
      <c r="J46" s="349">
        <f t="shared" si="5"/>
        <v>0</v>
      </c>
      <c r="K46" s="620">
        <f t="shared" si="6"/>
        <v>6000</v>
      </c>
      <c r="L46" s="621"/>
    </row>
    <row r="47" spans="1:12" ht="15" thickBot="1" thickTop="1">
      <c r="A47" s="53"/>
      <c r="B47" s="53"/>
      <c r="C47" s="53"/>
      <c r="E47" s="400" t="s">
        <v>15</v>
      </c>
      <c r="F47" s="354">
        <f>SUM(F38:F46)</f>
        <v>689000</v>
      </c>
      <c r="G47" s="354">
        <f>SUM(G38:G46)</f>
        <v>0</v>
      </c>
      <c r="H47" s="643">
        <f>SUM(H38:I46)</f>
        <v>0</v>
      </c>
      <c r="I47" s="638"/>
      <c r="J47" s="355">
        <f>SUM(J38:J46)</f>
        <v>0</v>
      </c>
      <c r="K47" s="617">
        <f>SUM(K38:L46)</f>
        <v>689000</v>
      </c>
      <c r="L47" s="61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view="pageBreakPreview" zoomScale="80" zoomScaleSheetLayoutView="80" workbookViewId="0" topLeftCell="A1">
      <pane xSplit="4" ySplit="3" topLeftCell="G13" activePane="bottomRight" state="frozen"/>
      <selection pane="topLeft" activeCell="F29" sqref="F29:J29"/>
      <selection pane="topRight" activeCell="F29" sqref="F29:J29"/>
      <selection pane="bottomLeft" activeCell="F29" sqref="F29:J29"/>
      <selection pane="bottomRight" activeCell="K20" sqref="K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73" t="s">
        <v>143</v>
      </c>
      <c r="G2" s="571"/>
      <c r="H2" s="571"/>
      <c r="I2" s="571"/>
      <c r="J2" s="574"/>
      <c r="K2" s="570" t="s">
        <v>115</v>
      </c>
      <c r="L2" s="571"/>
      <c r="M2" s="571"/>
      <c r="N2" s="571"/>
      <c r="O2" s="572"/>
      <c r="P2" s="13"/>
    </row>
    <row r="3" spans="1:21" ht="30"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59930</v>
      </c>
      <c r="H4" s="304">
        <f>'2-2'!H4</f>
        <v>1</v>
      </c>
      <c r="I4" s="304">
        <f>'2-2'!I4</f>
        <v>1</v>
      </c>
      <c r="J4" s="365">
        <f>'2-2'!J4</f>
        <v>59930</v>
      </c>
      <c r="K4" s="366" t="str">
        <f>'2-2'!K4</f>
        <v>各種団体負担金（会費）</v>
      </c>
      <c r="L4" s="303">
        <f>'2-2'!L4</f>
        <v>54930</v>
      </c>
      <c r="M4" s="304">
        <f>'2-2'!M4</f>
        <v>1</v>
      </c>
      <c r="N4" s="304">
        <f>'2-2'!N4</f>
        <v>1</v>
      </c>
      <c r="O4" s="367">
        <f>L4*M4*N4</f>
        <v>54930</v>
      </c>
      <c r="P4" s="368">
        <f>'2-2'!P4</f>
        <v>0</v>
      </c>
      <c r="Q4" s="369"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70">
        <f>'1-2'!A5</f>
        <v>1</v>
      </c>
      <c r="B5" s="371" t="str">
        <f>'随時②-2'!B21</f>
        <v>2-(1)-イ</v>
      </c>
      <c r="C5" s="372" t="str">
        <f>'随時②-2'!C21</f>
        <v>学力の向上</v>
      </c>
      <c r="D5" s="254">
        <v>2</v>
      </c>
      <c r="E5" s="314" t="str">
        <f>'2-2'!E5</f>
        <v>消耗需用費</v>
      </c>
      <c r="F5" s="315" t="str">
        <f>'2-2'!F5</f>
        <v>府立人権夏季セミナー参加資料代</v>
      </c>
      <c r="G5" s="224">
        <f>'2-2'!G5</f>
        <v>2000</v>
      </c>
      <c r="H5" s="316">
        <f>'2-2'!H5</f>
        <v>5</v>
      </c>
      <c r="I5" s="316">
        <f>'2-2'!I5</f>
        <v>1</v>
      </c>
      <c r="J5" s="373">
        <f>'2-2'!J5</f>
        <v>10000</v>
      </c>
      <c r="K5" s="374" t="str">
        <f>'2-2'!K5</f>
        <v>府立人権夏季セミナー参加資料代</v>
      </c>
      <c r="L5" s="486">
        <f>'2-2'!L5</f>
        <v>2000</v>
      </c>
      <c r="M5" s="316">
        <f>'2-2'!M5</f>
        <v>3</v>
      </c>
      <c r="N5" s="316">
        <f>'2-2'!N5</f>
        <v>1</v>
      </c>
      <c r="O5" s="342">
        <f>L5*M5*N5</f>
        <v>6000</v>
      </c>
      <c r="P5" s="375">
        <f>'2-2'!P5</f>
        <v>0</v>
      </c>
      <c r="Q5" s="376">
        <f>'2-2'!Q5</f>
        <v>0</v>
      </c>
      <c r="R5" s="25">
        <f>IF(AND(ISNA(MATCH($D5,'随時②-2'!$D$4:$D$18,0)),ISNA(MATCH($D5,'随時③-2'!$D$4:$D$18,0))),0,1)</f>
        <v>0</v>
      </c>
      <c r="S5" s="63">
        <f t="shared" si="0"/>
      </c>
      <c r="T5" s="63">
        <f t="shared" si="1"/>
      </c>
      <c r="U5" s="5">
        <f aca="true" t="shared" si="2" ref="U5:U18">IF($E5=0,"",VLOOKUP($E5,$V$5:$X$13,2))</f>
        <v>7</v>
      </c>
      <c r="V5" s="5" t="s">
        <v>152</v>
      </c>
      <c r="W5" s="5">
        <v>6</v>
      </c>
    </row>
    <row r="6" spans="1:23" ht="30" customHeight="1">
      <c r="A6" s="370">
        <f>'1-2'!A6</f>
        <v>1</v>
      </c>
      <c r="B6" s="371" t="str">
        <f>'1-2'!B5</f>
        <v>2-(1)-イ</v>
      </c>
      <c r="C6" s="372" t="str">
        <f>'1-2'!C5</f>
        <v>学力の向上</v>
      </c>
      <c r="D6" s="254">
        <v>3</v>
      </c>
      <c r="E6" s="314" t="str">
        <f>'2-2'!E6</f>
        <v>消耗需用費</v>
      </c>
      <c r="F6" s="315" t="str">
        <f>'2-2'!F6</f>
        <v>府立外教研究集会参加資料代</v>
      </c>
      <c r="G6" s="224">
        <f>'2-2'!G6</f>
        <v>1000</v>
      </c>
      <c r="H6" s="316">
        <f>'2-2'!H6</f>
        <v>1</v>
      </c>
      <c r="I6" s="316">
        <f>'2-2'!I6</f>
        <v>1</v>
      </c>
      <c r="J6" s="373">
        <f>'2-2'!J6</f>
        <v>1000</v>
      </c>
      <c r="K6" s="374" t="str">
        <f>'2-2'!K6</f>
        <v>府立外教研究集会参加資料代</v>
      </c>
      <c r="L6" s="486">
        <v>1000</v>
      </c>
      <c r="M6" s="316">
        <v>2</v>
      </c>
      <c r="N6" s="316">
        <f>'2-2'!N6</f>
        <v>1</v>
      </c>
      <c r="O6" s="342">
        <f aca="true" t="shared" si="3" ref="O6:O18">L6*M6*N6</f>
        <v>2000</v>
      </c>
      <c r="P6" s="375">
        <f>'2-2'!P6</f>
        <v>0</v>
      </c>
      <c r="Q6" s="376" t="s">
        <v>347</v>
      </c>
      <c r="R6" s="25">
        <f>IF(AND(ISNA(MATCH($D6,'随時②-2'!$D$4:$D$18,0)),ISNA(MATCH($D6,'随時③-2'!$D$4:$D$18,0))),0,1)</f>
        <v>0</v>
      </c>
      <c r="S6" s="63">
        <f t="shared" si="0"/>
      </c>
      <c r="T6" s="63">
        <f t="shared" si="1"/>
      </c>
      <c r="U6" s="5">
        <f t="shared" si="2"/>
        <v>7</v>
      </c>
      <c r="V6" s="5" t="s">
        <v>153</v>
      </c>
      <c r="W6" s="5">
        <v>4</v>
      </c>
    </row>
    <row r="7" spans="1:23" ht="30" customHeight="1">
      <c r="A7" s="370">
        <f>'1-2'!A7</f>
        <v>1</v>
      </c>
      <c r="B7" s="371" t="str">
        <f>'1-2'!B6</f>
        <v>2-(1)-イ</v>
      </c>
      <c r="C7" s="372" t="str">
        <f>'1-2'!C6</f>
        <v>学力の向上</v>
      </c>
      <c r="D7" s="254">
        <v>4</v>
      </c>
      <c r="E7" s="314" t="str">
        <f>'2-2'!E7</f>
        <v>報償費</v>
      </c>
      <c r="F7" s="315" t="str">
        <f>'2-2'!F7</f>
        <v>授業力向上のための職員研修会講師謝礼</v>
      </c>
      <c r="G7" s="224">
        <f>'2-2'!G7</f>
        <v>50000</v>
      </c>
      <c r="H7" s="316">
        <f>'2-2'!H7</f>
        <v>1</v>
      </c>
      <c r="I7" s="316">
        <f>'2-2'!I7</f>
        <v>1</v>
      </c>
      <c r="J7" s="373">
        <f>'2-2'!J7</f>
        <v>50000</v>
      </c>
      <c r="K7" s="374" t="str">
        <f>'2-2'!K7</f>
        <v>授業力向上のための職員研修会講師謝礼</v>
      </c>
      <c r="L7" s="224">
        <f>'2-2'!L7</f>
        <v>0</v>
      </c>
      <c r="M7" s="316">
        <f>'2-2'!M7</f>
        <v>1</v>
      </c>
      <c r="N7" s="316">
        <f>'2-2'!N7</f>
        <v>1</v>
      </c>
      <c r="O7" s="342">
        <f t="shared" si="3"/>
        <v>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f>'1-2'!A8</f>
        <v>1</v>
      </c>
      <c r="B8" s="371" t="str">
        <f>'1-2'!B7</f>
        <v>2-(1)-ア</v>
      </c>
      <c r="C8" s="372" t="str">
        <f>'1-2'!C7</f>
        <v>学力の向上</v>
      </c>
      <c r="D8" s="263">
        <v>5</v>
      </c>
      <c r="E8" s="314" t="str">
        <f>'2-2'!E8</f>
        <v>報償費</v>
      </c>
      <c r="F8" s="315" t="str">
        <f>'2-2'!F8</f>
        <v>教育支援にかかわる研修講師謝礼</v>
      </c>
      <c r="G8" s="224">
        <f>'2-2'!G8</f>
        <v>80000</v>
      </c>
      <c r="H8" s="316">
        <f>'2-2'!H8</f>
        <v>1</v>
      </c>
      <c r="I8" s="316">
        <f>'2-2'!I8</f>
        <v>1</v>
      </c>
      <c r="J8" s="373">
        <f>'2-2'!J8</f>
        <v>80000</v>
      </c>
      <c r="K8" s="374" t="str">
        <f>'2-2'!K8</f>
        <v>教育支援にかかわる研修講師謝礼</v>
      </c>
      <c r="L8" s="486">
        <f>'2-2'!L8</f>
        <v>50000</v>
      </c>
      <c r="M8" s="316">
        <f>'2-2'!M8</f>
        <v>1</v>
      </c>
      <c r="N8" s="316">
        <f>'2-2'!N8</f>
        <v>1</v>
      </c>
      <c r="O8" s="342">
        <f t="shared" si="3"/>
        <v>50000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2</v>
      </c>
      <c r="B9" s="371" t="str">
        <f>'1-2'!B8</f>
        <v>2-(1)-ア</v>
      </c>
      <c r="C9" s="372" t="str">
        <f>'1-2'!C8</f>
        <v>学力の向上</v>
      </c>
      <c r="D9" s="254">
        <v>6</v>
      </c>
      <c r="E9" s="314" t="str">
        <f>'2-2'!E9</f>
        <v>役務費</v>
      </c>
      <c r="F9" s="315" t="str">
        <f>'2-2'!F9</f>
        <v>クラブ体験保険料</v>
      </c>
      <c r="G9" s="224">
        <f>'2-2'!G9</f>
        <v>200</v>
      </c>
      <c r="H9" s="316">
        <f>'2-2'!H9</f>
        <v>100</v>
      </c>
      <c r="I9" s="316">
        <f>'2-2'!I9</f>
        <v>1</v>
      </c>
      <c r="J9" s="373">
        <f>'2-2'!J9</f>
        <v>20000</v>
      </c>
      <c r="K9" s="374" t="str">
        <f>'2-2'!K9</f>
        <v>クラブ体験保険料</v>
      </c>
      <c r="L9" s="224">
        <f>'2-2'!L9</f>
        <v>0</v>
      </c>
      <c r="M9" s="316">
        <f>'2-2'!M9</f>
        <v>100</v>
      </c>
      <c r="N9" s="316">
        <f>'2-2'!N9</f>
        <v>1</v>
      </c>
      <c r="O9" s="342">
        <f t="shared" si="3"/>
        <v>0</v>
      </c>
      <c r="P9" s="375">
        <f>'2-2'!P9</f>
        <v>0</v>
      </c>
      <c r="Q9" s="376" t="str">
        <f>'2-2'!Q9</f>
        <v>下半期で執行</v>
      </c>
      <c r="R9" s="25">
        <f>IF(AND(ISNA(MATCH($D9,'随時②-2'!$D$4:$D$18,0)),ISNA(MATCH($D9,'随時③-2'!$D$4:$D$18,0))),0,1)</f>
        <v>0</v>
      </c>
      <c r="S9" s="63">
        <f t="shared" si="0"/>
      </c>
      <c r="T9" s="63">
        <f t="shared" si="1"/>
      </c>
      <c r="U9" s="5">
        <f t="shared" si="2"/>
        <v>5</v>
      </c>
      <c r="V9" s="5" t="s">
        <v>156</v>
      </c>
      <c r="W9" s="5">
        <v>8</v>
      </c>
    </row>
    <row r="10" spans="1:23" ht="30" customHeight="1">
      <c r="A10" s="370">
        <f>'1-2'!A10</f>
        <v>3</v>
      </c>
      <c r="B10" s="371" t="str">
        <f>'1-2'!B9</f>
        <v>3-(1)-イ</v>
      </c>
      <c r="C10" s="372" t="str">
        <f>'1-2'!C9</f>
        <v>部活動の活性化</v>
      </c>
      <c r="D10" s="254">
        <v>7</v>
      </c>
      <c r="E10" s="314" t="str">
        <f>'2-2'!E10</f>
        <v>消耗需用費</v>
      </c>
      <c r="F10" s="315" t="str">
        <f>'2-2'!F10</f>
        <v>学校パンフレット印刷</v>
      </c>
      <c r="G10" s="224">
        <f>'2-2'!G10</f>
        <v>14</v>
      </c>
      <c r="H10" s="316">
        <f>'2-2'!H10</f>
        <v>6000</v>
      </c>
      <c r="I10" s="316">
        <f>'2-2'!I10</f>
        <v>1</v>
      </c>
      <c r="J10" s="373">
        <f>'2-2'!J10</f>
        <v>84000</v>
      </c>
      <c r="K10" s="374" t="str">
        <f>'2-2'!K10</f>
        <v>学校パンフレット印刷</v>
      </c>
      <c r="L10" s="486">
        <f>'2-2'!L10</f>
        <v>14.04</v>
      </c>
      <c r="M10" s="316">
        <f>'2-2'!M10</f>
        <v>6000</v>
      </c>
      <c r="N10" s="316">
        <f>'2-2'!N10</f>
        <v>1</v>
      </c>
      <c r="O10" s="342">
        <f t="shared" si="3"/>
        <v>84240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3</v>
      </c>
      <c r="B11" s="371" t="str">
        <f>'随時②-2'!B22</f>
        <v>4-(2)-ア</v>
      </c>
      <c r="C11" s="372" t="str">
        <f>'随時②-2'!C22</f>
        <v>広報活動の充実</v>
      </c>
      <c r="D11" s="263">
        <v>8</v>
      </c>
      <c r="E11" s="314" t="str">
        <f>'2-2'!E11</f>
        <v>消耗需用費</v>
      </c>
      <c r="F11" s="315" t="str">
        <f>'2-2'!F11</f>
        <v>広報用鉛筆</v>
      </c>
      <c r="G11" s="224">
        <f>'2-2'!G11</f>
        <v>27</v>
      </c>
      <c r="H11" s="316">
        <f>'2-2'!H11</f>
        <v>1500</v>
      </c>
      <c r="I11" s="316">
        <f>'2-2'!I11</f>
        <v>1</v>
      </c>
      <c r="J11" s="373">
        <f>'2-2'!J11</f>
        <v>40500</v>
      </c>
      <c r="K11" s="374" t="str">
        <f>'2-2'!K11</f>
        <v>広報用鉛筆</v>
      </c>
      <c r="L11" s="486">
        <f>'2-2'!L11</f>
        <v>27.0666</v>
      </c>
      <c r="M11" s="316">
        <f>'2-2'!M11</f>
        <v>1200</v>
      </c>
      <c r="N11" s="316">
        <f>'2-2'!N11</f>
        <v>1</v>
      </c>
      <c r="O11" s="342">
        <f t="shared" si="3"/>
        <v>32479.920000000002</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3</v>
      </c>
      <c r="B12" s="371" t="str">
        <f>'1-2'!B10</f>
        <v>4-(2)-ア</v>
      </c>
      <c r="C12" s="372" t="str">
        <f>'1-2'!C10</f>
        <v>広報活動の充実</v>
      </c>
      <c r="D12" s="263">
        <v>9</v>
      </c>
      <c r="E12" s="314" t="str">
        <f>'2-2'!E12</f>
        <v>消耗需用費</v>
      </c>
      <c r="F12" s="315" t="str">
        <f>'2-2'!F12</f>
        <v>クリアファイル</v>
      </c>
      <c r="G12" s="224">
        <f>'2-2'!G12</f>
        <v>76</v>
      </c>
      <c r="H12" s="316">
        <f>'2-2'!H12</f>
        <v>1300</v>
      </c>
      <c r="I12" s="316">
        <f>'2-2'!I12</f>
        <v>1</v>
      </c>
      <c r="J12" s="373">
        <f>'2-2'!J12</f>
        <v>98800</v>
      </c>
      <c r="K12" s="374" t="str">
        <f>'2-2'!K12</f>
        <v>クリアファイル</v>
      </c>
      <c r="L12" s="486">
        <f>'2-2'!L12</f>
        <v>61.02</v>
      </c>
      <c r="M12" s="316">
        <f>'2-2'!M12</f>
        <v>1300</v>
      </c>
      <c r="N12" s="316">
        <f>'2-2'!N12</f>
        <v>1</v>
      </c>
      <c r="O12" s="342">
        <f t="shared" si="3"/>
        <v>79326</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3</v>
      </c>
      <c r="B13" s="371" t="str">
        <f>'1-2'!B11</f>
        <v>4-(2)-ア</v>
      </c>
      <c r="C13" s="372" t="str">
        <f>'1-2'!C11</f>
        <v>広報活動の充実</v>
      </c>
      <c r="D13" s="273">
        <v>10</v>
      </c>
      <c r="E13" s="314" t="str">
        <f>'2-2'!E13</f>
        <v>消耗需用費</v>
      </c>
      <c r="F13" s="315" t="str">
        <f>'2-2'!F13</f>
        <v>学校ポスター印刷</v>
      </c>
      <c r="G13" s="224">
        <f>'2-2'!G13</f>
        <v>100</v>
      </c>
      <c r="H13" s="316">
        <f>'2-2'!H13</f>
        <v>302</v>
      </c>
      <c r="I13" s="316">
        <f>'2-2'!I13</f>
        <v>1</v>
      </c>
      <c r="J13" s="373">
        <f>'2-2'!J13</f>
        <v>30200</v>
      </c>
      <c r="K13" s="374" t="str">
        <f>'2-2'!K13</f>
        <v>学校ポスター印刷</v>
      </c>
      <c r="L13" s="486">
        <f>'2-2'!L13</f>
        <v>64.8</v>
      </c>
      <c r="M13" s="316">
        <f>'2-2'!M13</f>
        <v>300</v>
      </c>
      <c r="N13" s="316">
        <f>'2-2'!N13</f>
        <v>1</v>
      </c>
      <c r="O13" s="342">
        <f t="shared" si="3"/>
        <v>19440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3</v>
      </c>
      <c r="B14" s="371" t="str">
        <f>'1-2'!B12</f>
        <v>4-(2)-ア</v>
      </c>
      <c r="C14" s="372" t="str">
        <f>'1-2'!C12</f>
        <v>広報活動の充実</v>
      </c>
      <c r="D14" s="254">
        <v>11</v>
      </c>
      <c r="E14" s="314" t="str">
        <f>'2-2'!E14</f>
        <v>消耗需用費</v>
      </c>
      <c r="F14" s="315" t="str">
        <f>'2-2'!F14</f>
        <v>授業体験用費用</v>
      </c>
      <c r="G14" s="224">
        <f>'2-2'!G14</f>
        <v>150000</v>
      </c>
      <c r="H14" s="316">
        <f>'2-2'!H14</f>
        <v>1</v>
      </c>
      <c r="I14" s="316">
        <f>'2-2'!I14</f>
        <v>1</v>
      </c>
      <c r="J14" s="373">
        <f>'2-2'!J14</f>
        <v>150000</v>
      </c>
      <c r="K14" s="374" t="str">
        <f>'2-2'!K14</f>
        <v>授業体験用費用</v>
      </c>
      <c r="L14" s="224">
        <f>'2-2'!L14</f>
        <v>0</v>
      </c>
      <c r="M14" s="316">
        <f>'2-2'!M14</f>
        <v>1</v>
      </c>
      <c r="N14" s="316">
        <f>'2-2'!N14</f>
        <v>1</v>
      </c>
      <c r="O14" s="342">
        <f t="shared" si="3"/>
        <v>0</v>
      </c>
      <c r="P14" s="375">
        <f>'2-2'!P14</f>
        <v>0</v>
      </c>
      <c r="Q14" s="376" t="str">
        <f>'2-2'!Q14</f>
        <v>下半期で執行</v>
      </c>
      <c r="R14" s="25">
        <f>IF(AND(ISNA(MATCH($D14,'随時②-2'!$D$4:$D$18,0)),ISNA(MATCH($D14,'随時③-2'!$D$4:$D$18,0))),0,1)</f>
        <v>0</v>
      </c>
      <c r="S14" s="63">
        <f t="shared" si="0"/>
      </c>
      <c r="T14" s="63">
        <f t="shared" si="1"/>
      </c>
      <c r="U14" s="5">
        <f t="shared" si="2"/>
        <v>7</v>
      </c>
    </row>
    <row r="15" spans="1:21" ht="30" customHeight="1">
      <c r="A15" s="370">
        <f>'1-2'!A15</f>
        <v>3</v>
      </c>
      <c r="B15" s="371" t="str">
        <f>'1-2'!B13</f>
        <v>4-(2)-ア</v>
      </c>
      <c r="C15" s="372" t="str">
        <f>'1-2'!C13</f>
        <v>広報活動の充実</v>
      </c>
      <c r="D15" s="254">
        <v>12</v>
      </c>
      <c r="E15" s="314" t="str">
        <f>'2-2'!E15</f>
        <v>消耗需用費</v>
      </c>
      <c r="F15" s="315" t="str">
        <f>'2-2'!F15</f>
        <v>PRESS用吊名札</v>
      </c>
      <c r="G15" s="224">
        <f>'2-2'!G15</f>
        <v>108</v>
      </c>
      <c r="H15" s="316">
        <f>'2-2'!H15</f>
        <v>130</v>
      </c>
      <c r="I15" s="316">
        <f>'2-2'!I15</f>
        <v>1</v>
      </c>
      <c r="J15" s="373">
        <f>'2-2'!J15</f>
        <v>14040</v>
      </c>
      <c r="K15" s="374" t="str">
        <f>'2-2'!K15</f>
        <v>PRESS用吊名札</v>
      </c>
      <c r="L15" s="224">
        <f>'2-2'!L15</f>
        <v>0</v>
      </c>
      <c r="M15" s="316">
        <f>'2-2'!M15</f>
        <v>130</v>
      </c>
      <c r="N15" s="316">
        <f>'2-2'!N15</f>
        <v>1</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4</v>
      </c>
      <c r="B16" s="371" t="str">
        <f>'1-2'!B14</f>
        <v>4-(2)-ア</v>
      </c>
      <c r="C16" s="372" t="str">
        <f>'1-2'!C14</f>
        <v>広報活動の充実</v>
      </c>
      <c r="D16" s="254">
        <v>13</v>
      </c>
      <c r="E16" s="314" t="str">
        <f>'2-2'!E16</f>
        <v>報償費</v>
      </c>
      <c r="F16" s="315" t="str">
        <f>'2-2'!F16</f>
        <v>四技能を伸ばす指導法の研修会講師謝礼</v>
      </c>
      <c r="G16" s="224">
        <f>'2-2'!G16</f>
        <v>84000</v>
      </c>
      <c r="H16" s="316">
        <f>'2-2'!H16</f>
        <v>1</v>
      </c>
      <c r="I16" s="316">
        <f>'2-2'!I16</f>
        <v>1</v>
      </c>
      <c r="J16" s="373">
        <f>'2-2'!J16</f>
        <v>84000</v>
      </c>
      <c r="K16" s="374" t="str">
        <f>'2-2'!K16</f>
        <v>四技能を伸ばす指導法の研修会講師謝礼</v>
      </c>
      <c r="L16" s="224">
        <f>'2-2'!L16</f>
        <v>0</v>
      </c>
      <c r="M16" s="316">
        <f>'2-2'!M16</f>
        <v>1</v>
      </c>
      <c r="N16" s="316">
        <f>'2-2'!N16</f>
        <v>1</v>
      </c>
      <c r="O16" s="342">
        <f t="shared" si="3"/>
        <v>0</v>
      </c>
      <c r="P16" s="375">
        <f>'2-2'!P16</f>
        <v>0</v>
      </c>
      <c r="Q16" s="376" t="str">
        <f>'2-2'!Q16</f>
        <v>下半期で執行</v>
      </c>
      <c r="R16" s="25">
        <f>IF(AND(ISNA(MATCH($D16,'随時②-2'!$D$4:$D$18,0)),ISNA(MATCH($D16,'随時③-2'!$D$4:$D$18,0))),0,1)</f>
        <v>0</v>
      </c>
      <c r="S16" s="63">
        <f t="shared" si="0"/>
      </c>
      <c r="T16" s="63">
        <f t="shared" si="1"/>
      </c>
      <c r="U16" s="5">
        <f t="shared" si="2"/>
        <v>1</v>
      </c>
    </row>
    <row r="17" spans="1:21" ht="30" customHeight="1">
      <c r="A17" s="370">
        <f>'1-2'!A17</f>
        <v>5</v>
      </c>
      <c r="B17" s="371" t="str">
        <f>'1-2'!B15</f>
        <v>4-(2)-ア</v>
      </c>
      <c r="C17" s="372" t="str">
        <f>'1-2'!C15</f>
        <v>広報活動の充実</v>
      </c>
      <c r="D17" s="254">
        <v>14</v>
      </c>
      <c r="E17" s="314" t="str">
        <f>'2-2'!E17</f>
        <v>旅費</v>
      </c>
      <c r="F17" s="315" t="str">
        <f>'2-2'!F17</f>
        <v>面接・小論文指導の指導法の研修講師旅費</v>
      </c>
      <c r="G17" s="224">
        <f>'2-2'!G17</f>
        <v>15000</v>
      </c>
      <c r="H17" s="316">
        <f>'2-2'!H17</f>
        <v>1</v>
      </c>
      <c r="I17" s="316">
        <f>'2-2'!I17</f>
        <v>2</v>
      </c>
      <c r="J17" s="373">
        <f>'2-2'!J17</f>
        <v>30000</v>
      </c>
      <c r="K17" s="374" t="str">
        <f>'2-2'!K17</f>
        <v>面接・小論文指導の指導法の研修講師旅費</v>
      </c>
      <c r="L17" s="486">
        <f>'2-2'!L17</f>
        <v>14120</v>
      </c>
      <c r="M17" s="316">
        <f>'2-2'!M17</f>
        <v>1</v>
      </c>
      <c r="N17" s="316">
        <f>'2-2'!N17</f>
        <v>1</v>
      </c>
      <c r="O17" s="342">
        <f t="shared" si="3"/>
        <v>14120</v>
      </c>
      <c r="P17" s="375">
        <f>'2-2'!P17</f>
        <v>0</v>
      </c>
      <c r="Q17" s="376">
        <f>'2-2'!Q17</f>
        <v>0</v>
      </c>
      <c r="R17" s="25">
        <f>IF(AND(ISNA(MATCH($D17,'随時②-2'!$D$4:$D$18,0)),ISNA(MATCH($D17,'随時③-2'!$D$4:$D$18,0))),0,1)</f>
        <v>0</v>
      </c>
      <c r="S17" s="63">
        <f t="shared" si="0"/>
      </c>
      <c r="T17" s="63">
        <f t="shared" si="1"/>
      </c>
      <c r="U17" s="5">
        <f t="shared" si="2"/>
        <v>2</v>
      </c>
    </row>
    <row r="18" spans="1:21" ht="30" customHeight="1">
      <c r="A18" s="370">
        <f>'1-2'!A18</f>
        <v>5</v>
      </c>
      <c r="B18" s="371" t="str">
        <f>'1-2'!B16</f>
        <v>1-(1)-ア</v>
      </c>
      <c r="C18" s="372" t="str">
        <f>'1-2'!C16</f>
        <v>英語教育の充実</v>
      </c>
      <c r="D18" s="254">
        <v>15</v>
      </c>
      <c r="E18" s="314" t="str">
        <f>'2-2'!E18</f>
        <v>旅費</v>
      </c>
      <c r="F18" s="315" t="str">
        <f>'2-2'!F18</f>
        <v>HANAZONO進路探究ﾌﾟﾛｸﾞﾗﾑ講師旅費</v>
      </c>
      <c r="G18" s="224">
        <f>'2-2'!G18</f>
        <v>6700</v>
      </c>
      <c r="H18" s="316">
        <f>'2-2'!H18</f>
        <v>5</v>
      </c>
      <c r="I18" s="316">
        <f>'2-2'!I18</f>
        <v>1</v>
      </c>
      <c r="J18" s="646">
        <f>'2-2'!J18</f>
        <v>33500</v>
      </c>
      <c r="K18" s="647" t="str">
        <f>'2-2'!K18</f>
        <v>HANAZONO進路探究ﾌﾟﾛｸﾞﾗﾑ講師旅費</v>
      </c>
      <c r="L18" s="648">
        <f>'2-2'!L18</f>
        <v>3600</v>
      </c>
      <c r="M18" s="649">
        <f>'2-2'!M18</f>
        <v>1</v>
      </c>
      <c r="N18" s="649">
        <f>'2-2'!N18</f>
        <v>1</v>
      </c>
      <c r="O18" s="650">
        <f t="shared" si="3"/>
        <v>3600</v>
      </c>
      <c r="P18" s="651">
        <f>'2-2'!P18</f>
        <v>0</v>
      </c>
      <c r="Q18" s="652">
        <f>'2-2'!Q18</f>
        <v>0</v>
      </c>
      <c r="R18" s="25">
        <f>IF(AND(ISNA(MATCH($D18,'随時②-2'!$D$4:$D$18,0)),ISNA(MATCH($D18,'随時③-2'!$D$4:$D$18,0))),0,1)</f>
        <v>0</v>
      </c>
      <c r="S18" s="63">
        <f t="shared" si="0"/>
      </c>
      <c r="T18" s="63">
        <f t="shared" si="1"/>
      </c>
      <c r="U18" s="5">
        <f t="shared" si="2"/>
        <v>2</v>
      </c>
    </row>
    <row r="19" spans="1:21" ht="30" customHeight="1">
      <c r="A19" s="370">
        <f>'随時②-2'!A21</f>
        <v>1</v>
      </c>
      <c r="B19" s="371" t="str">
        <f>'随時②-2'!B21</f>
        <v>2-(1)-イ</v>
      </c>
      <c r="C19" s="372" t="str">
        <f>'随時②-2'!C21</f>
        <v>学力の向上</v>
      </c>
      <c r="D19" s="263">
        <v>201</v>
      </c>
      <c r="E19" s="315" t="str">
        <f>'2-2'!E124</f>
        <v>委託料</v>
      </c>
      <c r="F19" s="315" t="str">
        <f>'2-2'!F124</f>
        <v>授業アンケートシステム運用業務委託</v>
      </c>
      <c r="G19" s="224">
        <f>'2-2'!G124</f>
        <v>54000</v>
      </c>
      <c r="H19" s="316">
        <f>'2-2'!H124</f>
        <v>1</v>
      </c>
      <c r="I19" s="316">
        <f>'2-2'!I124</f>
        <v>1</v>
      </c>
      <c r="J19" s="380">
        <f>'2-2'!J124</f>
        <v>54000</v>
      </c>
      <c r="K19" s="653" t="str">
        <f>'2-2'!K124</f>
        <v>授業アンケートシステム運用業務委託</v>
      </c>
      <c r="L19" s="654">
        <f>'2-2'!L124</f>
        <v>53244</v>
      </c>
      <c r="M19" s="322">
        <f>'2-2'!M124</f>
        <v>1</v>
      </c>
      <c r="N19" s="322">
        <f>'2-2'!N124</f>
        <v>1</v>
      </c>
      <c r="O19" s="309">
        <f aca="true" t="shared" si="4" ref="O19:O24">L19*M19*N19</f>
        <v>53244</v>
      </c>
      <c r="P19" s="655">
        <f>'2-2'!P124</f>
        <v>0</v>
      </c>
      <c r="Q19" s="656" t="str">
        <f>'2-2'!Q124</f>
        <v>負担行為のみ</v>
      </c>
      <c r="R19" s="25">
        <f>IF(AND(ISNA(MATCH($D19,'随時②-2'!$D$4:$D$18,0)),ISNA(MATCH($D19,'随時③-2'!$D$4:$D$18,0))),0,1)</f>
        <v>0</v>
      </c>
      <c r="S19" s="63">
        <f>IF(P19="◎",J19,"")</f>
      </c>
      <c r="T19" s="63">
        <f>IF(P19="◎",O19,"")</f>
      </c>
      <c r="U19" s="5">
        <f>IF($E19=0,"",VLOOKUP($E19,$V$5:$X$13,2))</f>
        <v>6</v>
      </c>
    </row>
    <row r="20" spans="1:21" ht="30" customHeight="1">
      <c r="A20" s="377">
        <f>'随時②-2'!A22</f>
        <v>3</v>
      </c>
      <c r="B20" s="378" t="str">
        <f>'随時②-2'!B22</f>
        <v>4-(2)-ア</v>
      </c>
      <c r="C20" s="379" t="str">
        <f>'随時②-2'!C22</f>
        <v>広報活動の充実</v>
      </c>
      <c r="D20" s="254">
        <v>202</v>
      </c>
      <c r="E20" s="314" t="str">
        <f>'2-2'!E125</f>
        <v>委託料</v>
      </c>
      <c r="F20" s="314" t="str">
        <f>'2-2'!F125</f>
        <v>学校パンフレットデザイン委託</v>
      </c>
      <c r="G20" s="321">
        <f>'2-2'!G125</f>
        <v>80000</v>
      </c>
      <c r="H20" s="322">
        <f>'2-2'!H125</f>
        <v>1</v>
      </c>
      <c r="I20" s="322">
        <f>'2-2'!I125</f>
        <v>1</v>
      </c>
      <c r="J20" s="380">
        <f>'2-2'!J125</f>
        <v>80000</v>
      </c>
      <c r="K20" s="374" t="str">
        <f>'2-2'!K125</f>
        <v>学校パンフレットデザイン委託</v>
      </c>
      <c r="L20" s="486">
        <f>'2-2'!L125</f>
        <v>79920</v>
      </c>
      <c r="M20" s="316">
        <f>'2-2'!M125</f>
        <v>1</v>
      </c>
      <c r="N20" s="316">
        <f>'2-2'!N125</f>
        <v>1</v>
      </c>
      <c r="O20" s="309">
        <f t="shared" si="4"/>
        <v>79920</v>
      </c>
      <c r="P20" s="375">
        <f>'2-2'!P125</f>
        <v>0</v>
      </c>
      <c r="Q20" s="376">
        <f>'2-2'!Q125</f>
        <v>0</v>
      </c>
      <c r="R20" s="25">
        <f>IF(AND(ISNA(MATCH($D20,'随時②-2'!$D$4:$D$18,0)),ISNA(MATCH($D20,'随時③-2'!$D$4:$D$18,0))),0,1)</f>
        <v>0</v>
      </c>
      <c r="S20" s="63">
        <f>IF(P20="◎",J20,"")</f>
      </c>
      <c r="T20" s="63">
        <f>IF(P20="◎",O20,"")</f>
      </c>
      <c r="U20" s="5">
        <f>IF($E20=0,"",VLOOKUP($E20,$V$5:$X$13,2))</f>
        <v>6</v>
      </c>
    </row>
    <row r="21" spans="1:21" ht="30" customHeight="1">
      <c r="A21" s="377">
        <f>'随時②-2'!A23</f>
        <v>5</v>
      </c>
      <c r="B21" s="378" t="str">
        <f>'随時②-2'!B23</f>
        <v>2-(2)-ウ</v>
      </c>
      <c r="C21" s="379" t="str">
        <f>'随時②-2'!C23</f>
        <v>ｷｬﾘｱ形成の段階的支援</v>
      </c>
      <c r="D21" s="254">
        <v>203</v>
      </c>
      <c r="E21" s="314" t="str">
        <f>'2-2'!E126</f>
        <v>委託料</v>
      </c>
      <c r="F21" s="314" t="str">
        <f>'2-2'!F126</f>
        <v>クエストカップ導入費</v>
      </c>
      <c r="G21" s="321">
        <f>'2-2'!G126</f>
        <v>270000</v>
      </c>
      <c r="H21" s="322">
        <f>'2-2'!H126</f>
        <v>1</v>
      </c>
      <c r="I21" s="322">
        <f>'2-2'!I126</f>
        <v>1</v>
      </c>
      <c r="J21" s="380">
        <f>'2-2'!J126</f>
        <v>270000</v>
      </c>
      <c r="K21" s="374" t="str">
        <f>'2-2'!K126</f>
        <v>クエストカップ導入費</v>
      </c>
      <c r="L21" s="224">
        <f>'2-2'!L126</f>
        <v>0</v>
      </c>
      <c r="M21" s="316">
        <f>'2-2'!M126</f>
        <v>1</v>
      </c>
      <c r="N21" s="316">
        <f>'2-2'!N126</f>
        <v>1</v>
      </c>
      <c r="O21" s="309">
        <f t="shared" si="4"/>
        <v>0</v>
      </c>
      <c r="P21" s="375">
        <f>'2-2'!P126</f>
        <v>0</v>
      </c>
      <c r="Q21" s="376">
        <f>'2-2'!Q126</f>
        <v>0</v>
      </c>
      <c r="R21" s="25">
        <f>IF(AND(ISNA(MATCH($D21,'随時②-2'!$D$4:$D$18,0)),ISNA(MATCH($D21,'随時③-2'!$D$4:$D$18,0))),0,1)</f>
        <v>0</v>
      </c>
      <c r="S21" s="63">
        <f>IF(P21="◎",J21,"")</f>
      </c>
      <c r="T21" s="63">
        <f>IF(P21="◎",O21,"")</f>
      </c>
      <c r="U21" s="5">
        <f>IF($E21=0,"",VLOOKUP($E21,$V$5:$X$13,2))</f>
        <v>6</v>
      </c>
    </row>
    <row r="22" spans="1:21" ht="30" customHeight="1">
      <c r="A22" s="377">
        <f>'随時②-2'!A24</f>
        <v>1</v>
      </c>
      <c r="B22" s="378" t="str">
        <f>'随時②-2'!B24</f>
        <v>2-(1)-ア</v>
      </c>
      <c r="C22" s="379" t="str">
        <f>'随時②-2'!C24</f>
        <v>学力の向上</v>
      </c>
      <c r="D22" s="254">
        <v>204</v>
      </c>
      <c r="E22" s="314" t="str">
        <f>'2-2'!E127</f>
        <v>負担金、補助及び交付金</v>
      </c>
      <c r="F22" s="314" t="str">
        <f>'2-2'!F127</f>
        <v>授業力向上のための教員研修参加</v>
      </c>
      <c r="G22" s="321">
        <f>'2-2'!G127</f>
        <v>2000</v>
      </c>
      <c r="H22" s="322">
        <f>'2-2'!H127</f>
        <v>2</v>
      </c>
      <c r="I22" s="322">
        <f>'2-2'!I127</f>
        <v>1</v>
      </c>
      <c r="J22" s="380">
        <f>'2-2'!J127</f>
        <v>4000</v>
      </c>
      <c r="K22" s="374" t="str">
        <f>'2-2'!K127</f>
        <v>授業力向上のための教員研修参加</v>
      </c>
      <c r="L22" s="224">
        <f>'2-2'!L127</f>
        <v>0</v>
      </c>
      <c r="M22" s="316">
        <f>'2-2'!M127</f>
        <v>2</v>
      </c>
      <c r="N22" s="316">
        <f>'2-2'!N127</f>
        <v>1</v>
      </c>
      <c r="O22" s="309">
        <f t="shared" si="4"/>
        <v>0</v>
      </c>
      <c r="P22" s="375">
        <f>'2-2'!P127</f>
        <v>0</v>
      </c>
      <c r="Q22" s="376" t="str">
        <f>'2-2'!Q127</f>
        <v>下半期で執行</v>
      </c>
      <c r="R22" s="25">
        <f>IF(AND(ISNA(MATCH($D22,'随時②-2'!$D$4:$D$18,0)),ISNA(MATCH($D22,'随時③-2'!$D$4:$D$18,0))),0,1)</f>
        <v>0</v>
      </c>
      <c r="S22" s="63">
        <f>IF(P22="◎",J22,"")</f>
      </c>
      <c r="T22" s="63">
        <f>IF(P22="◎",O22,"")</f>
      </c>
      <c r="U22" s="5">
        <f>IF($E22=0,"",VLOOKUP($E22,$V$5:$X$13,2))</f>
        <v>9</v>
      </c>
    </row>
    <row r="23" spans="1:21" ht="30" customHeight="1">
      <c r="A23" s="377">
        <f>'随時②-2'!A25</f>
        <v>1</v>
      </c>
      <c r="B23" s="378" t="str">
        <f>'随時②-2'!B25</f>
        <v>2-(1)-ア</v>
      </c>
      <c r="C23" s="379" t="str">
        <f>'随時②-2'!C25</f>
        <v>学力の向上</v>
      </c>
      <c r="D23" s="254">
        <v>205</v>
      </c>
      <c r="E23" s="314" t="str">
        <f>'2-2'!E128</f>
        <v>旅費</v>
      </c>
      <c r="F23" s="314" t="str">
        <f>'2-2'!F128</f>
        <v>授業力向上のための教員研修参加</v>
      </c>
      <c r="G23" s="321">
        <f>'2-2'!G128</f>
        <v>2000</v>
      </c>
      <c r="H23" s="322">
        <f>'2-2'!H128</f>
        <v>2</v>
      </c>
      <c r="I23" s="322">
        <f>'2-2'!I128</f>
        <v>1</v>
      </c>
      <c r="J23" s="380">
        <f>'2-2'!J128</f>
        <v>4000</v>
      </c>
      <c r="K23" s="374" t="str">
        <f>'2-2'!K128</f>
        <v>授業力向上のための教員研修参加</v>
      </c>
      <c r="L23" s="224">
        <f>'2-2'!L128</f>
        <v>0</v>
      </c>
      <c r="M23" s="316">
        <f>'2-2'!M128</f>
        <v>2</v>
      </c>
      <c r="N23" s="316">
        <f>'2-2'!N128</f>
        <v>1</v>
      </c>
      <c r="O23" s="309">
        <f t="shared" si="4"/>
        <v>0</v>
      </c>
      <c r="P23" s="375">
        <f>'2-2'!P128</f>
        <v>0</v>
      </c>
      <c r="Q23" s="376" t="str">
        <f>'2-2'!Q128</f>
        <v>下半期で執行</v>
      </c>
      <c r="R23" s="25">
        <f>IF(AND(ISNA(MATCH($D23,'随時②-2'!$D$4:$D$18,0)),ISNA(MATCH($D23,'随時③-2'!$D$4:$D$18,0))),0,1)</f>
        <v>0</v>
      </c>
      <c r="S23" s="63">
        <f>IF(P23="◎",J23,"")</f>
      </c>
      <c r="T23" s="63">
        <f>IF(P23="◎",O23,"")</f>
      </c>
      <c r="U23" s="5">
        <f>IF($E23=0,"",VLOOKUP($E23,$V$5:$X$13,2))</f>
        <v>2</v>
      </c>
    </row>
    <row r="24" spans="1:20" ht="30" customHeight="1">
      <c r="A24" s="370">
        <f>'2-4'!A4</f>
        <v>1</v>
      </c>
      <c r="B24" s="378">
        <f>'2-4'!B4</f>
        <v>0</v>
      </c>
      <c r="C24" s="372">
        <f>'2-4'!C4</f>
        <v>0</v>
      </c>
      <c r="D24" s="263">
        <v>301</v>
      </c>
      <c r="E24" s="315" t="str">
        <f>IF($R24=1,"",VLOOKUP($D24,'2-4'!$D$4:$L$103,2))</f>
        <v>負担金、補助及び交付金</v>
      </c>
      <c r="F24" s="315" t="str">
        <f>IF($R24=1,"取消し",VLOOKUP($D24,'2-4'!$D$4:$L$103,3))</f>
        <v>各種団体負担金（会費）</v>
      </c>
      <c r="G24" s="224">
        <f>IF($R24=1,,VLOOKUP($D24,'2-4'!$D$4:$L$103,4))</f>
        <v>2000</v>
      </c>
      <c r="H24" s="316">
        <f>IF($R24=1,,VLOOKUP($D24,'2-4'!$D$4:$L$103,5))</f>
        <v>1</v>
      </c>
      <c r="I24" s="316">
        <f>IF($R24=1,,VLOOKUP($D24,'2-4'!$D$4:$L$103,6))</f>
        <v>1</v>
      </c>
      <c r="J24" s="224">
        <f>IF($R24=1,,VLOOKUP($D24,'2-4'!$D$4:$L$103,7))</f>
        <v>2000</v>
      </c>
      <c r="K24" s="339" t="str">
        <f aca="true" t="shared" si="5" ref="K24:K37">F24</f>
        <v>各種団体負担金（会費）</v>
      </c>
      <c r="L24" s="340">
        <f aca="true" t="shared" si="6" ref="L24:L30">G24</f>
        <v>2000</v>
      </c>
      <c r="M24" s="341">
        <f aca="true" t="shared" si="7" ref="M24:M37">H24</f>
        <v>1</v>
      </c>
      <c r="N24" s="341">
        <f aca="true" t="shared" si="8" ref="N24:N37">I24</f>
        <v>1</v>
      </c>
      <c r="O24" s="342">
        <f t="shared" si="4"/>
        <v>2000</v>
      </c>
      <c r="P24" s="381">
        <f>IF($R24=1,"",VLOOKUP($D24,'2-4'!$D$4:$L$103,8))</f>
        <v>0</v>
      </c>
      <c r="Q24" s="279" t="s">
        <v>254</v>
      </c>
      <c r="R24" s="25">
        <f>IF(AND(ISNA(MATCH($D24,'随時②-2'!$D$4:$D$18,0)),ISNA(MATCH($D24,'随時③-2'!$D$4:$D$18,0))),0,1)</f>
        <v>0</v>
      </c>
      <c r="S24" s="63">
        <f aca="true" t="shared" si="9" ref="S24:S37">IF(P24="◎",J24,"")</f>
      </c>
      <c r="T24" s="63">
        <f aca="true" t="shared" si="10" ref="T24:T37">IF(P24="◎",O24,"")</f>
      </c>
    </row>
    <row r="25" spans="1:20" ht="30" customHeight="1">
      <c r="A25" s="377">
        <f>'2-4'!A5</f>
        <v>2</v>
      </c>
      <c r="B25" s="378" t="str">
        <f>'2-4'!B5</f>
        <v>3-(1)-イ</v>
      </c>
      <c r="C25" s="379" t="str">
        <f>'2-4'!C5</f>
        <v>部活動の活性化</v>
      </c>
      <c r="D25" s="254">
        <v>302</v>
      </c>
      <c r="E25" s="315" t="str">
        <f>IF($R25=1,"",VLOOKUP($D25,'2-4'!$D$4:$L$103,2))</f>
        <v>役務費</v>
      </c>
      <c r="F25" s="315" t="str">
        <f>IF($R25=1,"取消し",VLOOKUP($D25,'2-4'!$D$4:$L$103,3))</f>
        <v>クラブ体験保険料</v>
      </c>
      <c r="G25" s="224">
        <f>IF($R25=1,,VLOOKUP($D25,'2-4'!$D$4:$L$103,4))</f>
        <v>200</v>
      </c>
      <c r="H25" s="316">
        <f>IF($R25=1,,VLOOKUP($D25,'2-4'!$D$4:$L$103,5))</f>
        <v>100</v>
      </c>
      <c r="I25" s="316">
        <f>IF($R25=1,,VLOOKUP($D25,'2-4'!$D$4:$L$103,6))</f>
        <v>1</v>
      </c>
      <c r="J25" s="224">
        <f>IF($R25=1,,VLOOKUP($D25,'2-4'!$D$4:$L$103,7))</f>
        <v>20000</v>
      </c>
      <c r="K25" s="318" t="str">
        <f t="shared" si="5"/>
        <v>クラブ体験保険料</v>
      </c>
      <c r="L25" s="319">
        <v>12937</v>
      </c>
      <c r="M25" s="320">
        <v>1</v>
      </c>
      <c r="N25" s="320">
        <f t="shared" si="8"/>
        <v>1</v>
      </c>
      <c r="O25" s="309">
        <f aca="true" t="shared" si="11" ref="O25:O37">L25*M25*N25</f>
        <v>12937</v>
      </c>
      <c r="P25" s="381">
        <f>IF($R25=1,"",VLOOKUP($D25,'2-4'!$D$4:$L$103,8))</f>
        <v>0</v>
      </c>
      <c r="Q25" s="279" t="str">
        <f>IF($R25=1,"",VLOOKUP($D25,'2-4'!$D$4:$L$103,9))</f>
        <v>配当済み</v>
      </c>
      <c r="R25" s="25">
        <f>IF(AND(ISNA(MATCH($D25,'随時②-2'!$D$4:$D$18,0)),ISNA(MATCH($D25,'随時③-2'!$D$4:$D$18,0))),0,1)</f>
        <v>0</v>
      </c>
      <c r="S25" s="63">
        <f t="shared" si="9"/>
      </c>
      <c r="T25" s="63">
        <f t="shared" si="10"/>
      </c>
    </row>
    <row r="26" spans="1:20" ht="30" customHeight="1">
      <c r="A26" s="377">
        <f>'2-4'!A6</f>
        <v>3</v>
      </c>
      <c r="B26" s="378" t="str">
        <f>'2-4'!B6</f>
        <v>4-(2)-ア</v>
      </c>
      <c r="C26" s="379" t="str">
        <f>'2-4'!C6</f>
        <v>広報活動の充実</v>
      </c>
      <c r="D26" s="254">
        <v>303</v>
      </c>
      <c r="E26" s="315" t="str">
        <f>IF($R26=1,"",VLOOKUP($D26,'2-4'!$D$4:$L$103,2))</f>
        <v>消耗需用費</v>
      </c>
      <c r="F26" s="315" t="str">
        <f>IF($R26=1,"取消し",VLOOKUP($D26,'2-4'!$D$4:$L$103,3))</f>
        <v>授業体験用費用</v>
      </c>
      <c r="G26" s="224">
        <f>IF($R26=1,,VLOOKUP($D26,'2-4'!$D$4:$L$103,4))</f>
        <v>150000</v>
      </c>
      <c r="H26" s="316">
        <f>IF($R26=1,,VLOOKUP($D26,'2-4'!$D$4:$L$103,5))</f>
        <v>1</v>
      </c>
      <c r="I26" s="316">
        <f>IF($R26=1,,VLOOKUP($D26,'2-4'!$D$4:$L$103,6))</f>
        <v>1</v>
      </c>
      <c r="J26" s="224">
        <f>IF($R26=1,,VLOOKUP($D26,'2-4'!$D$4:$L$103,7))</f>
        <v>150000</v>
      </c>
      <c r="K26" s="318" t="str">
        <f t="shared" si="5"/>
        <v>授業体験用費用</v>
      </c>
      <c r="L26" s="487">
        <v>90855</v>
      </c>
      <c r="M26" s="320">
        <f t="shared" si="7"/>
        <v>1</v>
      </c>
      <c r="N26" s="320">
        <f t="shared" si="8"/>
        <v>1</v>
      </c>
      <c r="O26" s="309">
        <f t="shared" si="11"/>
        <v>90855</v>
      </c>
      <c r="P26" s="381">
        <f>IF($R26=1,"",VLOOKUP($D26,'2-4'!$D$4:$L$103,8))</f>
        <v>0</v>
      </c>
      <c r="Q26" s="279" t="str">
        <f>IF($R26=1,"",VLOOKUP($D26,'2-4'!$D$4:$L$103,9))</f>
        <v>配当済み</v>
      </c>
      <c r="R26" s="25">
        <f>IF(AND(ISNA(MATCH($D26,'随時②-2'!$D$4:$D$18,0)),ISNA(MATCH($D26,'随時③-2'!$D$4:$D$18,0))),0,1)</f>
        <v>0</v>
      </c>
      <c r="S26" s="63">
        <f t="shared" si="9"/>
      </c>
      <c r="T26" s="63">
        <f t="shared" si="10"/>
      </c>
    </row>
    <row r="27" spans="1:20" ht="30" customHeight="1">
      <c r="A27" s="377">
        <f>'2-4'!A7</f>
        <v>4</v>
      </c>
      <c r="B27" s="378" t="str">
        <f>'2-4'!B7</f>
        <v>1-(1)-ア</v>
      </c>
      <c r="C27" s="379" t="str">
        <f>'2-4'!C7</f>
        <v>英語教育の充実</v>
      </c>
      <c r="D27" s="254">
        <v>304</v>
      </c>
      <c r="E27" s="315" t="str">
        <f>IF($R27=1,"",VLOOKUP($D27,'2-4'!$D$4:$L$103,2))</f>
        <v>報償費</v>
      </c>
      <c r="F27" s="315" t="str">
        <f>IF($R27=1,"取消し",VLOOKUP($D27,'2-4'!$D$4:$L$103,3))</f>
        <v>四技能を伸ばす指導法の研修会講師謝礼</v>
      </c>
      <c r="G27" s="224">
        <f>IF($R27=1,,VLOOKUP($D27,'2-4'!$D$4:$L$103,4))</f>
        <v>84000</v>
      </c>
      <c r="H27" s="316">
        <f>IF($R27=1,,VLOOKUP($D27,'2-4'!$D$4:$L$103,5))</f>
        <v>1</v>
      </c>
      <c r="I27" s="316">
        <f>IF($R27=1,,VLOOKUP($D27,'2-4'!$D$4:$L$103,6))</f>
        <v>1</v>
      </c>
      <c r="J27" s="224">
        <f>IF($R27=1,,VLOOKUP($D27,'2-4'!$D$4:$L$103,7))</f>
        <v>84000</v>
      </c>
      <c r="K27" s="318" t="str">
        <f t="shared" si="5"/>
        <v>四技能を伸ばす指導法の研修会講師謝礼</v>
      </c>
      <c r="L27" s="487">
        <f t="shared" si="6"/>
        <v>84000</v>
      </c>
      <c r="M27" s="320">
        <f t="shared" si="7"/>
        <v>1</v>
      </c>
      <c r="N27" s="320">
        <f t="shared" si="8"/>
        <v>1</v>
      </c>
      <c r="O27" s="309">
        <f t="shared" si="11"/>
        <v>84000</v>
      </c>
      <c r="P27" s="381">
        <f>IF($R27=1,"",VLOOKUP($D27,'2-4'!$D$4:$L$103,8))</f>
        <v>0</v>
      </c>
      <c r="Q27" s="279" t="str">
        <f>IF($R27=1,"",VLOOKUP($D27,'2-4'!$D$4:$L$103,9))</f>
        <v>配当済み</v>
      </c>
      <c r="R27" s="25">
        <f>IF(AND(ISNA(MATCH($D27,'随時②-2'!$D$4:$D$18,0)),ISNA(MATCH($D27,'随時③-2'!$D$4:$D$18,0))),0,1)</f>
        <v>0</v>
      </c>
      <c r="S27" s="63">
        <f t="shared" si="9"/>
      </c>
      <c r="T27" s="63">
        <f t="shared" si="10"/>
      </c>
    </row>
    <row r="28" spans="1:20" ht="30" customHeight="1">
      <c r="A28" s="377" t="e">
        <f>'2-4'!#REF!</f>
        <v>#REF!</v>
      </c>
      <c r="B28" s="378" t="str">
        <f>'2-4'!B8</f>
        <v>2-(1)-ア</v>
      </c>
      <c r="C28" s="379" t="str">
        <f>'2-4'!C8</f>
        <v>学力の向上</v>
      </c>
      <c r="D28" s="254">
        <v>305</v>
      </c>
      <c r="E28" s="315" t="str">
        <f>IF($R28=1,"",VLOOKUP($D28,'2-4'!$D$4:$L$103,2))</f>
        <v>旅費</v>
      </c>
      <c r="F28" s="315" t="str">
        <f>IF($R28=1,"取消し",VLOOKUP($D28,'2-4'!$D$4:$L$103,3))</f>
        <v>授業力向上のための教員研修参加</v>
      </c>
      <c r="G28" s="224">
        <f>IF($R28=1,,VLOOKUP($D28,'2-4'!$D$4:$L$103,4))</f>
        <v>2000</v>
      </c>
      <c r="H28" s="316">
        <f>IF($R28=1,,VLOOKUP($D28,'2-4'!$D$4:$L$103,5))</f>
        <v>2</v>
      </c>
      <c r="I28" s="316">
        <f>IF($R28=1,,VLOOKUP($D28,'2-4'!$D$4:$L$103,6))</f>
        <v>1</v>
      </c>
      <c r="J28" s="224">
        <f>IF($R28=1,,VLOOKUP($D28,'2-4'!$D$4:$L$103,7))</f>
        <v>4000</v>
      </c>
      <c r="K28" s="318" t="str">
        <f t="shared" si="5"/>
        <v>授業力向上のための教員研修参加</v>
      </c>
      <c r="L28" s="487">
        <v>750</v>
      </c>
      <c r="M28" s="320">
        <f t="shared" si="7"/>
        <v>2</v>
      </c>
      <c r="N28" s="320">
        <f t="shared" si="8"/>
        <v>1</v>
      </c>
      <c r="O28" s="309">
        <f t="shared" si="11"/>
        <v>1500</v>
      </c>
      <c r="P28" s="381">
        <f>IF($R28=1,"",VLOOKUP($D28,'2-4'!$D$4:$L$103,8))</f>
        <v>0</v>
      </c>
      <c r="Q28" s="279" t="str">
        <f>IF($R28=1,"",VLOOKUP($D28,'2-4'!$D$4:$L$103,9))</f>
        <v>配当済み</v>
      </c>
      <c r="R28" s="25">
        <f>IF(AND(ISNA(MATCH($D28,'随時②-2'!$D$4:$D$18,0)),ISNA(MATCH($D28,'随時③-2'!$D$4:$D$18,0))),0,1)</f>
        <v>0</v>
      </c>
      <c r="S28" s="63">
        <f t="shared" si="9"/>
      </c>
      <c r="T28" s="63">
        <f t="shared" si="10"/>
      </c>
    </row>
    <row r="29" spans="1:20" ht="30" customHeight="1">
      <c r="A29" s="377">
        <f>'2-4'!A9</f>
        <v>6</v>
      </c>
      <c r="B29" s="378" t="str">
        <f>'2-4'!B9</f>
        <v>2-(1)-ア</v>
      </c>
      <c r="C29" s="379" t="str">
        <f>'2-4'!C9</f>
        <v>学力の向上</v>
      </c>
      <c r="D29" s="254">
        <v>306</v>
      </c>
      <c r="E29" s="315" t="str">
        <f>IF($R29=1,"",VLOOKUP($D29,'2-4'!$D$4:$L$103,2))</f>
        <v>負担金、補助及び交付金</v>
      </c>
      <c r="F29" s="315" t="str">
        <f>IF($R29=1,"取消し",VLOOKUP($D29,'2-4'!$D$4:$L$103,3))</f>
        <v>授業力向上のための教員研修参加</v>
      </c>
      <c r="G29" s="224">
        <f>IF($R29=1,,VLOOKUP($D29,'2-4'!$D$4:$L$103,4))</f>
        <v>2000</v>
      </c>
      <c r="H29" s="316">
        <f>IF($R29=1,,VLOOKUP($D29,'2-4'!$D$4:$L$103,5))</f>
        <v>2</v>
      </c>
      <c r="I29" s="316">
        <f>IF($R29=1,,VLOOKUP($D29,'2-4'!$D$4:$L$103,6))</f>
        <v>1</v>
      </c>
      <c r="J29" s="224">
        <f>IF($R29=1,,VLOOKUP($D29,'2-4'!$D$4:$L$103,7))</f>
        <v>4000</v>
      </c>
      <c r="K29" s="318" t="str">
        <f t="shared" si="5"/>
        <v>授業力向上のための教員研修参加</v>
      </c>
      <c r="L29" s="319">
        <f t="shared" si="6"/>
        <v>2000</v>
      </c>
      <c r="M29" s="320">
        <f t="shared" si="7"/>
        <v>2</v>
      </c>
      <c r="N29" s="320">
        <f t="shared" si="8"/>
        <v>1</v>
      </c>
      <c r="O29" s="309">
        <f t="shared" si="11"/>
        <v>4000</v>
      </c>
      <c r="P29" s="381">
        <f>IF($R29=1,"",VLOOKUP($D29,'2-4'!$D$4:$L$103,8))</f>
        <v>0</v>
      </c>
      <c r="Q29" s="279" t="str">
        <f>IF($R29=1,"",VLOOKUP($D29,'2-4'!$D$4:$L$103,9))</f>
        <v>配当済み</v>
      </c>
      <c r="R29" s="25">
        <f>IF(AND(ISNA(MATCH($D29,'随時②-2'!$D$4:$D$18,0)),ISNA(MATCH($D29,'随時③-2'!$D$4:$D$18,0))),0,1)</f>
        <v>0</v>
      </c>
      <c r="S29" s="63">
        <f t="shared" si="9"/>
      </c>
      <c r="T29" s="63">
        <f t="shared" si="10"/>
      </c>
    </row>
    <row r="30" spans="1:20" ht="30" customHeight="1">
      <c r="A30" s="377">
        <f>'2-4'!A10</f>
        <v>7</v>
      </c>
      <c r="B30" s="378" t="str">
        <f>'2-4'!B10</f>
        <v>2-(2)-ウ</v>
      </c>
      <c r="C30" s="379" t="str">
        <f>'2-4'!C10</f>
        <v>探究的な取組の導入</v>
      </c>
      <c r="D30" s="254">
        <v>307</v>
      </c>
      <c r="E30" s="315" t="str">
        <f>IF($R30=1,"",VLOOKUP($D30,'2-4'!$D$4:$L$103,2))</f>
        <v>備品購入費</v>
      </c>
      <c r="F30" s="315" t="str">
        <f>IF($R30=1,"取消し",VLOOKUP($D30,'2-4'!$D$4:$L$103,3))</f>
        <v>ノートパソコン</v>
      </c>
      <c r="G30" s="224">
        <v>155736</v>
      </c>
      <c r="H30" s="316">
        <f>IF($R30=1,,VLOOKUP($D30,'2-4'!$D$4:$L$103,5))</f>
        <v>1</v>
      </c>
      <c r="I30" s="316">
        <f>IF($R30=1,,VLOOKUP($D30,'2-4'!$D$4:$L$103,6))</f>
        <v>1</v>
      </c>
      <c r="J30" s="224">
        <v>155736</v>
      </c>
      <c r="K30" s="318" t="str">
        <f t="shared" si="5"/>
        <v>ノートパソコン</v>
      </c>
      <c r="L30" s="319">
        <f t="shared" si="6"/>
        <v>155736</v>
      </c>
      <c r="M30" s="320">
        <f t="shared" si="7"/>
        <v>1</v>
      </c>
      <c r="N30" s="320">
        <f t="shared" si="8"/>
        <v>1</v>
      </c>
      <c r="O30" s="309">
        <f t="shared" si="11"/>
        <v>155736</v>
      </c>
      <c r="P30" s="381">
        <f>IF($R30=1,"",VLOOKUP($D30,'2-4'!$D$4:$L$103,8))</f>
        <v>0</v>
      </c>
      <c r="Q30" s="279">
        <f>IF($R30=1,"",VLOOKUP($D30,'2-4'!$D$4:$L$103,9))</f>
        <v>0</v>
      </c>
      <c r="R30" s="25">
        <f>IF(AND(ISNA(MATCH($D30,'随時②-2'!$D$4:$D$18,0)),ISNA(MATCH($D30,'随時③-2'!$D$4:$D$18,0))),0,1)</f>
        <v>0</v>
      </c>
      <c r="S30" s="63">
        <f t="shared" si="9"/>
      </c>
      <c r="T30" s="63">
        <f t="shared" si="10"/>
      </c>
    </row>
    <row r="31" spans="1:20" ht="30" customHeight="1">
      <c r="A31" s="377">
        <f>'2-4'!A11</f>
        <v>8</v>
      </c>
      <c r="B31" s="378" t="str">
        <f>'2-4'!B11</f>
        <v>2-(2)-ウ</v>
      </c>
      <c r="C31" s="379" t="str">
        <f>'2-4'!C11</f>
        <v>探究的な取組の導入</v>
      </c>
      <c r="D31" s="254">
        <v>308</v>
      </c>
      <c r="E31" s="315" t="str">
        <f>IF($R31=1,"",VLOOKUP($D31,'2-4'!$D$4:$L$103,2))</f>
        <v>消耗需用費</v>
      </c>
      <c r="F31" s="315" t="str">
        <f>IF($R31=1,"取消し",VLOOKUP($D31,'2-4'!$D$4:$L$103,3))</f>
        <v>ハードディスク</v>
      </c>
      <c r="G31" s="224">
        <f>IF($R31=1,,VLOOKUP($D31,'2-4'!$D$4:$L$103,4))</f>
        <v>10000</v>
      </c>
      <c r="H31" s="316">
        <f>IF($R31=1,,VLOOKUP($D31,'2-4'!$D$4:$L$103,5))</f>
        <v>1</v>
      </c>
      <c r="I31" s="316">
        <f>IF($R31=1,,VLOOKUP($D31,'2-4'!$D$4:$L$103,6))</f>
        <v>1</v>
      </c>
      <c r="J31" s="224">
        <f>IF($R31=1,,VLOOKUP($D31,'2-4'!$D$4:$L$103,7))</f>
        <v>10000</v>
      </c>
      <c r="K31" s="318" t="str">
        <f t="shared" si="5"/>
        <v>ハードディスク</v>
      </c>
      <c r="L31" s="553">
        <v>51462</v>
      </c>
      <c r="M31" s="557">
        <f t="shared" si="7"/>
        <v>1</v>
      </c>
      <c r="N31" s="559">
        <f t="shared" si="8"/>
        <v>1</v>
      </c>
      <c r="O31" s="555">
        <f t="shared" si="11"/>
        <v>51462</v>
      </c>
      <c r="P31" s="381">
        <f>IF($R31=1,"",VLOOKUP($D31,'2-4'!$D$4:$L$103,8))</f>
        <v>0</v>
      </c>
      <c r="Q31" s="279">
        <f>IF($R31=1,"",VLOOKUP($D31,'2-4'!$D$4:$L$103,9))</f>
        <v>0</v>
      </c>
      <c r="R31" s="25">
        <f>IF(AND(ISNA(MATCH($D31,'随時②-2'!$D$4:$D$18,0)),ISNA(MATCH($D31,'随時③-2'!$D$4:$D$18,0))),0,1)</f>
        <v>0</v>
      </c>
      <c r="S31" s="63">
        <f t="shared" si="9"/>
      </c>
      <c r="T31" s="63">
        <f t="shared" si="10"/>
      </c>
    </row>
    <row r="32" spans="1:20" ht="30" customHeight="1">
      <c r="A32" s="377">
        <f>'2-4'!A12</f>
        <v>9</v>
      </c>
      <c r="B32" s="378" t="str">
        <f>'2-4'!B12</f>
        <v>2-(2)-ウ</v>
      </c>
      <c r="C32" s="379" t="str">
        <f>'2-4'!C12</f>
        <v>探究的な取組の導入</v>
      </c>
      <c r="D32" s="254">
        <v>309</v>
      </c>
      <c r="E32" s="315" t="str">
        <f>IF($R32=1,"",VLOOKUP($D32,'2-4'!$D$4:$L$103,2))</f>
        <v>消耗需用費</v>
      </c>
      <c r="F32" s="315" t="str">
        <f>IF($R32=1,"取消し",VLOOKUP($D32,'2-4'!$D$4:$L$103,3))</f>
        <v>スキャナ</v>
      </c>
      <c r="G32" s="224">
        <f>IF($R32=1,,VLOOKUP($D32,'2-4'!$D$4:$L$103,4))</f>
        <v>43000</v>
      </c>
      <c r="H32" s="316">
        <f>IF($R32=1,,VLOOKUP($D32,'2-4'!$D$4:$L$103,5))</f>
        <v>1</v>
      </c>
      <c r="I32" s="316">
        <f>IF($R32=1,,VLOOKUP($D32,'2-4'!$D$4:$L$103,6))</f>
        <v>1</v>
      </c>
      <c r="J32" s="224">
        <f>IF($R32=1,,VLOOKUP($D32,'2-4'!$D$4:$L$103,7))</f>
        <v>43000</v>
      </c>
      <c r="K32" s="318" t="str">
        <f t="shared" si="5"/>
        <v>スキャナ</v>
      </c>
      <c r="L32" s="554"/>
      <c r="M32" s="558"/>
      <c r="N32" s="560"/>
      <c r="O32" s="556"/>
      <c r="P32" s="381">
        <f>IF($R32=1,"",VLOOKUP($D32,'2-4'!$D$4:$L$103,8))</f>
        <v>0</v>
      </c>
      <c r="Q32" s="279">
        <f>IF($R32=1,"",VLOOKUP($D32,'2-4'!$D$4:$L$103,9))</f>
        <v>0</v>
      </c>
      <c r="R32" s="25">
        <f>IF(AND(ISNA(MATCH($D32,'随時②-2'!$D$4:$D$18,0)),ISNA(MATCH($D32,'随時③-2'!$D$4:$D$18,0))),0,1)</f>
        <v>0</v>
      </c>
      <c r="S32" s="63">
        <f t="shared" si="9"/>
      </c>
      <c r="T32" s="63">
        <f t="shared" si="10"/>
      </c>
    </row>
    <row r="33" spans="1:20" ht="30" customHeight="1">
      <c r="A33" s="377">
        <f>'2-4'!A13</f>
        <v>10</v>
      </c>
      <c r="B33" s="378" t="str">
        <f>'2-4'!B13</f>
        <v>2-(2)-ウ</v>
      </c>
      <c r="C33" s="379" t="str">
        <f>'2-4'!C13</f>
        <v>探究的な取組の導入</v>
      </c>
      <c r="D33" s="254">
        <v>310</v>
      </c>
      <c r="E33" s="315" t="str">
        <f>IF($R33=1,"",VLOOKUP($D33,'2-4'!$D$4:$L$103,2))</f>
        <v>消耗需用費</v>
      </c>
      <c r="F33" s="315" t="str">
        <f>IF($R33=1,"取消し",VLOOKUP($D33,'2-4'!$D$4:$L$103,3))</f>
        <v>ビデオ編集ソフト</v>
      </c>
      <c r="G33" s="224">
        <f>IF($R33=1,,VLOOKUP($D33,'2-4'!$D$4:$L$103,4))</f>
        <v>20000</v>
      </c>
      <c r="H33" s="316">
        <f>IF($R33=1,,VLOOKUP($D33,'2-4'!$D$4:$L$103,5))</f>
        <v>1</v>
      </c>
      <c r="I33" s="316">
        <f>IF($R33=1,,VLOOKUP($D33,'2-4'!$D$4:$L$103,6))</f>
        <v>1</v>
      </c>
      <c r="J33" s="224">
        <f>IF($R33=1,,VLOOKUP($D33,'2-4'!$D$4:$L$103,7))</f>
        <v>20000</v>
      </c>
      <c r="K33" s="318" t="str">
        <f t="shared" si="5"/>
        <v>ビデオ編集ソフト</v>
      </c>
      <c r="L33" s="487">
        <v>10746</v>
      </c>
      <c r="M33" s="320">
        <f t="shared" si="7"/>
        <v>1</v>
      </c>
      <c r="N33" s="320">
        <f t="shared" si="8"/>
        <v>1</v>
      </c>
      <c r="O33" s="309">
        <f t="shared" si="11"/>
        <v>10746</v>
      </c>
      <c r="P33" s="381">
        <f>IF($R33=1,"",VLOOKUP($D33,'2-4'!$D$4:$L$103,8))</f>
        <v>0</v>
      </c>
      <c r="Q33" s="279">
        <f>IF($R33=1,"",VLOOKUP($D33,'2-4'!$D$4:$L$103,9))</f>
        <v>0</v>
      </c>
      <c r="R33" s="25">
        <f>IF(AND(ISNA(MATCH($D33,'随時②-2'!$D$4:$D$18,0)),ISNA(MATCH($D33,'随時③-2'!$D$4:$D$18,0))),0,1)</f>
        <v>0</v>
      </c>
      <c r="S33" s="63">
        <f t="shared" si="9"/>
      </c>
      <c r="T33" s="63">
        <f t="shared" si="10"/>
      </c>
    </row>
    <row r="34" spans="1:20" ht="30" customHeight="1">
      <c r="A34" s="377">
        <f>'2-4'!A14</f>
        <v>11</v>
      </c>
      <c r="B34" s="378" t="str">
        <f>'2-4'!B14</f>
        <v>2-(2)-ウ</v>
      </c>
      <c r="C34" s="379" t="str">
        <f>'2-4'!C14</f>
        <v>探究的な取組の導入</v>
      </c>
      <c r="D34" s="254">
        <v>311</v>
      </c>
      <c r="E34" s="315" t="str">
        <f>IF($R34=1,"",VLOOKUP($D34,'2-4'!$D$4:$L$103,2))</f>
        <v>消耗需用費</v>
      </c>
      <c r="F34" s="315" t="str">
        <f>IF($R34=1,"取消し",VLOOKUP($D34,'2-4'!$D$4:$L$103,3))</f>
        <v>マークシートリーダー</v>
      </c>
      <c r="G34" s="224">
        <f>IF($R34=1,,VLOOKUP($D34,'2-4'!$D$4:$L$103,4))</f>
        <v>26000</v>
      </c>
      <c r="H34" s="316">
        <f>IF($R34=1,,VLOOKUP($D34,'2-4'!$D$4:$L$103,5))</f>
        <v>1</v>
      </c>
      <c r="I34" s="316">
        <f>IF($R34=1,,VLOOKUP($D34,'2-4'!$D$4:$L$103,6))</f>
        <v>1</v>
      </c>
      <c r="J34" s="224">
        <f>IF($R34=1,,VLOOKUP($D34,'2-4'!$D$4:$L$103,7))</f>
        <v>26000</v>
      </c>
      <c r="K34" s="318" t="str">
        <f t="shared" si="5"/>
        <v>マークシートリーダー</v>
      </c>
      <c r="L34" s="487">
        <v>18770</v>
      </c>
      <c r="M34" s="320">
        <f t="shared" si="7"/>
        <v>1</v>
      </c>
      <c r="N34" s="320">
        <f t="shared" si="8"/>
        <v>1</v>
      </c>
      <c r="O34" s="309">
        <f t="shared" si="11"/>
        <v>18770</v>
      </c>
      <c r="P34" s="381">
        <f>IF($R34=1,"",VLOOKUP($D34,'2-4'!$D$4:$L$103,8))</f>
        <v>0</v>
      </c>
      <c r="Q34" s="279">
        <f>IF($R34=1,"",VLOOKUP($D34,'2-4'!$D$4:$L$103,9))</f>
        <v>0</v>
      </c>
      <c r="R34" s="25">
        <f>IF(AND(ISNA(MATCH($D34,'随時②-2'!$D$4:$D$18,0)),ISNA(MATCH($D34,'随時③-2'!$D$4:$D$18,0))),0,1)</f>
        <v>0</v>
      </c>
      <c r="S34" s="63">
        <f t="shared" si="9"/>
      </c>
      <c r="T34" s="63">
        <f t="shared" si="10"/>
      </c>
    </row>
    <row r="35" spans="1:20" ht="30" customHeight="1">
      <c r="A35" s="377">
        <f>'2-4'!A15</f>
        <v>12</v>
      </c>
      <c r="B35" s="378" t="str">
        <f>'2-4'!B15</f>
        <v>2-(2)-ウ</v>
      </c>
      <c r="C35" s="379" t="str">
        <f>'2-4'!C15</f>
        <v>探究的な取組の導入</v>
      </c>
      <c r="D35" s="254">
        <v>312</v>
      </c>
      <c r="E35" s="315" t="str">
        <f>IF($R35=1,"",VLOOKUP($D35,'2-4'!$D$4:$L$103,2))</f>
        <v>消耗需用費</v>
      </c>
      <c r="F35" s="315" t="str">
        <f>IF($R35=1,"取消し",VLOOKUP($D35,'2-4'!$D$4:$L$103,3))</f>
        <v>ホワイトボード</v>
      </c>
      <c r="G35" s="224">
        <f>IF($R35=1,,VLOOKUP($D35,'2-4'!$D$4:$L$103,4))</f>
        <v>20000</v>
      </c>
      <c r="H35" s="316">
        <f>IF($R35=1,,VLOOKUP($D35,'2-4'!$D$4:$L$103,5))</f>
        <v>5</v>
      </c>
      <c r="I35" s="316">
        <f>IF($R35=1,,VLOOKUP($D35,'2-4'!$D$4:$L$103,6))</f>
        <v>1</v>
      </c>
      <c r="J35" s="224">
        <f>IF($R35=1,,VLOOKUP($D35,'2-4'!$D$4:$L$103,7))</f>
        <v>100000</v>
      </c>
      <c r="K35" s="318" t="str">
        <f t="shared" si="5"/>
        <v>ホワイトボード</v>
      </c>
      <c r="L35" s="561">
        <v>106380</v>
      </c>
      <c r="M35" s="320">
        <v>1</v>
      </c>
      <c r="N35" s="320">
        <f t="shared" si="8"/>
        <v>1</v>
      </c>
      <c r="O35" s="563">
        <f t="shared" si="11"/>
        <v>106380</v>
      </c>
      <c r="P35" s="381">
        <f>IF($R35=1,"",VLOOKUP($D35,'2-4'!$D$4:$L$103,8))</f>
        <v>0</v>
      </c>
      <c r="Q35" s="279">
        <f>IF($R35=1,"",VLOOKUP($D35,'2-4'!$D$4:$L$103,9))</f>
        <v>0</v>
      </c>
      <c r="R35" s="25">
        <f>IF(AND(ISNA(MATCH($D35,'随時②-2'!$D$4:$D$18,0)),ISNA(MATCH($D35,'随時③-2'!$D$4:$D$18,0))),0,1)</f>
        <v>0</v>
      </c>
      <c r="S35" s="63">
        <f t="shared" si="9"/>
      </c>
      <c r="T35" s="63">
        <f t="shared" si="10"/>
      </c>
    </row>
    <row r="36" spans="1:20" ht="30" customHeight="1">
      <c r="A36" s="377">
        <f>'2-4'!A16</f>
        <v>13</v>
      </c>
      <c r="B36" s="378" t="str">
        <f>'2-4'!B16</f>
        <v>2-(2)-ウ</v>
      </c>
      <c r="C36" s="379" t="str">
        <f>'2-4'!C16</f>
        <v>探究的な取組の導入</v>
      </c>
      <c r="D36" s="254">
        <v>313</v>
      </c>
      <c r="E36" s="315" t="str">
        <f>IF($R36=1,"",VLOOKUP($D36,'2-4'!$D$4:$L$103,2))</f>
        <v>消耗需用費</v>
      </c>
      <c r="F36" s="315" t="str">
        <f>IF($R36=1,"取消し",VLOOKUP($D36,'2-4'!$D$4:$L$103,3))</f>
        <v>ホワイトボード</v>
      </c>
      <c r="G36" s="224">
        <f>IF($R36=1,,VLOOKUP($D36,'2-4'!$D$4:$L$103,4))</f>
        <v>16000</v>
      </c>
      <c r="H36" s="316">
        <f>IF($R36=1,,VLOOKUP($D36,'2-4'!$D$4:$L$103,5))</f>
        <v>1</v>
      </c>
      <c r="I36" s="316">
        <f>IF($R36=1,,VLOOKUP($D36,'2-4'!$D$4:$L$103,6))</f>
        <v>1</v>
      </c>
      <c r="J36" s="224">
        <f>IF($R36=1,,VLOOKUP($D36,'2-4'!$D$4:$L$103,7))</f>
        <v>16000</v>
      </c>
      <c r="K36" s="318" t="str">
        <f t="shared" si="5"/>
        <v>ホワイトボード</v>
      </c>
      <c r="L36" s="562"/>
      <c r="M36" s="320">
        <f t="shared" si="7"/>
        <v>1</v>
      </c>
      <c r="N36" s="320">
        <f t="shared" si="8"/>
        <v>1</v>
      </c>
      <c r="O36" s="564"/>
      <c r="P36" s="381">
        <f>IF($R36=1,"",VLOOKUP($D36,'2-4'!$D$4:$L$103,8))</f>
        <v>0</v>
      </c>
      <c r="Q36" s="279">
        <f>IF($R36=1,"",VLOOKUP($D36,'2-4'!$D$4:$L$103,9))</f>
        <v>0</v>
      </c>
      <c r="R36" s="25">
        <f>IF(AND(ISNA(MATCH($D36,'随時②-2'!$D$4:$D$18,0)),ISNA(MATCH($D36,'随時③-2'!$D$4:$D$18,0))),0,1)</f>
        <v>0</v>
      </c>
      <c r="S36" s="63">
        <f t="shared" si="9"/>
      </c>
      <c r="T36" s="63">
        <f t="shared" si="10"/>
      </c>
    </row>
    <row r="37" spans="1:20" ht="30" customHeight="1" thickBot="1">
      <c r="A37" s="377">
        <f>'2-4'!A17</f>
        <v>14</v>
      </c>
      <c r="B37" s="378" t="str">
        <f>'2-4'!B17</f>
        <v>4-(2)-ア</v>
      </c>
      <c r="C37" s="379" t="str">
        <f>'2-4'!C17</f>
        <v>広報活動の充実</v>
      </c>
      <c r="D37" s="254">
        <v>314</v>
      </c>
      <c r="E37" s="315" t="str">
        <f>IF($R37=1,"",VLOOKUP($D37,'2-4'!$D$4:$L$103,2))</f>
        <v>消耗需用費</v>
      </c>
      <c r="F37" s="315" t="str">
        <f>IF($R37=1,"取消し",VLOOKUP($D37,'2-4'!$D$4:$L$103,3))</f>
        <v>メガホン、ヘッドセットマイクロホンセット</v>
      </c>
      <c r="G37" s="224">
        <f>IF($R37=1,,VLOOKUP($D37,'2-4'!$D$4:$L$103,4))</f>
        <v>22000</v>
      </c>
      <c r="H37" s="316">
        <f>IF($R37=1,,VLOOKUP($D37,'2-4'!$D$4:$L$103,5))</f>
        <v>1</v>
      </c>
      <c r="I37" s="316">
        <f>IF($R37=1,,VLOOKUP($D37,'2-4'!$D$4:$L$103,6))</f>
        <v>1</v>
      </c>
      <c r="J37" s="224">
        <f>IF($R37=1,,VLOOKUP($D37,'2-4'!$D$4:$L$103,7))</f>
        <v>22000</v>
      </c>
      <c r="K37" s="318" t="str">
        <f t="shared" si="5"/>
        <v>メガホン、ヘッドセットマイクロホンセット</v>
      </c>
      <c r="L37" s="487">
        <v>22874</v>
      </c>
      <c r="M37" s="320">
        <f t="shared" si="7"/>
        <v>1</v>
      </c>
      <c r="N37" s="320">
        <f t="shared" si="8"/>
        <v>1</v>
      </c>
      <c r="O37" s="309">
        <f t="shared" si="11"/>
        <v>22874</v>
      </c>
      <c r="P37" s="381">
        <f>IF($R37=1,"",VLOOKUP($D37,'2-4'!$D$4:$L$103,8))</f>
        <v>0</v>
      </c>
      <c r="Q37" s="279">
        <f>IF($R37=1,"",VLOOKUP($D37,'2-4'!$D$4:$L$103,9))</f>
        <v>0</v>
      </c>
      <c r="R37" s="25">
        <f>IF(AND(ISNA(MATCH($D37,'随時②-2'!$D$4:$D$18,0)),ISNA(MATCH($D37,'随時③-2'!$D$4:$D$18,0))),0,1)</f>
        <v>0</v>
      </c>
      <c r="S37" s="63">
        <f t="shared" si="9"/>
      </c>
      <c r="T37" s="63">
        <f t="shared" si="10"/>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65" t="s">
        <v>15</v>
      </c>
      <c r="J39" s="565"/>
    </row>
    <row r="40" spans="4:15" ht="24" customHeight="1" thickBot="1">
      <c r="D40" s="5"/>
      <c r="F40" s="24"/>
      <c r="G40" s="24"/>
      <c r="I40" s="549" t="s">
        <v>96</v>
      </c>
      <c r="J40" s="550"/>
      <c r="K40" s="38" t="s">
        <v>191</v>
      </c>
      <c r="L40" s="566" t="s">
        <v>176</v>
      </c>
      <c r="M40" s="567"/>
      <c r="N40" s="568" t="s">
        <v>192</v>
      </c>
      <c r="O40" s="569"/>
    </row>
    <row r="41" spans="4:15" ht="14.25" thickTop="1">
      <c r="D41" s="5"/>
      <c r="I41" s="551" t="s">
        <v>85</v>
      </c>
      <c r="J41" s="552"/>
      <c r="K41" s="348">
        <f>SUMIF($E$4:$E$37,$I41,$O$4:$O$37)</f>
        <v>134000</v>
      </c>
      <c r="L41" s="545">
        <f>SUMIF($E$4:$E$37,$I41,$T$4:$T$37)</f>
        <v>0</v>
      </c>
      <c r="M41" s="546">
        <f>SUMIF($E$4:$E$37,$I41,$O$4:$O$37)</f>
        <v>134000</v>
      </c>
      <c r="N41" s="547">
        <f>K41-L41</f>
        <v>134000</v>
      </c>
      <c r="O41" s="548"/>
    </row>
    <row r="42" spans="4:15" ht="13.5">
      <c r="D42" s="5"/>
      <c r="I42" s="527" t="s">
        <v>86</v>
      </c>
      <c r="J42" s="528"/>
      <c r="K42" s="351">
        <f>SUMIF($E$4:$E$37,$I42,$O$4:$O$37)</f>
        <v>19220</v>
      </c>
      <c r="L42" s="533">
        <f>SUMIF($E$4:$E$37,$I42,$T$4:$T$37)</f>
        <v>0</v>
      </c>
      <c r="M42" s="534">
        <f>SUMIF($E$4:$E$37,$I42,$O$4:$O$37)</f>
        <v>19220</v>
      </c>
      <c r="N42" s="535">
        <f aca="true" t="shared" si="12" ref="N42:N49">K42-L42</f>
        <v>19220</v>
      </c>
      <c r="O42" s="536"/>
    </row>
    <row r="43" spans="4:15" ht="13.5">
      <c r="D43" s="5"/>
      <c r="I43" s="527" t="s">
        <v>125</v>
      </c>
      <c r="J43" s="528"/>
      <c r="K43" s="347">
        <f>SUMIF($E$4:$E$37,$I43,$O$4:$O$37)</f>
        <v>524572.9199999999</v>
      </c>
      <c r="L43" s="533">
        <f>SUMIF($E$4:$E$37,$I43,$T$4:$T$37)</f>
        <v>0</v>
      </c>
      <c r="M43" s="534">
        <f>SUMIF($E$4:$E$37,$I43,$O$4:$O$37)</f>
        <v>524572.9199999999</v>
      </c>
      <c r="N43" s="535">
        <f t="shared" si="12"/>
        <v>524572.9199999999</v>
      </c>
      <c r="O43" s="536"/>
    </row>
    <row r="44" spans="4:15" ht="13.5">
      <c r="D44" s="5"/>
      <c r="I44" s="527" t="s">
        <v>126</v>
      </c>
      <c r="J44" s="528"/>
      <c r="K44" s="347">
        <f>SUMIF($E$4:$E$37,$I44,$O$4:$O$37)</f>
        <v>0</v>
      </c>
      <c r="L44" s="533">
        <f>SUMIF($E$4:$E$37,$I44,$T$4:$T$37)</f>
        <v>0</v>
      </c>
      <c r="M44" s="534">
        <f>SUMIF($E$4:$E$37,$I44,$O$4:$O$37)</f>
        <v>0</v>
      </c>
      <c r="N44" s="535">
        <f t="shared" si="12"/>
        <v>0</v>
      </c>
      <c r="O44" s="536"/>
    </row>
    <row r="45" spans="4:15" ht="13.5">
      <c r="D45" s="5"/>
      <c r="I45" s="527" t="s">
        <v>87</v>
      </c>
      <c r="J45" s="528"/>
      <c r="K45" s="347">
        <f>SUMIF($E$4:$E$37,$I45,$O$4:$O$37)</f>
        <v>12937</v>
      </c>
      <c r="L45" s="533">
        <f>SUMIF($E$4:$E$37,$I45,$T$4:$T$37)</f>
        <v>0</v>
      </c>
      <c r="M45" s="534">
        <f>SUMIF($E$4:$E$37,$I45,$O$4:$O$37)</f>
        <v>12937</v>
      </c>
      <c r="N45" s="535">
        <f t="shared" si="12"/>
        <v>12937</v>
      </c>
      <c r="O45" s="536"/>
    </row>
    <row r="46" spans="4:15" ht="13.5">
      <c r="D46" s="5"/>
      <c r="I46" s="527" t="s">
        <v>88</v>
      </c>
      <c r="J46" s="528"/>
      <c r="K46" s="347">
        <f>SUMIF($E$4:$E$37,$I46,$O$4:$O$37)</f>
        <v>133164</v>
      </c>
      <c r="L46" s="533">
        <f>SUMIF($E$4:$E$37,$I46,$T$4:$T$37)</f>
        <v>0</v>
      </c>
      <c r="M46" s="534">
        <f>SUMIF($E$4:$E$37,$I46,$O$4:$O$37)</f>
        <v>133164</v>
      </c>
      <c r="N46" s="535">
        <f t="shared" si="12"/>
        <v>133164</v>
      </c>
      <c r="O46" s="536"/>
    </row>
    <row r="47" spans="4:15" ht="13.5">
      <c r="D47" s="5"/>
      <c r="I47" s="527" t="s">
        <v>89</v>
      </c>
      <c r="J47" s="528"/>
      <c r="K47" s="347">
        <f>SUMIF($E$4:$E$37,$I47,$O$4:$O$37)</f>
        <v>0</v>
      </c>
      <c r="L47" s="533">
        <f>SUMIF($E$4:$E$37,$I47,$T$4:$T$37)</f>
        <v>0</v>
      </c>
      <c r="M47" s="534">
        <f>SUMIF($E$4:$E$37,$I47,$O$4:$O$37)</f>
        <v>0</v>
      </c>
      <c r="N47" s="535">
        <f t="shared" si="12"/>
        <v>0</v>
      </c>
      <c r="O47" s="536"/>
    </row>
    <row r="48" spans="4:15" ht="13.5">
      <c r="D48" s="5"/>
      <c r="I48" s="527" t="s">
        <v>90</v>
      </c>
      <c r="J48" s="528"/>
      <c r="K48" s="347">
        <f>SUMIF($E$4:$E$37,$I48,$O$4:$O$37)</f>
        <v>155736</v>
      </c>
      <c r="L48" s="533">
        <f>SUMIF($E$4:$E$37,$I48,$T$4:$T$37)</f>
        <v>0</v>
      </c>
      <c r="M48" s="534">
        <f>SUMIF($E$4:$E$37,$I48,$O$4:$O$37)</f>
        <v>155736</v>
      </c>
      <c r="N48" s="535">
        <f t="shared" si="12"/>
        <v>155736</v>
      </c>
      <c r="O48" s="536"/>
    </row>
    <row r="49" spans="4:15" ht="14.25" thickBot="1">
      <c r="D49" s="5"/>
      <c r="I49" s="541" t="s">
        <v>138</v>
      </c>
      <c r="J49" s="542"/>
      <c r="K49" s="347">
        <f>SUMIF($E$4:$E$37,$I49,$O$4:$O$37)</f>
        <v>60930</v>
      </c>
      <c r="L49" s="537">
        <f>SUMIF($E$4:$E$37,$I49,$T$4:$T$37)+'3-3'!F23</f>
        <v>11000</v>
      </c>
      <c r="M49" s="538">
        <f>SUMIF($E$4:$E$37,$I49,$O$4:$O$37)</f>
        <v>60930</v>
      </c>
      <c r="N49" s="539">
        <f t="shared" si="12"/>
        <v>49930</v>
      </c>
      <c r="O49" s="540"/>
    </row>
    <row r="50" spans="4:15" ht="15" thickBot="1" thickTop="1">
      <c r="D50" s="5"/>
      <c r="I50" s="543" t="s">
        <v>15</v>
      </c>
      <c r="J50" s="544"/>
      <c r="K50" s="354">
        <f>SUM(K41:K49)</f>
        <v>1040559.9199999999</v>
      </c>
      <c r="L50" s="529">
        <f>SUM(L41:L49)</f>
        <v>11000</v>
      </c>
      <c r="M50" s="530"/>
      <c r="N50" s="531">
        <f>SUM(N41:N49)</f>
        <v>1029559.9199999999</v>
      </c>
      <c r="O50" s="532"/>
    </row>
  </sheetData>
  <sheetProtection formatCells="0" selectLockedCells="1"/>
  <mergeCells count="42">
    <mergeCell ref="I39:J39"/>
    <mergeCell ref="L40:M40"/>
    <mergeCell ref="N40:O40"/>
    <mergeCell ref="K2:O2"/>
    <mergeCell ref="F2:J2"/>
    <mergeCell ref="L41:M41"/>
    <mergeCell ref="N41:O41"/>
    <mergeCell ref="I40:J40"/>
    <mergeCell ref="I41:J41"/>
    <mergeCell ref="L31:L32"/>
    <mergeCell ref="O31:O32"/>
    <mergeCell ref="M31:M32"/>
    <mergeCell ref="N31:N32"/>
    <mergeCell ref="L35:L36"/>
    <mergeCell ref="O35:O36"/>
    <mergeCell ref="L42:M42"/>
    <mergeCell ref="N42:O42"/>
    <mergeCell ref="L43:M43"/>
    <mergeCell ref="N43:O43"/>
    <mergeCell ref="I42:J42"/>
    <mergeCell ref="I43:J43"/>
    <mergeCell ref="L44:M44"/>
    <mergeCell ref="N44:O44"/>
    <mergeCell ref="L45:M45"/>
    <mergeCell ref="N45:O45"/>
    <mergeCell ref="I44:J44"/>
    <mergeCell ref="I45:J45"/>
    <mergeCell ref="L46:M46"/>
    <mergeCell ref="N46:O46"/>
    <mergeCell ref="L47:M47"/>
    <mergeCell ref="N47:O47"/>
    <mergeCell ref="I46:J46"/>
    <mergeCell ref="I47:J47"/>
    <mergeCell ref="I48:J48"/>
    <mergeCell ref="L50:M50"/>
    <mergeCell ref="N50:O50"/>
    <mergeCell ref="L48:M48"/>
    <mergeCell ref="N48:O48"/>
    <mergeCell ref="L49:M49"/>
    <mergeCell ref="N49:O49"/>
    <mergeCell ref="I49:J49"/>
    <mergeCell ref="I50:J50"/>
  </mergeCells>
  <conditionalFormatting sqref="B2:E2 J38 J4:J23">
    <cfRule type="cellIs" priority="32" dxfId="28" operator="equal" stopIfTrue="1">
      <formula>0</formula>
    </cfRule>
  </conditionalFormatting>
  <conditionalFormatting sqref="K24:O31 K33:O35 K32 K36 M36:N36 K37:O38 O4:O23">
    <cfRule type="cellIs" priority="30" dxfId="16" operator="notEqual" stopIfTrue="1">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5" t="s">
        <v>265</v>
      </c>
      <c r="B1" s="575"/>
      <c r="C1" s="575"/>
      <c r="D1" s="575"/>
      <c r="E1" s="575"/>
      <c r="F1" s="575"/>
    </row>
    <row r="2" spans="1:6" ht="15" customHeight="1" thickBot="1">
      <c r="A2" s="8"/>
      <c r="B2" s="7" t="s">
        <v>244</v>
      </c>
      <c r="C2" s="87"/>
      <c r="E2" s="72" t="s">
        <v>220</v>
      </c>
      <c r="F2" s="184">
        <f>SUM(E4:E20)</f>
        <v>56930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09">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49</v>
      </c>
      <c r="B8" s="127" t="str">
        <f>IF('1-3'!B52="","",'1-3'!B52)</f>
        <v>近畿・西日本</v>
      </c>
      <c r="C8" s="127" t="str">
        <f>IF('1-3'!C52="","",'1-3'!C52)</f>
        <v>校長</v>
      </c>
      <c r="D8" s="143" t="str">
        <f>IF('1-3'!D52="","",'1-3'!D52)</f>
        <v>近畿地区英語・国際関係科等設置高等学校長会</v>
      </c>
      <c r="E8" s="209">
        <f>IF('2-3'!H53="",'2-3'!E53,'2-3'!H53)</f>
        <v>2000</v>
      </c>
      <c r="F8" s="83">
        <f>IF('2-3'!I53="",'2-3'!G53,'2-3'!I53)</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4">
        <v>79</v>
      </c>
      <c r="B10" s="127" t="str">
        <f>IF('1-3'!B82="","",'1-3'!B82)</f>
        <v>大阪</v>
      </c>
      <c r="C10" s="176" t="str">
        <f>IF('1-3'!C82="","",'1-3'!C82)</f>
        <v>事務長</v>
      </c>
      <c r="D10" s="180" t="str">
        <f>IF('1-3'!D82="","",'1-3'!D82)</f>
        <v>大阪府立学校事務長会</v>
      </c>
      <c r="E10" s="214">
        <f>IF('2-3'!H83="",'2-3'!E83,'2-3'!H83)</f>
        <v>1000</v>
      </c>
      <c r="F10" s="178">
        <f>IF('2-3'!I83="",'2-3'!G83,'2-3'!I83)</f>
      </c>
    </row>
    <row r="11" spans="1:6" ht="15" customHeight="1">
      <c r="A11" s="104">
        <v>82</v>
      </c>
      <c r="B11" s="127" t="str">
        <f>IF('1-3'!B85="","",'1-3'!B85)</f>
        <v>大阪</v>
      </c>
      <c r="C11" s="127">
        <f>IF('1-3'!C85="","",'1-3'!C85)</f>
      </c>
      <c r="D11" s="143" t="str">
        <f>IF('1-3'!D85="","",'1-3'!D85)</f>
        <v>大阪府高等学校家庭クラブ連合会</v>
      </c>
      <c r="E11" s="209">
        <f>IF('2-3'!H86="",'2-3'!E86,'2-3'!H86)</f>
        <v>2000</v>
      </c>
      <c r="F11" s="83">
        <f>IF('2-3'!I86="",'2-3'!G86,'2-3'!I86)</f>
      </c>
    </row>
    <row r="12" spans="1:6" ht="15" customHeight="1">
      <c r="A12" s="104">
        <v>85</v>
      </c>
      <c r="B12" s="127" t="str">
        <f>IF('1-3'!B88="","",'1-3'!B88)</f>
        <v>大阪</v>
      </c>
      <c r="C12" s="127">
        <f>IF('1-3'!C88="","",'1-3'!C88)</f>
      </c>
      <c r="D12" s="143" t="str">
        <f>IF('1-3'!D88="","",'1-3'!D88)</f>
        <v>大阪府高等学校進路指導研究会</v>
      </c>
      <c r="E12" s="209">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09">
        <f>IF('2-3'!H94="",'2-3'!E94,'2-3'!H94)</f>
        <v>2580</v>
      </c>
      <c r="F13" s="83">
        <f>IF('2-3'!I94="",'2-3'!G94,'2-3'!I94)</f>
      </c>
    </row>
    <row r="14" spans="1:6" ht="15" customHeight="1">
      <c r="A14" s="104">
        <v>91</v>
      </c>
      <c r="B14" s="127" t="str">
        <f>IF('1-3'!B94="","",'1-3'!B94)</f>
        <v>大阪</v>
      </c>
      <c r="C14" s="127">
        <f>IF('1-3'!C94="","",'1-3'!C94)</f>
      </c>
      <c r="D14" s="143" t="str">
        <f>IF('1-3'!D94="","",'1-3'!D94)</f>
        <v>大阪府立学校人権教育研究会</v>
      </c>
      <c r="E14" s="209">
        <f>IF('2-3'!H95="",'2-3'!E95,'2-3'!H95)</f>
        <v>3050</v>
      </c>
      <c r="F14" s="83">
        <f>IF('2-3'!I95="",'2-3'!G95,'2-3'!I95)</f>
      </c>
    </row>
    <row r="15" spans="1:6" ht="15" customHeight="1">
      <c r="A15" s="104">
        <v>92</v>
      </c>
      <c r="B15" s="127" t="str">
        <f>IF('1-3'!B95="","",'1-3'!B95)</f>
        <v>大阪</v>
      </c>
      <c r="C15" s="127">
        <f>IF('1-3'!C95="","",'1-3'!C95)</f>
      </c>
      <c r="D15" s="143" t="str">
        <f>IF('1-3'!D95="","",'1-3'!D95)</f>
        <v>大阪府立高等学校教務研究会</v>
      </c>
      <c r="E15" s="209">
        <f>IF('2-3'!H96="",'2-3'!E96,'2-3'!H96)</f>
        <v>4000</v>
      </c>
      <c r="F15" s="83">
        <f>IF('2-3'!I96="",'2-3'!G96,'2-3'!I96)</f>
      </c>
    </row>
    <row r="16" spans="1:6" ht="15" customHeight="1">
      <c r="A16" s="104">
        <v>93</v>
      </c>
      <c r="B16" s="127" t="str">
        <f>IF('1-3'!B96="","",'1-3'!B96)</f>
        <v>大阪</v>
      </c>
      <c r="C16" s="127">
        <f>IF('1-3'!C96="","",'1-3'!C96)</f>
      </c>
      <c r="D16" s="143" t="str">
        <f>IF('1-3'!D96="","",'1-3'!D96)</f>
        <v>大阪府立高等学校保健研究会</v>
      </c>
      <c r="E16" s="209">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09">
        <f>IF('2-3'!H98="",'2-3'!E98,'2-3'!H98)</f>
        <v>5000</v>
      </c>
      <c r="F17" s="83">
        <f>IF('2-3'!I98="",'2-3'!G98,'2-3'!I98)</f>
      </c>
    </row>
    <row r="18" spans="1:6" ht="15" customHeight="1">
      <c r="A18" s="104">
        <v>96</v>
      </c>
      <c r="B18" s="127" t="str">
        <f>IF('1-3'!B99="","",'1-3'!B99)</f>
        <v>大阪</v>
      </c>
      <c r="C18" s="127">
        <f>IF('1-3'!C99="","",'1-3'!C99)</f>
      </c>
      <c r="D18" s="143" t="str">
        <f>IF('1-3'!D99="","",'1-3'!D99)</f>
        <v>大阪府高等学校図書館研究会</v>
      </c>
      <c r="E18" s="209">
        <f>IF('2-3'!H100="",'2-3'!E100,'2-3'!H100)</f>
        <v>3000</v>
      </c>
      <c r="F18" s="83">
        <f>IF('2-3'!I100="",'2-3'!G100,'2-3'!I100)</f>
      </c>
    </row>
    <row r="19" spans="1:6" ht="15" customHeight="1" thickBot="1">
      <c r="A19" s="104">
        <v>97</v>
      </c>
      <c r="B19" s="127" t="str">
        <f>IF('1-3'!B100="","",'1-3'!B100)</f>
        <v>大阪</v>
      </c>
      <c r="C19" s="127">
        <f>IF('1-3'!C100="","",'1-3'!C100)</f>
      </c>
      <c r="D19" s="143" t="str">
        <f>IF('1-3'!D100="","",'1-3'!D100)</f>
        <v>大阪府高等学校生活指導研究会</v>
      </c>
      <c r="E19" s="209">
        <f>IF('2-3'!H101="",'2-3'!E101,'2-3'!H101)</f>
        <v>4000</v>
      </c>
      <c r="F19" s="83">
        <f>IF('2-3'!I101="",'2-3'!G101,'2-3'!I101)</f>
      </c>
    </row>
    <row r="20" spans="1:6" ht="15" customHeight="1" thickBot="1">
      <c r="A20" s="99">
        <v>101</v>
      </c>
      <c r="B20" s="488">
        <f>IF('2-3'!B105="","",'2-3'!B105)</f>
      </c>
      <c r="C20" s="488">
        <f>IF('2-3'!C105="","",'2-3'!C105)</f>
      </c>
      <c r="D20" s="489" t="str">
        <f>IF('2-3'!D105="","",'2-3'!D105)</f>
        <v>日本教育会</v>
      </c>
      <c r="E20" s="490">
        <f>IF('2-3'!H105="",'2-3'!E105,'2-3'!H105)</f>
        <v>3600</v>
      </c>
      <c r="F20" s="491">
        <f>IF('2-3'!I105="",'2-3'!G105,'2-3'!I105)</f>
      </c>
    </row>
    <row r="21" spans="4:6" ht="15" customHeight="1" thickBot="1">
      <c r="D21" s="80"/>
      <c r="E21" s="80"/>
      <c r="F21" s="81"/>
    </row>
    <row r="22" spans="4:6" ht="15" customHeight="1">
      <c r="D22" s="80"/>
      <c r="E22" s="10" t="s">
        <v>220</v>
      </c>
      <c r="F22" s="181">
        <f>SUM(E4:E20)</f>
        <v>56930</v>
      </c>
    </row>
    <row r="23" spans="4:6" ht="15" customHeight="1">
      <c r="D23" s="80"/>
      <c r="E23" s="39" t="s">
        <v>176</v>
      </c>
      <c r="F23" s="182">
        <f>SUMIF($F$4:$F$20,"◎",$E$4:$E$20)</f>
        <v>11000</v>
      </c>
    </row>
    <row r="24" spans="4:6" ht="15" customHeight="1" thickBot="1">
      <c r="D24" s="80"/>
      <c r="E24" s="82" t="s">
        <v>13</v>
      </c>
      <c r="F24" s="183">
        <f>F22-F23</f>
        <v>45930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8" t="s">
        <v>274</v>
      </c>
      <c r="I1" s="508"/>
      <c r="J1" s="508"/>
      <c r="K1" s="508"/>
    </row>
    <row r="2" spans="8:11" s="1" customFormat="1" ht="18" customHeight="1">
      <c r="H2" s="508" t="s">
        <v>275</v>
      </c>
      <c r="I2" s="508"/>
      <c r="J2" s="508"/>
      <c r="K2" s="508"/>
    </row>
    <row r="3" s="1" customFormat="1" ht="18" customHeight="1">
      <c r="K3" s="2"/>
    </row>
    <row r="4" spans="8:11" s="1" customFormat="1" ht="18" customHeight="1">
      <c r="H4" s="509" t="s">
        <v>306</v>
      </c>
      <c r="I4" s="509"/>
      <c r="J4" s="509"/>
      <c r="K4" s="509"/>
    </row>
    <row r="5" spans="8:11" s="1" customFormat="1" ht="18" customHeight="1">
      <c r="H5" s="510">
        <v>42857</v>
      </c>
      <c r="I5" s="509"/>
      <c r="J5" s="509"/>
      <c r="K5" s="509"/>
    </row>
    <row r="6" spans="1:11" s="1" customFormat="1" ht="18" customHeight="1">
      <c r="A6" s="3" t="s">
        <v>2</v>
      </c>
      <c r="H6" s="4"/>
      <c r="K6" s="11"/>
    </row>
    <row r="7" spans="1:11" s="1" customFormat="1" ht="18" customHeight="1">
      <c r="A7" s="4"/>
      <c r="H7" s="509" t="s">
        <v>276</v>
      </c>
      <c r="I7" s="509"/>
      <c r="J7" s="509"/>
      <c r="K7" s="509"/>
    </row>
    <row r="8" spans="1:11" s="1" customFormat="1" ht="18" customHeight="1">
      <c r="A8" s="4"/>
      <c r="H8" s="509" t="s">
        <v>277</v>
      </c>
      <c r="I8" s="509"/>
      <c r="J8" s="509"/>
      <c r="K8" s="509"/>
    </row>
    <row r="9" spans="1:11" s="1" customFormat="1" ht="42" customHeight="1">
      <c r="A9" s="4"/>
      <c r="H9" s="2"/>
      <c r="K9" s="46"/>
    </row>
    <row r="10" spans="1:11" ht="24" customHeight="1">
      <c r="A10" s="497" t="s">
        <v>256</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81">
        <v>1190000</v>
      </c>
      <c r="E14" s="582"/>
      <c r="F14" s="583"/>
      <c r="G14" s="584"/>
      <c r="H14" s="585"/>
      <c r="I14" s="585"/>
      <c r="J14" s="585"/>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214000</v>
      </c>
      <c r="C18" s="321">
        <f>'1-2'!G108</f>
        <v>63500</v>
      </c>
      <c r="D18" s="321">
        <f>'1-2'!G109</f>
        <v>428540</v>
      </c>
      <c r="E18" s="321">
        <f>'1-2'!G110</f>
        <v>0</v>
      </c>
      <c r="F18" s="321">
        <f>'1-2'!G111</f>
        <v>20000</v>
      </c>
      <c r="G18" s="321">
        <f>'1-2'!G112</f>
        <v>0</v>
      </c>
      <c r="H18" s="321">
        <f>'1-2'!G113</f>
        <v>0</v>
      </c>
      <c r="I18" s="321">
        <f>'1-2'!G114</f>
        <v>0</v>
      </c>
      <c r="J18" s="436">
        <f>'1-2'!G115</f>
        <v>59930</v>
      </c>
      <c r="K18" s="437">
        <f t="shared" si="0"/>
        <v>785970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214000</v>
      </c>
      <c r="C20" s="443">
        <f>C18-C19</f>
        <v>63500</v>
      </c>
      <c r="D20" s="443">
        <f aca="true" t="shared" si="1" ref="D20:J20">D18-D19</f>
        <v>428540</v>
      </c>
      <c r="E20" s="443">
        <f t="shared" si="1"/>
        <v>0</v>
      </c>
      <c r="F20" s="443">
        <f t="shared" si="1"/>
        <v>20000</v>
      </c>
      <c r="G20" s="443">
        <f t="shared" si="1"/>
        <v>0</v>
      </c>
      <c r="H20" s="443">
        <f t="shared" si="1"/>
        <v>0</v>
      </c>
      <c r="I20" s="443">
        <f t="shared" si="1"/>
        <v>0</v>
      </c>
      <c r="J20" s="443">
        <f t="shared" si="1"/>
        <v>48930</v>
      </c>
      <c r="K20" s="444">
        <f t="shared" si="0"/>
        <v>774970</v>
      </c>
    </row>
    <row r="21" spans="1:11" ht="58.5" customHeight="1" thickBot="1">
      <c r="A21" s="32" t="s">
        <v>102</v>
      </c>
      <c r="B21" s="442">
        <f>B16+B18</f>
        <v>214000</v>
      </c>
      <c r="C21" s="442">
        <f aca="true" t="shared" si="2" ref="C21:J21">C16+C18</f>
        <v>63500</v>
      </c>
      <c r="D21" s="442">
        <f t="shared" si="2"/>
        <v>428540</v>
      </c>
      <c r="E21" s="442">
        <f t="shared" si="2"/>
        <v>0</v>
      </c>
      <c r="F21" s="442">
        <f t="shared" si="2"/>
        <v>20000</v>
      </c>
      <c r="G21" s="442">
        <f t="shared" si="2"/>
        <v>0</v>
      </c>
      <c r="H21" s="442">
        <f t="shared" si="2"/>
        <v>0</v>
      </c>
      <c r="I21" s="442">
        <f t="shared" si="2"/>
        <v>0</v>
      </c>
      <c r="J21" s="442">
        <f t="shared" si="2"/>
        <v>59930</v>
      </c>
      <c r="K21" s="444">
        <f t="shared" si="0"/>
        <v>785970</v>
      </c>
    </row>
    <row r="22" spans="1:11" ht="58.5" customHeight="1">
      <c r="A22" s="30" t="s">
        <v>163</v>
      </c>
      <c r="B22" s="445"/>
      <c r="C22" s="340"/>
      <c r="D22" s="340"/>
      <c r="E22" s="340"/>
      <c r="F22" s="340"/>
      <c r="G22" s="340"/>
      <c r="H22" s="340"/>
      <c r="I22" s="340"/>
      <c r="J22" s="446"/>
      <c r="K22" s="434">
        <f t="shared" si="0"/>
        <v>0</v>
      </c>
    </row>
    <row r="23" spans="1:11" ht="58.5" customHeight="1" thickBot="1">
      <c r="A23" s="22" t="s">
        <v>164</v>
      </c>
      <c r="B23" s="219">
        <f>B21+B22</f>
        <v>214000</v>
      </c>
      <c r="C23" s="220">
        <f>C21+C22</f>
        <v>63500</v>
      </c>
      <c r="D23" s="220">
        <f aca="true" t="shared" si="3" ref="D23:J23">D21+D22</f>
        <v>428540</v>
      </c>
      <c r="E23" s="220">
        <f t="shared" si="3"/>
        <v>0</v>
      </c>
      <c r="F23" s="220">
        <f t="shared" si="3"/>
        <v>20000</v>
      </c>
      <c r="G23" s="220">
        <f t="shared" si="3"/>
        <v>0</v>
      </c>
      <c r="H23" s="220">
        <f t="shared" si="3"/>
        <v>0</v>
      </c>
      <c r="I23" s="220">
        <f t="shared" si="3"/>
        <v>0</v>
      </c>
      <c r="J23" s="220">
        <f t="shared" si="3"/>
        <v>59930</v>
      </c>
      <c r="K23" s="222">
        <f t="shared" si="0"/>
        <v>785970</v>
      </c>
    </row>
    <row r="24" spans="1:11" ht="39" customHeight="1" thickBot="1">
      <c r="A24" s="32" t="s">
        <v>104</v>
      </c>
      <c r="B24" s="576" t="s">
        <v>307</v>
      </c>
      <c r="C24" s="576"/>
      <c r="D24" s="576"/>
      <c r="E24" s="576"/>
      <c r="F24" s="576"/>
      <c r="G24" s="576"/>
      <c r="H24" s="576"/>
      <c r="I24" s="576"/>
      <c r="J24" s="576"/>
      <c r="K24" s="57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5" sqref="A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59930</v>
      </c>
      <c r="H4" s="247">
        <v>1</v>
      </c>
      <c r="I4" s="247">
        <v>1</v>
      </c>
      <c r="J4" s="248">
        <f aca="true" t="shared" si="0" ref="J4:J35">G4*H4*I4</f>
        <v>59930</v>
      </c>
      <c r="K4" s="249"/>
      <c r="L4" s="250" t="s">
        <v>226</v>
      </c>
      <c r="M4" s="29">
        <f aca="true" t="shared" si="1" ref="M4:M67">IF(K4="◎",J4,"")</f>
      </c>
    </row>
    <row r="5" spans="1:13" ht="13.5" customHeight="1">
      <c r="A5" s="251">
        <v>1</v>
      </c>
      <c r="B5" s="252" t="s">
        <v>280</v>
      </c>
      <c r="C5" s="262" t="s">
        <v>303</v>
      </c>
      <c r="D5" s="254">
        <v>2</v>
      </c>
      <c r="E5" s="256" t="s">
        <v>125</v>
      </c>
      <c r="F5" s="256" t="s">
        <v>283</v>
      </c>
      <c r="G5" s="257">
        <v>2000</v>
      </c>
      <c r="H5" s="258">
        <v>5</v>
      </c>
      <c r="I5" s="258">
        <v>1</v>
      </c>
      <c r="J5" s="259">
        <f t="shared" si="0"/>
        <v>10000</v>
      </c>
      <c r="K5" s="260"/>
      <c r="L5" s="261"/>
      <c r="M5" s="29">
        <f t="shared" si="1"/>
      </c>
    </row>
    <row r="6" spans="1:13" ht="13.5" customHeight="1">
      <c r="A6" s="251">
        <v>1</v>
      </c>
      <c r="B6" s="252" t="s">
        <v>280</v>
      </c>
      <c r="C6" s="262" t="s">
        <v>303</v>
      </c>
      <c r="D6" s="254">
        <v>3</v>
      </c>
      <c r="E6" s="264" t="s">
        <v>125</v>
      </c>
      <c r="F6" s="264" t="s">
        <v>284</v>
      </c>
      <c r="G6" s="257">
        <v>1000</v>
      </c>
      <c r="H6" s="258">
        <v>1</v>
      </c>
      <c r="I6" s="258">
        <v>1</v>
      </c>
      <c r="J6" s="259">
        <f t="shared" si="0"/>
        <v>1000</v>
      </c>
      <c r="K6" s="260"/>
      <c r="L6" s="261"/>
      <c r="M6" s="29">
        <f t="shared" si="1"/>
      </c>
    </row>
    <row r="7" spans="1:13" ht="13.5" customHeight="1">
      <c r="A7" s="251">
        <v>1</v>
      </c>
      <c r="B7" s="252" t="s">
        <v>294</v>
      </c>
      <c r="C7" s="262" t="s">
        <v>303</v>
      </c>
      <c r="D7" s="254">
        <v>4</v>
      </c>
      <c r="E7" s="255" t="s">
        <v>85</v>
      </c>
      <c r="F7" s="255" t="s">
        <v>285</v>
      </c>
      <c r="G7" s="265">
        <v>50000</v>
      </c>
      <c r="H7" s="266">
        <v>1</v>
      </c>
      <c r="I7" s="266">
        <v>1</v>
      </c>
      <c r="J7" s="259">
        <f t="shared" si="0"/>
        <v>50000</v>
      </c>
      <c r="K7" s="260"/>
      <c r="L7" s="261"/>
      <c r="M7" s="29">
        <f t="shared" si="1"/>
      </c>
    </row>
    <row r="8" spans="1:13" ht="13.5" customHeight="1">
      <c r="A8" s="251">
        <v>1</v>
      </c>
      <c r="B8" s="252" t="s">
        <v>294</v>
      </c>
      <c r="C8" s="262" t="s">
        <v>303</v>
      </c>
      <c r="D8" s="263">
        <v>5</v>
      </c>
      <c r="E8" s="255" t="s">
        <v>85</v>
      </c>
      <c r="F8" s="255" t="s">
        <v>295</v>
      </c>
      <c r="G8" s="269">
        <v>80000</v>
      </c>
      <c r="H8" s="270">
        <v>1</v>
      </c>
      <c r="I8" s="270">
        <v>1</v>
      </c>
      <c r="J8" s="259">
        <f t="shared" si="0"/>
        <v>80000</v>
      </c>
      <c r="K8" s="260"/>
      <c r="L8" s="261"/>
      <c r="M8" s="29">
        <f t="shared" si="1"/>
      </c>
    </row>
    <row r="9" spans="1:13" ht="13.5" customHeight="1">
      <c r="A9" s="251">
        <v>2</v>
      </c>
      <c r="B9" s="252" t="s">
        <v>302</v>
      </c>
      <c r="C9" s="253" t="s">
        <v>278</v>
      </c>
      <c r="D9" s="254">
        <v>6</v>
      </c>
      <c r="E9" s="256" t="s">
        <v>87</v>
      </c>
      <c r="F9" s="256" t="s">
        <v>293</v>
      </c>
      <c r="G9" s="269">
        <v>200</v>
      </c>
      <c r="H9" s="270">
        <v>100</v>
      </c>
      <c r="I9" s="270">
        <v>1</v>
      </c>
      <c r="J9" s="259">
        <f t="shared" si="0"/>
        <v>20000</v>
      </c>
      <c r="K9" s="260"/>
      <c r="L9" s="261"/>
      <c r="M9" s="29">
        <f t="shared" si="1"/>
      </c>
    </row>
    <row r="10" spans="1:13" ht="13.5" customHeight="1">
      <c r="A10" s="251">
        <v>3</v>
      </c>
      <c r="B10" s="252" t="s">
        <v>281</v>
      </c>
      <c r="C10" s="253" t="s">
        <v>279</v>
      </c>
      <c r="D10" s="254">
        <v>7</v>
      </c>
      <c r="E10" s="256" t="s">
        <v>125</v>
      </c>
      <c r="F10" s="256" t="s">
        <v>287</v>
      </c>
      <c r="G10" s="257">
        <v>14</v>
      </c>
      <c r="H10" s="258">
        <v>6000</v>
      </c>
      <c r="I10" s="258">
        <v>1</v>
      </c>
      <c r="J10" s="259">
        <f t="shared" si="0"/>
        <v>84000</v>
      </c>
      <c r="K10" s="260"/>
      <c r="L10" s="261"/>
      <c r="M10" s="29">
        <f t="shared" si="1"/>
      </c>
    </row>
    <row r="11" spans="1:13" ht="13.5" customHeight="1">
      <c r="A11" s="251">
        <v>3</v>
      </c>
      <c r="B11" s="252" t="s">
        <v>281</v>
      </c>
      <c r="C11" s="253" t="s">
        <v>279</v>
      </c>
      <c r="D11" s="263">
        <v>8</v>
      </c>
      <c r="E11" s="256" t="s">
        <v>125</v>
      </c>
      <c r="F11" s="256" t="s">
        <v>288</v>
      </c>
      <c r="G11" s="276">
        <v>27</v>
      </c>
      <c r="H11" s="277">
        <v>1500</v>
      </c>
      <c r="I11" s="277">
        <v>1</v>
      </c>
      <c r="J11" s="259">
        <f t="shared" si="0"/>
        <v>40500</v>
      </c>
      <c r="K11" s="267"/>
      <c r="L11" s="268"/>
      <c r="M11" s="29">
        <f t="shared" si="1"/>
      </c>
    </row>
    <row r="12" spans="1:13" ht="13.5" customHeight="1">
      <c r="A12" s="251">
        <v>3</v>
      </c>
      <c r="B12" s="252" t="s">
        <v>281</v>
      </c>
      <c r="C12" s="253" t="s">
        <v>279</v>
      </c>
      <c r="D12" s="263">
        <v>9</v>
      </c>
      <c r="E12" s="256" t="s">
        <v>125</v>
      </c>
      <c r="F12" s="256" t="s">
        <v>289</v>
      </c>
      <c r="G12" s="257">
        <v>76</v>
      </c>
      <c r="H12" s="258">
        <v>1300</v>
      </c>
      <c r="I12" s="258">
        <v>1</v>
      </c>
      <c r="J12" s="259">
        <f t="shared" si="0"/>
        <v>98800</v>
      </c>
      <c r="K12" s="271"/>
      <c r="L12" s="272"/>
      <c r="M12" s="29">
        <f t="shared" si="1"/>
      </c>
    </row>
    <row r="13" spans="1:13" ht="13.5" customHeight="1">
      <c r="A13" s="251">
        <v>3</v>
      </c>
      <c r="B13" s="252" t="s">
        <v>281</v>
      </c>
      <c r="C13" s="253" t="s">
        <v>279</v>
      </c>
      <c r="D13" s="273">
        <v>10</v>
      </c>
      <c r="E13" s="256" t="s">
        <v>125</v>
      </c>
      <c r="F13" s="256" t="s">
        <v>290</v>
      </c>
      <c r="G13" s="257">
        <v>100</v>
      </c>
      <c r="H13" s="258">
        <v>302</v>
      </c>
      <c r="I13" s="258">
        <v>1</v>
      </c>
      <c r="J13" s="259">
        <f t="shared" si="0"/>
        <v>30200</v>
      </c>
      <c r="K13" s="260"/>
      <c r="L13" s="261"/>
      <c r="M13" s="29">
        <f t="shared" si="1"/>
      </c>
    </row>
    <row r="14" spans="1:13" ht="13.5" customHeight="1">
      <c r="A14" s="251">
        <v>3</v>
      </c>
      <c r="B14" s="252" t="s">
        <v>281</v>
      </c>
      <c r="C14" s="253" t="s">
        <v>279</v>
      </c>
      <c r="D14" s="254">
        <v>11</v>
      </c>
      <c r="E14" s="256" t="s">
        <v>125</v>
      </c>
      <c r="F14" s="256" t="s">
        <v>291</v>
      </c>
      <c r="G14" s="257">
        <v>150000</v>
      </c>
      <c r="H14" s="258">
        <v>1</v>
      </c>
      <c r="I14" s="258">
        <v>1</v>
      </c>
      <c r="J14" s="259">
        <f t="shared" si="0"/>
        <v>150000</v>
      </c>
      <c r="K14" s="274"/>
      <c r="L14" s="261"/>
      <c r="M14" s="29">
        <f t="shared" si="1"/>
      </c>
    </row>
    <row r="15" spans="1:13" ht="13.5" customHeight="1">
      <c r="A15" s="251">
        <v>3</v>
      </c>
      <c r="B15" s="252" t="s">
        <v>281</v>
      </c>
      <c r="C15" s="253" t="s">
        <v>279</v>
      </c>
      <c r="D15" s="254">
        <v>12</v>
      </c>
      <c r="E15" s="256" t="s">
        <v>125</v>
      </c>
      <c r="F15" s="256" t="s">
        <v>292</v>
      </c>
      <c r="G15" s="257">
        <v>108</v>
      </c>
      <c r="H15" s="258">
        <v>130</v>
      </c>
      <c r="I15" s="258">
        <v>1</v>
      </c>
      <c r="J15" s="259">
        <f t="shared" si="0"/>
        <v>14040</v>
      </c>
      <c r="K15" s="278"/>
      <c r="L15" s="279"/>
      <c r="M15" s="29">
        <f t="shared" si="1"/>
      </c>
    </row>
    <row r="16" spans="1:13" ht="13.5" customHeight="1">
      <c r="A16" s="251">
        <v>4</v>
      </c>
      <c r="B16" s="252" t="s">
        <v>296</v>
      </c>
      <c r="C16" s="253" t="s">
        <v>304</v>
      </c>
      <c r="D16" s="254">
        <v>13</v>
      </c>
      <c r="E16" s="256" t="s">
        <v>85</v>
      </c>
      <c r="F16" s="256" t="s">
        <v>297</v>
      </c>
      <c r="G16" s="257">
        <v>84000</v>
      </c>
      <c r="H16" s="258">
        <v>1</v>
      </c>
      <c r="I16" s="258">
        <v>1</v>
      </c>
      <c r="J16" s="259">
        <f t="shared" si="0"/>
        <v>84000</v>
      </c>
      <c r="K16" s="260"/>
      <c r="L16" s="261"/>
      <c r="M16" s="29">
        <f t="shared" si="1"/>
      </c>
    </row>
    <row r="17" spans="1:13" ht="13.5" customHeight="1">
      <c r="A17" s="251">
        <v>5</v>
      </c>
      <c r="B17" s="252" t="s">
        <v>298</v>
      </c>
      <c r="C17" s="253" t="s">
        <v>299</v>
      </c>
      <c r="D17" s="254">
        <v>14</v>
      </c>
      <c r="E17" s="256" t="s">
        <v>86</v>
      </c>
      <c r="F17" s="256" t="s">
        <v>308</v>
      </c>
      <c r="G17" s="257">
        <v>15000</v>
      </c>
      <c r="H17" s="258">
        <v>1</v>
      </c>
      <c r="I17" s="258">
        <v>2</v>
      </c>
      <c r="J17" s="259">
        <f t="shared" si="0"/>
        <v>30000</v>
      </c>
      <c r="K17" s="260"/>
      <c r="L17" s="261"/>
      <c r="M17" s="29">
        <f t="shared" si="1"/>
      </c>
    </row>
    <row r="18" spans="1:13" ht="13.5" customHeight="1">
      <c r="A18" s="251">
        <v>5</v>
      </c>
      <c r="B18" s="252" t="s">
        <v>300</v>
      </c>
      <c r="C18" s="253" t="s">
        <v>299</v>
      </c>
      <c r="D18" s="254">
        <v>15</v>
      </c>
      <c r="E18" s="256" t="s">
        <v>86</v>
      </c>
      <c r="F18" s="256" t="s">
        <v>305</v>
      </c>
      <c r="G18" s="257">
        <v>6700</v>
      </c>
      <c r="H18" s="258">
        <v>5</v>
      </c>
      <c r="I18" s="258">
        <v>1</v>
      </c>
      <c r="J18" s="259">
        <f t="shared" si="0"/>
        <v>33500</v>
      </c>
      <c r="K18" s="260"/>
      <c r="L18" s="261"/>
      <c r="M18" s="29">
        <f t="shared" si="1"/>
      </c>
    </row>
    <row r="19" spans="1:13" ht="13.5" customHeight="1">
      <c r="A19" s="251"/>
      <c r="B19" s="484"/>
      <c r="C19" s="485"/>
      <c r="D19" s="254">
        <v>16</v>
      </c>
      <c r="E19" s="256"/>
      <c r="F19" s="256"/>
      <c r="G19" s="257"/>
      <c r="H19" s="258"/>
      <c r="I19" s="258"/>
      <c r="J19" s="259">
        <f t="shared" si="0"/>
        <v>0</v>
      </c>
      <c r="K19" s="260"/>
      <c r="L19" s="261"/>
      <c r="M19" s="29">
        <f t="shared" si="1"/>
      </c>
    </row>
    <row r="20" spans="1:13" ht="13.5" customHeight="1">
      <c r="A20" s="251"/>
      <c r="B20" s="484"/>
      <c r="C20" s="485"/>
      <c r="D20" s="254">
        <v>17</v>
      </c>
      <c r="E20" s="256"/>
      <c r="F20" s="256"/>
      <c r="G20" s="257"/>
      <c r="H20" s="258"/>
      <c r="I20" s="258"/>
      <c r="J20" s="259">
        <f t="shared" si="0"/>
        <v>0</v>
      </c>
      <c r="K20" s="260"/>
      <c r="L20" s="261"/>
      <c r="M20" s="29">
        <f t="shared" si="1"/>
      </c>
    </row>
    <row r="21" spans="1:13" ht="13.5" customHeight="1">
      <c r="A21" s="251"/>
      <c r="B21" s="484"/>
      <c r="C21" s="485"/>
      <c r="D21" s="254">
        <v>18</v>
      </c>
      <c r="E21" s="256"/>
      <c r="F21" s="256"/>
      <c r="G21" s="257"/>
      <c r="H21" s="258"/>
      <c r="I21" s="258"/>
      <c r="J21" s="259">
        <f t="shared" si="0"/>
        <v>0</v>
      </c>
      <c r="K21" s="260"/>
      <c r="L21" s="261"/>
      <c r="M21" s="29">
        <f t="shared" si="1"/>
      </c>
    </row>
    <row r="22" spans="1:13" ht="13.5" customHeight="1">
      <c r="A22" s="251"/>
      <c r="B22" s="484"/>
      <c r="C22" s="485"/>
      <c r="D22" s="254">
        <v>19</v>
      </c>
      <c r="E22" s="256"/>
      <c r="F22" s="256"/>
      <c r="G22" s="257"/>
      <c r="H22" s="258"/>
      <c r="I22" s="258"/>
      <c r="J22" s="259">
        <f t="shared" si="0"/>
        <v>0</v>
      </c>
      <c r="K22" s="260"/>
      <c r="L22" s="261"/>
      <c r="M22" s="29">
        <f t="shared" si="1"/>
      </c>
    </row>
    <row r="23" spans="1:13" ht="13.5" customHeight="1">
      <c r="A23" s="251"/>
      <c r="B23" s="252"/>
      <c r="C23" s="253"/>
      <c r="D23" s="254">
        <v>20</v>
      </c>
      <c r="E23" s="256"/>
      <c r="F23" s="256"/>
      <c r="G23" s="257"/>
      <c r="H23" s="258"/>
      <c r="I23" s="258"/>
      <c r="J23" s="259">
        <f t="shared" si="0"/>
        <v>0</v>
      </c>
      <c r="K23" s="260"/>
      <c r="L23" s="261"/>
      <c r="M23" s="29">
        <f t="shared" si="1"/>
      </c>
    </row>
    <row r="24" spans="1:13" ht="13.5" customHeight="1">
      <c r="A24" s="251"/>
      <c r="B24" s="280"/>
      <c r="C24" s="253"/>
      <c r="D24" s="254">
        <v>21</v>
      </c>
      <c r="E24" s="255"/>
      <c r="F24" s="256"/>
      <c r="G24" s="257"/>
      <c r="H24" s="258"/>
      <c r="I24" s="258"/>
      <c r="J24" s="259">
        <f t="shared" si="0"/>
        <v>0</v>
      </c>
      <c r="K24" s="260"/>
      <c r="L24" s="261"/>
      <c r="M24" s="29">
        <f t="shared" si="1"/>
      </c>
    </row>
    <row r="25" spans="1:13" ht="13.5" customHeight="1">
      <c r="A25" s="251"/>
      <c r="B25" s="280"/>
      <c r="C25" s="253"/>
      <c r="D25" s="254">
        <v>22</v>
      </c>
      <c r="E25" s="255"/>
      <c r="F25" s="256"/>
      <c r="G25" s="257"/>
      <c r="H25" s="258"/>
      <c r="I25" s="258"/>
      <c r="J25" s="259">
        <f t="shared" si="0"/>
        <v>0</v>
      </c>
      <c r="K25" s="260"/>
      <c r="L25" s="261"/>
      <c r="M25" s="29">
        <f t="shared" si="1"/>
      </c>
    </row>
    <row r="26" spans="1:13" ht="13.5" customHeight="1">
      <c r="A26" s="251"/>
      <c r="B26" s="280"/>
      <c r="C26" s="253"/>
      <c r="D26" s="254">
        <v>23</v>
      </c>
      <c r="E26" s="255"/>
      <c r="F26" s="256"/>
      <c r="G26" s="257"/>
      <c r="H26" s="258"/>
      <c r="I26" s="258"/>
      <c r="J26" s="259">
        <f t="shared" si="0"/>
        <v>0</v>
      </c>
      <c r="K26" s="260"/>
      <c r="L26" s="261"/>
      <c r="M26" s="29">
        <f t="shared" si="1"/>
      </c>
    </row>
    <row r="27" spans="1:13" ht="13.5" customHeight="1">
      <c r="A27" s="251"/>
      <c r="B27" s="280"/>
      <c r="C27" s="253"/>
      <c r="D27" s="254">
        <v>24</v>
      </c>
      <c r="E27" s="255"/>
      <c r="F27" s="256"/>
      <c r="G27" s="257"/>
      <c r="H27" s="258"/>
      <c r="I27" s="258"/>
      <c r="J27" s="259">
        <f t="shared" si="0"/>
        <v>0</v>
      </c>
      <c r="K27" s="260"/>
      <c r="L27" s="261"/>
      <c r="M27" s="29">
        <f t="shared" si="1"/>
      </c>
    </row>
    <row r="28" spans="1:13" ht="13.5" customHeight="1">
      <c r="A28" s="251"/>
      <c r="B28" s="280"/>
      <c r="C28" s="253"/>
      <c r="D28" s="263">
        <v>25</v>
      </c>
      <c r="E28" s="255"/>
      <c r="F28" s="256"/>
      <c r="G28" s="257"/>
      <c r="H28" s="258"/>
      <c r="I28" s="258"/>
      <c r="J28" s="259">
        <f t="shared" si="0"/>
        <v>0</v>
      </c>
      <c r="K28" s="260"/>
      <c r="L28" s="261"/>
      <c r="M28" s="29">
        <f t="shared" si="1"/>
      </c>
    </row>
    <row r="29" spans="1:13" ht="13.5" customHeight="1">
      <c r="A29" s="251"/>
      <c r="B29" s="280"/>
      <c r="C29" s="253"/>
      <c r="D29" s="254">
        <v>26</v>
      </c>
      <c r="E29" s="255"/>
      <c r="F29" s="256"/>
      <c r="G29" s="257"/>
      <c r="H29" s="258"/>
      <c r="I29" s="258"/>
      <c r="J29" s="259">
        <f t="shared" si="0"/>
        <v>0</v>
      </c>
      <c r="K29" s="260"/>
      <c r="L29" s="261"/>
      <c r="M29" s="29">
        <f t="shared" si="1"/>
      </c>
    </row>
    <row r="30" spans="1:13" ht="13.5" customHeight="1">
      <c r="A30" s="251"/>
      <c r="B30" s="280"/>
      <c r="C30" s="253"/>
      <c r="D30" s="254">
        <v>27</v>
      </c>
      <c r="E30" s="255"/>
      <c r="F30" s="256"/>
      <c r="G30" s="257"/>
      <c r="H30" s="258"/>
      <c r="I30" s="258"/>
      <c r="J30" s="259">
        <f t="shared" si="0"/>
        <v>0</v>
      </c>
      <c r="K30" s="260"/>
      <c r="L30" s="261"/>
      <c r="M30" s="29">
        <f t="shared" si="1"/>
      </c>
    </row>
    <row r="31" spans="1:13" ht="13.5" customHeight="1">
      <c r="A31" s="251"/>
      <c r="B31" s="280"/>
      <c r="C31" s="253"/>
      <c r="D31" s="254">
        <v>28</v>
      </c>
      <c r="E31" s="255"/>
      <c r="F31" s="256"/>
      <c r="G31" s="257"/>
      <c r="H31" s="258"/>
      <c r="I31" s="258"/>
      <c r="J31" s="259">
        <f t="shared" si="0"/>
        <v>0</v>
      </c>
      <c r="K31" s="260"/>
      <c r="L31" s="261"/>
      <c r="M31" s="29">
        <f t="shared" si="1"/>
      </c>
    </row>
    <row r="32" spans="1:13" ht="13.5" customHeight="1">
      <c r="A32" s="251"/>
      <c r="B32" s="280"/>
      <c r="C32" s="253"/>
      <c r="D32" s="263">
        <v>29</v>
      </c>
      <c r="E32" s="255"/>
      <c r="F32" s="256"/>
      <c r="G32" s="257"/>
      <c r="H32" s="258"/>
      <c r="I32" s="258"/>
      <c r="J32" s="259">
        <f t="shared" si="0"/>
        <v>0</v>
      </c>
      <c r="K32" s="260"/>
      <c r="L32" s="261"/>
      <c r="M32" s="29">
        <f t="shared" si="1"/>
      </c>
    </row>
    <row r="33" spans="1:13" ht="13.5" customHeight="1">
      <c r="A33" s="251"/>
      <c r="B33" s="280"/>
      <c r="C33" s="253"/>
      <c r="D33" s="254">
        <v>30</v>
      </c>
      <c r="E33" s="256"/>
      <c r="F33" s="256"/>
      <c r="G33" s="257"/>
      <c r="H33" s="258"/>
      <c r="I33" s="258"/>
      <c r="J33" s="259">
        <f t="shared" si="0"/>
        <v>0</v>
      </c>
      <c r="K33" s="260"/>
      <c r="L33" s="261"/>
      <c r="M33" s="29">
        <f t="shared" si="1"/>
      </c>
    </row>
    <row r="34" spans="1:13" ht="13.5" customHeight="1">
      <c r="A34" s="251"/>
      <c r="B34" s="280"/>
      <c r="C34" s="253"/>
      <c r="D34" s="254">
        <v>31</v>
      </c>
      <c r="E34" s="256"/>
      <c r="F34" s="256"/>
      <c r="G34" s="257"/>
      <c r="H34" s="258"/>
      <c r="I34" s="258"/>
      <c r="J34" s="259">
        <f t="shared" si="0"/>
        <v>0</v>
      </c>
      <c r="K34" s="260"/>
      <c r="L34" s="261"/>
      <c r="M34" s="29">
        <f t="shared" si="1"/>
      </c>
    </row>
    <row r="35" spans="1:13" ht="13.5" customHeight="1">
      <c r="A35" s="251"/>
      <c r="B35" s="280"/>
      <c r="C35" s="253"/>
      <c r="D35" s="254">
        <v>32</v>
      </c>
      <c r="E35" s="256"/>
      <c r="F35" s="256"/>
      <c r="G35" s="257"/>
      <c r="H35" s="258"/>
      <c r="I35" s="258"/>
      <c r="J35" s="259">
        <f t="shared" si="0"/>
        <v>0</v>
      </c>
      <c r="K35" s="260"/>
      <c r="L35" s="261"/>
      <c r="M35" s="29">
        <f t="shared" si="1"/>
      </c>
    </row>
    <row r="36" spans="1:13" ht="13.5" customHeight="1">
      <c r="A36" s="251"/>
      <c r="B36" s="280"/>
      <c r="C36" s="253"/>
      <c r="D36" s="254">
        <v>33</v>
      </c>
      <c r="E36" s="256"/>
      <c r="F36" s="256"/>
      <c r="G36" s="257"/>
      <c r="H36" s="258"/>
      <c r="I36" s="258"/>
      <c r="J36" s="259">
        <f aca="true" t="shared" si="2" ref="J36:J67">G36*H36*I36</f>
        <v>0</v>
      </c>
      <c r="K36" s="260"/>
      <c r="L36" s="261"/>
      <c r="M36" s="29">
        <f t="shared" si="1"/>
      </c>
    </row>
    <row r="37" spans="1:13" ht="13.5" customHeight="1">
      <c r="A37" s="251"/>
      <c r="B37" s="280"/>
      <c r="C37" s="253"/>
      <c r="D37" s="254">
        <v>34</v>
      </c>
      <c r="E37" s="256"/>
      <c r="F37" s="256"/>
      <c r="G37" s="257"/>
      <c r="H37" s="258"/>
      <c r="I37" s="258"/>
      <c r="J37" s="259">
        <f t="shared" si="2"/>
        <v>0</v>
      </c>
      <c r="K37" s="260"/>
      <c r="L37" s="261"/>
      <c r="M37" s="29">
        <f t="shared" si="1"/>
      </c>
    </row>
    <row r="38" spans="1:13" ht="13.5" customHeight="1">
      <c r="A38" s="251"/>
      <c r="B38" s="280"/>
      <c r="C38" s="253"/>
      <c r="D38" s="254">
        <v>35</v>
      </c>
      <c r="E38" s="256"/>
      <c r="F38" s="256"/>
      <c r="G38" s="257"/>
      <c r="H38" s="258"/>
      <c r="I38" s="258"/>
      <c r="J38" s="259">
        <f t="shared" si="2"/>
        <v>0</v>
      </c>
      <c r="K38" s="260"/>
      <c r="L38" s="261"/>
      <c r="M38" s="29">
        <f t="shared" si="1"/>
      </c>
    </row>
    <row r="39" spans="1:13" ht="13.5" customHeight="1">
      <c r="A39" s="251"/>
      <c r="B39" s="280"/>
      <c r="C39" s="253"/>
      <c r="D39" s="254">
        <v>36</v>
      </c>
      <c r="E39" s="256"/>
      <c r="F39" s="256"/>
      <c r="G39" s="257"/>
      <c r="H39" s="258"/>
      <c r="I39" s="258"/>
      <c r="J39" s="259">
        <f t="shared" si="2"/>
        <v>0</v>
      </c>
      <c r="K39" s="260"/>
      <c r="L39" s="261"/>
      <c r="M39" s="29">
        <f t="shared" si="1"/>
      </c>
    </row>
    <row r="40" spans="1:13" ht="13.5" customHeight="1">
      <c r="A40" s="251"/>
      <c r="B40" s="280"/>
      <c r="C40" s="253"/>
      <c r="D40" s="254">
        <v>37</v>
      </c>
      <c r="E40" s="256"/>
      <c r="F40" s="256"/>
      <c r="G40" s="257"/>
      <c r="H40" s="258"/>
      <c r="I40" s="258"/>
      <c r="J40" s="259">
        <f t="shared" si="2"/>
        <v>0</v>
      </c>
      <c r="K40" s="260"/>
      <c r="L40" s="261"/>
      <c r="M40" s="29">
        <f t="shared" si="1"/>
      </c>
    </row>
    <row r="41" spans="1:13" ht="13.5" customHeight="1">
      <c r="A41" s="251"/>
      <c r="B41" s="280"/>
      <c r="C41" s="253"/>
      <c r="D41" s="254">
        <v>38</v>
      </c>
      <c r="E41" s="256"/>
      <c r="F41" s="256"/>
      <c r="G41" s="257"/>
      <c r="H41" s="258"/>
      <c r="I41" s="258"/>
      <c r="J41" s="259">
        <f t="shared" si="2"/>
        <v>0</v>
      </c>
      <c r="K41" s="260"/>
      <c r="L41" s="261"/>
      <c r="M41" s="29">
        <f t="shared" si="1"/>
      </c>
    </row>
    <row r="42" spans="1:13" ht="13.5" customHeight="1">
      <c r="A42" s="251"/>
      <c r="B42" s="280"/>
      <c r="C42" s="253"/>
      <c r="D42" s="254">
        <v>39</v>
      </c>
      <c r="E42" s="256"/>
      <c r="F42" s="256"/>
      <c r="G42" s="257"/>
      <c r="H42" s="258"/>
      <c r="I42" s="258"/>
      <c r="J42" s="259">
        <f t="shared" si="2"/>
        <v>0</v>
      </c>
      <c r="K42" s="260"/>
      <c r="L42" s="261"/>
      <c r="M42" s="29">
        <f t="shared" si="1"/>
      </c>
    </row>
    <row r="43" spans="1:13" ht="13.5" customHeight="1">
      <c r="A43" s="251"/>
      <c r="B43" s="280"/>
      <c r="C43" s="253"/>
      <c r="D43" s="254">
        <v>40</v>
      </c>
      <c r="E43" s="256"/>
      <c r="F43" s="256"/>
      <c r="G43" s="257"/>
      <c r="H43" s="258"/>
      <c r="I43" s="258"/>
      <c r="J43" s="259">
        <f t="shared" si="2"/>
        <v>0</v>
      </c>
      <c r="K43" s="260"/>
      <c r="L43" s="261"/>
      <c r="M43" s="29">
        <f t="shared" si="1"/>
      </c>
    </row>
    <row r="44" spans="1:13" ht="13.5" customHeight="1">
      <c r="A44" s="251"/>
      <c r="B44" s="252"/>
      <c r="C44" s="253"/>
      <c r="D44" s="263">
        <v>41</v>
      </c>
      <c r="E44" s="264"/>
      <c r="F44" s="275"/>
      <c r="G44" s="276"/>
      <c r="H44" s="277"/>
      <c r="I44" s="277"/>
      <c r="J44" s="259">
        <f t="shared" si="2"/>
        <v>0</v>
      </c>
      <c r="K44" s="278"/>
      <c r="L44" s="279"/>
      <c r="M44" s="29">
        <f t="shared" si="1"/>
      </c>
    </row>
    <row r="45" spans="1:13" ht="13.5" customHeight="1">
      <c r="A45" s="251"/>
      <c r="B45" s="252"/>
      <c r="C45" s="253"/>
      <c r="D45" s="254">
        <v>42</v>
      </c>
      <c r="E45" s="255"/>
      <c r="F45" s="256"/>
      <c r="G45" s="257"/>
      <c r="H45" s="258"/>
      <c r="I45" s="258"/>
      <c r="J45" s="259">
        <f t="shared" si="2"/>
        <v>0</v>
      </c>
      <c r="K45" s="260"/>
      <c r="L45" s="261"/>
      <c r="M45" s="29">
        <f t="shared" si="1"/>
      </c>
    </row>
    <row r="46" spans="1:13" ht="13.5" customHeight="1">
      <c r="A46" s="251"/>
      <c r="B46" s="252"/>
      <c r="C46" s="253"/>
      <c r="D46" s="254">
        <v>43</v>
      </c>
      <c r="E46" s="255"/>
      <c r="F46" s="256"/>
      <c r="G46" s="257"/>
      <c r="H46" s="258"/>
      <c r="I46" s="258"/>
      <c r="J46" s="259">
        <f t="shared" si="2"/>
        <v>0</v>
      </c>
      <c r="K46" s="260"/>
      <c r="L46" s="261"/>
      <c r="M46" s="29">
        <f t="shared" si="1"/>
      </c>
    </row>
    <row r="47" spans="1:13" ht="13.5" customHeight="1">
      <c r="A47" s="251"/>
      <c r="B47" s="252"/>
      <c r="C47" s="253"/>
      <c r="D47" s="254">
        <v>44</v>
      </c>
      <c r="E47" s="255"/>
      <c r="F47" s="256"/>
      <c r="G47" s="257"/>
      <c r="H47" s="258"/>
      <c r="I47" s="258"/>
      <c r="J47" s="259">
        <f t="shared" si="2"/>
        <v>0</v>
      </c>
      <c r="K47" s="260"/>
      <c r="L47" s="261"/>
      <c r="M47" s="29">
        <f t="shared" si="1"/>
      </c>
    </row>
    <row r="48" spans="1:13" ht="13.5" customHeight="1">
      <c r="A48" s="251"/>
      <c r="B48" s="252"/>
      <c r="C48" s="253"/>
      <c r="D48" s="263">
        <v>45</v>
      </c>
      <c r="E48" s="255"/>
      <c r="F48" s="256"/>
      <c r="G48" s="257"/>
      <c r="H48" s="258"/>
      <c r="I48" s="258"/>
      <c r="J48" s="259">
        <f t="shared" si="2"/>
        <v>0</v>
      </c>
      <c r="K48" s="260"/>
      <c r="L48" s="261"/>
      <c r="M48" s="29">
        <f t="shared" si="1"/>
      </c>
    </row>
    <row r="49" spans="1:13" ht="13.5" customHeight="1">
      <c r="A49" s="251"/>
      <c r="B49" s="252"/>
      <c r="C49" s="253"/>
      <c r="D49" s="254">
        <v>46</v>
      </c>
      <c r="E49" s="255"/>
      <c r="F49" s="256"/>
      <c r="G49" s="257"/>
      <c r="H49" s="258"/>
      <c r="I49" s="258"/>
      <c r="J49" s="259">
        <f t="shared" si="2"/>
        <v>0</v>
      </c>
      <c r="K49" s="260"/>
      <c r="L49" s="261"/>
      <c r="M49" s="29">
        <f t="shared" si="1"/>
      </c>
    </row>
    <row r="50" spans="1:13" ht="13.5" customHeight="1">
      <c r="A50" s="251"/>
      <c r="B50" s="252"/>
      <c r="C50" s="253"/>
      <c r="D50" s="254">
        <v>47</v>
      </c>
      <c r="E50" s="255"/>
      <c r="F50" s="256"/>
      <c r="G50" s="257"/>
      <c r="H50" s="258"/>
      <c r="I50" s="258"/>
      <c r="J50" s="259">
        <f t="shared" si="2"/>
        <v>0</v>
      </c>
      <c r="K50" s="260"/>
      <c r="L50" s="261"/>
      <c r="M50" s="29">
        <f t="shared" si="1"/>
      </c>
    </row>
    <row r="51" spans="1:13" ht="13.5" customHeight="1">
      <c r="A51" s="251"/>
      <c r="B51" s="252"/>
      <c r="C51" s="253"/>
      <c r="D51" s="254">
        <v>48</v>
      </c>
      <c r="E51" s="255"/>
      <c r="F51" s="256"/>
      <c r="G51" s="257"/>
      <c r="H51" s="258"/>
      <c r="I51" s="258"/>
      <c r="J51" s="259">
        <f t="shared" si="2"/>
        <v>0</v>
      </c>
      <c r="K51" s="260"/>
      <c r="L51" s="261"/>
      <c r="M51" s="29">
        <f t="shared" si="1"/>
      </c>
    </row>
    <row r="52" spans="1:13" ht="13.5" customHeight="1">
      <c r="A52" s="251"/>
      <c r="B52" s="252"/>
      <c r="C52" s="253"/>
      <c r="D52" s="263">
        <v>49</v>
      </c>
      <c r="E52" s="255"/>
      <c r="F52" s="256"/>
      <c r="G52" s="257"/>
      <c r="H52" s="258"/>
      <c r="I52" s="258"/>
      <c r="J52" s="259">
        <f t="shared" si="2"/>
        <v>0</v>
      </c>
      <c r="K52" s="260"/>
      <c r="L52" s="261"/>
      <c r="M52" s="29">
        <f t="shared" si="1"/>
      </c>
    </row>
    <row r="53" spans="1:13" ht="13.5" customHeight="1">
      <c r="A53" s="251"/>
      <c r="B53" s="252"/>
      <c r="C53" s="253"/>
      <c r="D53" s="273">
        <v>50</v>
      </c>
      <c r="E53" s="255"/>
      <c r="F53" s="255"/>
      <c r="G53" s="269"/>
      <c r="H53" s="270"/>
      <c r="I53" s="270"/>
      <c r="J53" s="259">
        <f t="shared" si="2"/>
        <v>0</v>
      </c>
      <c r="K53" s="271"/>
      <c r="L53" s="272"/>
      <c r="M53" s="29">
        <f t="shared" si="1"/>
      </c>
    </row>
    <row r="54" spans="1:13" ht="13.5" customHeight="1">
      <c r="A54" s="281"/>
      <c r="B54" s="282"/>
      <c r="C54" s="253"/>
      <c r="D54" s="283">
        <v>51</v>
      </c>
      <c r="E54" s="256"/>
      <c r="F54" s="256"/>
      <c r="G54" s="257"/>
      <c r="H54" s="258"/>
      <c r="I54" s="258"/>
      <c r="J54" s="259">
        <f t="shared" si="2"/>
        <v>0</v>
      </c>
      <c r="K54" s="260"/>
      <c r="L54" s="261"/>
      <c r="M54" s="29">
        <f t="shared" si="1"/>
      </c>
    </row>
    <row r="55" spans="1:13" ht="13.5" customHeight="1">
      <c r="A55" s="281"/>
      <c r="B55" s="282"/>
      <c r="C55" s="253"/>
      <c r="D55" s="283">
        <v>52</v>
      </c>
      <c r="E55" s="256"/>
      <c r="F55" s="256"/>
      <c r="G55" s="257"/>
      <c r="H55" s="258"/>
      <c r="I55" s="258"/>
      <c r="J55" s="259">
        <f t="shared" si="2"/>
        <v>0</v>
      </c>
      <c r="K55" s="260"/>
      <c r="L55" s="261"/>
      <c r="M55" s="29">
        <f t="shared" si="1"/>
      </c>
    </row>
    <row r="56" spans="1:13" ht="13.5" customHeight="1">
      <c r="A56" s="281"/>
      <c r="B56" s="282"/>
      <c r="C56" s="253"/>
      <c r="D56" s="283">
        <v>53</v>
      </c>
      <c r="E56" s="256"/>
      <c r="F56" s="256"/>
      <c r="G56" s="257"/>
      <c r="H56" s="258"/>
      <c r="I56" s="258"/>
      <c r="J56" s="259">
        <f t="shared" si="2"/>
        <v>0</v>
      </c>
      <c r="K56" s="260"/>
      <c r="L56" s="261"/>
      <c r="M56" s="29">
        <f t="shared" si="1"/>
      </c>
    </row>
    <row r="57" spans="1:13" ht="13.5" customHeight="1">
      <c r="A57" s="281"/>
      <c r="B57" s="282"/>
      <c r="C57" s="253"/>
      <c r="D57" s="283">
        <v>54</v>
      </c>
      <c r="E57" s="256"/>
      <c r="F57" s="256"/>
      <c r="G57" s="257"/>
      <c r="H57" s="258"/>
      <c r="I57" s="258"/>
      <c r="J57" s="259">
        <f t="shared" si="2"/>
        <v>0</v>
      </c>
      <c r="K57" s="260"/>
      <c r="L57" s="261"/>
      <c r="M57" s="29">
        <f t="shared" si="1"/>
      </c>
    </row>
    <row r="58" spans="1:13" ht="13.5" customHeight="1">
      <c r="A58" s="281"/>
      <c r="B58" s="282"/>
      <c r="C58" s="253"/>
      <c r="D58" s="283">
        <v>55</v>
      </c>
      <c r="E58" s="256"/>
      <c r="F58" s="256"/>
      <c r="G58" s="257"/>
      <c r="H58" s="258"/>
      <c r="I58" s="258"/>
      <c r="J58" s="259">
        <f t="shared" si="2"/>
        <v>0</v>
      </c>
      <c r="K58" s="260"/>
      <c r="L58" s="261"/>
      <c r="M58" s="29">
        <f t="shared" si="1"/>
      </c>
    </row>
    <row r="59" spans="1:13" ht="13.5" customHeight="1">
      <c r="A59" s="281"/>
      <c r="B59" s="282"/>
      <c r="C59" s="253"/>
      <c r="D59" s="283">
        <v>56</v>
      </c>
      <c r="E59" s="256"/>
      <c r="F59" s="256"/>
      <c r="G59" s="257"/>
      <c r="H59" s="258"/>
      <c r="I59" s="258"/>
      <c r="J59" s="259">
        <f t="shared" si="2"/>
        <v>0</v>
      </c>
      <c r="K59" s="260"/>
      <c r="L59" s="261"/>
      <c r="M59" s="29">
        <f t="shared" si="1"/>
      </c>
    </row>
    <row r="60" spans="1:13" ht="13.5" customHeight="1">
      <c r="A60" s="281"/>
      <c r="B60" s="282"/>
      <c r="C60" s="253"/>
      <c r="D60" s="283">
        <v>57</v>
      </c>
      <c r="E60" s="256"/>
      <c r="F60" s="256"/>
      <c r="G60" s="257"/>
      <c r="H60" s="258"/>
      <c r="I60" s="258"/>
      <c r="J60" s="259">
        <f t="shared" si="2"/>
        <v>0</v>
      </c>
      <c r="K60" s="260"/>
      <c r="L60" s="261"/>
      <c r="M60" s="29">
        <f t="shared" si="1"/>
      </c>
    </row>
    <row r="61" spans="1:13" ht="13.5" customHeight="1">
      <c r="A61" s="281"/>
      <c r="B61" s="282"/>
      <c r="C61" s="253"/>
      <c r="D61" s="283">
        <v>58</v>
      </c>
      <c r="E61" s="256"/>
      <c r="F61" s="256"/>
      <c r="G61" s="257"/>
      <c r="H61" s="258"/>
      <c r="I61" s="258"/>
      <c r="J61" s="259">
        <f t="shared" si="2"/>
        <v>0</v>
      </c>
      <c r="K61" s="260"/>
      <c r="L61" s="261"/>
      <c r="M61" s="29">
        <f t="shared" si="1"/>
      </c>
    </row>
    <row r="62" spans="1:13" ht="13.5" customHeight="1">
      <c r="A62" s="281"/>
      <c r="B62" s="282"/>
      <c r="C62" s="253"/>
      <c r="D62" s="283">
        <v>59</v>
      </c>
      <c r="E62" s="256"/>
      <c r="F62" s="256"/>
      <c r="G62" s="257"/>
      <c r="H62" s="258"/>
      <c r="I62" s="258"/>
      <c r="J62" s="259">
        <f t="shared" si="2"/>
        <v>0</v>
      </c>
      <c r="K62" s="260"/>
      <c r="L62" s="261"/>
      <c r="M62" s="29">
        <f t="shared" si="1"/>
      </c>
    </row>
    <row r="63" spans="1:13" ht="13.5" customHeight="1">
      <c r="A63" s="281"/>
      <c r="B63" s="282"/>
      <c r="C63" s="253"/>
      <c r="D63" s="283">
        <v>60</v>
      </c>
      <c r="E63" s="256"/>
      <c r="F63" s="256"/>
      <c r="G63" s="257"/>
      <c r="H63" s="258"/>
      <c r="I63" s="258"/>
      <c r="J63" s="259">
        <f t="shared" si="2"/>
        <v>0</v>
      </c>
      <c r="K63" s="260"/>
      <c r="L63" s="261"/>
      <c r="M63" s="29">
        <f t="shared" si="1"/>
      </c>
    </row>
    <row r="64" spans="1:13" ht="13.5" customHeight="1">
      <c r="A64" s="251"/>
      <c r="B64" s="252"/>
      <c r="C64" s="253"/>
      <c r="D64" s="263">
        <v>61</v>
      </c>
      <c r="E64" s="264"/>
      <c r="F64" s="275"/>
      <c r="G64" s="276"/>
      <c r="H64" s="277"/>
      <c r="I64" s="277"/>
      <c r="J64" s="259">
        <f t="shared" si="2"/>
        <v>0</v>
      </c>
      <c r="K64" s="278"/>
      <c r="L64" s="279"/>
      <c r="M64" s="29">
        <f t="shared" si="1"/>
      </c>
    </row>
    <row r="65" spans="1:13" ht="13.5" customHeight="1">
      <c r="A65" s="251"/>
      <c r="B65" s="252"/>
      <c r="C65" s="253"/>
      <c r="D65" s="254">
        <v>62</v>
      </c>
      <c r="E65" s="255"/>
      <c r="F65" s="256"/>
      <c r="G65" s="257"/>
      <c r="H65" s="258"/>
      <c r="I65" s="258"/>
      <c r="J65" s="259">
        <f t="shared" si="2"/>
        <v>0</v>
      </c>
      <c r="K65" s="260"/>
      <c r="L65" s="261"/>
      <c r="M65" s="29">
        <f t="shared" si="1"/>
      </c>
    </row>
    <row r="66" spans="1:13" ht="13.5" customHeight="1">
      <c r="A66" s="251"/>
      <c r="B66" s="252"/>
      <c r="C66" s="253"/>
      <c r="D66" s="254">
        <v>63</v>
      </c>
      <c r="E66" s="255"/>
      <c r="F66" s="256"/>
      <c r="G66" s="257"/>
      <c r="H66" s="258"/>
      <c r="I66" s="258"/>
      <c r="J66" s="259">
        <f t="shared" si="2"/>
        <v>0</v>
      </c>
      <c r="K66" s="260"/>
      <c r="L66" s="261"/>
      <c r="M66" s="29">
        <f t="shared" si="1"/>
      </c>
    </row>
    <row r="67" spans="1:13" ht="13.5" customHeight="1">
      <c r="A67" s="251"/>
      <c r="B67" s="252"/>
      <c r="C67" s="253"/>
      <c r="D67" s="254">
        <v>64</v>
      </c>
      <c r="E67" s="255"/>
      <c r="F67" s="256"/>
      <c r="G67" s="257"/>
      <c r="H67" s="258"/>
      <c r="I67" s="258"/>
      <c r="J67" s="259">
        <f t="shared" si="2"/>
        <v>0</v>
      </c>
      <c r="K67" s="260"/>
      <c r="L67" s="261"/>
      <c r="M67" s="29">
        <f t="shared" si="1"/>
      </c>
    </row>
    <row r="68" spans="1:13" ht="13.5" customHeight="1">
      <c r="A68" s="251"/>
      <c r="B68" s="252"/>
      <c r="C68" s="253"/>
      <c r="D68" s="263">
        <v>65</v>
      </c>
      <c r="E68" s="255"/>
      <c r="F68" s="256"/>
      <c r="G68" s="257"/>
      <c r="H68" s="258"/>
      <c r="I68" s="258"/>
      <c r="J68" s="259">
        <f>G68*H68*I68</f>
        <v>0</v>
      </c>
      <c r="K68" s="260"/>
      <c r="L68" s="261"/>
      <c r="M68" s="29">
        <f aca="true" t="shared" si="3" ref="M68:M102">IF(K68="◎",J68,"")</f>
      </c>
    </row>
    <row r="69" spans="1:13" ht="13.5" customHeight="1">
      <c r="A69" s="251"/>
      <c r="B69" s="252"/>
      <c r="C69" s="253"/>
      <c r="D69" s="254">
        <v>66</v>
      </c>
      <c r="E69" s="255"/>
      <c r="F69" s="256"/>
      <c r="G69" s="257"/>
      <c r="H69" s="258"/>
      <c r="I69" s="258"/>
      <c r="J69" s="259">
        <f>G69*H69*I69</f>
        <v>0</v>
      </c>
      <c r="K69" s="260"/>
      <c r="L69" s="261"/>
      <c r="M69" s="29">
        <f t="shared" si="3"/>
      </c>
    </row>
    <row r="70" spans="1:13" ht="13.5" customHeight="1">
      <c r="A70" s="251"/>
      <c r="B70" s="252"/>
      <c r="C70" s="253"/>
      <c r="D70" s="254">
        <v>67</v>
      </c>
      <c r="E70" s="255"/>
      <c r="F70" s="256"/>
      <c r="G70" s="257"/>
      <c r="H70" s="258"/>
      <c r="I70" s="258"/>
      <c r="J70" s="259">
        <f aca="true" t="shared" si="4" ref="J70:J89">G70*H70*I70</f>
        <v>0</v>
      </c>
      <c r="K70" s="260"/>
      <c r="L70" s="261"/>
      <c r="M70" s="29">
        <f t="shared" si="3"/>
      </c>
    </row>
    <row r="71" spans="1:13" ht="13.5" customHeight="1">
      <c r="A71" s="251"/>
      <c r="B71" s="252"/>
      <c r="C71" s="253"/>
      <c r="D71" s="254">
        <v>68</v>
      </c>
      <c r="E71" s="255"/>
      <c r="F71" s="256"/>
      <c r="G71" s="257"/>
      <c r="H71" s="258"/>
      <c r="I71" s="258"/>
      <c r="J71" s="259">
        <f t="shared" si="4"/>
        <v>0</v>
      </c>
      <c r="K71" s="260"/>
      <c r="L71" s="261"/>
      <c r="M71" s="29">
        <f t="shared" si="3"/>
      </c>
    </row>
    <row r="72" spans="1:13" ht="13.5" customHeight="1">
      <c r="A72" s="251"/>
      <c r="B72" s="252"/>
      <c r="C72" s="253"/>
      <c r="D72" s="263">
        <v>69</v>
      </c>
      <c r="E72" s="255"/>
      <c r="F72" s="256"/>
      <c r="G72" s="257"/>
      <c r="H72" s="258"/>
      <c r="I72" s="258"/>
      <c r="J72" s="259">
        <f t="shared" si="4"/>
        <v>0</v>
      </c>
      <c r="K72" s="260"/>
      <c r="L72" s="261"/>
      <c r="M72" s="29">
        <f t="shared" si="3"/>
      </c>
    </row>
    <row r="73" spans="1:13" ht="13.5" customHeight="1">
      <c r="A73" s="251"/>
      <c r="B73" s="252"/>
      <c r="C73" s="253"/>
      <c r="D73" s="273">
        <v>70</v>
      </c>
      <c r="E73" s="255"/>
      <c r="F73" s="255"/>
      <c r="G73" s="269"/>
      <c r="H73" s="270"/>
      <c r="I73" s="270"/>
      <c r="J73" s="259">
        <f t="shared" si="4"/>
        <v>0</v>
      </c>
      <c r="K73" s="271"/>
      <c r="L73" s="272"/>
      <c r="M73" s="29">
        <f t="shared" si="3"/>
      </c>
    </row>
    <row r="74" spans="1:13" ht="13.5" customHeight="1">
      <c r="A74" s="251"/>
      <c r="B74" s="252"/>
      <c r="C74" s="253"/>
      <c r="D74" s="283">
        <v>71</v>
      </c>
      <c r="E74" s="255"/>
      <c r="F74" s="256"/>
      <c r="G74" s="257"/>
      <c r="H74" s="258"/>
      <c r="I74" s="258"/>
      <c r="J74" s="259">
        <f t="shared" si="4"/>
        <v>0</v>
      </c>
      <c r="K74" s="260"/>
      <c r="L74" s="261"/>
      <c r="M74" s="29">
        <f t="shared" si="3"/>
      </c>
    </row>
    <row r="75" spans="1:13" ht="13.5" customHeight="1">
      <c r="A75" s="251"/>
      <c r="B75" s="252"/>
      <c r="C75" s="253"/>
      <c r="D75" s="283">
        <v>72</v>
      </c>
      <c r="E75" s="255"/>
      <c r="F75" s="256"/>
      <c r="G75" s="257"/>
      <c r="H75" s="258"/>
      <c r="I75" s="258"/>
      <c r="J75" s="259">
        <f t="shared" si="4"/>
        <v>0</v>
      </c>
      <c r="K75" s="260"/>
      <c r="L75" s="261"/>
      <c r="M75" s="29">
        <f t="shared" si="3"/>
      </c>
    </row>
    <row r="76" spans="1:13" ht="13.5" customHeight="1">
      <c r="A76" s="251"/>
      <c r="B76" s="252"/>
      <c r="C76" s="253"/>
      <c r="D76" s="284">
        <v>73</v>
      </c>
      <c r="E76" s="255"/>
      <c r="F76" s="256"/>
      <c r="G76" s="257"/>
      <c r="H76" s="258"/>
      <c r="I76" s="258"/>
      <c r="J76" s="259">
        <f t="shared" si="4"/>
        <v>0</v>
      </c>
      <c r="K76" s="260"/>
      <c r="L76" s="261"/>
      <c r="M76" s="29">
        <f t="shared" si="3"/>
      </c>
    </row>
    <row r="77" spans="1:13" ht="13.5" customHeight="1">
      <c r="A77" s="251"/>
      <c r="B77" s="252"/>
      <c r="C77" s="253"/>
      <c r="D77" s="283">
        <v>74</v>
      </c>
      <c r="E77" s="255"/>
      <c r="F77" s="256"/>
      <c r="G77" s="257"/>
      <c r="H77" s="258"/>
      <c r="I77" s="258"/>
      <c r="J77" s="259">
        <f t="shared" si="4"/>
        <v>0</v>
      </c>
      <c r="K77" s="260"/>
      <c r="L77" s="261"/>
      <c r="M77" s="29">
        <f t="shared" si="3"/>
      </c>
    </row>
    <row r="78" spans="1:13" ht="13.5" customHeight="1">
      <c r="A78" s="251"/>
      <c r="B78" s="252"/>
      <c r="C78" s="253"/>
      <c r="D78" s="283">
        <v>75</v>
      </c>
      <c r="E78" s="255"/>
      <c r="F78" s="256"/>
      <c r="G78" s="257"/>
      <c r="H78" s="258"/>
      <c r="I78" s="258"/>
      <c r="J78" s="259">
        <f t="shared" si="4"/>
        <v>0</v>
      </c>
      <c r="K78" s="260"/>
      <c r="L78" s="261"/>
      <c r="M78" s="29">
        <f t="shared" si="3"/>
      </c>
    </row>
    <row r="79" spans="1:13" ht="13.5" customHeight="1">
      <c r="A79" s="251"/>
      <c r="B79" s="252"/>
      <c r="C79" s="253"/>
      <c r="D79" s="283">
        <v>76</v>
      </c>
      <c r="E79" s="255"/>
      <c r="F79" s="256"/>
      <c r="G79" s="257"/>
      <c r="H79" s="258"/>
      <c r="I79" s="258"/>
      <c r="J79" s="259">
        <f t="shared" si="4"/>
        <v>0</v>
      </c>
      <c r="K79" s="260"/>
      <c r="L79" s="261"/>
      <c r="M79" s="29">
        <f t="shared" si="3"/>
      </c>
    </row>
    <row r="80" spans="1:13" ht="13.5" customHeight="1">
      <c r="A80" s="251"/>
      <c r="B80" s="252"/>
      <c r="C80" s="253"/>
      <c r="D80" s="284">
        <v>77</v>
      </c>
      <c r="E80" s="255"/>
      <c r="F80" s="256"/>
      <c r="G80" s="257"/>
      <c r="H80" s="258"/>
      <c r="I80" s="258"/>
      <c r="J80" s="259">
        <f t="shared" si="4"/>
        <v>0</v>
      </c>
      <c r="K80" s="260"/>
      <c r="L80" s="261"/>
      <c r="M80" s="29">
        <f t="shared" si="3"/>
      </c>
    </row>
    <row r="81" spans="1:13" ht="13.5" customHeight="1">
      <c r="A81" s="251"/>
      <c r="B81" s="252"/>
      <c r="C81" s="253"/>
      <c r="D81" s="283">
        <v>78</v>
      </c>
      <c r="E81" s="255"/>
      <c r="F81" s="256"/>
      <c r="G81" s="257"/>
      <c r="H81" s="258"/>
      <c r="I81" s="258"/>
      <c r="J81" s="259">
        <f t="shared" si="4"/>
        <v>0</v>
      </c>
      <c r="K81" s="260"/>
      <c r="L81" s="261"/>
      <c r="M81" s="29">
        <f t="shared" si="3"/>
      </c>
    </row>
    <row r="82" spans="1:13" ht="13.5" customHeight="1">
      <c r="A82" s="251"/>
      <c r="B82" s="252"/>
      <c r="C82" s="253"/>
      <c r="D82" s="283">
        <v>79</v>
      </c>
      <c r="E82" s="255"/>
      <c r="F82" s="256"/>
      <c r="G82" s="257"/>
      <c r="H82" s="258"/>
      <c r="I82" s="258"/>
      <c r="J82" s="259">
        <f t="shared" si="4"/>
        <v>0</v>
      </c>
      <c r="K82" s="260"/>
      <c r="L82" s="261"/>
      <c r="M82" s="29">
        <f t="shared" si="3"/>
      </c>
    </row>
    <row r="83" spans="1:13" ht="13.5" customHeight="1">
      <c r="A83" s="251"/>
      <c r="B83" s="252"/>
      <c r="C83" s="253"/>
      <c r="D83" s="283">
        <v>80</v>
      </c>
      <c r="E83" s="256"/>
      <c r="F83" s="256"/>
      <c r="G83" s="257"/>
      <c r="H83" s="258"/>
      <c r="I83" s="258"/>
      <c r="J83" s="259">
        <f t="shared" si="4"/>
        <v>0</v>
      </c>
      <c r="K83" s="260"/>
      <c r="L83" s="261"/>
      <c r="M83" s="29">
        <f t="shared" si="3"/>
      </c>
    </row>
    <row r="84" spans="1:13" ht="13.5" customHeight="1">
      <c r="A84" s="251"/>
      <c r="B84" s="252"/>
      <c r="C84" s="253"/>
      <c r="D84" s="263">
        <v>81</v>
      </c>
      <c r="E84" s="264"/>
      <c r="F84" s="275"/>
      <c r="G84" s="276"/>
      <c r="H84" s="277"/>
      <c r="I84" s="277"/>
      <c r="J84" s="259">
        <f t="shared" si="4"/>
        <v>0</v>
      </c>
      <c r="K84" s="278"/>
      <c r="L84" s="279"/>
      <c r="M84" s="29">
        <f t="shared" si="3"/>
      </c>
    </row>
    <row r="85" spans="1:13" ht="13.5" customHeight="1">
      <c r="A85" s="251"/>
      <c r="B85" s="252"/>
      <c r="C85" s="253"/>
      <c r="D85" s="254">
        <v>82</v>
      </c>
      <c r="E85" s="255"/>
      <c r="F85" s="256"/>
      <c r="G85" s="257"/>
      <c r="H85" s="258"/>
      <c r="I85" s="258"/>
      <c r="J85" s="259">
        <f t="shared" si="4"/>
        <v>0</v>
      </c>
      <c r="K85" s="260"/>
      <c r="L85" s="261"/>
      <c r="M85" s="29">
        <f t="shared" si="3"/>
      </c>
    </row>
    <row r="86" spans="1:13" ht="13.5" customHeight="1">
      <c r="A86" s="251"/>
      <c r="B86" s="252"/>
      <c r="C86" s="253"/>
      <c r="D86" s="254">
        <v>83</v>
      </c>
      <c r="E86" s="255"/>
      <c r="F86" s="256"/>
      <c r="G86" s="257"/>
      <c r="H86" s="258"/>
      <c r="I86" s="258"/>
      <c r="J86" s="259">
        <f t="shared" si="4"/>
        <v>0</v>
      </c>
      <c r="K86" s="260"/>
      <c r="L86" s="261"/>
      <c r="M86" s="29">
        <f t="shared" si="3"/>
      </c>
    </row>
    <row r="87" spans="1:13" ht="13.5" customHeight="1">
      <c r="A87" s="251"/>
      <c r="B87" s="252"/>
      <c r="C87" s="253"/>
      <c r="D87" s="254">
        <v>84</v>
      </c>
      <c r="E87" s="255"/>
      <c r="F87" s="256"/>
      <c r="G87" s="257"/>
      <c r="H87" s="258"/>
      <c r="I87" s="258"/>
      <c r="J87" s="259">
        <f t="shared" si="4"/>
        <v>0</v>
      </c>
      <c r="K87" s="260"/>
      <c r="L87" s="261"/>
      <c r="M87" s="29">
        <f t="shared" si="3"/>
      </c>
    </row>
    <row r="88" spans="1:13" ht="13.5" customHeight="1">
      <c r="A88" s="251"/>
      <c r="B88" s="252"/>
      <c r="C88" s="253"/>
      <c r="D88" s="263">
        <v>85</v>
      </c>
      <c r="E88" s="255"/>
      <c r="F88" s="256"/>
      <c r="G88" s="257"/>
      <c r="H88" s="258"/>
      <c r="I88" s="258"/>
      <c r="J88" s="259">
        <f t="shared" si="4"/>
        <v>0</v>
      </c>
      <c r="K88" s="260"/>
      <c r="L88" s="261"/>
      <c r="M88" s="29">
        <f t="shared" si="3"/>
      </c>
    </row>
    <row r="89" spans="1:13" ht="13.5" customHeight="1">
      <c r="A89" s="251"/>
      <c r="B89" s="252"/>
      <c r="C89" s="253"/>
      <c r="D89" s="254">
        <v>86</v>
      </c>
      <c r="E89" s="255"/>
      <c r="F89" s="256"/>
      <c r="G89" s="257"/>
      <c r="H89" s="258"/>
      <c r="I89" s="258"/>
      <c r="J89" s="259">
        <f t="shared" si="4"/>
        <v>0</v>
      </c>
      <c r="K89" s="260"/>
      <c r="L89" s="261"/>
      <c r="M89" s="29">
        <f t="shared" si="3"/>
      </c>
    </row>
    <row r="90" spans="1:13" ht="13.5" customHeight="1">
      <c r="A90" s="251"/>
      <c r="B90" s="252"/>
      <c r="C90" s="253"/>
      <c r="D90" s="254">
        <v>87</v>
      </c>
      <c r="E90" s="255"/>
      <c r="F90" s="256"/>
      <c r="G90" s="257"/>
      <c r="H90" s="258"/>
      <c r="I90" s="258"/>
      <c r="J90" s="259">
        <f aca="true" t="shared" si="5" ref="J90:J103">G90*H90*I90</f>
        <v>0</v>
      </c>
      <c r="K90" s="260"/>
      <c r="L90" s="261"/>
      <c r="M90" s="29">
        <f t="shared" si="3"/>
      </c>
    </row>
    <row r="91" spans="1:13" ht="13.5" customHeight="1">
      <c r="A91" s="251"/>
      <c r="B91" s="252"/>
      <c r="C91" s="253"/>
      <c r="D91" s="254">
        <v>88</v>
      </c>
      <c r="E91" s="255"/>
      <c r="F91" s="256"/>
      <c r="G91" s="257"/>
      <c r="H91" s="258"/>
      <c r="I91" s="258"/>
      <c r="J91" s="259">
        <f t="shared" si="5"/>
        <v>0</v>
      </c>
      <c r="K91" s="260"/>
      <c r="L91" s="261"/>
      <c r="M91" s="29">
        <f t="shared" si="3"/>
      </c>
    </row>
    <row r="92" spans="1:13" ht="13.5" customHeight="1">
      <c r="A92" s="251"/>
      <c r="B92" s="252"/>
      <c r="C92" s="253"/>
      <c r="D92" s="263">
        <v>89</v>
      </c>
      <c r="E92" s="255"/>
      <c r="F92" s="256"/>
      <c r="G92" s="257"/>
      <c r="H92" s="258"/>
      <c r="I92" s="258"/>
      <c r="J92" s="259">
        <f t="shared" si="5"/>
        <v>0</v>
      </c>
      <c r="K92" s="260"/>
      <c r="L92" s="261"/>
      <c r="M92" s="29">
        <f t="shared" si="3"/>
      </c>
    </row>
    <row r="93" spans="1:13" ht="13.5" customHeight="1">
      <c r="A93" s="251"/>
      <c r="B93" s="252"/>
      <c r="C93" s="253"/>
      <c r="D93" s="273">
        <v>90</v>
      </c>
      <c r="E93" s="255"/>
      <c r="F93" s="255"/>
      <c r="G93" s="269"/>
      <c r="H93" s="270"/>
      <c r="I93" s="270"/>
      <c r="J93" s="259">
        <f t="shared" si="5"/>
        <v>0</v>
      </c>
      <c r="K93" s="271"/>
      <c r="L93" s="272"/>
      <c r="M93" s="29">
        <f t="shared" si="3"/>
      </c>
    </row>
    <row r="94" spans="1:13" ht="13.5" customHeight="1">
      <c r="A94" s="251"/>
      <c r="B94" s="252"/>
      <c r="C94" s="253"/>
      <c r="D94" s="254">
        <v>91</v>
      </c>
      <c r="E94" s="256"/>
      <c r="F94" s="256"/>
      <c r="G94" s="257"/>
      <c r="H94" s="258"/>
      <c r="I94" s="258"/>
      <c r="J94" s="259">
        <f t="shared" si="5"/>
        <v>0</v>
      </c>
      <c r="K94" s="260"/>
      <c r="L94" s="261"/>
      <c r="M94" s="29">
        <f t="shared" si="3"/>
      </c>
    </row>
    <row r="95" spans="1:13" ht="13.5" customHeight="1">
      <c r="A95" s="251"/>
      <c r="B95" s="252"/>
      <c r="C95" s="253"/>
      <c r="D95" s="254">
        <v>92</v>
      </c>
      <c r="E95" s="256"/>
      <c r="F95" s="256"/>
      <c r="G95" s="257"/>
      <c r="H95" s="258"/>
      <c r="I95" s="258"/>
      <c r="J95" s="259">
        <f t="shared" si="5"/>
        <v>0</v>
      </c>
      <c r="K95" s="260"/>
      <c r="L95" s="261"/>
      <c r="M95" s="29">
        <f t="shared" si="3"/>
      </c>
    </row>
    <row r="96" spans="1:13" ht="13.5" customHeight="1">
      <c r="A96" s="251"/>
      <c r="B96" s="252"/>
      <c r="C96" s="253"/>
      <c r="D96" s="254">
        <v>93</v>
      </c>
      <c r="E96" s="256"/>
      <c r="F96" s="256"/>
      <c r="G96" s="257"/>
      <c r="H96" s="258"/>
      <c r="I96" s="258"/>
      <c r="J96" s="259">
        <f t="shared" si="5"/>
        <v>0</v>
      </c>
      <c r="K96" s="260"/>
      <c r="L96" s="261"/>
      <c r="M96" s="29">
        <f t="shared" si="3"/>
      </c>
    </row>
    <row r="97" spans="1:13" ht="13.5" customHeight="1">
      <c r="A97" s="251"/>
      <c r="B97" s="252"/>
      <c r="C97" s="253"/>
      <c r="D97" s="254">
        <v>94</v>
      </c>
      <c r="E97" s="256"/>
      <c r="F97" s="256"/>
      <c r="G97" s="257"/>
      <c r="H97" s="258"/>
      <c r="I97" s="258"/>
      <c r="J97" s="259">
        <f t="shared" si="5"/>
        <v>0</v>
      </c>
      <c r="K97" s="260"/>
      <c r="L97" s="261"/>
      <c r="M97" s="29">
        <f t="shared" si="3"/>
      </c>
    </row>
    <row r="98" spans="1:13" ht="13.5" customHeight="1">
      <c r="A98" s="251"/>
      <c r="B98" s="252"/>
      <c r="C98" s="253"/>
      <c r="D98" s="254">
        <v>95</v>
      </c>
      <c r="E98" s="256"/>
      <c r="F98" s="256"/>
      <c r="G98" s="257"/>
      <c r="H98" s="258"/>
      <c r="I98" s="258"/>
      <c r="J98" s="259">
        <f t="shared" si="5"/>
        <v>0</v>
      </c>
      <c r="K98" s="260"/>
      <c r="L98" s="261"/>
      <c r="M98" s="29">
        <f t="shared" si="3"/>
      </c>
    </row>
    <row r="99" spans="1:13" ht="13.5" customHeight="1">
      <c r="A99" s="251"/>
      <c r="B99" s="252"/>
      <c r="C99" s="253"/>
      <c r="D99" s="254">
        <v>96</v>
      </c>
      <c r="E99" s="256"/>
      <c r="F99" s="256"/>
      <c r="G99" s="257"/>
      <c r="H99" s="258"/>
      <c r="I99" s="258"/>
      <c r="J99" s="259">
        <f t="shared" si="5"/>
        <v>0</v>
      </c>
      <c r="K99" s="260"/>
      <c r="L99" s="261"/>
      <c r="M99" s="29">
        <f t="shared" si="3"/>
      </c>
    </row>
    <row r="100" spans="1:13" ht="13.5" customHeight="1">
      <c r="A100" s="251"/>
      <c r="B100" s="252"/>
      <c r="C100" s="253"/>
      <c r="D100" s="254">
        <v>97</v>
      </c>
      <c r="E100" s="256"/>
      <c r="F100" s="256"/>
      <c r="G100" s="257"/>
      <c r="H100" s="258"/>
      <c r="I100" s="258"/>
      <c r="J100" s="259">
        <f t="shared" si="5"/>
        <v>0</v>
      </c>
      <c r="K100" s="260"/>
      <c r="L100" s="261"/>
      <c r="M100" s="29">
        <f t="shared" si="3"/>
      </c>
    </row>
    <row r="101" spans="1:13" ht="13.5" customHeight="1">
      <c r="A101" s="251"/>
      <c r="B101" s="252"/>
      <c r="C101" s="253"/>
      <c r="D101" s="254">
        <v>98</v>
      </c>
      <c r="E101" s="256"/>
      <c r="F101" s="256"/>
      <c r="G101" s="257"/>
      <c r="H101" s="258"/>
      <c r="I101" s="258"/>
      <c r="J101" s="259">
        <f t="shared" si="5"/>
        <v>0</v>
      </c>
      <c r="K101" s="260"/>
      <c r="L101" s="261"/>
      <c r="M101" s="29">
        <f t="shared" si="3"/>
      </c>
    </row>
    <row r="102" spans="1:13" ht="13.5" customHeight="1">
      <c r="A102" s="251"/>
      <c r="B102" s="252"/>
      <c r="C102" s="253"/>
      <c r="D102" s="254">
        <v>99</v>
      </c>
      <c r="E102" s="256"/>
      <c r="F102" s="256"/>
      <c r="G102" s="257"/>
      <c r="H102" s="258"/>
      <c r="I102" s="258"/>
      <c r="J102" s="259">
        <f t="shared" si="5"/>
        <v>0</v>
      </c>
      <c r="K102" s="260"/>
      <c r="L102" s="261"/>
      <c r="M102" s="29">
        <f t="shared" si="3"/>
      </c>
    </row>
    <row r="103" spans="1:13" ht="13.5" customHeight="1" thickBot="1">
      <c r="A103" s="285"/>
      <c r="B103" s="286"/>
      <c r="C103" s="478"/>
      <c r="D103" s="287">
        <v>100</v>
      </c>
      <c r="E103" s="288"/>
      <c r="F103" s="288"/>
      <c r="G103" s="289"/>
      <c r="H103" s="290"/>
      <c r="I103" s="290"/>
      <c r="J103" s="291">
        <f t="shared" si="5"/>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92" t="s">
        <v>176</v>
      </c>
      <c r="I106" s="592"/>
      <c r="J106" s="592" t="s">
        <v>173</v>
      </c>
      <c r="K106" s="593"/>
    </row>
    <row r="107" spans="4:11" ht="14.25" thickTop="1">
      <c r="D107" s="67"/>
      <c r="F107" s="296" t="s">
        <v>85</v>
      </c>
      <c r="G107" s="226">
        <f aca="true" t="shared" si="6" ref="G107:G115">SUMIF($E$4:$E$103,F107,$J$4:$J$103)</f>
        <v>214000</v>
      </c>
      <c r="H107" s="594">
        <f aca="true" t="shared" si="7" ref="H107:H114">SUMIF($E$4:$E$103,F107,$M$4:$M$103)</f>
        <v>0</v>
      </c>
      <c r="I107" s="594"/>
      <c r="J107" s="594">
        <f aca="true" t="shared" si="8" ref="J107:J115">G107-H107</f>
        <v>214000</v>
      </c>
      <c r="K107" s="595"/>
    </row>
    <row r="108" spans="4:11" ht="13.5">
      <c r="D108" s="67"/>
      <c r="F108" s="297" t="s">
        <v>86</v>
      </c>
      <c r="G108" s="226">
        <f t="shared" si="6"/>
        <v>63500</v>
      </c>
      <c r="H108" s="586">
        <f t="shared" si="7"/>
        <v>0</v>
      </c>
      <c r="I108" s="586"/>
      <c r="J108" s="586">
        <f t="shared" si="8"/>
        <v>63500</v>
      </c>
      <c r="K108" s="587"/>
    </row>
    <row r="109" spans="4:11" ht="13.5">
      <c r="D109" s="67"/>
      <c r="F109" s="297" t="s">
        <v>125</v>
      </c>
      <c r="G109" s="226">
        <f t="shared" si="6"/>
        <v>428540</v>
      </c>
      <c r="H109" s="586">
        <f t="shared" si="7"/>
        <v>0</v>
      </c>
      <c r="I109" s="586"/>
      <c r="J109" s="586">
        <f t="shared" si="8"/>
        <v>428540</v>
      </c>
      <c r="K109" s="587"/>
    </row>
    <row r="110" spans="4:11" ht="13.5">
      <c r="D110" s="67"/>
      <c r="F110" s="297" t="s">
        <v>126</v>
      </c>
      <c r="G110" s="226">
        <f t="shared" si="6"/>
        <v>0</v>
      </c>
      <c r="H110" s="586">
        <f t="shared" si="7"/>
        <v>0</v>
      </c>
      <c r="I110" s="586"/>
      <c r="J110" s="586">
        <f t="shared" si="8"/>
        <v>0</v>
      </c>
      <c r="K110" s="587"/>
    </row>
    <row r="111" spans="4:11" ht="13.5">
      <c r="D111" s="67"/>
      <c r="F111" s="297" t="s">
        <v>87</v>
      </c>
      <c r="G111" s="226">
        <f t="shared" si="6"/>
        <v>20000</v>
      </c>
      <c r="H111" s="586">
        <f t="shared" si="7"/>
        <v>0</v>
      </c>
      <c r="I111" s="586"/>
      <c r="J111" s="586">
        <f t="shared" si="8"/>
        <v>20000</v>
      </c>
      <c r="K111" s="587"/>
    </row>
    <row r="112" spans="4:11" ht="13.5">
      <c r="D112" s="67"/>
      <c r="F112" s="297" t="s">
        <v>88</v>
      </c>
      <c r="G112" s="226">
        <f t="shared" si="6"/>
        <v>0</v>
      </c>
      <c r="H112" s="586">
        <f t="shared" si="7"/>
        <v>0</v>
      </c>
      <c r="I112" s="586"/>
      <c r="J112" s="586">
        <f t="shared" si="8"/>
        <v>0</v>
      </c>
      <c r="K112" s="587"/>
    </row>
    <row r="113" spans="4:11" ht="13.5">
      <c r="D113" s="67"/>
      <c r="F113" s="297" t="s">
        <v>89</v>
      </c>
      <c r="G113" s="226">
        <f t="shared" si="6"/>
        <v>0</v>
      </c>
      <c r="H113" s="586">
        <f t="shared" si="7"/>
        <v>0</v>
      </c>
      <c r="I113" s="586"/>
      <c r="J113" s="586">
        <f t="shared" si="8"/>
        <v>0</v>
      </c>
      <c r="K113" s="587"/>
    </row>
    <row r="114" spans="4:11" ht="13.5">
      <c r="D114" s="67"/>
      <c r="F114" s="297" t="s">
        <v>90</v>
      </c>
      <c r="G114" s="226">
        <f t="shared" si="6"/>
        <v>0</v>
      </c>
      <c r="H114" s="586">
        <f t="shared" si="7"/>
        <v>0</v>
      </c>
      <c r="I114" s="586"/>
      <c r="J114" s="586">
        <f t="shared" si="8"/>
        <v>0</v>
      </c>
      <c r="K114" s="587"/>
    </row>
    <row r="115" spans="4:11" ht="14.25" thickBot="1">
      <c r="D115" s="67"/>
      <c r="F115" s="429" t="s">
        <v>138</v>
      </c>
      <c r="G115" s="430">
        <f t="shared" si="6"/>
        <v>59930</v>
      </c>
      <c r="H115" s="588">
        <f>SUMIF($E$4:$E$103,F115,$M$4:$M$103)+'1-3'!F121</f>
        <v>11000</v>
      </c>
      <c r="I115" s="588"/>
      <c r="J115" s="588">
        <f t="shared" si="8"/>
        <v>48930</v>
      </c>
      <c r="K115" s="589"/>
    </row>
    <row r="116" spans="4:11" ht="15" thickBot="1" thickTop="1">
      <c r="D116" s="47"/>
      <c r="F116" s="427" t="s">
        <v>15</v>
      </c>
      <c r="G116" s="428">
        <f>SUM(G107:G115)</f>
        <v>785970</v>
      </c>
      <c r="H116" s="590">
        <f>SUM(H107:I115)</f>
        <v>11000</v>
      </c>
      <c r="I116" s="590"/>
      <c r="J116" s="590">
        <f>SUM(J107:K115)</f>
        <v>774970</v>
      </c>
      <c r="K116" s="59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8 E22: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8" activePane="bottomLeft" state="frozen"/>
      <selection pane="topLeft" activeCell="B16" sqref="B16:K23"/>
      <selection pane="bottomLeft" activeCell="E4" sqref="E4: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5" t="s">
        <v>258</v>
      </c>
      <c r="B1" s="575"/>
      <c r="C1" s="575"/>
      <c r="D1" s="575"/>
      <c r="E1" s="575"/>
      <c r="F1" s="575"/>
    </row>
    <row r="2" spans="1:6" ht="15" customHeight="1" thickBot="1">
      <c r="A2" s="8"/>
      <c r="B2" s="7" t="s">
        <v>244</v>
      </c>
      <c r="C2" s="87"/>
      <c r="E2" s="72" t="s">
        <v>185</v>
      </c>
      <c r="F2" s="465">
        <f>SUM(E4:E118)</f>
        <v>59930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272</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v>5000</v>
      </c>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273</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v>2000</v>
      </c>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v>3000</v>
      </c>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59930</v>
      </c>
    </row>
    <row r="121" spans="4:6" ht="15" customHeight="1">
      <c r="D121" s="80"/>
      <c r="E121" s="39" t="s">
        <v>176</v>
      </c>
      <c r="F121" s="182">
        <f>SUMIF(F4:F118,"◎",E4:E118)</f>
        <v>11000</v>
      </c>
    </row>
    <row r="122" spans="4:6" ht="15" customHeight="1" thickBot="1">
      <c r="D122" s="80"/>
      <c r="E122" s="82" t="s">
        <v>13</v>
      </c>
      <c r="F122" s="183">
        <f>F120-F121</f>
        <v>48930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8" t="s">
        <v>274</v>
      </c>
      <c r="I1" s="508"/>
      <c r="J1" s="508"/>
      <c r="K1" s="508"/>
    </row>
    <row r="2" spans="8:11" s="1" customFormat="1" ht="18" customHeight="1">
      <c r="H2" s="508" t="s">
        <v>275</v>
      </c>
      <c r="I2" s="508"/>
      <c r="J2" s="508"/>
      <c r="K2" s="508"/>
    </row>
    <row r="3" s="1" customFormat="1" ht="18" customHeight="1">
      <c r="K3" s="2"/>
    </row>
    <row r="4" spans="8:11" s="1" customFormat="1" ht="18" customHeight="1">
      <c r="H4" s="509" t="s">
        <v>330</v>
      </c>
      <c r="I4" s="509"/>
      <c r="J4" s="509"/>
      <c r="K4" s="509"/>
    </row>
    <row r="5" spans="8:11" s="1" customFormat="1" ht="18" customHeight="1">
      <c r="H5" s="510">
        <v>42972</v>
      </c>
      <c r="I5" s="509"/>
      <c r="J5" s="509"/>
      <c r="K5" s="509"/>
    </row>
    <row r="6" spans="1:11" s="1" customFormat="1" ht="18" customHeight="1">
      <c r="A6" s="3" t="s">
        <v>2</v>
      </c>
      <c r="H6" s="4"/>
      <c r="K6" s="11"/>
    </row>
    <row r="7" spans="1:11" s="1" customFormat="1" ht="18" customHeight="1">
      <c r="A7" s="4"/>
      <c r="H7" s="509" t="s">
        <v>276</v>
      </c>
      <c r="I7" s="509"/>
      <c r="J7" s="509"/>
      <c r="K7" s="509"/>
    </row>
    <row r="8" spans="1:11" s="1" customFormat="1" ht="18" customHeight="1">
      <c r="A8" s="4"/>
      <c r="H8" s="509" t="s">
        <v>277</v>
      </c>
      <c r="I8" s="509"/>
      <c r="J8" s="509"/>
      <c r="K8" s="509"/>
    </row>
    <row r="9" spans="1:11" s="1" customFormat="1" ht="42" customHeight="1">
      <c r="A9" s="4"/>
      <c r="H9" s="2"/>
      <c r="K9" s="46"/>
    </row>
    <row r="10" spans="1:11" ht="24" customHeight="1">
      <c r="A10" s="497" t="s">
        <v>259</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97">
        <f>'1-1'!D14:F14</f>
        <v>1190000</v>
      </c>
      <c r="E14" s="598"/>
      <c r="F14" s="599"/>
      <c r="G14" s="600"/>
      <c r="H14" s="601"/>
      <c r="I14" s="601"/>
      <c r="J14" s="601"/>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214000</v>
      </c>
      <c r="C16" s="224">
        <f>'随時②-1'!C20</f>
        <v>67500</v>
      </c>
      <c r="D16" s="224">
        <f>'随時②-1'!D20</f>
        <v>428540</v>
      </c>
      <c r="E16" s="224">
        <f>'随時②-1'!E20</f>
        <v>0</v>
      </c>
      <c r="F16" s="224">
        <f>'随時②-1'!F20</f>
        <v>20000</v>
      </c>
      <c r="G16" s="224">
        <f>'随時②-1'!G20</f>
        <v>404000</v>
      </c>
      <c r="H16" s="224">
        <f>'随時②-1'!H20</f>
        <v>0</v>
      </c>
      <c r="I16" s="224">
        <f>'随時②-1'!I20</f>
        <v>0</v>
      </c>
      <c r="J16" s="225">
        <f>'随時②-1'!J20</f>
        <v>63930</v>
      </c>
      <c r="K16" s="434">
        <f aca="true" t="shared" si="0" ref="K16:K26">SUM(B16:J16)</f>
        <v>1197970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214000</v>
      </c>
      <c r="C18" s="224">
        <f>C16-C17</f>
        <v>67500</v>
      </c>
      <c r="D18" s="224">
        <f aca="true" t="shared" si="1" ref="D18:J18">D16-D17</f>
        <v>428540</v>
      </c>
      <c r="E18" s="224">
        <f t="shared" si="1"/>
        <v>0</v>
      </c>
      <c r="F18" s="224">
        <f t="shared" si="1"/>
        <v>20000</v>
      </c>
      <c r="G18" s="224">
        <f t="shared" si="1"/>
        <v>404000</v>
      </c>
      <c r="H18" s="224">
        <f t="shared" si="1"/>
        <v>0</v>
      </c>
      <c r="I18" s="224">
        <f t="shared" si="1"/>
        <v>0</v>
      </c>
      <c r="J18" s="224">
        <f t="shared" si="1"/>
        <v>52930</v>
      </c>
      <c r="K18" s="434">
        <f t="shared" si="0"/>
        <v>1186970</v>
      </c>
    </row>
    <row r="19" spans="1:11" ht="39" customHeight="1" thickBot="1">
      <c r="A19" s="32" t="s">
        <v>174</v>
      </c>
      <c r="B19" s="442">
        <f>'2-2'!K142</f>
        <v>50000</v>
      </c>
      <c r="C19" s="443">
        <f>'2-2'!K143</f>
        <v>17720</v>
      </c>
      <c r="D19" s="443">
        <f>'2-2'!K144</f>
        <v>221485.91999999998</v>
      </c>
      <c r="E19" s="443">
        <f>'2-2'!K145</f>
        <v>0</v>
      </c>
      <c r="F19" s="443">
        <f>'2-2'!K146</f>
        <v>0</v>
      </c>
      <c r="G19" s="443">
        <f>'2-2'!K147</f>
        <v>133164</v>
      </c>
      <c r="H19" s="443">
        <f>'2-2'!K148</f>
        <v>0</v>
      </c>
      <c r="I19" s="443">
        <f>'2-2'!K149</f>
        <v>0</v>
      </c>
      <c r="J19" s="447">
        <f>'2-2'!K150</f>
        <v>54930</v>
      </c>
      <c r="K19" s="444">
        <f t="shared" si="0"/>
        <v>477299.92</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50000</v>
      </c>
      <c r="C21" s="321">
        <f>C19-C20</f>
        <v>17720</v>
      </c>
      <c r="D21" s="321">
        <f aca="true" t="shared" si="2" ref="D21:J21">D19-D20</f>
        <v>221485.91999999998</v>
      </c>
      <c r="E21" s="321">
        <f t="shared" si="2"/>
        <v>0</v>
      </c>
      <c r="F21" s="321">
        <f t="shared" si="2"/>
        <v>0</v>
      </c>
      <c r="G21" s="321">
        <f t="shared" si="2"/>
        <v>133164</v>
      </c>
      <c r="H21" s="321">
        <f t="shared" si="2"/>
        <v>0</v>
      </c>
      <c r="I21" s="321">
        <f t="shared" si="2"/>
        <v>0</v>
      </c>
      <c r="J21" s="321">
        <f t="shared" si="2"/>
        <v>43930</v>
      </c>
      <c r="K21" s="437">
        <f t="shared" si="0"/>
        <v>466299.92</v>
      </c>
    </row>
    <row r="22" spans="1:11" ht="39" customHeight="1" thickBot="1">
      <c r="A22" s="32" t="s">
        <v>117</v>
      </c>
      <c r="B22" s="442">
        <f>B18-B21</f>
        <v>164000</v>
      </c>
      <c r="C22" s="442">
        <f aca="true" t="shared" si="3" ref="C22:J22">C18-C21</f>
        <v>49780</v>
      </c>
      <c r="D22" s="442">
        <f t="shared" si="3"/>
        <v>207054.08000000002</v>
      </c>
      <c r="E22" s="442">
        <f t="shared" si="3"/>
        <v>0</v>
      </c>
      <c r="F22" s="442">
        <f t="shared" si="3"/>
        <v>20000</v>
      </c>
      <c r="G22" s="442">
        <f t="shared" si="3"/>
        <v>270836</v>
      </c>
      <c r="H22" s="442">
        <f t="shared" si="3"/>
        <v>0</v>
      </c>
      <c r="I22" s="442">
        <f t="shared" si="3"/>
        <v>0</v>
      </c>
      <c r="J22" s="442">
        <f t="shared" si="3"/>
        <v>9000</v>
      </c>
      <c r="K22" s="444">
        <f t="shared" si="0"/>
        <v>720670.0800000001</v>
      </c>
    </row>
    <row r="23" spans="1:11" ht="39" customHeight="1">
      <c r="A23" s="30" t="s">
        <v>167</v>
      </c>
      <c r="B23" s="224">
        <f>'2-4'!G107</f>
        <v>84000</v>
      </c>
      <c r="C23" s="224">
        <f>'2-4'!G108</f>
        <v>4000</v>
      </c>
      <c r="D23" s="224">
        <f>'2-4'!G109</f>
        <v>387000</v>
      </c>
      <c r="E23" s="224">
        <f>'2-4'!G110</f>
        <v>0</v>
      </c>
      <c r="F23" s="224">
        <f>'2-4'!G111</f>
        <v>20000</v>
      </c>
      <c r="G23" s="224">
        <f>'2-4'!G112</f>
        <v>0</v>
      </c>
      <c r="H23" s="224">
        <f>'2-4'!G113</f>
        <v>0</v>
      </c>
      <c r="I23" s="224">
        <f>'2-4'!G114</f>
        <v>188000</v>
      </c>
      <c r="J23" s="224">
        <f>'2-4'!G115</f>
        <v>6000</v>
      </c>
      <c r="K23" s="434">
        <f t="shared" si="0"/>
        <v>689000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-80000</v>
      </c>
      <c r="C25" s="435">
        <f aca="true" t="shared" si="4" ref="C25:J25">C23-C24-C22</f>
        <v>-45780</v>
      </c>
      <c r="D25" s="435">
        <f t="shared" si="4"/>
        <v>179945.91999999998</v>
      </c>
      <c r="E25" s="435">
        <f t="shared" si="4"/>
        <v>0</v>
      </c>
      <c r="F25" s="435">
        <f t="shared" si="4"/>
        <v>0</v>
      </c>
      <c r="G25" s="435">
        <f t="shared" si="4"/>
        <v>-270836</v>
      </c>
      <c r="H25" s="435">
        <f t="shared" si="4"/>
        <v>0</v>
      </c>
      <c r="I25" s="435">
        <f t="shared" si="4"/>
        <v>188000</v>
      </c>
      <c r="J25" s="435">
        <f t="shared" si="4"/>
        <v>-3000</v>
      </c>
      <c r="K25" s="437">
        <f t="shared" si="0"/>
        <v>-31670.080000000016</v>
      </c>
    </row>
    <row r="26" spans="1:11" ht="39" customHeight="1" thickBot="1">
      <c r="A26" s="22" t="s">
        <v>118</v>
      </c>
      <c r="B26" s="219">
        <f>B19+B23</f>
        <v>134000</v>
      </c>
      <c r="C26" s="219">
        <f aca="true" t="shared" si="5" ref="C26:J26">C19+C23</f>
        <v>21720</v>
      </c>
      <c r="D26" s="219">
        <f t="shared" si="5"/>
        <v>608485.9199999999</v>
      </c>
      <c r="E26" s="219">
        <f t="shared" si="5"/>
        <v>0</v>
      </c>
      <c r="F26" s="219">
        <f t="shared" si="5"/>
        <v>20000</v>
      </c>
      <c r="G26" s="219">
        <f t="shared" si="5"/>
        <v>133164</v>
      </c>
      <c r="H26" s="219">
        <f t="shared" si="5"/>
        <v>0</v>
      </c>
      <c r="I26" s="219">
        <f t="shared" si="5"/>
        <v>188000</v>
      </c>
      <c r="J26" s="219">
        <f t="shared" si="5"/>
        <v>60930</v>
      </c>
      <c r="K26" s="222">
        <f t="shared" si="0"/>
        <v>1166299.92</v>
      </c>
    </row>
    <row r="27" spans="1:11" ht="39" customHeight="1" thickBot="1">
      <c r="A27" s="32" t="s">
        <v>104</v>
      </c>
      <c r="B27" s="596">
        <v>42968</v>
      </c>
      <c r="C27" s="576"/>
      <c r="D27" s="576"/>
      <c r="E27" s="576"/>
      <c r="F27" s="576"/>
      <c r="G27" s="576"/>
      <c r="H27" s="576"/>
      <c r="I27" s="576"/>
      <c r="J27" s="576"/>
      <c r="K27" s="57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80" zoomScaleSheetLayoutView="80" workbookViewId="0" topLeftCell="A1">
      <pane xSplit="4" ySplit="3" topLeftCell="F4" activePane="bottomRight" state="frozen"/>
      <selection pane="topLeft" activeCell="A1" sqref="A1:K1"/>
      <selection pane="topRight" activeCell="A1" sqref="A1:K1"/>
      <selection pane="bottomLeft" activeCell="A1" sqref="A1:K1"/>
      <selection pane="bottomRight" activeCell="C16" sqref="C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14" t="s">
        <v>143</v>
      </c>
      <c r="G2" s="615"/>
      <c r="H2" s="615"/>
      <c r="I2" s="615"/>
      <c r="J2" s="615"/>
      <c r="K2" s="573" t="s">
        <v>115</v>
      </c>
      <c r="L2" s="571"/>
      <c r="M2" s="571"/>
      <c r="N2" s="571"/>
      <c r="O2" s="572"/>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59930</v>
      </c>
      <c r="H4" s="304">
        <f>IF($R4=1,,VLOOKUP($D4,'1-2'!$D$4:$L$103,5))</f>
        <v>1</v>
      </c>
      <c r="I4" s="304">
        <f>IF($R4=1,,VLOOKUP($D4,'1-2'!$D$4:$L$103,6))</f>
        <v>1</v>
      </c>
      <c r="J4" s="305">
        <f>IF($R4=1,,VLOOKUP($D4,'1-2'!$D$4:$L$103,7))</f>
        <v>59930</v>
      </c>
      <c r="K4" s="306" t="str">
        <f aca="true" t="shared" si="0" ref="K4:N5">F4</f>
        <v>各種団体負担金（会費）</v>
      </c>
      <c r="L4" s="307">
        <v>54930</v>
      </c>
      <c r="M4" s="308">
        <f t="shared" si="0"/>
        <v>1</v>
      </c>
      <c r="N4" s="308">
        <f t="shared" si="0"/>
        <v>1</v>
      </c>
      <c r="O4" s="309">
        <f>L4*M4*N4</f>
        <v>54930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t="e">
        <f>'1-2'!#REF!</f>
        <v>#REF!</v>
      </c>
      <c r="B5" s="313" t="str">
        <f>'随時②-2'!B21</f>
        <v>2-(1)-イ</v>
      </c>
      <c r="C5" s="480" t="str">
        <f>'随時②-2'!C21</f>
        <v>学力の向上</v>
      </c>
      <c r="D5" s="254">
        <v>2</v>
      </c>
      <c r="E5" s="314" t="str">
        <f>IF($R5=1,"",VLOOKUP($D5,'1-2'!$D$4:$L$103,2))</f>
        <v>消耗需用費</v>
      </c>
      <c r="F5" s="315" t="str">
        <f>IF($R5=1,"取消し",VLOOKUP($D5,'1-2'!$D$4:$L$103,3))</f>
        <v>府立人権夏季セミナー参加資料代</v>
      </c>
      <c r="G5" s="224">
        <f>IF($R5=1,,VLOOKUP($D5,'1-2'!$D$4:$L$103,4))</f>
        <v>2000</v>
      </c>
      <c r="H5" s="316">
        <f>IF($R5=1,,VLOOKUP($D5,'1-2'!$D$4:$L$103,5))</f>
        <v>5</v>
      </c>
      <c r="I5" s="316">
        <f>IF($R5=1,,VLOOKUP($D5,'1-2'!$D$4:$L$103,6))</f>
        <v>1</v>
      </c>
      <c r="J5" s="317">
        <f>IF($R5=1,,VLOOKUP($D5,'1-2'!$D$4:$L$103,7))</f>
        <v>10000</v>
      </c>
      <c r="K5" s="318" t="str">
        <f t="shared" si="0"/>
        <v>府立人権夏季セミナー参加資料代</v>
      </c>
      <c r="L5" s="319">
        <f t="shared" si="0"/>
        <v>2000</v>
      </c>
      <c r="M5" s="320">
        <v>3</v>
      </c>
      <c r="N5" s="320">
        <f t="shared" si="0"/>
        <v>1</v>
      </c>
      <c r="O5" s="309">
        <f aca="true" t="shared" si="2" ref="O5:O68">L5*M5*N5</f>
        <v>6000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'1-2'!A5</f>
        <v>1</v>
      </c>
      <c r="B6" s="313" t="str">
        <f>'1-2'!B5</f>
        <v>2-(1)-イ</v>
      </c>
      <c r="C6" s="480" t="str">
        <f>'1-2'!C5</f>
        <v>学力の向上</v>
      </c>
      <c r="D6" s="254">
        <v>3</v>
      </c>
      <c r="E6" s="314" t="str">
        <f>IF($R6=1,"",VLOOKUP($D6,'1-2'!$D$4:$L$103,2))</f>
        <v>消耗需用費</v>
      </c>
      <c r="F6" s="315" t="str">
        <f>IF($R6=1,"取消し",VLOOKUP($D6,'1-2'!$D$4:$L$103,3))</f>
        <v>府立外教研究集会参加資料代</v>
      </c>
      <c r="G6" s="224">
        <f>IF($R6=1,,VLOOKUP($D6,'1-2'!$D$4:$L$103,4))</f>
        <v>1000</v>
      </c>
      <c r="H6" s="316">
        <f>IF($R6=1,,VLOOKUP($D6,'1-2'!$D$4:$L$103,5))</f>
        <v>1</v>
      </c>
      <c r="I6" s="316">
        <f>IF($R6=1,,VLOOKUP($D6,'1-2'!$D$4:$L$103,6))</f>
        <v>1</v>
      </c>
      <c r="J6" s="317">
        <f>IF($R6=1,,VLOOKUP($D6,'1-2'!$D$4:$L$103,7))</f>
        <v>1000</v>
      </c>
      <c r="K6" s="318" t="str">
        <f aca="true" t="shared" si="5" ref="K6:K69">F6</f>
        <v>府立外教研究集会参加資料代</v>
      </c>
      <c r="L6" s="319">
        <v>0</v>
      </c>
      <c r="M6" s="320">
        <f aca="true" t="shared" si="6" ref="M6:N10">H6</f>
        <v>1</v>
      </c>
      <c r="N6" s="320">
        <f t="shared" si="6"/>
        <v>1</v>
      </c>
      <c r="O6" s="309">
        <f t="shared" si="2"/>
        <v>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'1-2'!A6</f>
        <v>1</v>
      </c>
      <c r="B7" s="313" t="str">
        <f>'1-2'!B6</f>
        <v>2-(1)-イ</v>
      </c>
      <c r="C7" s="480" t="str">
        <f>'1-2'!C6</f>
        <v>学力の向上</v>
      </c>
      <c r="D7" s="254">
        <v>4</v>
      </c>
      <c r="E7" s="314" t="str">
        <f>IF($R7=1,"",VLOOKUP($D7,'1-2'!$D$4:$L$103,2))</f>
        <v>報償費</v>
      </c>
      <c r="F7" s="315" t="str">
        <f>IF($R7=1,"取消し",VLOOKUP($D7,'1-2'!$D$4:$L$103,3))</f>
        <v>授業力向上のための職員研修会講師謝礼</v>
      </c>
      <c r="G7" s="224">
        <f>IF($R7=1,,VLOOKUP($D7,'1-2'!$D$4:$L$103,4))</f>
        <v>50000</v>
      </c>
      <c r="H7" s="316">
        <f>IF($R7=1,,VLOOKUP($D7,'1-2'!$D$4:$L$103,5))</f>
        <v>1</v>
      </c>
      <c r="I7" s="316">
        <f>IF($R7=1,,VLOOKUP($D7,'1-2'!$D$4:$L$103,6))</f>
        <v>1</v>
      </c>
      <c r="J7" s="317">
        <f>IF($R7=1,,VLOOKUP($D7,'1-2'!$D$4:$L$103,7))</f>
        <v>50000</v>
      </c>
      <c r="K7" s="318" t="str">
        <f t="shared" si="5"/>
        <v>授業力向上のための職員研修会講師謝礼</v>
      </c>
      <c r="L7" s="319">
        <v>0</v>
      </c>
      <c r="M7" s="320">
        <f t="shared" si="6"/>
        <v>1</v>
      </c>
      <c r="N7" s="320">
        <f t="shared" si="6"/>
        <v>1</v>
      </c>
      <c r="O7" s="309">
        <f t="shared" si="2"/>
        <v>0</v>
      </c>
      <c r="P7" s="310">
        <f>IF($R7=1,"",VLOOKUP($D7,'1-2'!$D$4:$L$103,8))</f>
        <v>0</v>
      </c>
      <c r="Q7" s="311">
        <f>IF($R7=1,"",VLOOKUP($D7,'1-2'!$D$4:$L$103,9))</f>
        <v>0</v>
      </c>
      <c r="R7" s="25">
        <f>IF(ISNA(MATCH($D7,'随時②-2'!$D$4:$D$18,0)),0,1)</f>
        <v>0</v>
      </c>
      <c r="S7" s="63">
        <f t="shared" si="1"/>
      </c>
      <c r="T7" s="63">
        <f t="shared" si="3"/>
      </c>
      <c r="U7" s="5">
        <f t="shared" si="4"/>
        <v>1</v>
      </c>
      <c r="V7" s="5" t="s">
        <v>154</v>
      </c>
      <c r="W7" s="5">
        <v>7</v>
      </c>
    </row>
    <row r="8" spans="1:23" ht="13.5" customHeight="1">
      <c r="A8" s="312">
        <f>'1-2'!A7</f>
        <v>1</v>
      </c>
      <c r="B8" s="313" t="str">
        <f>'1-2'!B7</f>
        <v>2-(1)-ア</v>
      </c>
      <c r="C8" s="480" t="str">
        <f>'1-2'!C7</f>
        <v>学力の向上</v>
      </c>
      <c r="D8" s="263">
        <v>5</v>
      </c>
      <c r="E8" s="314" t="str">
        <f>IF($R8=1,"",VLOOKUP($D8,'1-2'!$D$4:$L$103,2))</f>
        <v>報償費</v>
      </c>
      <c r="F8" s="315" t="str">
        <f>IF($R8=1,"取消し",VLOOKUP($D8,'1-2'!$D$4:$L$103,3))</f>
        <v>教育支援にかかわる研修講師謝礼</v>
      </c>
      <c r="G8" s="224">
        <f>IF($R8=1,,VLOOKUP($D8,'1-2'!$D$4:$L$103,4))</f>
        <v>80000</v>
      </c>
      <c r="H8" s="316">
        <f>IF($R8=1,,VLOOKUP($D8,'1-2'!$D$4:$L$103,5))</f>
        <v>1</v>
      </c>
      <c r="I8" s="316">
        <f>IF($R8=1,,VLOOKUP($D8,'1-2'!$D$4:$L$103,6))</f>
        <v>1</v>
      </c>
      <c r="J8" s="317">
        <f>IF($R8=1,,VLOOKUP($D8,'1-2'!$D$4:$L$103,7))</f>
        <v>80000</v>
      </c>
      <c r="K8" s="318" t="str">
        <f t="shared" si="5"/>
        <v>教育支援にかかわる研修講師謝礼</v>
      </c>
      <c r="L8" s="319">
        <v>50000</v>
      </c>
      <c r="M8" s="320">
        <f t="shared" si="6"/>
        <v>1</v>
      </c>
      <c r="N8" s="320">
        <f t="shared" si="6"/>
        <v>1</v>
      </c>
      <c r="O8" s="309">
        <f t="shared" si="2"/>
        <v>50000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'1-2'!A8</f>
        <v>1</v>
      </c>
      <c r="B9" s="313" t="str">
        <f>'1-2'!B8</f>
        <v>2-(1)-ア</v>
      </c>
      <c r="C9" s="480" t="str">
        <f>'1-2'!C8</f>
        <v>学力の向上</v>
      </c>
      <c r="D9" s="254">
        <v>6</v>
      </c>
      <c r="E9" s="314" t="str">
        <f>IF($R9=1,"",VLOOKUP($D9,'1-2'!$D$4:$L$103,2))</f>
        <v>役務費</v>
      </c>
      <c r="F9" s="315" t="str">
        <f>IF($R9=1,"取消し",VLOOKUP($D9,'1-2'!$D$4:$L$103,3))</f>
        <v>クラブ体験保険料</v>
      </c>
      <c r="G9" s="224">
        <f>IF($R9=1,,VLOOKUP($D9,'1-2'!$D$4:$L$103,4))</f>
        <v>200</v>
      </c>
      <c r="H9" s="316">
        <f>IF($R9=1,,VLOOKUP($D9,'1-2'!$D$4:$L$103,5))</f>
        <v>100</v>
      </c>
      <c r="I9" s="316">
        <f>IF($R9=1,,VLOOKUP($D9,'1-2'!$D$4:$L$103,6))</f>
        <v>1</v>
      </c>
      <c r="J9" s="317">
        <f>IF($R9=1,,VLOOKUP($D9,'1-2'!$D$4:$L$103,7))</f>
        <v>20000</v>
      </c>
      <c r="K9" s="318" t="str">
        <f t="shared" si="5"/>
        <v>クラブ体験保険料</v>
      </c>
      <c r="L9" s="319">
        <v>0</v>
      </c>
      <c r="M9" s="320">
        <f t="shared" si="6"/>
        <v>100</v>
      </c>
      <c r="N9" s="320">
        <f t="shared" si="6"/>
        <v>1</v>
      </c>
      <c r="O9" s="309">
        <f t="shared" si="2"/>
        <v>0</v>
      </c>
      <c r="P9" s="310">
        <f>IF($R9=1,"",VLOOKUP($D9,'1-2'!$D$4:$L$103,8))</f>
        <v>0</v>
      </c>
      <c r="Q9" s="311" t="s">
        <v>318</v>
      </c>
      <c r="R9" s="25">
        <f>IF(ISNA(MATCH($D9,'随時②-2'!$D$4:$D$18,0)),0,1)</f>
        <v>0</v>
      </c>
      <c r="S9" s="63">
        <f t="shared" si="1"/>
      </c>
      <c r="T9" s="63">
        <f t="shared" si="3"/>
      </c>
      <c r="U9" s="5">
        <f t="shared" si="4"/>
        <v>5</v>
      </c>
      <c r="V9" s="5" t="s">
        <v>156</v>
      </c>
      <c r="W9" s="5">
        <v>8</v>
      </c>
    </row>
    <row r="10" spans="1:23" ht="13.5" customHeight="1">
      <c r="A10" s="312">
        <f>'1-2'!A9</f>
        <v>2</v>
      </c>
      <c r="B10" s="313" t="str">
        <f>'1-2'!B9</f>
        <v>3-(1)-イ</v>
      </c>
      <c r="C10" s="480" t="str">
        <f>'1-2'!C9</f>
        <v>部活動の活性化</v>
      </c>
      <c r="D10" s="254">
        <v>7</v>
      </c>
      <c r="E10" s="314" t="str">
        <f>IF($R10=1,"",VLOOKUP($D10,'1-2'!$D$4:$L$103,2))</f>
        <v>消耗需用費</v>
      </c>
      <c r="F10" s="315" t="str">
        <f>IF($R10=1,"取消し",VLOOKUP($D10,'1-2'!$D$4:$L$103,3))</f>
        <v>学校パンフレット印刷</v>
      </c>
      <c r="G10" s="224">
        <f>IF($R10=1,,VLOOKUP($D10,'1-2'!$D$4:$L$103,4))</f>
        <v>14</v>
      </c>
      <c r="H10" s="316">
        <f>IF($R10=1,,VLOOKUP($D10,'1-2'!$D$4:$L$103,5))</f>
        <v>6000</v>
      </c>
      <c r="I10" s="316">
        <f>IF($R10=1,,VLOOKUP($D10,'1-2'!$D$4:$L$103,6))</f>
        <v>1</v>
      </c>
      <c r="J10" s="317">
        <f>IF($R10=1,,VLOOKUP($D10,'1-2'!$D$4:$L$103,7))</f>
        <v>84000</v>
      </c>
      <c r="K10" s="318" t="str">
        <f t="shared" si="5"/>
        <v>学校パンフレット印刷</v>
      </c>
      <c r="L10" s="319">
        <v>14.04</v>
      </c>
      <c r="M10" s="320">
        <f t="shared" si="6"/>
        <v>6000</v>
      </c>
      <c r="N10" s="320">
        <f t="shared" si="6"/>
        <v>1</v>
      </c>
      <c r="O10" s="309">
        <f t="shared" si="2"/>
        <v>84240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t="e">
        <f>'1-2'!#REF!</f>
        <v>#REF!</v>
      </c>
      <c r="B11" s="313" t="str">
        <f>'随時②-2'!B22</f>
        <v>4-(2)-ア</v>
      </c>
      <c r="C11" s="480" t="str">
        <f>'随時②-2'!C22</f>
        <v>広報活動の充実</v>
      </c>
      <c r="D11" s="263">
        <v>8</v>
      </c>
      <c r="E11" s="314" t="str">
        <f>IF($R11=1,"",VLOOKUP($D11,'1-2'!$D$4:$L$103,2))</f>
        <v>消耗需用費</v>
      </c>
      <c r="F11" s="315" t="str">
        <f>IF($R11=1,"取消し",VLOOKUP($D11,'1-2'!$D$4:$L$103,3))</f>
        <v>広報用鉛筆</v>
      </c>
      <c r="G11" s="224">
        <f>IF($R11=1,,VLOOKUP($D11,'1-2'!$D$4:$L$103,4))</f>
        <v>27</v>
      </c>
      <c r="H11" s="316">
        <f>IF($R11=1,,VLOOKUP($D11,'1-2'!$D$4:$L$103,5))</f>
        <v>1500</v>
      </c>
      <c r="I11" s="316">
        <f>IF($R11=1,,VLOOKUP($D11,'1-2'!$D$4:$L$103,6))</f>
        <v>1</v>
      </c>
      <c r="J11" s="317">
        <f>IF($R11=1,,VLOOKUP($D11,'1-2'!$D$4:$L$103,7))</f>
        <v>40500</v>
      </c>
      <c r="K11" s="318" t="str">
        <f t="shared" si="5"/>
        <v>広報用鉛筆</v>
      </c>
      <c r="L11" s="319">
        <v>27.0666</v>
      </c>
      <c r="M11" s="320">
        <v>1200</v>
      </c>
      <c r="N11" s="320">
        <f aca="true" t="shared" si="7" ref="N11:N74">I11</f>
        <v>1</v>
      </c>
      <c r="O11" s="309">
        <f t="shared" si="2"/>
        <v>32479.920000000002</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'1-2'!A10</f>
        <v>3</v>
      </c>
      <c r="B12" s="313" t="str">
        <f>'1-2'!B10</f>
        <v>4-(2)-ア</v>
      </c>
      <c r="C12" s="480" t="str">
        <f>'1-2'!C10</f>
        <v>広報活動の充実</v>
      </c>
      <c r="D12" s="263">
        <v>9</v>
      </c>
      <c r="E12" s="314" t="str">
        <f>IF($R12=1,"",VLOOKUP($D12,'1-2'!$D$4:$L$103,2))</f>
        <v>消耗需用費</v>
      </c>
      <c r="F12" s="315" t="str">
        <f>IF($R12=1,"取消し",VLOOKUP($D12,'1-2'!$D$4:$L$103,3))</f>
        <v>クリアファイル</v>
      </c>
      <c r="G12" s="224">
        <f>IF($R12=1,,VLOOKUP($D12,'1-2'!$D$4:$L$103,4))</f>
        <v>76</v>
      </c>
      <c r="H12" s="316">
        <f>IF($R12=1,,VLOOKUP($D12,'1-2'!$D$4:$L$103,5))</f>
        <v>1300</v>
      </c>
      <c r="I12" s="316">
        <f>IF($R12=1,,VLOOKUP($D12,'1-2'!$D$4:$L$103,6))</f>
        <v>1</v>
      </c>
      <c r="J12" s="317">
        <f>IF($R12=1,,VLOOKUP($D12,'1-2'!$D$4:$L$103,7))</f>
        <v>98800</v>
      </c>
      <c r="K12" s="318" t="str">
        <f t="shared" si="5"/>
        <v>クリアファイル</v>
      </c>
      <c r="L12" s="319">
        <v>61.02</v>
      </c>
      <c r="M12" s="320">
        <f aca="true" t="shared" si="8" ref="M12:M74">H12</f>
        <v>1300</v>
      </c>
      <c r="N12" s="320">
        <f t="shared" si="7"/>
        <v>1</v>
      </c>
      <c r="O12" s="309">
        <f t="shared" si="2"/>
        <v>79326</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'1-2'!A11</f>
        <v>3</v>
      </c>
      <c r="B13" s="313" t="str">
        <f>'1-2'!B11</f>
        <v>4-(2)-ア</v>
      </c>
      <c r="C13" s="480" t="str">
        <f>'1-2'!C11</f>
        <v>広報活動の充実</v>
      </c>
      <c r="D13" s="273">
        <v>10</v>
      </c>
      <c r="E13" s="314" t="str">
        <f>IF($R13=1,"",VLOOKUP($D13,'1-2'!$D$4:$L$103,2))</f>
        <v>消耗需用費</v>
      </c>
      <c r="F13" s="315" t="str">
        <f>IF($R13=1,"取消し",VLOOKUP($D13,'1-2'!$D$4:$L$103,3))</f>
        <v>学校ポスター印刷</v>
      </c>
      <c r="G13" s="224">
        <f>IF($R13=1,,VLOOKUP($D13,'1-2'!$D$4:$L$103,4))</f>
        <v>100</v>
      </c>
      <c r="H13" s="316">
        <f>IF($R13=1,,VLOOKUP($D13,'1-2'!$D$4:$L$103,5))</f>
        <v>302</v>
      </c>
      <c r="I13" s="316">
        <f>IF($R13=1,,VLOOKUP($D13,'1-2'!$D$4:$L$103,6))</f>
        <v>1</v>
      </c>
      <c r="J13" s="317">
        <f>IF($R13=1,,VLOOKUP($D13,'1-2'!$D$4:$L$103,7))</f>
        <v>30200</v>
      </c>
      <c r="K13" s="318" t="str">
        <f t="shared" si="5"/>
        <v>学校ポスター印刷</v>
      </c>
      <c r="L13" s="319">
        <v>64.8</v>
      </c>
      <c r="M13" s="320">
        <v>300</v>
      </c>
      <c r="N13" s="320">
        <f t="shared" si="7"/>
        <v>1</v>
      </c>
      <c r="O13" s="309">
        <f t="shared" si="2"/>
        <v>19440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'1-2'!A12</f>
        <v>3</v>
      </c>
      <c r="B14" s="313" t="str">
        <f>'1-2'!B12</f>
        <v>4-(2)-ア</v>
      </c>
      <c r="C14" s="480" t="str">
        <f>'1-2'!C12</f>
        <v>広報活動の充実</v>
      </c>
      <c r="D14" s="254">
        <v>11</v>
      </c>
      <c r="E14" s="314" t="str">
        <f>IF($R14=1,"",VLOOKUP($D14,'1-2'!$D$4:$L$103,2))</f>
        <v>消耗需用費</v>
      </c>
      <c r="F14" s="315" t="str">
        <f>IF($R14=1,"取消し",VLOOKUP($D14,'1-2'!$D$4:$L$103,3))</f>
        <v>授業体験用費用</v>
      </c>
      <c r="G14" s="224">
        <f>IF($R14=1,,VLOOKUP($D14,'1-2'!$D$4:$L$103,4))</f>
        <v>150000</v>
      </c>
      <c r="H14" s="316">
        <f>IF($R14=1,,VLOOKUP($D14,'1-2'!$D$4:$L$103,5))</f>
        <v>1</v>
      </c>
      <c r="I14" s="316">
        <f>IF($R14=1,,VLOOKUP($D14,'1-2'!$D$4:$L$103,6))</f>
        <v>1</v>
      </c>
      <c r="J14" s="317">
        <f>IF($R14=1,,VLOOKUP($D14,'1-2'!$D$4:$L$103,7))</f>
        <v>150000</v>
      </c>
      <c r="K14" s="318" t="str">
        <f t="shared" si="5"/>
        <v>授業体験用費用</v>
      </c>
      <c r="L14" s="319">
        <v>0</v>
      </c>
      <c r="M14" s="320">
        <f t="shared" si="8"/>
        <v>1</v>
      </c>
      <c r="N14" s="320">
        <f t="shared" si="7"/>
        <v>1</v>
      </c>
      <c r="O14" s="309">
        <f t="shared" si="2"/>
        <v>0</v>
      </c>
      <c r="P14" s="310">
        <f>IF($R14=1,"",VLOOKUP($D14,'1-2'!$D$4:$L$103,8))</f>
        <v>0</v>
      </c>
      <c r="Q14" s="311" t="s">
        <v>318</v>
      </c>
      <c r="R14" s="25">
        <f>IF(ISNA(MATCH($D14,'随時②-2'!$D$4:$D$18,0)),0,1)</f>
        <v>0</v>
      </c>
      <c r="S14" s="63">
        <f t="shared" si="1"/>
      </c>
      <c r="T14" s="63">
        <f t="shared" si="3"/>
      </c>
      <c r="U14" s="5">
        <f t="shared" si="4"/>
        <v>7</v>
      </c>
    </row>
    <row r="15" spans="1:21" ht="13.5" customHeight="1">
      <c r="A15" s="312">
        <f>'1-2'!A13</f>
        <v>3</v>
      </c>
      <c r="B15" s="313" t="str">
        <f>'1-2'!B13</f>
        <v>4-(2)-ア</v>
      </c>
      <c r="C15" s="480" t="str">
        <f>'1-2'!C13</f>
        <v>広報活動の充実</v>
      </c>
      <c r="D15" s="254">
        <v>12</v>
      </c>
      <c r="E15" s="314" t="str">
        <f>IF($R15=1,"",VLOOKUP($D15,'1-2'!$D$4:$L$103,2))</f>
        <v>消耗需用費</v>
      </c>
      <c r="F15" s="315" t="str">
        <f>IF($R15=1,"取消し",VLOOKUP($D15,'1-2'!$D$4:$L$103,3))</f>
        <v>PRESS用吊名札</v>
      </c>
      <c r="G15" s="224">
        <f>IF($R15=1,,VLOOKUP($D15,'1-2'!$D$4:$L$103,4))</f>
        <v>108</v>
      </c>
      <c r="H15" s="316">
        <f>IF($R15=1,,VLOOKUP($D15,'1-2'!$D$4:$L$103,5))</f>
        <v>130</v>
      </c>
      <c r="I15" s="316">
        <f>IF($R15=1,,VLOOKUP($D15,'1-2'!$D$4:$L$103,6))</f>
        <v>1</v>
      </c>
      <c r="J15" s="317">
        <f>IF($R15=1,,VLOOKUP($D15,'1-2'!$D$4:$L$103,7))</f>
        <v>14040</v>
      </c>
      <c r="K15" s="318" t="str">
        <f t="shared" si="5"/>
        <v>PRESS用吊名札</v>
      </c>
      <c r="L15" s="319">
        <v>0</v>
      </c>
      <c r="M15" s="320">
        <f t="shared" si="8"/>
        <v>130</v>
      </c>
      <c r="N15" s="320">
        <f t="shared" si="7"/>
        <v>1</v>
      </c>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'1-2'!A14</f>
        <v>3</v>
      </c>
      <c r="B16" s="313" t="str">
        <f>'1-2'!B14</f>
        <v>4-(2)-ア</v>
      </c>
      <c r="C16" s="480" t="str">
        <f>'1-2'!C14</f>
        <v>広報活動の充実</v>
      </c>
      <c r="D16" s="254">
        <v>13</v>
      </c>
      <c r="E16" s="314" t="str">
        <f>IF($R16=1,"",VLOOKUP($D16,'1-2'!$D$4:$L$103,2))</f>
        <v>報償費</v>
      </c>
      <c r="F16" s="315" t="str">
        <f>IF($R16=1,"取消し",VLOOKUP($D16,'1-2'!$D$4:$L$103,3))</f>
        <v>四技能を伸ばす指導法の研修会講師謝礼</v>
      </c>
      <c r="G16" s="224">
        <f>IF($R16=1,,VLOOKUP($D16,'1-2'!$D$4:$L$103,4))</f>
        <v>84000</v>
      </c>
      <c r="H16" s="316">
        <f>IF($R16=1,,VLOOKUP($D16,'1-2'!$D$4:$L$103,5))</f>
        <v>1</v>
      </c>
      <c r="I16" s="316">
        <f>IF($R16=1,,VLOOKUP($D16,'1-2'!$D$4:$L$103,6))</f>
        <v>1</v>
      </c>
      <c r="J16" s="317">
        <f>IF($R16=1,,VLOOKUP($D16,'1-2'!$D$4:$L$103,7))</f>
        <v>84000</v>
      </c>
      <c r="K16" s="318" t="str">
        <f t="shared" si="5"/>
        <v>四技能を伸ばす指導法の研修会講師謝礼</v>
      </c>
      <c r="L16" s="319">
        <v>0</v>
      </c>
      <c r="M16" s="320">
        <f t="shared" si="8"/>
        <v>1</v>
      </c>
      <c r="N16" s="320">
        <f t="shared" si="7"/>
        <v>1</v>
      </c>
      <c r="O16" s="309">
        <f t="shared" si="2"/>
        <v>0</v>
      </c>
      <c r="P16" s="310">
        <f>IF($R16=1,"",VLOOKUP($D16,'1-2'!$D$4:$L$103,8))</f>
        <v>0</v>
      </c>
      <c r="Q16" s="311" t="s">
        <v>318</v>
      </c>
      <c r="R16" s="25">
        <f>IF(ISNA(MATCH($D16,'随時②-2'!$D$4:$D$18,0)),0,1)</f>
        <v>0</v>
      </c>
      <c r="S16" s="63">
        <f t="shared" si="1"/>
      </c>
      <c r="T16" s="63">
        <f t="shared" si="3"/>
      </c>
      <c r="U16" s="5">
        <f t="shared" si="4"/>
        <v>1</v>
      </c>
    </row>
    <row r="17" spans="1:21" ht="13.5" customHeight="1">
      <c r="A17" s="312">
        <f>'1-2'!A15</f>
        <v>3</v>
      </c>
      <c r="B17" s="313" t="str">
        <f>'1-2'!B15</f>
        <v>4-(2)-ア</v>
      </c>
      <c r="C17" s="480" t="str">
        <f>'1-2'!C15</f>
        <v>広報活動の充実</v>
      </c>
      <c r="D17" s="254">
        <v>14</v>
      </c>
      <c r="E17" s="314" t="str">
        <f>IF($R17=1,"",VLOOKUP($D17,'1-2'!$D$4:$L$103,2))</f>
        <v>旅費</v>
      </c>
      <c r="F17" s="315" t="str">
        <f>IF($R17=1,"取消し",VLOOKUP($D17,'1-2'!$D$4:$L$103,3))</f>
        <v>面接・小論文指導の指導法の研修講師旅費</v>
      </c>
      <c r="G17" s="224">
        <f>IF($R17=1,,VLOOKUP($D17,'1-2'!$D$4:$L$103,4))</f>
        <v>15000</v>
      </c>
      <c r="H17" s="316">
        <f>IF($R17=1,,VLOOKUP($D17,'1-2'!$D$4:$L$103,5))</f>
        <v>1</v>
      </c>
      <c r="I17" s="316">
        <f>IF($R17=1,,VLOOKUP($D17,'1-2'!$D$4:$L$103,6))</f>
        <v>2</v>
      </c>
      <c r="J17" s="317">
        <f>IF($R17=1,,VLOOKUP($D17,'1-2'!$D$4:$L$103,7))</f>
        <v>30000</v>
      </c>
      <c r="K17" s="318" t="str">
        <f t="shared" si="5"/>
        <v>面接・小論文指導の指導法の研修講師旅費</v>
      </c>
      <c r="L17" s="319">
        <v>14120</v>
      </c>
      <c r="M17" s="320">
        <f t="shared" si="8"/>
        <v>1</v>
      </c>
      <c r="N17" s="320">
        <v>1</v>
      </c>
      <c r="O17" s="309">
        <f t="shared" si="2"/>
        <v>14120</v>
      </c>
      <c r="P17" s="310">
        <f>IF($R17=1,"",VLOOKUP($D17,'1-2'!$D$4:$L$103,8))</f>
        <v>0</v>
      </c>
      <c r="Q17" s="311">
        <f>IF($R17=1,"",VLOOKUP($D17,'1-2'!$D$4:$L$103,9))</f>
        <v>0</v>
      </c>
      <c r="R17" s="25">
        <f>IF(ISNA(MATCH($D17,'随時②-2'!$D$4:$D$18,0)),0,1)</f>
        <v>0</v>
      </c>
      <c r="S17" s="63">
        <f t="shared" si="1"/>
      </c>
      <c r="T17" s="63">
        <f t="shared" si="3"/>
      </c>
      <c r="U17" s="5">
        <f t="shared" si="4"/>
        <v>2</v>
      </c>
    </row>
    <row r="18" spans="1:21" ht="13.5" customHeight="1">
      <c r="A18" s="312">
        <f>'1-2'!A16</f>
        <v>4</v>
      </c>
      <c r="B18" s="313" t="str">
        <f>'1-2'!B16</f>
        <v>1-(1)-ア</v>
      </c>
      <c r="C18" s="480" t="str">
        <f>'1-2'!C16</f>
        <v>英語教育の充実</v>
      </c>
      <c r="D18" s="254">
        <v>15</v>
      </c>
      <c r="E18" s="314" t="str">
        <f>IF($R18=1,"",VLOOKUP($D18,'1-2'!$D$4:$L$103,2))</f>
        <v>旅費</v>
      </c>
      <c r="F18" s="315" t="str">
        <f>IF($R18=1,"取消し",VLOOKUP($D18,'1-2'!$D$4:$L$103,3))</f>
        <v>HANAZONO進路探究ﾌﾟﾛｸﾞﾗﾑ講師旅費</v>
      </c>
      <c r="G18" s="224">
        <f>IF($R18=1,,VLOOKUP($D18,'1-2'!$D$4:$L$103,4))</f>
        <v>6700</v>
      </c>
      <c r="H18" s="316">
        <f>IF($R18=1,,VLOOKUP($D18,'1-2'!$D$4:$L$103,5))</f>
        <v>5</v>
      </c>
      <c r="I18" s="316">
        <f>IF($R18=1,,VLOOKUP($D18,'1-2'!$D$4:$L$103,6))</f>
        <v>1</v>
      </c>
      <c r="J18" s="317">
        <f>IF($R18=1,,VLOOKUP($D18,'1-2'!$D$4:$L$103,7))</f>
        <v>33500</v>
      </c>
      <c r="K18" s="318" t="str">
        <f t="shared" si="5"/>
        <v>HANAZONO進路探究ﾌﾟﾛｸﾞﾗﾑ講師旅費</v>
      </c>
      <c r="L18" s="319">
        <v>3600</v>
      </c>
      <c r="M18" s="320">
        <v>1</v>
      </c>
      <c r="N18" s="320">
        <f t="shared" si="7"/>
        <v>1</v>
      </c>
      <c r="O18" s="309">
        <f t="shared" si="2"/>
        <v>3600</v>
      </c>
      <c r="P18" s="310">
        <f>IF($R18=1,"",VLOOKUP($D18,'1-2'!$D$4:$L$103,8))</f>
        <v>0</v>
      </c>
      <c r="Q18" s="311">
        <f>IF($R18=1,"",VLOOKUP($D18,'1-2'!$D$4:$L$103,9))</f>
        <v>0</v>
      </c>
      <c r="R18" s="25">
        <f>IF(ISNA(MATCH($D18,'随時②-2'!$D$4:$D$18,0)),0,1)</f>
        <v>0</v>
      </c>
      <c r="S18" s="63">
        <f t="shared" si="1"/>
      </c>
      <c r="T18" s="63">
        <f t="shared" si="3"/>
      </c>
      <c r="U18" s="5">
        <f t="shared" si="4"/>
        <v>2</v>
      </c>
    </row>
    <row r="19" spans="1:21" ht="13.5" customHeight="1">
      <c r="A19" s="312">
        <f>'1-2'!A17</f>
        <v>5</v>
      </c>
      <c r="B19" s="313" t="str">
        <f>'1-2'!B17</f>
        <v>2-(2)-ア</v>
      </c>
      <c r="C19" s="480" t="str">
        <f>'1-2'!C17</f>
        <v>ｷｬﾘｱ形成の段階的支援</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aca="true" t="shared" si="9" ref="L19:L74">G19</f>
        <v>0</v>
      </c>
      <c r="M19" s="320">
        <f t="shared" si="8"/>
        <v>0</v>
      </c>
      <c r="N19" s="320">
        <f t="shared" si="7"/>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t="str">
        <f>'随時②-2'!B23</f>
        <v>2-(2)-ウ</v>
      </c>
      <c r="C20" s="480" t="str">
        <f>'随時②-2'!C23</f>
        <v>ｷｬﾘｱ形成の段階的支援</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8"/>
        <v>0</v>
      </c>
      <c r="N20" s="320">
        <f t="shared" si="7"/>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'1-2'!A18</f>
        <v>5</v>
      </c>
      <c r="B21" s="313" t="str">
        <f>'1-2'!B18</f>
        <v>2-(2)-ウ</v>
      </c>
      <c r="C21" s="480" t="str">
        <f>'1-2'!C18</f>
        <v>ｷｬﾘｱ形成の段階的支援</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8"/>
        <v>0</v>
      </c>
      <c r="N21" s="320">
        <f t="shared" si="7"/>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8"/>
        <v>0</v>
      </c>
      <c r="N22" s="320">
        <f t="shared" si="7"/>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8"/>
        <v>0</v>
      </c>
      <c r="N23" s="320">
        <f t="shared" si="7"/>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8"/>
        <v>0</v>
      </c>
      <c r="N24" s="320">
        <f t="shared" si="7"/>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8"/>
        <v>0</v>
      </c>
      <c r="N25" s="320">
        <f t="shared" si="7"/>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8"/>
        <v>0</v>
      </c>
      <c r="N26" s="320">
        <f t="shared" si="7"/>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8"/>
        <v>0</v>
      </c>
      <c r="N27" s="320">
        <f t="shared" si="7"/>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8"/>
        <v>0</v>
      </c>
      <c r="N28" s="320">
        <f t="shared" si="7"/>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8"/>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8"/>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8"/>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8"/>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8"/>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8"/>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8"/>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8"/>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8"/>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8"/>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8"/>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8"/>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8"/>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8"/>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8"/>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8"/>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8"/>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8"/>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8"/>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8"/>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8"/>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8"/>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8"/>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8"/>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8"/>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8"/>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8"/>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8"/>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8"/>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8"/>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8"/>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8"/>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8"/>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8"/>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8"/>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8"/>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8"/>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8"/>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8"/>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8"/>
        <v>0</v>
      </c>
      <c r="N68" s="320">
        <f t="shared" si="7"/>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8"/>
        <v>0</v>
      </c>
      <c r="N69" s="320">
        <f t="shared" si="7"/>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8"/>
        <v>0</v>
      </c>
      <c r="N70" s="320">
        <f t="shared" si="7"/>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8"/>
        <v>0</v>
      </c>
      <c r="N71" s="320">
        <f t="shared" si="7"/>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8"/>
        <v>0</v>
      </c>
      <c r="N72" s="320">
        <f t="shared" si="7"/>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8"/>
        <v>0</v>
      </c>
      <c r="N73" s="320">
        <f t="shared" si="7"/>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8"/>
        <v>0</v>
      </c>
      <c r="N74" s="320">
        <f t="shared" si="7"/>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e">
        <f>'随時②-2'!#REF!</f>
        <v>#REF!</v>
      </c>
      <c r="C124" s="482" t="e">
        <f>'随時②-2'!#REF!</f>
        <v>#REF!</v>
      </c>
      <c r="D124" s="263">
        <v>201</v>
      </c>
      <c r="E124" s="315" t="str">
        <f>IF($R124=1,"",VLOOKUP($D124,'随時②-2'!$D$21:$L$35,2))</f>
        <v>委託料</v>
      </c>
      <c r="F124" s="315" t="str">
        <f>IF($R124=1,"取消し",VLOOKUP($D124,'随時②-2'!$D$21:$L$35,3))</f>
        <v>授業アンケートシステム運用業務委託</v>
      </c>
      <c r="G124" s="224">
        <f>IF($R124=1,,VLOOKUP($D124,'随時②-2'!$D$21:$L$35,4))</f>
        <v>54000</v>
      </c>
      <c r="H124" s="316">
        <f>IF($R124=1,,VLOOKUP($D124,'随時②-2'!$D$21:$L$35,5))</f>
        <v>1</v>
      </c>
      <c r="I124" s="316">
        <f>IF($R124=1,,VLOOKUP($D124,'随時②-2'!$D$21:$L$35,6))</f>
        <v>1</v>
      </c>
      <c r="J124" s="317">
        <f>IF($R124=1,,VLOOKUP($D124,'随時②-2'!$D$21:$L$35,7))</f>
        <v>54000</v>
      </c>
      <c r="K124" s="339" t="str">
        <f t="shared" si="14"/>
        <v>授業アンケートシステム運用業務委託</v>
      </c>
      <c r="L124" s="340">
        <v>53244</v>
      </c>
      <c r="M124" s="308">
        <f t="shared" si="16"/>
        <v>1</v>
      </c>
      <c r="N124" s="308">
        <f t="shared" si="17"/>
        <v>1</v>
      </c>
      <c r="O124" s="342">
        <f t="shared" si="11"/>
        <v>53244</v>
      </c>
      <c r="P124" s="343">
        <f>IF($R124=1,"",VLOOKUP($D124,'随時②-2'!$D$21:$L$35,8))</f>
        <v>0</v>
      </c>
      <c r="Q124" s="344" t="s">
        <v>315</v>
      </c>
      <c r="R124" s="25">
        <f>IF(ISNA(MATCH($D124,'随時②-2'!$D$4:$D$18,0)),0,1)</f>
        <v>0</v>
      </c>
      <c r="S124" s="63">
        <f t="shared" si="10"/>
      </c>
      <c r="T124" s="63">
        <f t="shared" si="12"/>
      </c>
      <c r="U124" s="5">
        <f t="shared" si="13"/>
        <v>6</v>
      </c>
    </row>
    <row r="125" spans="1:21" ht="13.5" customHeight="1">
      <c r="A125" s="312">
        <f>'随時②-2'!A22</f>
        <v>3</v>
      </c>
      <c r="B125" s="313" t="e">
        <f>'随時②-2'!#REF!</f>
        <v>#REF!</v>
      </c>
      <c r="C125" s="480" t="e">
        <f>'随時②-2'!#REF!</f>
        <v>#REF!</v>
      </c>
      <c r="D125" s="254">
        <v>202</v>
      </c>
      <c r="E125" s="314" t="str">
        <f>IF($R125=1,"",VLOOKUP($D125,'随時②-2'!$D$21:$L$35,2))</f>
        <v>委託料</v>
      </c>
      <c r="F125" s="314" t="str">
        <f>IF($R125=1,"取消し",VLOOKUP($D125,'随時②-2'!$D$21:$L$35,3))</f>
        <v>学校パンフレットデザイン委託</v>
      </c>
      <c r="G125" s="321">
        <f>IF($R125=1,,VLOOKUP($D125,'随時②-2'!$D$21:$L$35,4))</f>
        <v>80000</v>
      </c>
      <c r="H125" s="322">
        <f>IF($R125=1,,VLOOKUP($D125,'随時②-2'!$D$21:$L$35,5))</f>
        <v>1</v>
      </c>
      <c r="I125" s="322">
        <f>IF($R125=1,,VLOOKUP($D125,'随時②-2'!$D$21:$L$35,6))</f>
        <v>1</v>
      </c>
      <c r="J125" s="323">
        <f>IF($R125=1,,VLOOKUP($D125,'随時②-2'!$D$21:$L$35,7))</f>
        <v>80000</v>
      </c>
      <c r="K125" s="318" t="str">
        <f t="shared" si="14"/>
        <v>学校パンフレットデザイン委託</v>
      </c>
      <c r="L125" s="319">
        <v>79920</v>
      </c>
      <c r="M125" s="341">
        <f t="shared" si="16"/>
        <v>1</v>
      </c>
      <c r="N125" s="341">
        <f t="shared" si="17"/>
        <v>1</v>
      </c>
      <c r="O125" s="309">
        <f t="shared" si="11"/>
        <v>79920</v>
      </c>
      <c r="P125" s="310">
        <f>IF($R125=1,"",VLOOKUP($D125,'随時②-2'!$D$21:$L$35,8))</f>
        <v>0</v>
      </c>
      <c r="Q125" s="311"/>
      <c r="R125" s="25">
        <f>IF(ISNA(MATCH($D125,'随時②-2'!$D$4:$D$18,0)),0,1)</f>
        <v>0</v>
      </c>
      <c r="S125" s="63">
        <f t="shared" si="10"/>
      </c>
      <c r="T125" s="63">
        <f t="shared" si="12"/>
      </c>
      <c r="U125" s="5">
        <f t="shared" si="13"/>
        <v>6</v>
      </c>
    </row>
    <row r="126" spans="1:21" ht="13.5" customHeight="1">
      <c r="A126" s="312">
        <f>'随時②-2'!A23</f>
        <v>5</v>
      </c>
      <c r="B126" s="313" t="e">
        <f>'随時②-2'!#REF!</f>
        <v>#REF!</v>
      </c>
      <c r="C126" s="480" t="e">
        <f>'随時②-2'!#REF!</f>
        <v>#REF!</v>
      </c>
      <c r="D126" s="254">
        <v>203</v>
      </c>
      <c r="E126" s="314" t="str">
        <f>IF($R126=1,"",VLOOKUP($D126,'随時②-2'!$D$21:$L$35,2))</f>
        <v>委託料</v>
      </c>
      <c r="F126" s="314" t="str">
        <f>IF($R126=1,"取消し",VLOOKUP($D126,'随時②-2'!$D$21:$L$35,3))</f>
        <v>クエストカップ導入費</v>
      </c>
      <c r="G126" s="321">
        <f>IF($R126=1,,VLOOKUP($D126,'随時②-2'!$D$21:$L$35,4))</f>
        <v>270000</v>
      </c>
      <c r="H126" s="322">
        <f>IF($R126=1,,VLOOKUP($D126,'随時②-2'!$D$21:$L$35,5))</f>
        <v>1</v>
      </c>
      <c r="I126" s="322">
        <f>IF($R126=1,,VLOOKUP($D126,'随時②-2'!$D$21:$L$35,6))</f>
        <v>1</v>
      </c>
      <c r="J126" s="323">
        <f>IF($R126=1,,VLOOKUP($D126,'随時②-2'!$D$21:$L$35,7))</f>
        <v>270000</v>
      </c>
      <c r="K126" s="318" t="str">
        <f t="shared" si="14"/>
        <v>クエストカップ導入費</v>
      </c>
      <c r="L126" s="319">
        <v>0</v>
      </c>
      <c r="M126" s="320">
        <f t="shared" si="16"/>
        <v>1</v>
      </c>
      <c r="N126" s="341">
        <f t="shared" si="17"/>
        <v>1</v>
      </c>
      <c r="O126" s="309">
        <f t="shared" si="11"/>
        <v>0</v>
      </c>
      <c r="P126" s="310">
        <f>IF($R126=1,"",VLOOKUP($D126,'随時②-2'!$D$21:$L$35,8))</f>
        <v>0</v>
      </c>
      <c r="Q126" s="311"/>
      <c r="R126" s="25">
        <f>IF(ISNA(MATCH($D126,'随時②-2'!$D$4:$D$18,0)),0,1)</f>
        <v>0</v>
      </c>
      <c r="S126" s="63">
        <f t="shared" si="10"/>
      </c>
      <c r="T126" s="63">
        <f t="shared" si="12"/>
      </c>
      <c r="U126" s="5">
        <f t="shared" si="13"/>
        <v>6</v>
      </c>
    </row>
    <row r="127" spans="1:21" ht="13.5" customHeight="1">
      <c r="A127" s="312">
        <f>'随時②-2'!A24</f>
        <v>1</v>
      </c>
      <c r="B127" s="313" t="str">
        <f>'随時②-2'!B24</f>
        <v>2-(1)-ア</v>
      </c>
      <c r="C127" s="480" t="str">
        <f>'随時②-2'!C24</f>
        <v>学力の向上</v>
      </c>
      <c r="D127" s="254">
        <v>204</v>
      </c>
      <c r="E127" s="314" t="str">
        <f>IF($R127=1,"",VLOOKUP($D127,'随時②-2'!$D$21:$L$35,2))</f>
        <v>負担金、補助及び交付金</v>
      </c>
      <c r="F127" s="314" t="str">
        <f>IF($R127=1,"取消し",VLOOKUP($D127,'随時②-2'!$D$21:$L$35,3))</f>
        <v>授業力向上のための教員研修参加</v>
      </c>
      <c r="G127" s="321">
        <f>IF($R127=1,,VLOOKUP($D127,'随時②-2'!$D$21:$L$35,4))</f>
        <v>2000</v>
      </c>
      <c r="H127" s="322">
        <f>IF($R127=1,,VLOOKUP($D127,'随時②-2'!$D$21:$L$35,5))</f>
        <v>2</v>
      </c>
      <c r="I127" s="322">
        <f>IF($R127=1,,VLOOKUP($D127,'随時②-2'!$D$21:$L$35,6))</f>
        <v>1</v>
      </c>
      <c r="J127" s="323">
        <f>IF($R127=1,,VLOOKUP($D127,'随時②-2'!$D$21:$L$35,7))</f>
        <v>4000</v>
      </c>
      <c r="K127" s="318" t="str">
        <f t="shared" si="14"/>
        <v>授業力向上のための教員研修参加</v>
      </c>
      <c r="L127" s="319">
        <v>0</v>
      </c>
      <c r="M127" s="320">
        <f t="shared" si="16"/>
        <v>2</v>
      </c>
      <c r="N127" s="320">
        <f t="shared" si="17"/>
        <v>1</v>
      </c>
      <c r="O127" s="309">
        <f t="shared" si="11"/>
        <v>0</v>
      </c>
      <c r="P127" s="310">
        <f>IF($R127=1,"",VLOOKUP($D127,'随時②-2'!$D$21:$L$35,8))</f>
        <v>0</v>
      </c>
      <c r="Q127" s="311" t="s">
        <v>318</v>
      </c>
      <c r="R127" s="25">
        <f>IF(ISNA(MATCH($D127,'随時②-2'!$D$4:$D$18,0)),0,1)</f>
        <v>0</v>
      </c>
      <c r="S127" s="63">
        <f t="shared" si="10"/>
      </c>
      <c r="T127" s="63">
        <f t="shared" si="12"/>
      </c>
      <c r="U127" s="5">
        <f t="shared" si="13"/>
        <v>9</v>
      </c>
    </row>
    <row r="128" spans="1:21" ht="13.5" customHeight="1">
      <c r="A128" s="312">
        <f>'随時②-2'!A25</f>
        <v>1</v>
      </c>
      <c r="B128" s="313" t="str">
        <f>'随時②-2'!B25</f>
        <v>2-(1)-ア</v>
      </c>
      <c r="C128" s="480" t="str">
        <f>'随時②-2'!C25</f>
        <v>学力の向上</v>
      </c>
      <c r="D128" s="254">
        <v>205</v>
      </c>
      <c r="E128" s="314" t="str">
        <f>IF($R128=1,"",VLOOKUP($D128,'随時②-2'!$D$21:$L$35,2))</f>
        <v>旅費</v>
      </c>
      <c r="F128" s="314" t="str">
        <f>IF($R128=1,"取消し",VLOOKUP($D128,'随時②-2'!$D$21:$L$35,3))</f>
        <v>授業力向上のための教員研修参加</v>
      </c>
      <c r="G128" s="321">
        <f>IF($R128=1,,VLOOKUP($D128,'随時②-2'!$D$21:$L$35,4))</f>
        <v>2000</v>
      </c>
      <c r="H128" s="322">
        <f>IF($R128=1,,VLOOKUP($D128,'随時②-2'!$D$21:$L$35,5))</f>
        <v>2</v>
      </c>
      <c r="I128" s="322">
        <f>IF($R128=1,,VLOOKUP($D128,'随時②-2'!$D$21:$L$35,6))</f>
        <v>1</v>
      </c>
      <c r="J128" s="323">
        <f>IF($R128=1,,VLOOKUP($D128,'随時②-2'!$D$21:$L$35,7))</f>
        <v>4000</v>
      </c>
      <c r="K128" s="318" t="str">
        <f t="shared" si="14"/>
        <v>授業力向上のための教員研修参加</v>
      </c>
      <c r="L128" s="319">
        <v>0</v>
      </c>
      <c r="M128" s="320">
        <f t="shared" si="16"/>
        <v>2</v>
      </c>
      <c r="N128" s="320">
        <f t="shared" si="17"/>
        <v>1</v>
      </c>
      <c r="O128" s="309">
        <f t="shared" si="11"/>
        <v>0</v>
      </c>
      <c r="P128" s="310">
        <f>IF($R128=1,"",VLOOKUP($D128,'随時②-2'!$D$21:$L$35,8))</f>
        <v>0</v>
      </c>
      <c r="Q128" s="311" t="s">
        <v>318</v>
      </c>
      <c r="R128" s="25">
        <f>IF(ISNA(MATCH($D128,'随時②-2'!$D$4:$D$18,0)),0,1)</f>
        <v>0</v>
      </c>
      <c r="S128" s="63">
        <f>IF(P128="◎",J128,"")</f>
      </c>
      <c r="T128" s="63">
        <f>IF(P128="◎",O128,"")</f>
      </c>
      <c r="U128" s="5">
        <f t="shared" si="13"/>
        <v>2</v>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4" t="s">
        <v>178</v>
      </c>
      <c r="I141" s="605"/>
      <c r="J141" s="38" t="s">
        <v>113</v>
      </c>
      <c r="K141" s="38" t="s">
        <v>175</v>
      </c>
      <c r="L141" s="566" t="s">
        <v>176</v>
      </c>
      <c r="M141" s="606"/>
      <c r="N141" s="607" t="s">
        <v>177</v>
      </c>
      <c r="O141" s="608"/>
      <c r="P141" s="622" t="s">
        <v>114</v>
      </c>
      <c r="Q141" s="623"/>
    </row>
    <row r="142" spans="6:17" ht="14.25" thickTop="1">
      <c r="F142" s="346" t="s">
        <v>85</v>
      </c>
      <c r="G142" s="347">
        <f>SUMIF($E$4:$E$138,$F142,$J$4:$J$138)</f>
        <v>214000</v>
      </c>
      <c r="H142" s="609">
        <f>SUMIF($E$4:$E$138,$F142,$S$4:$S$138)</f>
        <v>0</v>
      </c>
      <c r="I142" s="610"/>
      <c r="J142" s="348">
        <f>G142-H142</f>
        <v>214000</v>
      </c>
      <c r="K142" s="347">
        <f>SUMIF($E$4:$E$138,$F142,$O$4:$O$138)</f>
        <v>50000</v>
      </c>
      <c r="L142" s="609">
        <f>SUMIF($E$4:$E$138,$F142,$T$4:$T$138)</f>
        <v>0</v>
      </c>
      <c r="M142" s="611"/>
      <c r="N142" s="612">
        <f>K142-L142</f>
        <v>50000</v>
      </c>
      <c r="O142" s="613"/>
      <c r="P142" s="537">
        <f>J142-N142</f>
        <v>164000</v>
      </c>
      <c r="Q142" s="624"/>
    </row>
    <row r="143" spans="6:17" ht="13.5">
      <c r="F143" s="346" t="s">
        <v>86</v>
      </c>
      <c r="G143" s="349">
        <f aca="true" t="shared" si="22" ref="G143:G150">SUMIF($E$4:$E$138,$F143,$J$4:$J$138)</f>
        <v>67500</v>
      </c>
      <c r="H143" s="534">
        <f>SUMIF($E$4:$E$138,$F143,$S$4:$S$138)</f>
        <v>0</v>
      </c>
      <c r="I143" s="602"/>
      <c r="J143" s="350">
        <f>G143-H143</f>
        <v>67500</v>
      </c>
      <c r="K143" s="347">
        <f aca="true" t="shared" si="23" ref="K143:K150">SUMIF($E$4:$E$138,$F143,$O$4:$O$138)</f>
        <v>17720</v>
      </c>
      <c r="L143" s="533">
        <f aca="true" t="shared" si="24" ref="L143:L149">SUMIF($E$4:$E$138,$F143,$T$4:$T$138)</f>
        <v>0</v>
      </c>
      <c r="M143" s="536"/>
      <c r="N143" s="603">
        <f>K143-L143</f>
        <v>17720</v>
      </c>
      <c r="O143" s="602"/>
      <c r="P143" s="533">
        <f aca="true" t="shared" si="25" ref="P143:P150">J143-N143</f>
        <v>49780</v>
      </c>
      <c r="Q143" s="536"/>
    </row>
    <row r="144" spans="6:17" ht="13.5">
      <c r="F144" s="346" t="s">
        <v>125</v>
      </c>
      <c r="G144" s="347">
        <f t="shared" si="22"/>
        <v>428540</v>
      </c>
      <c r="H144" s="534">
        <f aca="true" t="shared" si="26" ref="H144:H149">SUMIF($E$4:$E$138,$F144,$S$4:$S$138)</f>
        <v>0</v>
      </c>
      <c r="I144" s="602"/>
      <c r="J144" s="350">
        <f aca="true" t="shared" si="27" ref="J144:J150">G144-H144</f>
        <v>428540</v>
      </c>
      <c r="K144" s="347">
        <f t="shared" si="23"/>
        <v>221485.91999999998</v>
      </c>
      <c r="L144" s="533">
        <f t="shared" si="24"/>
        <v>0</v>
      </c>
      <c r="M144" s="536"/>
      <c r="N144" s="603">
        <f aca="true" t="shared" si="28" ref="N144:N150">K144-L144</f>
        <v>221485.91999999998</v>
      </c>
      <c r="O144" s="602"/>
      <c r="P144" s="533">
        <f t="shared" si="25"/>
        <v>207054.08000000002</v>
      </c>
      <c r="Q144" s="536"/>
    </row>
    <row r="145" spans="6:17" ht="13.5">
      <c r="F145" s="346" t="s">
        <v>126</v>
      </c>
      <c r="G145" s="347">
        <f t="shared" si="22"/>
        <v>0</v>
      </c>
      <c r="H145" s="534">
        <f t="shared" si="26"/>
        <v>0</v>
      </c>
      <c r="I145" s="602"/>
      <c r="J145" s="350">
        <f t="shared" si="27"/>
        <v>0</v>
      </c>
      <c r="K145" s="347">
        <f t="shared" si="23"/>
        <v>0</v>
      </c>
      <c r="L145" s="533">
        <f t="shared" si="24"/>
        <v>0</v>
      </c>
      <c r="M145" s="536"/>
      <c r="N145" s="603">
        <f t="shared" si="28"/>
        <v>0</v>
      </c>
      <c r="O145" s="602"/>
      <c r="P145" s="533">
        <f t="shared" si="25"/>
        <v>0</v>
      </c>
      <c r="Q145" s="536"/>
    </row>
    <row r="146" spans="6:17" ht="13.5">
      <c r="F146" s="346" t="s">
        <v>87</v>
      </c>
      <c r="G146" s="347">
        <f t="shared" si="22"/>
        <v>20000</v>
      </c>
      <c r="H146" s="534">
        <f t="shared" si="26"/>
        <v>0</v>
      </c>
      <c r="I146" s="602"/>
      <c r="J146" s="350">
        <f t="shared" si="27"/>
        <v>20000</v>
      </c>
      <c r="K146" s="347">
        <f t="shared" si="23"/>
        <v>0</v>
      </c>
      <c r="L146" s="533">
        <f t="shared" si="24"/>
        <v>0</v>
      </c>
      <c r="M146" s="536"/>
      <c r="N146" s="603">
        <f t="shared" si="28"/>
        <v>0</v>
      </c>
      <c r="O146" s="602"/>
      <c r="P146" s="533">
        <f t="shared" si="25"/>
        <v>20000</v>
      </c>
      <c r="Q146" s="536"/>
    </row>
    <row r="147" spans="6:17" ht="13.5">
      <c r="F147" s="346" t="s">
        <v>88</v>
      </c>
      <c r="G147" s="347">
        <f t="shared" si="22"/>
        <v>404000</v>
      </c>
      <c r="H147" s="534">
        <f t="shared" si="26"/>
        <v>0</v>
      </c>
      <c r="I147" s="602"/>
      <c r="J147" s="350">
        <f t="shared" si="27"/>
        <v>404000</v>
      </c>
      <c r="K147" s="347">
        <f t="shared" si="23"/>
        <v>133164</v>
      </c>
      <c r="L147" s="533">
        <f t="shared" si="24"/>
        <v>0</v>
      </c>
      <c r="M147" s="536"/>
      <c r="N147" s="603">
        <f t="shared" si="28"/>
        <v>133164</v>
      </c>
      <c r="O147" s="602"/>
      <c r="P147" s="533">
        <f t="shared" si="25"/>
        <v>270836</v>
      </c>
      <c r="Q147" s="536"/>
    </row>
    <row r="148" spans="6:17" ht="13.5">
      <c r="F148" s="346" t="s">
        <v>89</v>
      </c>
      <c r="G148" s="347">
        <f t="shared" si="22"/>
        <v>0</v>
      </c>
      <c r="H148" s="534">
        <f t="shared" si="26"/>
        <v>0</v>
      </c>
      <c r="I148" s="602"/>
      <c r="J148" s="350">
        <f t="shared" si="27"/>
        <v>0</v>
      </c>
      <c r="K148" s="347">
        <f t="shared" si="23"/>
        <v>0</v>
      </c>
      <c r="L148" s="533">
        <f t="shared" si="24"/>
        <v>0</v>
      </c>
      <c r="M148" s="536"/>
      <c r="N148" s="603">
        <f t="shared" si="28"/>
        <v>0</v>
      </c>
      <c r="O148" s="602"/>
      <c r="P148" s="533">
        <f t="shared" si="25"/>
        <v>0</v>
      </c>
      <c r="Q148" s="536"/>
    </row>
    <row r="149" spans="6:17" ht="13.5">
      <c r="F149" s="346" t="s">
        <v>90</v>
      </c>
      <c r="G149" s="347">
        <f t="shared" si="22"/>
        <v>0</v>
      </c>
      <c r="H149" s="534">
        <f t="shared" si="26"/>
        <v>0</v>
      </c>
      <c r="I149" s="602"/>
      <c r="J149" s="350">
        <f t="shared" si="27"/>
        <v>0</v>
      </c>
      <c r="K149" s="347">
        <f t="shared" si="23"/>
        <v>0</v>
      </c>
      <c r="L149" s="533">
        <f t="shared" si="24"/>
        <v>0</v>
      </c>
      <c r="M149" s="536"/>
      <c r="N149" s="603">
        <f t="shared" si="28"/>
        <v>0</v>
      </c>
      <c r="O149" s="602"/>
      <c r="P149" s="533">
        <f t="shared" si="25"/>
        <v>0</v>
      </c>
      <c r="Q149" s="536"/>
    </row>
    <row r="150" spans="6:17" ht="14.25" thickBot="1">
      <c r="F150" s="346" t="s">
        <v>138</v>
      </c>
      <c r="G150" s="347">
        <f t="shared" si="22"/>
        <v>63930</v>
      </c>
      <c r="H150" s="534">
        <f>SUMIF($E$4:$E$138,$F150,$S$4:$S$138)+'2-3'!G122</f>
        <v>11000</v>
      </c>
      <c r="I150" s="602"/>
      <c r="J150" s="350">
        <f t="shared" si="27"/>
        <v>52930</v>
      </c>
      <c r="K150" s="347">
        <f t="shared" si="23"/>
        <v>54930</v>
      </c>
      <c r="L150" s="620">
        <f>SUMIF($E$4:$E$138,$F150,$T$4:$T$138)+'2-3'!E122</f>
        <v>11000</v>
      </c>
      <c r="M150" s="621"/>
      <c r="N150" s="603">
        <f t="shared" si="28"/>
        <v>43930</v>
      </c>
      <c r="O150" s="602"/>
      <c r="P150" s="620">
        <f t="shared" si="25"/>
        <v>9000</v>
      </c>
      <c r="Q150" s="621"/>
    </row>
    <row r="151" spans="6:17" ht="15" thickBot="1" thickTop="1">
      <c r="F151" s="353" t="s">
        <v>15</v>
      </c>
      <c r="G151" s="354">
        <f>SUM(G142:G150)</f>
        <v>1197970</v>
      </c>
      <c r="H151" s="530">
        <f>SUM(H142:I150)</f>
        <v>11000</v>
      </c>
      <c r="I151" s="616"/>
      <c r="J151" s="354">
        <f>SUM(J142:J150)</f>
        <v>1186970</v>
      </c>
      <c r="K151" s="354">
        <f>SUM(K142:K150)</f>
        <v>477299.92</v>
      </c>
      <c r="L151" s="617">
        <f>SUM(L142:M150)</f>
        <v>11000</v>
      </c>
      <c r="M151" s="618"/>
      <c r="N151" s="616">
        <f>SUM(N142:O150)</f>
        <v>466299.92</v>
      </c>
      <c r="O151" s="619"/>
      <c r="P151" s="617">
        <f>SUM(P142:Q150)</f>
        <v>720670.0800000001</v>
      </c>
      <c r="Q151" s="618"/>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0" activePane="bottomRight" state="frozen"/>
      <selection pane="topLeft" activeCell="A1" sqref="A1:K1"/>
      <selection pane="topRight" activeCell="A1" sqref="A1:K1"/>
      <selection pane="bottomLeft" activeCell="A1" sqref="A1:K1"/>
      <selection pane="bottomRight" activeCell="A1" sqref="A1:K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9" t="s">
        <v>261</v>
      </c>
      <c r="B1" s="629"/>
      <c r="C1" s="629"/>
      <c r="D1" s="629"/>
      <c r="E1" s="629"/>
      <c r="F1" s="629"/>
      <c r="G1" s="630"/>
      <c r="H1" s="630"/>
      <c r="I1" s="630"/>
    </row>
    <row r="2" spans="1:9" ht="15" customHeight="1" thickBot="1">
      <c r="A2" s="8"/>
      <c r="B2" s="7" t="s">
        <v>244</v>
      </c>
      <c r="C2" s="87"/>
      <c r="E2" s="116"/>
      <c r="F2" s="117" t="s">
        <v>112</v>
      </c>
      <c r="G2" s="208">
        <f>SUM(E5:E119)</f>
        <v>54930</v>
      </c>
      <c r="H2" s="72" t="s">
        <v>188</v>
      </c>
      <c r="I2" s="208">
        <f>SUM(H5:H119)</f>
        <v>2000</v>
      </c>
    </row>
    <row r="3" spans="1:9" ht="15" customHeight="1" thickBot="1">
      <c r="A3" s="8"/>
      <c r="B3" s="7"/>
      <c r="C3" s="87"/>
      <c r="E3" s="625" t="s">
        <v>181</v>
      </c>
      <c r="F3" s="626"/>
      <c r="G3" s="627"/>
      <c r="H3" s="625" t="s">
        <v>182</v>
      </c>
      <c r="I3" s="62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v>5000</v>
      </c>
      <c r="F10" s="195">
        <f>IF('1-3'!E9="","",'1-3'!E9)</f>
        <v>5000</v>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v>0</v>
      </c>
      <c r="F53" s="195">
        <f>IF('1-3'!E52="","",'1-3'!E52)</f>
        <v>2000</v>
      </c>
      <c r="G53" s="84">
        <f t="shared" si="1"/>
      </c>
      <c r="H53" s="209">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v>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54930</v>
      </c>
      <c r="F121" s="118" t="s">
        <v>186</v>
      </c>
      <c r="G121" s="181">
        <f>SUM(F5:F119)</f>
        <v>59930</v>
      </c>
      <c r="H121" s="121" t="s">
        <v>190</v>
      </c>
      <c r="I121" s="181">
        <f>I2</f>
        <v>2000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43930</v>
      </c>
      <c r="F123" s="120" t="s">
        <v>187</v>
      </c>
      <c r="G123" s="183">
        <f>G121-G122</f>
        <v>48930</v>
      </c>
      <c r="H123" s="44" t="s">
        <v>189</v>
      </c>
      <c r="I123" s="183">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2018-06-25T08:33:10Z</cp:lastPrinted>
  <dcterms:created xsi:type="dcterms:W3CDTF">2007-02-21T01:05:33Z</dcterms:created>
  <dcterms:modified xsi:type="dcterms:W3CDTF">2018-06-27T10:04:58Z</dcterms:modified>
  <cp:category/>
  <cp:version/>
  <cp:contentType/>
  <cp:contentStatus/>
</cp:coreProperties>
</file>