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90" activeTab="0"/>
  </bookViews>
  <sheets>
    <sheet name="7-1-1" sheetId="1" r:id="rId1"/>
    <sheet name="7-1-1寸法表" sheetId="2" r:id="rId2"/>
    <sheet name="7-1-1材料表" sheetId="3" r:id="rId3"/>
    <sheet name="7-7-1計算書" sheetId="4" r:id="rId4"/>
  </sheets>
  <definedNames>
    <definedName name="_xlnm.Print_Area" localSheetId="0">'7-1-1'!$A$1:$O$35</definedName>
    <definedName name="_xlnm.Print_Area" localSheetId="2">'7-1-1材料表'!$A$1:$Q$44</definedName>
    <definedName name="_xlnm.Print_Area" localSheetId="1">'7-1-1寸法表'!$A$1:$Q$44</definedName>
    <definedName name="_xlnm.Print_Area" localSheetId="3">'7-7-1計算書'!$A$1:$P$47</definedName>
    <definedName name="寸法表">'7-1-1寸法表'!$A$6:$Q$23</definedName>
  </definedNames>
  <calcPr fullCalcOnLoad="1"/>
</workbook>
</file>

<file path=xl/sharedStrings.xml><?xml version="1.0" encoding="utf-8"?>
<sst xmlns="http://schemas.openxmlformats.org/spreadsheetml/2006/main" count="177" uniqueCount="102">
  <si>
    <t>算　式　根　拠　と　な　る　構　造　図</t>
  </si>
  <si>
    <t>種　別　及　び　細　別　　　　：</t>
  </si>
  <si>
    <t>縮尺</t>
  </si>
  <si>
    <t>名称</t>
  </si>
  <si>
    <t>規格・形状</t>
  </si>
  <si>
    <t>算式</t>
  </si>
  <si>
    <t>単位</t>
  </si>
  <si>
    <t>数量</t>
  </si>
  <si>
    <t>型枠</t>
  </si>
  <si>
    <r>
      <t>ｍ</t>
    </r>
    <r>
      <rPr>
        <vertAlign val="superscript"/>
        <sz val="11"/>
        <rFont val="ＭＳ Ｐ明朝"/>
        <family val="1"/>
      </rPr>
      <t>２</t>
    </r>
  </si>
  <si>
    <t>１０ｍ当たり</t>
  </si>
  <si>
    <t>１０ｍ当たり</t>
  </si>
  <si>
    <t>基礎材</t>
  </si>
  <si>
    <r>
      <t>ｍ</t>
    </r>
    <r>
      <rPr>
        <vertAlign val="superscript"/>
        <sz val="11"/>
        <rFont val="ＭＳ Ｐ明朝"/>
        <family val="1"/>
      </rPr>
      <t>３</t>
    </r>
  </si>
  <si>
    <t>RC-40</t>
  </si>
  <si>
    <t>×</t>
  </si>
  <si>
    <t>+</t>
  </si>
  <si>
    <t>寸　法　表　及　び　材　料　表</t>
  </si>
  <si>
    <t>算　式　根　拠　と　な　る　構　造　図</t>
  </si>
  <si>
    <t>種　別　及　び　細　別　　　　：</t>
  </si>
  <si>
    <t>名称</t>
  </si>
  <si>
    <t>規格・形状</t>
  </si>
  <si>
    <t>単位</t>
  </si>
  <si>
    <t>数量</t>
  </si>
  <si>
    <t>伸縮目地</t>
  </si>
  <si>
    <t>目地板　t=10</t>
  </si>
  <si>
    <t>寸法表</t>
  </si>
  <si>
    <t>1/2</t>
  </si>
  <si>
    <t>コンクリート</t>
  </si>
  <si>
    <t>-</t>
  </si>
  <si>
    <t>a</t>
  </si>
  <si>
    <t xml:space="preserve"> </t>
  </si>
  <si>
    <t>-(</t>
  </si>
  <si>
    <t>)×</t>
  </si>
  <si>
    <t>(</t>
  </si>
  <si>
    <t>)×（</t>
  </si>
  <si>
    <t>{</t>
  </si>
  <si>
    <t>}×</t>
  </si>
  <si>
    <t>寸　法　表　及　び　材　料　表</t>
  </si>
  <si>
    <t>寸法表(躯体）</t>
  </si>
  <si>
    <t>寸法表(基礎）</t>
  </si>
  <si>
    <t>直高</t>
  </si>
  <si>
    <t>1:</t>
  </si>
  <si>
    <t>b</t>
  </si>
  <si>
    <t>c</t>
  </si>
  <si>
    <t>d</t>
  </si>
  <si>
    <t>控長</t>
  </si>
  <si>
    <t>裏込コンクリート厚さ</t>
  </si>
  <si>
    <t>裏込材厚さ</t>
  </si>
  <si>
    <t>控長</t>
  </si>
  <si>
    <t>（ａ）</t>
  </si>
  <si>
    <t>（ｂ）</t>
  </si>
  <si>
    <r>
      <t>Ｈ</t>
    </r>
    <r>
      <rPr>
        <vertAlign val="subscript"/>
        <sz val="11"/>
        <rFont val="ＭＳ Ｐ明朝"/>
        <family val="1"/>
      </rPr>
      <t>１</t>
    </r>
  </si>
  <si>
    <r>
      <t>Ｈ</t>
    </r>
    <r>
      <rPr>
        <vertAlign val="subscript"/>
        <sz val="11"/>
        <rFont val="ＭＳ Ｐ明朝"/>
        <family val="1"/>
      </rPr>
      <t>２</t>
    </r>
  </si>
  <si>
    <r>
      <t>Ｂ</t>
    </r>
    <r>
      <rPr>
        <vertAlign val="subscript"/>
        <sz val="11"/>
        <rFont val="ＭＳ Ｐ明朝"/>
        <family val="1"/>
      </rPr>
      <t>１</t>
    </r>
  </si>
  <si>
    <r>
      <t>Ｂ</t>
    </r>
    <r>
      <rPr>
        <vertAlign val="subscript"/>
        <sz val="11"/>
        <rFont val="ＭＳ Ｐ明朝"/>
        <family val="1"/>
      </rPr>
      <t>２</t>
    </r>
  </si>
  <si>
    <t>Ｈ（ｍ）</t>
  </si>
  <si>
    <t>N（前面勾配）、Ｌ（法　　長）</t>
  </si>
  <si>
    <t>種　別　及　び　細　別　　　　：</t>
  </si>
  <si>
    <t>直高</t>
  </si>
  <si>
    <t>控長</t>
  </si>
  <si>
    <t>裏込コンクリート厚さ</t>
  </si>
  <si>
    <t>Ｈ（ｍ）</t>
  </si>
  <si>
    <t>1:</t>
  </si>
  <si>
    <t>（ａ）</t>
  </si>
  <si>
    <t>（ｂ）</t>
  </si>
  <si>
    <t>材料表(躯体）</t>
  </si>
  <si>
    <t>材料表(基礎）</t>
  </si>
  <si>
    <r>
      <t>裏　込　材（ｍ</t>
    </r>
    <r>
      <rPr>
        <vertAlign val="superscript"/>
        <sz val="11"/>
        <rFont val="ＭＳ Ｐ明朝"/>
        <family val="1"/>
      </rPr>
      <t>３</t>
    </r>
    <r>
      <rPr>
        <sz val="11"/>
        <rFont val="ＭＳ Ｐ明朝"/>
        <family val="1"/>
      </rPr>
      <t>）</t>
    </r>
  </si>
  <si>
    <t>基礎材</t>
  </si>
  <si>
    <r>
      <t>m</t>
    </r>
    <r>
      <rPr>
        <vertAlign val="superscript"/>
        <sz val="11"/>
        <rFont val="ＭＳ Ｐ明朝"/>
        <family val="1"/>
      </rPr>
      <t>2</t>
    </r>
  </si>
  <si>
    <t>型枠</t>
  </si>
  <si>
    <r>
      <t>m</t>
    </r>
    <r>
      <rPr>
        <vertAlign val="superscript"/>
        <sz val="11"/>
        <rFont val="ＭＳ Ｐ明朝"/>
        <family val="1"/>
      </rPr>
      <t>2</t>
    </r>
  </si>
  <si>
    <t>コンクリート</t>
  </si>
  <si>
    <r>
      <t>m</t>
    </r>
    <r>
      <rPr>
        <vertAlign val="superscript"/>
        <sz val="11"/>
        <rFont val="ＭＳ Ｐ明朝"/>
        <family val="1"/>
      </rPr>
      <t>3</t>
    </r>
  </si>
  <si>
    <t>伸縮目地</t>
  </si>
  <si>
    <r>
      <t>m</t>
    </r>
    <r>
      <rPr>
        <vertAlign val="superscript"/>
        <sz val="11"/>
        <rFont val="ＭＳ Ｐ明朝"/>
        <family val="1"/>
      </rPr>
      <t>2</t>
    </r>
  </si>
  <si>
    <t>図面番号　7-1-1</t>
  </si>
  <si>
    <t>コンクリート基礎</t>
  </si>
  <si>
    <r>
      <t>Ｈ</t>
    </r>
    <r>
      <rPr>
        <vertAlign val="subscript"/>
        <sz val="11"/>
        <rFont val="ＭＳ Ｐ明朝"/>
        <family val="1"/>
      </rPr>
      <t>２</t>
    </r>
  </si>
  <si>
    <t>-</t>
  </si>
  <si>
    <r>
      <t>裏込コンクリート（ｍ</t>
    </r>
    <r>
      <rPr>
        <vertAlign val="superscript"/>
        <sz val="11"/>
        <rFont val="ＭＳ Ｐ明朝"/>
        <family val="1"/>
      </rPr>
      <t>３</t>
    </r>
    <r>
      <rPr>
        <sz val="11"/>
        <rFont val="ＭＳ Ｐ明朝"/>
        <family val="1"/>
      </rPr>
      <t>）</t>
    </r>
  </si>
  <si>
    <t>１：８０</t>
  </si>
  <si>
    <t>図面番号　7-1-1</t>
  </si>
  <si>
    <t>直高</t>
  </si>
  <si>
    <t>勾配</t>
  </si>
  <si>
    <t>法長</t>
  </si>
  <si>
    <t>控長(ａ)</t>
  </si>
  <si>
    <t>裏込コンクリート長さ</t>
  </si>
  <si>
    <t>ｄ</t>
  </si>
  <si>
    <r>
      <t>Ｂ</t>
    </r>
    <r>
      <rPr>
        <vertAlign val="subscript"/>
        <sz val="11"/>
        <rFont val="ＭＳ Ｐ明朝"/>
        <family val="1"/>
      </rPr>
      <t>１</t>
    </r>
  </si>
  <si>
    <r>
      <t>Ｂ</t>
    </r>
    <r>
      <rPr>
        <vertAlign val="subscript"/>
        <sz val="11"/>
        <rFont val="ＭＳ Ｐ明朝"/>
        <family val="1"/>
      </rPr>
      <t>２</t>
    </r>
  </si>
  <si>
    <r>
      <t>Ｈ</t>
    </r>
    <r>
      <rPr>
        <vertAlign val="subscript"/>
        <sz val="11"/>
        <rFont val="ＭＳ Ｐ明朝"/>
        <family val="1"/>
      </rPr>
      <t>１</t>
    </r>
  </si>
  <si>
    <r>
      <t>Ｈ</t>
    </r>
    <r>
      <rPr>
        <vertAlign val="subscript"/>
        <sz val="11"/>
        <rFont val="ＭＳ Ｐ明朝"/>
        <family val="1"/>
      </rPr>
      <t>２</t>
    </r>
  </si>
  <si>
    <t>１ ：</t>
  </si>
  <si>
    <t>ｃ</t>
  </si>
  <si>
    <t>ｂ</t>
  </si>
  <si>
    <r>
      <t>σｃｋ=18N/mm</t>
    </r>
    <r>
      <rPr>
        <vertAlign val="superscript"/>
        <sz val="11"/>
        <rFont val="ＭＳ Ｐ明朝"/>
        <family val="1"/>
      </rPr>
      <t>2</t>
    </r>
  </si>
  <si>
    <t>算式</t>
  </si>
  <si>
    <t>ブロック積工　ブロック積　練積</t>
  </si>
  <si>
    <t>ブロック積工　ブロック積　練積</t>
  </si>
  <si>
    <t>ブロック積工　ブロック積　練積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</si>
</sst>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___"/>
    <numFmt numFmtId="177" formatCode="0.0________"/>
    <numFmt numFmtId="178" formatCode="0____________"/>
    <numFmt numFmtId="179" formatCode="0.000__"/>
    <numFmt numFmtId="180" formatCode="0.000"/>
    <numFmt numFmtId="181" formatCode="0.00_);[Red]\(0.00\)"/>
    <numFmt numFmtId="182" formatCode="0.0"/>
    <numFmt numFmtId="183" formatCode="0.000____"/>
    <numFmt numFmtId="184" formatCode="0.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vertAlign val="subscript"/>
      <sz val="11"/>
      <name val="ＭＳ Ｐ明朝"/>
      <family val="1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indent="15"/>
    </xf>
    <xf numFmtId="0" fontId="2" fillId="0" borderId="1" xfId="0" applyFont="1" applyBorder="1" applyAlignment="1">
      <alignment horizontal="left" indent="15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5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49" fontId="2" fillId="0" borderId="7" xfId="0" applyNumberFormat="1" applyFont="1" applyBorder="1" applyAlignment="1">
      <alignment horizontal="center" shrinkToFit="1"/>
    </xf>
    <xf numFmtId="49" fontId="2" fillId="0" borderId="8" xfId="0" applyNumberFormat="1" applyFont="1" applyBorder="1" applyAlignment="1">
      <alignment horizontal="center" shrinkToFit="1"/>
    </xf>
    <xf numFmtId="49" fontId="2" fillId="0" borderId="9" xfId="0" applyNumberFormat="1" applyFont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distributed" shrinkToFit="1"/>
    </xf>
    <xf numFmtId="49" fontId="2" fillId="0" borderId="12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shrinkToFit="1"/>
    </xf>
    <xf numFmtId="49" fontId="2" fillId="0" borderId="14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wrapText="1" shrinkToFit="1"/>
    </xf>
    <xf numFmtId="2" fontId="2" fillId="0" borderId="7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right"/>
    </xf>
    <xf numFmtId="2" fontId="2" fillId="0" borderId="9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center"/>
    </xf>
    <xf numFmtId="179" fontId="2" fillId="0" borderId="16" xfId="0" applyNumberFormat="1" applyFont="1" applyBorder="1" applyAlignment="1">
      <alignment horizontal="right"/>
    </xf>
    <xf numFmtId="179" fontId="2" fillId="0" borderId="17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21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center"/>
    </xf>
    <xf numFmtId="2" fontId="2" fillId="0" borderId="22" xfId="0" applyNumberFormat="1" applyFont="1" applyBorder="1" applyAlignment="1" quotePrefix="1">
      <alignment/>
    </xf>
    <xf numFmtId="2" fontId="2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2" fillId="0" borderId="25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shrinkToFit="1"/>
    </xf>
    <xf numFmtId="180" fontId="2" fillId="0" borderId="22" xfId="0" applyNumberFormat="1" applyFont="1" applyBorder="1" applyAlignment="1">
      <alignment horizontal="center"/>
    </xf>
    <xf numFmtId="2" fontId="2" fillId="0" borderId="22" xfId="0" applyNumberFormat="1" applyFont="1" applyBorder="1" applyAlignment="1" quotePrefix="1">
      <alignment horizontal="center"/>
    </xf>
    <xf numFmtId="2" fontId="2" fillId="0" borderId="22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1" fontId="2" fillId="0" borderId="25" xfId="0" applyNumberFormat="1" applyFont="1" applyBorder="1" applyAlignment="1">
      <alignment horizontal="center"/>
    </xf>
    <xf numFmtId="2" fontId="2" fillId="0" borderId="25" xfId="0" applyNumberFormat="1" applyFont="1" applyBorder="1" applyAlignment="1" quotePrefix="1">
      <alignment horizontal="center"/>
    </xf>
    <xf numFmtId="180" fontId="2" fillId="0" borderId="25" xfId="0" applyNumberFormat="1" applyFont="1" applyBorder="1" applyAlignment="1">
      <alignment horizontal="center"/>
    </xf>
    <xf numFmtId="2" fontId="2" fillId="0" borderId="22" xfId="0" applyNumberFormat="1" applyFont="1" applyBorder="1" applyAlignment="1" quotePrefix="1">
      <alignment horizontal="right"/>
    </xf>
    <xf numFmtId="1" fontId="2" fillId="0" borderId="0" xfId="0" applyNumberFormat="1" applyFont="1" applyBorder="1" applyAlignment="1">
      <alignment horizontal="distributed" shrinkToFit="1"/>
    </xf>
    <xf numFmtId="180" fontId="2" fillId="0" borderId="27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179" fontId="2" fillId="0" borderId="29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2" fontId="2" fillId="0" borderId="22" xfId="0" applyNumberFormat="1" applyFont="1" applyBorder="1" applyAlignment="1" quotePrefix="1">
      <alignment/>
    </xf>
    <xf numFmtId="180" fontId="2" fillId="0" borderId="22" xfId="0" applyNumberFormat="1" applyFont="1" applyBorder="1" applyAlignment="1" quotePrefix="1">
      <alignment/>
    </xf>
    <xf numFmtId="2" fontId="2" fillId="0" borderId="31" xfId="0" applyNumberFormat="1" applyFont="1" applyBorder="1" applyAlignment="1">
      <alignment horizontal="right"/>
    </xf>
    <xf numFmtId="1" fontId="2" fillId="0" borderId="18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shrinkToFit="1"/>
    </xf>
    <xf numFmtId="1" fontId="2" fillId="0" borderId="23" xfId="0" applyNumberFormat="1" applyFont="1" applyBorder="1" applyAlignment="1">
      <alignment horizontal="center" shrinkToFit="1"/>
    </xf>
    <xf numFmtId="0" fontId="2" fillId="0" borderId="1" xfId="0" applyFont="1" applyBorder="1" applyAlignment="1">
      <alignment horizontal="distributed"/>
    </xf>
    <xf numFmtId="1" fontId="2" fillId="0" borderId="32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shrinkToFit="1"/>
    </xf>
    <xf numFmtId="1" fontId="2" fillId="0" borderId="20" xfId="0" applyNumberFormat="1" applyFont="1" applyBorder="1" applyAlignment="1">
      <alignment horizontal="center" shrinkToFit="1"/>
    </xf>
    <xf numFmtId="1" fontId="2" fillId="0" borderId="24" xfId="0" applyNumberFormat="1" applyFont="1" applyBorder="1" applyAlignment="1">
      <alignment horizontal="center" shrinkToFit="1"/>
    </xf>
    <xf numFmtId="1" fontId="2" fillId="0" borderId="26" xfId="0" applyNumberFormat="1" applyFont="1" applyBorder="1" applyAlignment="1">
      <alignment horizontal="center" shrinkToFit="1"/>
    </xf>
    <xf numFmtId="1" fontId="2" fillId="0" borderId="18" xfId="0" applyNumberFormat="1" applyFont="1" applyBorder="1" applyAlignment="1" quotePrefix="1">
      <alignment horizontal="right"/>
    </xf>
    <xf numFmtId="182" fontId="2" fillId="0" borderId="20" xfId="0" applyNumberFormat="1" applyFont="1" applyBorder="1" applyAlignment="1" quotePrefix="1">
      <alignment horizontal="left"/>
    </xf>
    <xf numFmtId="1" fontId="2" fillId="0" borderId="20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2" fillId="0" borderId="33" xfId="0" applyNumberFormat="1" applyFont="1" applyBorder="1" applyAlignment="1">
      <alignment horizontal="center"/>
    </xf>
    <xf numFmtId="1" fontId="2" fillId="0" borderId="33" xfId="0" applyNumberFormat="1" applyFont="1" applyBorder="1" applyAlignment="1">
      <alignment horizontal="right"/>
    </xf>
    <xf numFmtId="1" fontId="2" fillId="0" borderId="34" xfId="0" applyNumberFormat="1" applyFont="1" applyBorder="1" applyAlignment="1">
      <alignment horizontal="right"/>
    </xf>
    <xf numFmtId="1" fontId="2" fillId="0" borderId="31" xfId="0" applyNumberFormat="1" applyFont="1" applyBorder="1" applyAlignment="1">
      <alignment horizontal="center" shrinkToFit="1"/>
    </xf>
    <xf numFmtId="1" fontId="2" fillId="0" borderId="28" xfId="0" applyNumberFormat="1" applyFont="1" applyBorder="1" applyAlignment="1">
      <alignment horizontal="center" shrinkToFit="1"/>
    </xf>
    <xf numFmtId="1" fontId="2" fillId="0" borderId="28" xfId="0" applyNumberFormat="1" applyFont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distributed" shrinkToFit="1"/>
    </xf>
    <xf numFmtId="2" fontId="2" fillId="0" borderId="37" xfId="0" applyNumberFormat="1" applyFont="1" applyBorder="1" applyAlignment="1">
      <alignment horizontal="distributed" shrinkToFit="1"/>
    </xf>
    <xf numFmtId="2" fontId="2" fillId="0" borderId="38" xfId="0" applyNumberFormat="1" applyFont="1" applyBorder="1" applyAlignment="1">
      <alignment horizontal="distributed" shrinkToFit="1"/>
    </xf>
    <xf numFmtId="1" fontId="2" fillId="0" borderId="0" xfId="0" applyNumberFormat="1" applyFont="1" applyBorder="1" applyAlignment="1">
      <alignment horizontal="right"/>
    </xf>
    <xf numFmtId="1" fontId="2" fillId="0" borderId="33" xfId="0" applyNumberFormat="1" applyFont="1" applyBorder="1" applyAlignment="1">
      <alignment horizontal="center" shrinkToFit="1"/>
    </xf>
    <xf numFmtId="1" fontId="2" fillId="0" borderId="39" xfId="0" applyNumberFormat="1" applyFont="1" applyBorder="1" applyAlignment="1">
      <alignment horizontal="center" shrinkToFit="1"/>
    </xf>
    <xf numFmtId="2" fontId="2" fillId="0" borderId="40" xfId="0" applyNumberFormat="1" applyFont="1" applyBorder="1" applyAlignment="1">
      <alignment horizontal="distributed" shrinkToFit="1"/>
    </xf>
    <xf numFmtId="1" fontId="2" fillId="0" borderId="24" xfId="0" applyNumberFormat="1" applyFont="1" applyBorder="1" applyAlignment="1">
      <alignment/>
    </xf>
    <xf numFmtId="1" fontId="2" fillId="0" borderId="26" xfId="0" applyNumberFormat="1" applyFont="1" applyBorder="1" applyAlignment="1">
      <alignment/>
    </xf>
    <xf numFmtId="1" fontId="2" fillId="0" borderId="35" xfId="0" applyNumberFormat="1" applyFont="1" applyBorder="1" applyAlignment="1">
      <alignment horizontal="center" shrinkToFit="1"/>
    </xf>
    <xf numFmtId="1" fontId="2" fillId="0" borderId="34" xfId="0" applyNumberFormat="1" applyFont="1" applyBorder="1" applyAlignment="1">
      <alignment horizontal="center" shrinkToFit="1"/>
    </xf>
    <xf numFmtId="1" fontId="0" fillId="0" borderId="11" xfId="0" applyNumberFormat="1" applyBorder="1" applyAlignment="1">
      <alignment horizontal="distributed" vertical="center" shrinkToFit="1"/>
    </xf>
    <xf numFmtId="1" fontId="0" fillId="0" borderId="12" xfId="0" applyNumberFormat="1" applyBorder="1" applyAlignment="1">
      <alignment horizontal="distributed" vertical="center" shrinkToFit="1"/>
    </xf>
    <xf numFmtId="1" fontId="2" fillId="0" borderId="20" xfId="0" applyNumberFormat="1" applyFont="1" applyBorder="1" applyAlignment="1">
      <alignment horizontal="right"/>
    </xf>
    <xf numFmtId="1" fontId="2" fillId="0" borderId="26" xfId="0" applyNumberFormat="1" applyFont="1" applyBorder="1" applyAlignment="1">
      <alignment horizontal="right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82" fontId="2" fillId="0" borderId="19" xfId="0" applyNumberFormat="1" applyFont="1" applyBorder="1" applyAlignment="1" quotePrefix="1">
      <alignment horizontal="left"/>
    </xf>
    <xf numFmtId="1" fontId="2" fillId="0" borderId="28" xfId="0" applyNumberFormat="1" applyFont="1" applyBorder="1" applyAlignment="1" quotePrefix="1">
      <alignment horizontal="center"/>
    </xf>
    <xf numFmtId="180" fontId="2" fillId="0" borderId="24" xfId="0" applyNumberFormat="1" applyFont="1" applyBorder="1" applyAlignment="1">
      <alignment horizontal="center" shrinkToFit="1"/>
    </xf>
    <xf numFmtId="180" fontId="2" fillId="0" borderId="26" xfId="0" applyNumberFormat="1" applyFont="1" applyBorder="1" applyAlignment="1">
      <alignment horizontal="center" shrinkToFit="1"/>
    </xf>
    <xf numFmtId="182" fontId="2" fillId="0" borderId="2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left"/>
    </xf>
    <xf numFmtId="1" fontId="2" fillId="0" borderId="40" xfId="0" applyNumberFormat="1" applyFont="1" applyBorder="1" applyAlignment="1">
      <alignment horizontal="center"/>
    </xf>
    <xf numFmtId="1" fontId="2" fillId="0" borderId="30" xfId="0" applyNumberFormat="1" applyFont="1" applyBorder="1" applyAlignment="1">
      <alignment horizontal="center" shrinkToFit="1"/>
    </xf>
    <xf numFmtId="1" fontId="2" fillId="0" borderId="41" xfId="0" applyNumberFormat="1" applyFont="1" applyBorder="1" applyAlignment="1">
      <alignment horizontal="center" shrinkToFit="1"/>
    </xf>
    <xf numFmtId="49" fontId="2" fillId="2" borderId="1" xfId="0" applyNumberFormat="1" applyFont="1" applyFill="1" applyBorder="1" applyAlignment="1">
      <alignment horizontal="left" vertical="center" indent="1"/>
    </xf>
    <xf numFmtId="0" fontId="2" fillId="2" borderId="0" xfId="0" applyFont="1" applyFill="1" applyAlignment="1">
      <alignment/>
    </xf>
    <xf numFmtId="49" fontId="2" fillId="2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19" xfId="0" applyFont="1" applyFill="1" applyBorder="1" applyAlignment="1">
      <alignment horizontal="right"/>
    </xf>
    <xf numFmtId="0" fontId="2" fillId="2" borderId="33" xfId="0" applyFont="1" applyFill="1" applyBorder="1" applyAlignment="1">
      <alignment horizontal="right"/>
    </xf>
    <xf numFmtId="0" fontId="2" fillId="2" borderId="42" xfId="0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/>
    </xf>
    <xf numFmtId="49" fontId="2" fillId="2" borderId="43" xfId="0" applyNumberFormat="1" applyFont="1" applyFill="1" applyBorder="1" applyAlignment="1">
      <alignment horizontal="right" vertical="center"/>
    </xf>
    <xf numFmtId="0" fontId="0" fillId="2" borderId="23" xfId="0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2" fillId="2" borderId="27" xfId="0" applyFont="1" applyFill="1" applyBorder="1" applyAlignment="1">
      <alignment horizontal="right"/>
    </xf>
    <xf numFmtId="0" fontId="2" fillId="2" borderId="27" xfId="0" applyFont="1" applyFill="1" applyBorder="1" applyAlignment="1">
      <alignment/>
    </xf>
    <xf numFmtId="0" fontId="2" fillId="2" borderId="35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left" indent="15"/>
    </xf>
    <xf numFmtId="0" fontId="2" fillId="2" borderId="1" xfId="0" applyFont="1" applyFill="1" applyBorder="1" applyAlignment="1">
      <alignment horizontal="left" indent="15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indent="15"/>
    </xf>
    <xf numFmtId="0" fontId="2" fillId="2" borderId="0" xfId="0" applyFont="1" applyFill="1" applyAlignment="1">
      <alignment/>
    </xf>
    <xf numFmtId="0" fontId="2" fillId="2" borderId="4" xfId="0" applyFont="1" applyFill="1" applyBorder="1" applyAlignment="1">
      <alignment horizontal="distributed"/>
    </xf>
    <xf numFmtId="0" fontId="2" fillId="2" borderId="5" xfId="0" applyFont="1" applyFill="1" applyBorder="1" applyAlignment="1">
      <alignment horizontal="distributed"/>
    </xf>
    <xf numFmtId="0" fontId="2" fillId="2" borderId="6" xfId="0" applyFont="1" applyFill="1" applyBorder="1" applyAlignment="1">
      <alignment horizontal="distributed"/>
    </xf>
    <xf numFmtId="49" fontId="2" fillId="2" borderId="11" xfId="0" applyNumberFormat="1" applyFont="1" applyFill="1" applyBorder="1" applyAlignment="1">
      <alignment horizontal="distributed" shrinkToFit="1"/>
    </xf>
    <xf numFmtId="49" fontId="2" fillId="2" borderId="7" xfId="0" applyNumberFormat="1" applyFont="1" applyFill="1" applyBorder="1" applyAlignment="1">
      <alignment horizontal="center" shrinkToFit="1"/>
    </xf>
    <xf numFmtId="2" fontId="2" fillId="2" borderId="18" xfId="0" applyNumberFormat="1" applyFont="1" applyFill="1" applyBorder="1" applyAlignment="1">
      <alignment/>
    </xf>
    <xf numFmtId="2" fontId="2" fillId="2" borderId="19" xfId="0" applyNumberFormat="1" applyFont="1" applyFill="1" applyBorder="1" applyAlignment="1">
      <alignment/>
    </xf>
    <xf numFmtId="2" fontId="2" fillId="2" borderId="20" xfId="0" applyNumberFormat="1" applyFont="1" applyFill="1" applyBorder="1" applyAlignment="1">
      <alignment/>
    </xf>
    <xf numFmtId="2" fontId="2" fillId="2" borderId="41" xfId="0" applyNumberFormat="1" applyFont="1" applyFill="1" applyBorder="1" applyAlignment="1">
      <alignment horizontal="center"/>
    </xf>
    <xf numFmtId="179" fontId="2" fillId="2" borderId="15" xfId="0" applyNumberFormat="1" applyFont="1" applyFill="1" applyBorder="1" applyAlignment="1">
      <alignment/>
    </xf>
    <xf numFmtId="49" fontId="2" fillId="2" borderId="12" xfId="0" applyNumberFormat="1" applyFont="1" applyFill="1" applyBorder="1" applyAlignment="1">
      <alignment horizontal="center" shrinkToFit="1"/>
    </xf>
    <xf numFmtId="49" fontId="2" fillId="2" borderId="8" xfId="0" applyNumberFormat="1" applyFont="1" applyFill="1" applyBorder="1" applyAlignment="1">
      <alignment horizontal="center" shrinkToFit="1"/>
    </xf>
    <xf numFmtId="2" fontId="2" fillId="2" borderId="22" xfId="0" applyNumberFormat="1" applyFont="1" applyFill="1" applyBorder="1" applyAlignment="1">
      <alignment horizontal="right"/>
    </xf>
    <xf numFmtId="2" fontId="2" fillId="2" borderId="22" xfId="0" applyNumberFormat="1" applyFont="1" applyFill="1" applyBorder="1" applyAlignment="1">
      <alignment horizontal="center"/>
    </xf>
    <xf numFmtId="1" fontId="2" fillId="2" borderId="22" xfId="0" applyNumberFormat="1" applyFont="1" applyFill="1" applyBorder="1" applyAlignment="1">
      <alignment horizontal="center"/>
    </xf>
    <xf numFmtId="2" fontId="2" fillId="2" borderId="22" xfId="0" applyNumberFormat="1" applyFont="1" applyFill="1" applyBorder="1" applyAlignment="1" quotePrefix="1">
      <alignment/>
    </xf>
    <xf numFmtId="2" fontId="2" fillId="2" borderId="23" xfId="0" applyNumberFormat="1" applyFont="1" applyFill="1" applyBorder="1" applyAlignment="1">
      <alignment/>
    </xf>
    <xf numFmtId="2" fontId="2" fillId="2" borderId="21" xfId="0" applyNumberFormat="1" applyFont="1" applyFill="1" applyBorder="1" applyAlignment="1">
      <alignment horizontal="center"/>
    </xf>
    <xf numFmtId="179" fontId="2" fillId="2" borderId="16" xfId="0" applyNumberFormat="1" applyFont="1" applyFill="1" applyBorder="1" applyAlignment="1">
      <alignment/>
    </xf>
    <xf numFmtId="49" fontId="2" fillId="2" borderId="13" xfId="0" applyNumberFormat="1" applyFont="1" applyFill="1" applyBorder="1" applyAlignment="1">
      <alignment horizontal="distributed" shrinkToFit="1"/>
    </xf>
    <xf numFmtId="49" fontId="2" fillId="2" borderId="9" xfId="0" applyNumberFormat="1" applyFont="1" applyFill="1" applyBorder="1" applyAlignment="1">
      <alignment horizontal="center" shrinkToFit="1"/>
    </xf>
    <xf numFmtId="2" fontId="2" fillId="2" borderId="24" xfId="0" applyNumberFormat="1" applyFont="1" applyFill="1" applyBorder="1" applyAlignment="1">
      <alignment/>
    </xf>
    <xf numFmtId="2" fontId="2" fillId="2" borderId="25" xfId="0" applyNumberFormat="1" applyFont="1" applyFill="1" applyBorder="1" applyAlignment="1">
      <alignment horizontal="center"/>
    </xf>
    <xf numFmtId="2" fontId="2" fillId="2" borderId="25" xfId="0" applyNumberFormat="1" applyFont="1" applyFill="1" applyBorder="1" applyAlignment="1">
      <alignment/>
    </xf>
    <xf numFmtId="2" fontId="2" fillId="2" borderId="26" xfId="0" applyNumberFormat="1" applyFont="1" applyFill="1" applyBorder="1" applyAlignment="1">
      <alignment/>
    </xf>
    <xf numFmtId="2" fontId="2" fillId="2" borderId="24" xfId="0" applyNumberFormat="1" applyFont="1" applyFill="1" applyBorder="1" applyAlignment="1">
      <alignment horizontal="center"/>
    </xf>
    <xf numFmtId="2" fontId="2" fillId="2" borderId="26" xfId="0" applyNumberFormat="1" applyFont="1" applyFill="1" applyBorder="1" applyAlignment="1">
      <alignment horizontal="center"/>
    </xf>
    <xf numFmtId="179" fontId="2" fillId="2" borderId="17" xfId="0" applyNumberFormat="1" applyFont="1" applyFill="1" applyBorder="1" applyAlignment="1">
      <alignment/>
    </xf>
    <xf numFmtId="49" fontId="2" fillId="2" borderId="12" xfId="0" applyNumberFormat="1" applyFont="1" applyFill="1" applyBorder="1" applyAlignment="1">
      <alignment horizontal="distributed" shrinkToFit="1"/>
    </xf>
    <xf numFmtId="2" fontId="2" fillId="2" borderId="22" xfId="0" applyNumberFormat="1" applyFont="1" applyFill="1" applyBorder="1" applyAlignment="1" quotePrefix="1">
      <alignment horizontal="right"/>
    </xf>
    <xf numFmtId="182" fontId="2" fillId="2" borderId="22" xfId="0" applyNumberFormat="1" applyFont="1" applyFill="1" applyBorder="1" applyAlignment="1">
      <alignment horizontal="center"/>
    </xf>
    <xf numFmtId="2" fontId="2" fillId="2" borderId="22" xfId="0" applyNumberFormat="1" applyFont="1" applyFill="1" applyBorder="1" applyAlignment="1" quotePrefix="1">
      <alignment horizontal="center"/>
    </xf>
    <xf numFmtId="49" fontId="2" fillId="2" borderId="13" xfId="0" applyNumberFormat="1" applyFont="1" applyFill="1" applyBorder="1" applyAlignment="1">
      <alignment horizontal="distributed" wrapText="1" shrinkToFit="1"/>
    </xf>
    <xf numFmtId="2" fontId="2" fillId="2" borderId="24" xfId="0" applyNumberFormat="1" applyFont="1" applyFill="1" applyBorder="1" applyAlignment="1">
      <alignment horizontal="right"/>
    </xf>
    <xf numFmtId="1" fontId="2" fillId="2" borderId="25" xfId="0" applyNumberFormat="1" applyFont="1" applyFill="1" applyBorder="1" applyAlignment="1">
      <alignment horizontal="center"/>
    </xf>
    <xf numFmtId="2" fontId="2" fillId="2" borderId="25" xfId="0" applyNumberFormat="1" applyFont="1" applyFill="1" applyBorder="1" applyAlignment="1" quotePrefix="1">
      <alignment horizontal="center"/>
    </xf>
    <xf numFmtId="180" fontId="2" fillId="2" borderId="25" xfId="0" applyNumberFormat="1" applyFont="1" applyFill="1" applyBorder="1" applyAlignment="1">
      <alignment horizontal="center"/>
    </xf>
    <xf numFmtId="2" fontId="2" fillId="2" borderId="23" xfId="0" applyNumberFormat="1" applyFont="1" applyFill="1" applyBorder="1" applyAlignment="1">
      <alignment horizontal="center"/>
    </xf>
    <xf numFmtId="2" fontId="2" fillId="2" borderId="21" xfId="0" applyNumberFormat="1" applyFont="1" applyFill="1" applyBorder="1" applyAlignment="1">
      <alignment/>
    </xf>
    <xf numFmtId="2" fontId="2" fillId="2" borderId="22" xfId="0" applyNumberFormat="1" applyFont="1" applyFill="1" applyBorder="1" applyAlignment="1">
      <alignment/>
    </xf>
    <xf numFmtId="49" fontId="2" fillId="2" borderId="14" xfId="0" applyNumberFormat="1" applyFont="1" applyFill="1" applyBorder="1" applyAlignment="1">
      <alignment horizontal="distributed" shrinkToFit="1"/>
    </xf>
    <xf numFmtId="49" fontId="2" fillId="2" borderId="10" xfId="0" applyNumberFormat="1" applyFont="1" applyFill="1" applyBorder="1" applyAlignment="1">
      <alignment horizontal="center" shrinkToFit="1"/>
    </xf>
    <xf numFmtId="2" fontId="2" fillId="2" borderId="31" xfId="0" applyNumberFormat="1" applyFont="1" applyFill="1" applyBorder="1" applyAlignment="1">
      <alignment/>
    </xf>
    <xf numFmtId="2" fontId="2" fillId="2" borderId="27" xfId="0" applyNumberFormat="1" applyFont="1" applyFill="1" applyBorder="1" applyAlignment="1">
      <alignment/>
    </xf>
    <xf numFmtId="2" fontId="2" fillId="2" borderId="28" xfId="0" applyNumberFormat="1" applyFont="1" applyFill="1" applyBorder="1" applyAlignment="1">
      <alignment/>
    </xf>
    <xf numFmtId="2" fontId="2" fillId="2" borderId="28" xfId="0" applyNumberFormat="1" applyFont="1" applyFill="1" applyBorder="1" applyAlignment="1">
      <alignment horizontal="center"/>
    </xf>
    <xf numFmtId="179" fontId="2" fillId="2" borderId="29" xfId="0" applyNumberFormat="1" applyFont="1" applyFill="1" applyBorder="1" applyAlignment="1">
      <alignment/>
    </xf>
    <xf numFmtId="182" fontId="2" fillId="0" borderId="44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distributed" vertical="center" shrinkToFit="1"/>
    </xf>
    <xf numFmtId="0" fontId="0" fillId="0" borderId="12" xfId="0" applyBorder="1" applyAlignment="1">
      <alignment horizontal="distributed" vertical="center" shrinkToFit="1"/>
    </xf>
    <xf numFmtId="1" fontId="2" fillId="0" borderId="21" xfId="0" applyNumberFormat="1" applyFont="1" applyBorder="1" applyAlignment="1">
      <alignment horizontal="center" shrinkToFit="1"/>
    </xf>
    <xf numFmtId="1" fontId="2" fillId="0" borderId="23" xfId="0" applyNumberFormat="1" applyFont="1" applyBorder="1" applyAlignment="1">
      <alignment horizontal="center" shrinkToFit="1"/>
    </xf>
    <xf numFmtId="0" fontId="0" fillId="0" borderId="23" xfId="0" applyBorder="1" applyAlignment="1">
      <alignment horizontal="center" shrinkToFit="1"/>
    </xf>
    <xf numFmtId="1" fontId="2" fillId="0" borderId="45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distributed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" fontId="2" fillId="0" borderId="32" xfId="0" applyNumberFormat="1" applyFont="1" applyBorder="1" applyAlignment="1">
      <alignment horizontal="distributed" vertical="center" shrinkToFit="1"/>
    </xf>
    <xf numFmtId="49" fontId="2" fillId="0" borderId="3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49" fontId="2" fillId="0" borderId="2" xfId="0" applyNumberFormat="1" applyFont="1" applyBorder="1" applyAlignment="1">
      <alignment horizontal="left" vertical="center" indent="1"/>
    </xf>
    <xf numFmtId="0" fontId="2" fillId="0" borderId="45" xfId="0" applyFont="1" applyBorder="1" applyAlignment="1">
      <alignment horizontal="distributed"/>
    </xf>
    <xf numFmtId="0" fontId="2" fillId="0" borderId="1" xfId="0" applyFont="1" applyBorder="1" applyAlignment="1">
      <alignment horizontal="distributed"/>
    </xf>
    <xf numFmtId="1" fontId="2" fillId="0" borderId="18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" fontId="2" fillId="0" borderId="46" xfId="0" applyNumberFormat="1" applyFont="1" applyBorder="1" applyAlignment="1" quotePrefix="1">
      <alignment horizontal="center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2" fillId="0" borderId="3" xfId="0" applyFont="1" applyBorder="1" applyAlignment="1">
      <alignment horizontal="distributed"/>
    </xf>
    <xf numFmtId="0" fontId="2" fillId="0" borderId="1" xfId="0" applyFont="1" applyBorder="1" applyAlignment="1">
      <alignment horizontal="distributed"/>
    </xf>
    <xf numFmtId="1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 quotePrefix="1">
      <alignment horizontal="center"/>
    </xf>
    <xf numFmtId="1" fontId="2" fillId="0" borderId="45" xfId="0" applyNumberFormat="1" applyFont="1" applyBorder="1" applyAlignment="1" quotePrefix="1">
      <alignment horizontal="center"/>
    </xf>
    <xf numFmtId="1" fontId="2" fillId="0" borderId="1" xfId="0" applyNumberFormat="1" applyFont="1" applyBorder="1" applyAlignment="1" quotePrefix="1">
      <alignment horizontal="center"/>
    </xf>
    <xf numFmtId="1" fontId="2" fillId="0" borderId="45" xfId="0" applyNumberFormat="1" applyFont="1" applyBorder="1" applyAlignment="1">
      <alignment horizontal="center" shrinkToFit="1"/>
    </xf>
    <xf numFmtId="1" fontId="2" fillId="0" borderId="46" xfId="0" applyNumberFormat="1" applyFont="1" applyBorder="1" applyAlignment="1">
      <alignment horizontal="center" shrinkToFit="1"/>
    </xf>
    <xf numFmtId="1" fontId="2" fillId="0" borderId="8" xfId="0" applyNumberFormat="1" applyFont="1" applyBorder="1" applyAlignment="1">
      <alignment horizontal="center" shrinkToFit="1"/>
    </xf>
    <xf numFmtId="1" fontId="2" fillId="0" borderId="16" xfId="0" applyNumberFormat="1" applyFont="1" applyBorder="1" applyAlignment="1">
      <alignment horizontal="center" shrinkToFit="1"/>
    </xf>
    <xf numFmtId="1" fontId="2" fillId="0" borderId="31" xfId="0" applyNumberFormat="1" applyFont="1" applyBorder="1" applyAlignment="1">
      <alignment horizontal="center" shrinkToFit="1"/>
    </xf>
    <xf numFmtId="1" fontId="2" fillId="0" borderId="28" xfId="0" applyNumberFormat="1" applyFont="1" applyBorder="1" applyAlignment="1">
      <alignment horizontal="center" shrinkToFit="1"/>
    </xf>
    <xf numFmtId="1" fontId="2" fillId="0" borderId="10" xfId="0" applyNumberFormat="1" applyFont="1" applyBorder="1" applyAlignment="1">
      <alignment horizontal="center" shrinkToFit="1"/>
    </xf>
    <xf numFmtId="1" fontId="2" fillId="0" borderId="29" xfId="0" applyNumberFormat="1" applyFont="1" applyBorder="1" applyAlignment="1">
      <alignment horizontal="center" shrinkToFit="1"/>
    </xf>
    <xf numFmtId="1" fontId="2" fillId="0" borderId="31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 shrinkToFit="1"/>
    </xf>
    <xf numFmtId="1" fontId="2" fillId="0" borderId="20" xfId="0" applyNumberFormat="1" applyFont="1" applyBorder="1" applyAlignment="1">
      <alignment horizontal="center" shrinkToFit="1"/>
    </xf>
    <xf numFmtId="1" fontId="2" fillId="0" borderId="20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" fontId="2" fillId="0" borderId="45" xfId="0" applyNumberFormat="1" applyFont="1" applyBorder="1" applyAlignment="1">
      <alignment horizontal="distributed" shrinkToFit="1"/>
    </xf>
    <xf numFmtId="1" fontId="2" fillId="0" borderId="46" xfId="0" applyNumberFormat="1" applyFont="1" applyBorder="1" applyAlignment="1">
      <alignment horizontal="distributed" shrinkToFit="1"/>
    </xf>
    <xf numFmtId="180" fontId="2" fillId="0" borderId="21" xfId="0" applyNumberFormat="1" applyFont="1" applyBorder="1" applyAlignment="1">
      <alignment horizontal="center" shrinkToFit="1"/>
    </xf>
    <xf numFmtId="180" fontId="2" fillId="0" borderId="23" xfId="0" applyNumberFormat="1" applyFont="1" applyBorder="1" applyAlignment="1">
      <alignment horizontal="center" shrinkToFit="1"/>
    </xf>
    <xf numFmtId="49" fontId="2" fillId="2" borderId="3" xfId="0" applyNumberFormat="1" applyFont="1" applyFill="1" applyBorder="1" applyAlignment="1">
      <alignment horizontal="left" vertical="center" indent="1"/>
    </xf>
    <xf numFmtId="49" fontId="2" fillId="2" borderId="1" xfId="0" applyNumberFormat="1" applyFont="1" applyFill="1" applyBorder="1" applyAlignment="1">
      <alignment horizontal="left" vertical="center" indent="1"/>
    </xf>
    <xf numFmtId="0" fontId="2" fillId="2" borderId="43" xfId="0" applyFont="1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1" fontId="2" fillId="2" borderId="43" xfId="0" applyNumberFormat="1" applyFont="1" applyFill="1" applyBorder="1" applyAlignment="1">
      <alignment horizontal="center" vertical="center"/>
    </xf>
    <xf numFmtId="1" fontId="0" fillId="2" borderId="44" xfId="0" applyNumberForma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2" fontId="2" fillId="0" borderId="43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 indent="1"/>
    </xf>
    <xf numFmtId="0" fontId="2" fillId="2" borderId="45" xfId="0" applyFont="1" applyFill="1" applyBorder="1" applyAlignment="1">
      <alignment horizontal="distributed"/>
    </xf>
    <xf numFmtId="0" fontId="2" fillId="2" borderId="1" xfId="0" applyFont="1" applyFill="1" applyBorder="1" applyAlignment="1">
      <alignment horizontal="distributed"/>
    </xf>
    <xf numFmtId="0" fontId="2" fillId="2" borderId="46" xfId="0" applyFont="1" applyFill="1" applyBorder="1" applyAlignment="1">
      <alignment horizontal="distributed"/>
    </xf>
    <xf numFmtId="0" fontId="2" fillId="2" borderId="36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0" fontId="0" fillId="2" borderId="47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40" xfId="0" applyFill="1" applyBorder="1" applyAlignment="1">
      <alignment horizontal="right"/>
    </xf>
    <xf numFmtId="0" fontId="0" fillId="2" borderId="27" xfId="0" applyFill="1" applyBorder="1" applyAlignment="1">
      <alignment horizontal="right"/>
    </xf>
    <xf numFmtId="0" fontId="2" fillId="2" borderId="44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/>
    </xf>
    <xf numFmtId="0" fontId="0" fillId="2" borderId="23" xfId="0" applyFill="1" applyBorder="1" applyAlignment="1">
      <alignment/>
    </xf>
    <xf numFmtId="0" fontId="2" fillId="2" borderId="24" xfId="0" applyFont="1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center"/>
    </xf>
    <xf numFmtId="0" fontId="0" fillId="2" borderId="26" xfId="0" applyFill="1" applyBorder="1" applyAlignment="1">
      <alignment/>
    </xf>
    <xf numFmtId="0" fontId="0" fillId="2" borderId="21" xfId="0" applyFill="1" applyBorder="1" applyAlignment="1">
      <alignment/>
    </xf>
    <xf numFmtId="0" fontId="2" fillId="2" borderId="45" xfId="0" applyFont="1" applyFill="1" applyBorder="1" applyAlignment="1">
      <alignment horizontal="distributed"/>
    </xf>
    <xf numFmtId="0" fontId="0" fillId="2" borderId="46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A1" sqref="A1:O1"/>
    </sheetView>
  </sheetViews>
  <sheetFormatPr defaultColWidth="9.00390625" defaultRowHeight="15" customHeight="1"/>
  <cols>
    <col min="1" max="1" width="13.625" style="1" customWidth="1"/>
    <col min="2" max="2" width="13.25390625" style="1" customWidth="1"/>
    <col min="3" max="3" width="3.625" style="1" customWidth="1"/>
    <col min="4" max="4" width="5.125" style="1" customWidth="1"/>
    <col min="5" max="5" width="4.875" style="1" customWidth="1"/>
    <col min="6" max="6" width="5.625" style="1" customWidth="1"/>
    <col min="7" max="7" width="5.25390625" style="1" customWidth="1"/>
    <col min="8" max="8" width="5.75390625" style="1" customWidth="1"/>
    <col min="9" max="9" width="4.125" style="1" customWidth="1"/>
    <col min="10" max="10" width="5.125" style="1" customWidth="1"/>
    <col min="11" max="11" width="4.125" style="1" customWidth="1"/>
    <col min="12" max="12" width="5.125" style="1" customWidth="1"/>
    <col min="13" max="13" width="1.25" style="1" customWidth="1"/>
    <col min="14" max="14" width="4.625" style="1" customWidth="1"/>
    <col min="15" max="15" width="8.125" style="1" customWidth="1"/>
    <col min="16" max="16384" width="9.00390625" style="1" customWidth="1"/>
  </cols>
  <sheetData>
    <row r="1" spans="1:15" ht="24.75" customHeight="1">
      <c r="A1" s="200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2"/>
    </row>
    <row r="2" spans="1:15" ht="24.75" customHeight="1">
      <c r="A2" s="200" t="s">
        <v>1</v>
      </c>
      <c r="B2" s="201"/>
      <c r="C2" s="2" t="s">
        <v>101</v>
      </c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2</v>
      </c>
      <c r="O2" s="4" t="s">
        <v>82</v>
      </c>
    </row>
    <row r="3" spans="1:15" ht="300" customHeight="1">
      <c r="A3" s="196" t="s">
        <v>77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8"/>
    </row>
    <row r="4" spans="1:15" s="9" customFormat="1" ht="24.7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9" t="s">
        <v>11</v>
      </c>
      <c r="O4" s="8"/>
    </row>
    <row r="5" spans="1:15" ht="24.75" customHeight="1">
      <c r="A5" s="10" t="s">
        <v>3</v>
      </c>
      <c r="B5" s="11" t="s">
        <v>4</v>
      </c>
      <c r="C5" s="203" t="s">
        <v>5</v>
      </c>
      <c r="D5" s="204"/>
      <c r="E5" s="204"/>
      <c r="F5" s="204"/>
      <c r="G5" s="204"/>
      <c r="H5" s="204"/>
      <c r="I5" s="204"/>
      <c r="J5" s="204"/>
      <c r="K5" s="204"/>
      <c r="L5" s="204"/>
      <c r="M5" s="195"/>
      <c r="N5" s="11" t="s">
        <v>6</v>
      </c>
      <c r="O5" s="12" t="s">
        <v>7</v>
      </c>
    </row>
    <row r="6" spans="1:15" ht="12.75" customHeight="1">
      <c r="A6" s="17"/>
      <c r="B6" s="13"/>
      <c r="C6" s="31"/>
      <c r="D6" s="32"/>
      <c r="E6" s="32"/>
      <c r="F6" s="32"/>
      <c r="G6" s="32"/>
      <c r="H6" s="32"/>
      <c r="I6" s="32"/>
      <c r="J6" s="32"/>
      <c r="K6" s="32"/>
      <c r="L6" s="32"/>
      <c r="M6" s="33"/>
      <c r="N6" s="22"/>
      <c r="O6" s="23"/>
    </row>
    <row r="7" spans="1:15" ht="16.5" customHeight="1">
      <c r="A7" s="45" t="s">
        <v>78</v>
      </c>
      <c r="B7" s="14"/>
      <c r="C7" s="48"/>
      <c r="D7" s="35"/>
      <c r="E7" s="35"/>
      <c r="F7" s="35"/>
      <c r="G7" s="35"/>
      <c r="H7" s="44"/>
      <c r="I7" s="35"/>
      <c r="J7" s="36"/>
      <c r="K7" s="35"/>
      <c r="L7" s="44"/>
      <c r="M7" s="37"/>
      <c r="N7" s="24"/>
      <c r="O7" s="29"/>
    </row>
    <row r="8" spans="1:15" ht="12.75" customHeight="1">
      <c r="A8" s="19"/>
      <c r="B8" s="15"/>
      <c r="C8" s="38"/>
      <c r="D8" s="43"/>
      <c r="E8" s="39"/>
      <c r="F8" s="43"/>
      <c r="G8" s="39"/>
      <c r="H8" s="39"/>
      <c r="I8" s="39"/>
      <c r="J8" s="39"/>
      <c r="K8" s="39"/>
      <c r="L8" s="39"/>
      <c r="M8" s="40"/>
      <c r="N8" s="26"/>
      <c r="O8" s="30"/>
    </row>
    <row r="9" spans="1:15" ht="16.5" customHeight="1">
      <c r="A9" s="18" t="s">
        <v>12</v>
      </c>
      <c r="B9" s="14" t="s">
        <v>14</v>
      </c>
      <c r="C9" s="53" t="s">
        <v>34</v>
      </c>
      <c r="D9" s="35" t="s">
        <v>54</v>
      </c>
      <c r="E9" s="35" t="s">
        <v>16</v>
      </c>
      <c r="F9" s="35">
        <v>0.1</v>
      </c>
      <c r="G9" s="35" t="s">
        <v>16</v>
      </c>
      <c r="H9" s="35">
        <v>0.1</v>
      </c>
      <c r="I9" s="35" t="s">
        <v>33</v>
      </c>
      <c r="J9" s="114">
        <v>10</v>
      </c>
      <c r="K9" s="47"/>
      <c r="L9" s="36"/>
      <c r="M9" s="37"/>
      <c r="N9" s="24" t="s">
        <v>9</v>
      </c>
      <c r="O9" s="29"/>
    </row>
    <row r="10" spans="1:15" ht="12.75" customHeight="1">
      <c r="A10" s="19"/>
      <c r="B10" s="15"/>
      <c r="C10" s="38"/>
      <c r="D10" s="43"/>
      <c r="E10" s="39"/>
      <c r="F10" s="43"/>
      <c r="G10" s="39"/>
      <c r="H10" s="39"/>
      <c r="I10" s="39"/>
      <c r="J10" s="39"/>
      <c r="K10" s="39"/>
      <c r="L10" s="39"/>
      <c r="M10" s="40"/>
      <c r="N10" s="26"/>
      <c r="O10" s="30"/>
    </row>
    <row r="11" spans="1:15" ht="16.5" customHeight="1">
      <c r="A11" s="18" t="s">
        <v>8</v>
      </c>
      <c r="B11" s="14"/>
      <c r="C11" s="53" t="s">
        <v>34</v>
      </c>
      <c r="D11" s="35" t="s">
        <v>52</v>
      </c>
      <c r="E11" s="35" t="s">
        <v>16</v>
      </c>
      <c r="F11" s="35" t="s">
        <v>79</v>
      </c>
      <c r="G11" s="35" t="s">
        <v>33</v>
      </c>
      <c r="H11" s="114">
        <v>10</v>
      </c>
      <c r="I11" s="47"/>
      <c r="J11" s="35"/>
      <c r="K11" s="47"/>
      <c r="L11" s="36"/>
      <c r="M11" s="37"/>
      <c r="N11" s="24" t="s">
        <v>9</v>
      </c>
      <c r="O11" s="29"/>
    </row>
    <row r="12" spans="1:15" ht="12.75" customHeight="1">
      <c r="A12" s="21"/>
      <c r="B12" s="15"/>
      <c r="C12" s="49"/>
      <c r="D12" s="50"/>
      <c r="E12" s="51"/>
      <c r="F12" s="43"/>
      <c r="G12" s="43"/>
      <c r="H12" s="43"/>
      <c r="I12" s="43"/>
      <c r="J12" s="51"/>
      <c r="K12" s="43"/>
      <c r="L12" s="39"/>
      <c r="M12" s="40"/>
      <c r="N12" s="26"/>
      <c r="O12" s="30"/>
    </row>
    <row r="13" spans="1:15" ht="16.5" customHeight="1">
      <c r="A13" s="18" t="s">
        <v>28</v>
      </c>
      <c r="B13" s="14" t="s">
        <v>97</v>
      </c>
      <c r="C13" s="48" t="s">
        <v>36</v>
      </c>
      <c r="D13" s="35" t="s">
        <v>54</v>
      </c>
      <c r="E13" s="35" t="s">
        <v>15</v>
      </c>
      <c r="F13" s="35" t="s">
        <v>52</v>
      </c>
      <c r="G13" s="47" t="s">
        <v>32</v>
      </c>
      <c r="H13" s="35" t="s">
        <v>54</v>
      </c>
      <c r="I13" s="35" t="s">
        <v>29</v>
      </c>
      <c r="J13" s="35" t="s">
        <v>55</v>
      </c>
      <c r="K13" s="35" t="s">
        <v>35</v>
      </c>
      <c r="L13" s="35" t="s">
        <v>52</v>
      </c>
      <c r="M13" s="37"/>
      <c r="N13" s="24"/>
      <c r="O13" s="29"/>
    </row>
    <row r="14" spans="1:15" ht="12.75" customHeight="1">
      <c r="A14" s="21"/>
      <c r="B14" s="15"/>
      <c r="C14" s="49"/>
      <c r="D14" s="43"/>
      <c r="E14" s="43"/>
      <c r="F14" s="51"/>
      <c r="G14" s="43"/>
      <c r="H14" s="43"/>
      <c r="I14" s="43"/>
      <c r="J14" s="50"/>
      <c r="K14" s="43"/>
      <c r="L14" s="52"/>
      <c r="M14" s="40"/>
      <c r="N14" s="26"/>
      <c r="O14" s="30"/>
    </row>
    <row r="15" spans="1:15" ht="16.5" customHeight="1">
      <c r="A15" s="18"/>
      <c r="B15" s="14"/>
      <c r="C15" s="53" t="s">
        <v>80</v>
      </c>
      <c r="D15" s="35" t="s">
        <v>79</v>
      </c>
      <c r="E15" s="35" t="s">
        <v>33</v>
      </c>
      <c r="F15" s="47" t="s">
        <v>27</v>
      </c>
      <c r="G15" s="47" t="s">
        <v>37</v>
      </c>
      <c r="H15" s="114">
        <v>10</v>
      </c>
      <c r="I15" s="47"/>
      <c r="J15" s="35"/>
      <c r="K15" s="47"/>
      <c r="L15" s="35"/>
      <c r="M15" s="37"/>
      <c r="N15" s="24" t="s">
        <v>13</v>
      </c>
      <c r="O15" s="29"/>
    </row>
    <row r="16" spans="1:15" ht="12.75" customHeight="1">
      <c r="A16" s="19"/>
      <c r="B16" s="15"/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40"/>
      <c r="N16" s="26"/>
      <c r="O16" s="27"/>
    </row>
    <row r="17" spans="1:15" ht="16.5" customHeight="1">
      <c r="A17" s="18" t="s">
        <v>24</v>
      </c>
      <c r="B17" s="14" t="s">
        <v>25</v>
      </c>
      <c r="C17" s="48"/>
      <c r="D17" s="35" t="s">
        <v>54</v>
      </c>
      <c r="E17" s="35" t="s">
        <v>15</v>
      </c>
      <c r="F17" s="35" t="s">
        <v>52</v>
      </c>
      <c r="G17" s="47" t="s">
        <v>32</v>
      </c>
      <c r="H17" s="35" t="s">
        <v>54</v>
      </c>
      <c r="I17" s="35" t="s">
        <v>29</v>
      </c>
      <c r="J17" s="35" t="s">
        <v>55</v>
      </c>
      <c r="K17" s="35" t="s">
        <v>35</v>
      </c>
      <c r="L17" s="35" t="s">
        <v>52</v>
      </c>
      <c r="M17" s="37"/>
      <c r="N17" s="24"/>
      <c r="O17" s="29"/>
    </row>
    <row r="18" spans="1:15" ht="12.75" customHeight="1">
      <c r="A18" s="19"/>
      <c r="B18" s="15"/>
      <c r="C18" s="49"/>
      <c r="D18" s="43"/>
      <c r="E18" s="43"/>
      <c r="F18" s="51"/>
      <c r="G18" s="43"/>
      <c r="H18" s="43"/>
      <c r="I18" s="43"/>
      <c r="J18" s="50"/>
      <c r="K18" s="43"/>
      <c r="L18" s="52"/>
      <c r="M18" s="40"/>
      <c r="N18" s="26"/>
      <c r="O18" s="27"/>
    </row>
    <row r="19" spans="1:15" ht="16.5" customHeight="1">
      <c r="A19" s="18"/>
      <c r="B19" s="14"/>
      <c r="C19" s="53" t="s">
        <v>80</v>
      </c>
      <c r="D19" s="35" t="s">
        <v>79</v>
      </c>
      <c r="E19" s="35" t="s">
        <v>33</v>
      </c>
      <c r="F19" s="47" t="s">
        <v>27</v>
      </c>
      <c r="G19" s="47"/>
      <c r="H19" s="114"/>
      <c r="I19" s="47"/>
      <c r="J19" s="35"/>
      <c r="K19" s="47"/>
      <c r="L19" s="35"/>
      <c r="M19" s="37"/>
      <c r="N19" s="24" t="s">
        <v>9</v>
      </c>
      <c r="O19" s="29"/>
    </row>
    <row r="20" spans="1:15" ht="12.75" customHeight="1">
      <c r="A20" s="21"/>
      <c r="B20" s="15"/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40"/>
      <c r="N20" s="26"/>
      <c r="O20" s="27"/>
    </row>
    <row r="21" spans="1:15" ht="16.5" customHeight="1">
      <c r="A21" s="18"/>
      <c r="B21" s="14"/>
      <c r="C21" s="48"/>
      <c r="D21" s="35"/>
      <c r="E21" s="35"/>
      <c r="F21" s="44"/>
      <c r="G21" s="62"/>
      <c r="H21" s="35"/>
      <c r="I21" s="35"/>
      <c r="J21" s="35"/>
      <c r="K21" s="35"/>
      <c r="L21" s="44"/>
      <c r="M21" s="37"/>
      <c r="N21" s="24"/>
      <c r="O21" s="25"/>
    </row>
    <row r="22" spans="1:15" ht="12.75" customHeight="1">
      <c r="A22" s="19"/>
      <c r="B22" s="15"/>
      <c r="C22" s="38"/>
      <c r="D22" s="39"/>
      <c r="E22" s="39"/>
      <c r="F22" s="39"/>
      <c r="G22" s="39"/>
      <c r="H22" s="39"/>
      <c r="I22" s="39"/>
      <c r="J22" s="39"/>
      <c r="K22" s="39"/>
      <c r="L22" s="39"/>
      <c r="M22" s="40"/>
      <c r="N22" s="26"/>
      <c r="O22" s="27"/>
    </row>
    <row r="23" spans="1:15" ht="16.5" customHeight="1">
      <c r="A23" s="18"/>
      <c r="B23" s="14" t="s">
        <v>31</v>
      </c>
      <c r="C23" s="63"/>
      <c r="D23" s="63"/>
      <c r="E23" s="35"/>
      <c r="F23" s="46"/>
      <c r="G23" s="35"/>
      <c r="H23" s="60"/>
      <c r="I23" s="35"/>
      <c r="J23" s="47"/>
      <c r="K23" s="35"/>
      <c r="L23" s="44"/>
      <c r="M23" s="37"/>
      <c r="N23" s="24"/>
      <c r="O23" s="25"/>
    </row>
    <row r="24" spans="1:15" ht="12.75" customHeight="1">
      <c r="A24" s="19"/>
      <c r="B24" s="15"/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40"/>
      <c r="N24" s="26"/>
      <c r="O24" s="27"/>
    </row>
    <row r="25" spans="1:15" ht="16.5" customHeight="1">
      <c r="A25" s="18"/>
      <c r="B25" s="14"/>
      <c r="C25" s="34"/>
      <c r="D25" s="35"/>
      <c r="E25" s="35"/>
      <c r="F25" s="35"/>
      <c r="G25" s="47"/>
      <c r="H25" s="35"/>
      <c r="I25" s="35"/>
      <c r="J25" s="35"/>
      <c r="K25" s="35"/>
      <c r="L25" s="44"/>
      <c r="M25" s="37"/>
      <c r="N25" s="24"/>
      <c r="O25" s="25"/>
    </row>
    <row r="26" spans="1:15" ht="12.75" customHeight="1">
      <c r="A26" s="19"/>
      <c r="B26" s="15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40"/>
      <c r="N26" s="26"/>
      <c r="O26" s="27"/>
    </row>
    <row r="27" spans="1:15" ht="16.5" customHeight="1">
      <c r="A27" s="18"/>
      <c r="B27" s="14"/>
      <c r="C27" s="48"/>
      <c r="D27" s="35"/>
      <c r="E27" s="47"/>
      <c r="F27" s="44"/>
      <c r="G27" s="35"/>
      <c r="H27" s="35"/>
      <c r="I27" s="35"/>
      <c r="J27" s="35"/>
      <c r="K27" s="35"/>
      <c r="L27" s="36"/>
      <c r="M27" s="37"/>
      <c r="N27" s="24"/>
      <c r="O27" s="29"/>
    </row>
    <row r="28" spans="1:15" ht="12.75" customHeight="1">
      <c r="A28" s="21"/>
      <c r="B28" s="15"/>
      <c r="C28" s="38"/>
      <c r="D28" s="39"/>
      <c r="E28" s="39"/>
      <c r="F28" s="39"/>
      <c r="G28" s="39"/>
      <c r="H28" s="39"/>
      <c r="I28" s="39"/>
      <c r="J28" s="39"/>
      <c r="K28" s="39"/>
      <c r="L28" s="39"/>
      <c r="M28" s="40"/>
      <c r="N28" s="26"/>
      <c r="O28" s="27"/>
    </row>
    <row r="29" spans="1:15" ht="16.5" customHeight="1">
      <c r="A29" s="18"/>
      <c r="B29" s="14"/>
      <c r="C29" s="34"/>
      <c r="D29" s="35"/>
      <c r="E29" s="35"/>
      <c r="F29" s="35"/>
      <c r="G29" s="47"/>
      <c r="H29" s="35"/>
      <c r="I29" s="35"/>
      <c r="J29" s="35"/>
      <c r="K29" s="35"/>
      <c r="L29" s="44"/>
      <c r="M29" s="37"/>
      <c r="N29" s="24"/>
      <c r="O29" s="25"/>
    </row>
    <row r="30" spans="1:15" ht="12.75" customHeight="1">
      <c r="A30" s="19"/>
      <c r="B30" s="15"/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40"/>
      <c r="N30" s="26"/>
      <c r="O30" s="27"/>
    </row>
    <row r="31" spans="1:15" ht="16.5" customHeight="1">
      <c r="A31" s="18"/>
      <c r="B31" s="14"/>
      <c r="C31" s="48"/>
      <c r="D31" s="35"/>
      <c r="E31" s="47"/>
      <c r="F31" s="44"/>
      <c r="G31" s="35"/>
      <c r="H31" s="35"/>
      <c r="I31" s="35"/>
      <c r="J31" s="35"/>
      <c r="K31" s="35"/>
      <c r="L31" s="35"/>
      <c r="M31" s="37"/>
      <c r="N31" s="24"/>
      <c r="O31" s="29"/>
    </row>
    <row r="32" spans="1:15" ht="12.75" customHeight="1">
      <c r="A32" s="19"/>
      <c r="B32" s="15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40"/>
      <c r="N32" s="26"/>
      <c r="O32" s="27"/>
    </row>
    <row r="33" spans="1:15" ht="16.5" customHeight="1">
      <c r="A33" s="18"/>
      <c r="B33" s="14"/>
      <c r="C33" s="48"/>
      <c r="D33" s="61"/>
      <c r="E33" s="35"/>
      <c r="F33" s="46"/>
      <c r="G33" s="35"/>
      <c r="H33" s="46"/>
      <c r="I33" s="35"/>
      <c r="J33" s="46"/>
      <c r="K33" s="35"/>
      <c r="L33" s="46"/>
      <c r="M33" s="37"/>
      <c r="N33" s="24"/>
      <c r="O33" s="25"/>
    </row>
    <row r="34" spans="1:15" ht="12.75" customHeight="1">
      <c r="A34" s="21"/>
      <c r="B34" s="15"/>
      <c r="C34" s="59"/>
      <c r="E34" s="58"/>
      <c r="F34" s="58"/>
      <c r="G34" s="58"/>
      <c r="H34" s="58"/>
      <c r="I34" s="58"/>
      <c r="J34" s="58"/>
      <c r="K34" s="58"/>
      <c r="L34" s="58"/>
      <c r="M34" s="40"/>
      <c r="N34" s="26"/>
      <c r="O34" s="27"/>
    </row>
    <row r="35" spans="1:15" ht="15" customHeight="1">
      <c r="A35" s="20"/>
      <c r="B35" s="16"/>
      <c r="C35" s="64"/>
      <c r="D35" s="41"/>
      <c r="E35" s="56"/>
      <c r="F35" s="55"/>
      <c r="G35" s="56"/>
      <c r="H35" s="55"/>
      <c r="I35" s="56"/>
      <c r="J35" s="55"/>
      <c r="K35" s="56"/>
      <c r="L35" s="55"/>
      <c r="M35" s="42"/>
      <c r="N35" s="28"/>
      <c r="O35" s="57"/>
    </row>
  </sheetData>
  <mergeCells count="4">
    <mergeCell ref="A1:O1"/>
    <mergeCell ref="C5:M5"/>
    <mergeCell ref="A2:B2"/>
    <mergeCell ref="A3:O3"/>
  </mergeCells>
  <printOptions/>
  <pageMargins left="0.7874015748031497" right="0.3937007874015748" top="0.5511811023622047" bottom="0.35433070866141736" header="0" footer="0"/>
  <pageSetup horizontalDpi="300" verticalDpi="300" orientation="portrait" paperSize="9" r:id="rId3"/>
  <legacyDrawing r:id="rId2"/>
  <oleObjects>
    <oleObject progId="AutoCADLT.Drawing.4" shapeId="42855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showZeros="0" workbookViewId="0" topLeftCell="A1">
      <selection activeCell="A1" sqref="A1:Q1"/>
    </sheetView>
  </sheetViews>
  <sheetFormatPr defaultColWidth="9.00390625" defaultRowHeight="15" customHeight="1"/>
  <cols>
    <col min="1" max="1" width="11.25390625" style="1" customWidth="1"/>
    <col min="2" max="17" width="4.875" style="1" customWidth="1"/>
    <col min="18" max="16384" width="9.00390625" style="1" customWidth="1"/>
  </cols>
  <sheetData>
    <row r="1" spans="1:17" ht="24.75" customHeight="1">
      <c r="A1" s="200" t="s">
        <v>17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1"/>
    </row>
    <row r="2" spans="1:17" ht="24.75" customHeight="1">
      <c r="A2" s="200" t="s">
        <v>58</v>
      </c>
      <c r="B2" s="210"/>
      <c r="C2" s="210"/>
      <c r="D2" s="210"/>
      <c r="E2" s="210"/>
      <c r="F2" s="2" t="s">
        <v>101</v>
      </c>
      <c r="G2" s="2"/>
      <c r="H2" s="72"/>
      <c r="I2" s="72"/>
      <c r="J2" s="72"/>
      <c r="K2" s="2"/>
      <c r="L2" s="2"/>
      <c r="M2" s="2"/>
      <c r="N2" s="2"/>
      <c r="O2" s="2"/>
      <c r="P2" s="3"/>
      <c r="Q2" s="4"/>
    </row>
    <row r="3" spans="1:17" s="9" customFormat="1" ht="18.75" customHeight="1">
      <c r="A3" s="212" t="s">
        <v>39</v>
      </c>
      <c r="B3" s="213"/>
      <c r="C3" s="69"/>
      <c r="D3" s="69"/>
      <c r="E3" s="69"/>
      <c r="F3" s="69"/>
      <c r="G3" s="69"/>
      <c r="H3" s="69"/>
      <c r="I3" s="69"/>
      <c r="J3" s="69"/>
      <c r="K3" s="6"/>
      <c r="L3" s="6"/>
      <c r="M3" s="6"/>
      <c r="N3" s="6"/>
      <c r="O3" s="6"/>
      <c r="P3" s="7"/>
      <c r="Q3" s="8"/>
    </row>
    <row r="4" spans="1:17" ht="18.75" customHeight="1">
      <c r="A4" s="70" t="s">
        <v>41</v>
      </c>
      <c r="B4" s="216" t="s">
        <v>57</v>
      </c>
      <c r="C4" s="217"/>
      <c r="D4" s="217"/>
      <c r="E4" s="217"/>
      <c r="F4" s="217"/>
      <c r="G4" s="217"/>
      <c r="H4" s="192" t="s">
        <v>46</v>
      </c>
      <c r="I4" s="194"/>
      <c r="J4" s="218" t="s">
        <v>47</v>
      </c>
      <c r="K4" s="219"/>
      <c r="L4" s="192" t="s">
        <v>48</v>
      </c>
      <c r="M4" s="193"/>
      <c r="N4" s="193"/>
      <c r="O4" s="194"/>
      <c r="P4" s="205"/>
      <c r="Q4" s="206"/>
    </row>
    <row r="5" spans="1:17" ht="18.75" customHeight="1">
      <c r="A5" s="71" t="s">
        <v>56</v>
      </c>
      <c r="B5" s="77" t="s">
        <v>42</v>
      </c>
      <c r="C5" s="78">
        <v>0.3</v>
      </c>
      <c r="D5" s="77" t="s">
        <v>42</v>
      </c>
      <c r="E5" s="78">
        <v>0.4</v>
      </c>
      <c r="F5" s="77" t="s">
        <v>42</v>
      </c>
      <c r="G5" s="78">
        <v>0.5</v>
      </c>
      <c r="H5" s="192" t="s">
        <v>30</v>
      </c>
      <c r="I5" s="209"/>
      <c r="J5" s="192" t="s">
        <v>43</v>
      </c>
      <c r="K5" s="209"/>
      <c r="L5" s="192" t="s">
        <v>44</v>
      </c>
      <c r="M5" s="194"/>
      <c r="N5" s="214" t="s">
        <v>45</v>
      </c>
      <c r="O5" s="215"/>
      <c r="P5" s="207"/>
      <c r="Q5" s="208"/>
    </row>
    <row r="6" spans="1:17" ht="17.25" customHeight="1">
      <c r="A6" s="93"/>
      <c r="B6" s="73"/>
      <c r="C6" s="74"/>
      <c r="D6" s="73"/>
      <c r="E6" s="74"/>
      <c r="F6" s="73"/>
      <c r="G6" s="74"/>
      <c r="H6" s="73"/>
      <c r="I6" s="79"/>
      <c r="J6" s="81"/>
      <c r="K6" s="79"/>
      <c r="L6" s="83"/>
      <c r="M6" s="84"/>
      <c r="N6" s="81"/>
      <c r="O6" s="106"/>
      <c r="P6" s="81"/>
      <c r="Q6" s="86"/>
    </row>
    <row r="7" spans="1:17" ht="17.25" customHeight="1">
      <c r="A7" s="94">
        <v>1</v>
      </c>
      <c r="B7" s="189">
        <f>SQRT(A7^2+(A7*$C$5)^2)*1000</f>
        <v>1044.030650891055</v>
      </c>
      <c r="C7" s="190"/>
      <c r="D7" s="189">
        <f>SQRT(A7^2+(A7*$E$5)^2)*1000</f>
        <v>1077.032961426901</v>
      </c>
      <c r="E7" s="190"/>
      <c r="F7" s="189">
        <f>SQRT(A7^2+(A7*$G$5)^2)*1000</f>
        <v>1118.033988749895</v>
      </c>
      <c r="G7" s="190"/>
      <c r="H7" s="189">
        <v>350</v>
      </c>
      <c r="I7" s="190"/>
      <c r="J7" s="189">
        <v>50</v>
      </c>
      <c r="K7" s="190"/>
      <c r="L7" s="189">
        <v>300</v>
      </c>
      <c r="M7" s="190"/>
      <c r="N7" s="220">
        <v>400</v>
      </c>
      <c r="O7" s="220"/>
      <c r="P7" s="220"/>
      <c r="Q7" s="221"/>
    </row>
    <row r="8" spans="1:17" ht="17.25" customHeight="1">
      <c r="A8" s="95"/>
      <c r="B8" s="75"/>
      <c r="C8" s="76"/>
      <c r="D8" s="75"/>
      <c r="E8" s="76"/>
      <c r="F8" s="75"/>
      <c r="G8" s="76"/>
      <c r="H8" s="75"/>
      <c r="I8" s="80"/>
      <c r="J8" s="82"/>
      <c r="K8" s="80"/>
      <c r="L8" s="100"/>
      <c r="M8" s="101"/>
      <c r="N8" s="82"/>
      <c r="O8" s="107"/>
      <c r="P8" s="82"/>
      <c r="Q8" s="87"/>
    </row>
    <row r="9" spans="1:17" ht="17.25" customHeight="1">
      <c r="A9" s="94">
        <v>1.5</v>
      </c>
      <c r="B9" s="189">
        <f>SQRT(A9^2+(A9*$C$5)^2)*1000</f>
        <v>1566.0459763365825</v>
      </c>
      <c r="C9" s="190"/>
      <c r="D9" s="189">
        <f>SQRT(A9^2+(A9*$E$5)^2)*1000</f>
        <v>1615.5494421403514</v>
      </c>
      <c r="E9" s="190"/>
      <c r="F9" s="189">
        <f>SQRT(A9^2+(A9*$G$5)^2)*1000</f>
        <v>1677.0509831248423</v>
      </c>
      <c r="G9" s="190"/>
      <c r="H9" s="189">
        <v>350</v>
      </c>
      <c r="I9" s="190"/>
      <c r="J9" s="189">
        <v>50</v>
      </c>
      <c r="K9" s="190"/>
      <c r="L9" s="189">
        <v>300</v>
      </c>
      <c r="M9" s="190"/>
      <c r="N9" s="220">
        <v>450</v>
      </c>
      <c r="O9" s="220"/>
      <c r="P9" s="220"/>
      <c r="Q9" s="221"/>
    </row>
    <row r="10" spans="1:17" ht="17.25" customHeight="1">
      <c r="A10" s="95"/>
      <c r="B10" s="75"/>
      <c r="C10" s="76"/>
      <c r="D10" s="75"/>
      <c r="E10" s="76"/>
      <c r="F10" s="75"/>
      <c r="G10" s="76"/>
      <c r="H10" s="75"/>
      <c r="I10" s="80"/>
      <c r="J10" s="82"/>
      <c r="K10" s="80"/>
      <c r="L10" s="100"/>
      <c r="M10" s="101"/>
      <c r="N10" s="82"/>
      <c r="O10" s="107"/>
      <c r="P10" s="82"/>
      <c r="Q10" s="87"/>
    </row>
    <row r="11" spans="1:17" ht="17.25" customHeight="1">
      <c r="A11" s="94">
        <v>2</v>
      </c>
      <c r="B11" s="189"/>
      <c r="C11" s="190"/>
      <c r="D11" s="189">
        <f>SQRT(A11^2+(A11*$E$5)^2)*1000</f>
        <v>2154.065922853802</v>
      </c>
      <c r="E11" s="190"/>
      <c r="F11" s="189">
        <f>SQRT(A11^2+(A11*$G$5)^2)*1000</f>
        <v>2236.06797749979</v>
      </c>
      <c r="G11" s="190"/>
      <c r="H11" s="189">
        <v>350</v>
      </c>
      <c r="I11" s="190"/>
      <c r="J11" s="189">
        <v>100</v>
      </c>
      <c r="K11" s="190"/>
      <c r="L11" s="189">
        <v>300</v>
      </c>
      <c r="M11" s="190"/>
      <c r="N11" s="220">
        <v>500</v>
      </c>
      <c r="O11" s="220"/>
      <c r="P11" s="220"/>
      <c r="Q11" s="221"/>
    </row>
    <row r="12" spans="1:17" ht="17.25" customHeight="1">
      <c r="A12" s="95"/>
      <c r="B12" s="75"/>
      <c r="C12" s="76"/>
      <c r="D12" s="75"/>
      <c r="E12" s="76"/>
      <c r="F12" s="75"/>
      <c r="G12" s="76"/>
      <c r="H12" s="75"/>
      <c r="I12" s="80"/>
      <c r="J12" s="82"/>
      <c r="K12" s="80"/>
      <c r="L12" s="100"/>
      <c r="M12" s="101"/>
      <c r="N12" s="82"/>
      <c r="O12" s="107"/>
      <c r="P12" s="82"/>
      <c r="Q12" s="87"/>
    </row>
    <row r="13" spans="1:17" ht="17.25" customHeight="1">
      <c r="A13" s="94">
        <v>2.5</v>
      </c>
      <c r="B13" s="189"/>
      <c r="C13" s="190"/>
      <c r="D13" s="189">
        <f>SQRT(A13^2+(A13*$E$5)^2)*1000</f>
        <v>2692.5824035672517</v>
      </c>
      <c r="E13" s="190"/>
      <c r="F13" s="189">
        <f>SQRT(A13^2+(A13*$G$5)^2)*1000</f>
        <v>2795.084971874737</v>
      </c>
      <c r="G13" s="190"/>
      <c r="H13" s="189">
        <v>350</v>
      </c>
      <c r="I13" s="190"/>
      <c r="J13" s="189">
        <v>100</v>
      </c>
      <c r="K13" s="190"/>
      <c r="L13" s="189">
        <v>300</v>
      </c>
      <c r="M13" s="190"/>
      <c r="N13" s="220">
        <v>550</v>
      </c>
      <c r="O13" s="220"/>
      <c r="P13" s="220"/>
      <c r="Q13" s="221"/>
    </row>
    <row r="14" spans="1:17" ht="17.25" customHeight="1">
      <c r="A14" s="95"/>
      <c r="B14" s="75"/>
      <c r="C14" s="76"/>
      <c r="D14" s="75"/>
      <c r="E14" s="76"/>
      <c r="F14" s="75"/>
      <c r="G14" s="76"/>
      <c r="H14" s="75"/>
      <c r="I14" s="80"/>
      <c r="J14" s="82"/>
      <c r="K14" s="80"/>
      <c r="L14" s="100"/>
      <c r="M14" s="101"/>
      <c r="N14" s="82"/>
      <c r="O14" s="107"/>
      <c r="P14" s="82"/>
      <c r="Q14" s="87"/>
    </row>
    <row r="15" spans="1:17" ht="17.25" customHeight="1">
      <c r="A15" s="94">
        <v>3</v>
      </c>
      <c r="B15" s="189"/>
      <c r="C15" s="190"/>
      <c r="D15" s="189">
        <f>SQRT(A15^2+(A15*$E$5)^2)*1000</f>
        <v>3231.098884280703</v>
      </c>
      <c r="E15" s="190"/>
      <c r="F15" s="189">
        <f>SQRT(A15^2+(A15*$G$5)^2)*1000</f>
        <v>3354.1019662496847</v>
      </c>
      <c r="G15" s="190"/>
      <c r="H15" s="189">
        <v>350</v>
      </c>
      <c r="I15" s="190"/>
      <c r="J15" s="189">
        <v>100</v>
      </c>
      <c r="K15" s="190"/>
      <c r="L15" s="189">
        <v>300</v>
      </c>
      <c r="M15" s="190"/>
      <c r="N15" s="220">
        <v>600</v>
      </c>
      <c r="O15" s="220"/>
      <c r="P15" s="220"/>
      <c r="Q15" s="221"/>
    </row>
    <row r="16" spans="1:17" ht="17.25" customHeight="1">
      <c r="A16" s="95"/>
      <c r="B16" s="75"/>
      <c r="C16" s="76"/>
      <c r="D16" s="75"/>
      <c r="E16" s="76"/>
      <c r="F16" s="75"/>
      <c r="G16" s="76"/>
      <c r="H16" s="75"/>
      <c r="I16" s="80"/>
      <c r="J16" s="82"/>
      <c r="K16" s="80"/>
      <c r="L16" s="100"/>
      <c r="M16" s="101"/>
      <c r="N16" s="82"/>
      <c r="O16" s="107"/>
      <c r="P16" s="82"/>
      <c r="Q16" s="87"/>
    </row>
    <row r="17" spans="1:17" ht="17.25" customHeight="1">
      <c r="A17" s="94">
        <v>3.5</v>
      </c>
      <c r="B17" s="189"/>
      <c r="C17" s="190"/>
      <c r="D17" s="189"/>
      <c r="E17" s="190"/>
      <c r="F17" s="189">
        <f>SQRT(A17^2+(A17*$G$5)^2)*1000</f>
        <v>3913.118960624632</v>
      </c>
      <c r="G17" s="190"/>
      <c r="H17" s="189">
        <v>350</v>
      </c>
      <c r="I17" s="190"/>
      <c r="J17" s="189">
        <v>150</v>
      </c>
      <c r="K17" s="190"/>
      <c r="L17" s="189">
        <v>300</v>
      </c>
      <c r="M17" s="190"/>
      <c r="N17" s="220">
        <v>650</v>
      </c>
      <c r="O17" s="220"/>
      <c r="P17" s="220"/>
      <c r="Q17" s="221"/>
    </row>
    <row r="18" spans="1:17" ht="17.25" customHeight="1">
      <c r="A18" s="95"/>
      <c r="B18" s="75"/>
      <c r="C18" s="76"/>
      <c r="D18" s="75"/>
      <c r="E18" s="76"/>
      <c r="F18" s="75"/>
      <c r="G18" s="76"/>
      <c r="H18" s="75"/>
      <c r="I18" s="80"/>
      <c r="J18" s="82"/>
      <c r="K18" s="80"/>
      <c r="L18" s="100"/>
      <c r="M18" s="101"/>
      <c r="N18" s="82"/>
      <c r="O18" s="107"/>
      <c r="P18" s="82"/>
      <c r="Q18" s="87"/>
    </row>
    <row r="19" spans="1:17" ht="17.25" customHeight="1">
      <c r="A19" s="94">
        <v>4</v>
      </c>
      <c r="B19" s="189"/>
      <c r="C19" s="190"/>
      <c r="D19" s="189"/>
      <c r="E19" s="190"/>
      <c r="F19" s="189">
        <f>SQRT(A19^2+(A19*$G$5)^2)*1000</f>
        <v>4472.13595499958</v>
      </c>
      <c r="G19" s="190"/>
      <c r="H19" s="189">
        <v>350</v>
      </c>
      <c r="I19" s="190"/>
      <c r="J19" s="189">
        <v>150</v>
      </c>
      <c r="K19" s="190"/>
      <c r="L19" s="189">
        <v>300</v>
      </c>
      <c r="M19" s="190"/>
      <c r="N19" s="220">
        <v>700</v>
      </c>
      <c r="O19" s="220"/>
      <c r="P19" s="220"/>
      <c r="Q19" s="221"/>
    </row>
    <row r="20" spans="1:17" ht="17.25" customHeight="1">
      <c r="A20" s="95"/>
      <c r="B20" s="75"/>
      <c r="C20" s="76"/>
      <c r="D20" s="75"/>
      <c r="E20" s="76"/>
      <c r="F20" s="75"/>
      <c r="G20" s="76"/>
      <c r="H20" s="75"/>
      <c r="I20" s="80"/>
      <c r="J20" s="82"/>
      <c r="K20" s="80"/>
      <c r="L20" s="100"/>
      <c r="M20" s="101"/>
      <c r="N20" s="82"/>
      <c r="O20" s="107"/>
      <c r="P20" s="82"/>
      <c r="Q20" s="87"/>
    </row>
    <row r="21" spans="1:17" ht="17.25" customHeight="1">
      <c r="A21" s="94">
        <v>4.5</v>
      </c>
      <c r="B21" s="189"/>
      <c r="C21" s="190"/>
      <c r="D21" s="189"/>
      <c r="E21" s="190"/>
      <c r="F21" s="189">
        <f>SQRT(A21^2+(A21*$G$5)^2)*1000</f>
        <v>5031.152949374527</v>
      </c>
      <c r="G21" s="190"/>
      <c r="H21" s="189">
        <v>350</v>
      </c>
      <c r="I21" s="190"/>
      <c r="J21" s="189">
        <v>150</v>
      </c>
      <c r="K21" s="190"/>
      <c r="L21" s="189">
        <v>300</v>
      </c>
      <c r="M21" s="190"/>
      <c r="N21" s="220">
        <v>750</v>
      </c>
      <c r="O21" s="220"/>
      <c r="P21" s="220"/>
      <c r="Q21" s="221"/>
    </row>
    <row r="22" spans="1:17" ht="17.25" customHeight="1">
      <c r="A22" s="95"/>
      <c r="B22" s="75"/>
      <c r="C22" s="76"/>
      <c r="D22" s="75"/>
      <c r="E22" s="76"/>
      <c r="F22" s="75"/>
      <c r="G22" s="76"/>
      <c r="H22" s="75"/>
      <c r="I22" s="80"/>
      <c r="J22" s="82"/>
      <c r="K22" s="80"/>
      <c r="L22" s="82"/>
      <c r="M22" s="80"/>
      <c r="N22" s="82"/>
      <c r="O22" s="107"/>
      <c r="P22" s="82"/>
      <c r="Q22" s="87"/>
    </row>
    <row r="23" spans="1:17" ht="17.25" customHeight="1">
      <c r="A23" s="94">
        <v>5</v>
      </c>
      <c r="B23" s="67"/>
      <c r="C23" s="68"/>
      <c r="D23" s="67"/>
      <c r="E23" s="68"/>
      <c r="F23" s="189">
        <f>SQRT(A23^2+(A23*$G$5)^2)*1000</f>
        <v>5590.169943749474</v>
      </c>
      <c r="G23" s="190"/>
      <c r="H23" s="189">
        <v>350</v>
      </c>
      <c r="I23" s="190"/>
      <c r="J23" s="189">
        <v>150</v>
      </c>
      <c r="K23" s="190"/>
      <c r="L23" s="189">
        <v>300</v>
      </c>
      <c r="M23" s="190"/>
      <c r="N23" s="224">
        <v>800</v>
      </c>
      <c r="O23" s="224"/>
      <c r="P23" s="224"/>
      <c r="Q23" s="225"/>
    </row>
    <row r="24" spans="1:17" ht="18.75" customHeight="1">
      <c r="A24" s="212" t="s">
        <v>40</v>
      </c>
      <c r="B24" s="213"/>
      <c r="C24" s="69"/>
      <c r="D24" s="69"/>
      <c r="E24" s="69"/>
      <c r="F24" s="69"/>
      <c r="G24" s="69"/>
      <c r="H24" s="69"/>
      <c r="I24" s="69"/>
      <c r="J24" s="69"/>
      <c r="K24" s="6"/>
      <c r="L24" s="6"/>
      <c r="M24" s="6"/>
      <c r="N24" s="6"/>
      <c r="O24" s="6"/>
      <c r="P24" s="7"/>
      <c r="Q24" s="8"/>
    </row>
    <row r="25" spans="1:17" ht="18.75" customHeight="1">
      <c r="A25" s="70" t="s">
        <v>49</v>
      </c>
      <c r="B25" s="228" t="s">
        <v>47</v>
      </c>
      <c r="C25" s="229"/>
      <c r="D25" s="205" t="s">
        <v>54</v>
      </c>
      <c r="E25" s="230"/>
      <c r="F25" s="205" t="s">
        <v>55</v>
      </c>
      <c r="G25" s="230"/>
      <c r="H25" s="205" t="s">
        <v>52</v>
      </c>
      <c r="I25" s="230"/>
      <c r="J25" s="205" t="s">
        <v>53</v>
      </c>
      <c r="K25" s="230"/>
      <c r="L25" s="81"/>
      <c r="M25" s="79"/>
      <c r="N25" s="81"/>
      <c r="O25" s="79"/>
      <c r="P25" s="81"/>
      <c r="Q25" s="85"/>
    </row>
    <row r="26" spans="1:17" ht="18.75" customHeight="1">
      <c r="A26" s="116" t="s">
        <v>50</v>
      </c>
      <c r="B26" s="226" t="s">
        <v>51</v>
      </c>
      <c r="C26" s="227"/>
      <c r="D26" s="207"/>
      <c r="E26" s="231"/>
      <c r="F26" s="207"/>
      <c r="G26" s="231"/>
      <c r="H26" s="207"/>
      <c r="I26" s="231"/>
      <c r="J26" s="207"/>
      <c r="K26" s="231"/>
      <c r="L26" s="91"/>
      <c r="M26" s="90"/>
      <c r="N26" s="91"/>
      <c r="O26" s="90"/>
      <c r="P26" s="91"/>
      <c r="Q26" s="92"/>
    </row>
    <row r="27" spans="1:17" ht="17.25" customHeight="1">
      <c r="A27" s="199">
        <v>350</v>
      </c>
      <c r="B27" s="73"/>
      <c r="C27" s="74"/>
      <c r="D27" s="73"/>
      <c r="E27" s="74"/>
      <c r="F27" s="73"/>
      <c r="G27" s="74"/>
      <c r="H27" s="73"/>
      <c r="I27" s="74"/>
      <c r="J27" s="73"/>
      <c r="K27" s="74"/>
      <c r="L27" s="73"/>
      <c r="M27" s="74"/>
      <c r="N27" s="73"/>
      <c r="O27" s="74"/>
      <c r="P27" s="73"/>
      <c r="Q27" s="97"/>
    </row>
    <row r="28" spans="1:18" ht="17.25" customHeight="1">
      <c r="A28" s="187"/>
      <c r="B28" s="189">
        <v>50</v>
      </c>
      <c r="C28" s="190"/>
      <c r="D28" s="189">
        <v>490</v>
      </c>
      <c r="E28" s="190"/>
      <c r="F28" s="189">
        <v>100</v>
      </c>
      <c r="G28" s="190"/>
      <c r="H28" s="189">
        <v>250</v>
      </c>
      <c r="I28" s="190"/>
      <c r="J28" s="189">
        <v>100</v>
      </c>
      <c r="K28" s="190"/>
      <c r="L28" s="67"/>
      <c r="M28" s="68"/>
      <c r="N28" s="67"/>
      <c r="O28" s="68"/>
      <c r="P28" s="67"/>
      <c r="Q28" s="98"/>
      <c r="R28" s="54"/>
    </row>
    <row r="29" spans="1:17" ht="17.25" customHeight="1">
      <c r="A29" s="187"/>
      <c r="B29" s="117"/>
      <c r="C29" s="118"/>
      <c r="D29" s="117"/>
      <c r="E29" s="118"/>
      <c r="F29" s="117"/>
      <c r="G29" s="118"/>
      <c r="H29" s="117"/>
      <c r="I29" s="118"/>
      <c r="J29" s="117"/>
      <c r="K29" s="118"/>
      <c r="L29" s="75"/>
      <c r="M29" s="76"/>
      <c r="N29" s="75"/>
      <c r="O29" s="76"/>
      <c r="P29" s="75"/>
      <c r="Q29" s="103"/>
    </row>
    <row r="30" spans="1:17" ht="17.25" customHeight="1">
      <c r="A30" s="187"/>
      <c r="B30" s="189">
        <v>100</v>
      </c>
      <c r="C30" s="190"/>
      <c r="D30" s="189">
        <v>520</v>
      </c>
      <c r="E30" s="190"/>
      <c r="F30" s="189">
        <v>100</v>
      </c>
      <c r="G30" s="190"/>
      <c r="H30" s="189">
        <v>300</v>
      </c>
      <c r="I30" s="190"/>
      <c r="J30" s="189">
        <v>100</v>
      </c>
      <c r="K30" s="190"/>
      <c r="L30" s="67"/>
      <c r="M30" s="68"/>
      <c r="N30" s="67"/>
      <c r="O30" s="68"/>
      <c r="P30" s="67"/>
      <c r="Q30" s="98"/>
    </row>
    <row r="31" spans="1:17" ht="17.25" customHeight="1">
      <c r="A31" s="187"/>
      <c r="B31" s="75"/>
      <c r="C31" s="76"/>
      <c r="D31" s="75"/>
      <c r="E31" s="76"/>
      <c r="F31" s="75"/>
      <c r="G31" s="76"/>
      <c r="H31" s="75"/>
      <c r="I31" s="76"/>
      <c r="J31" s="75"/>
      <c r="K31" s="76"/>
      <c r="L31" s="75"/>
      <c r="M31" s="76"/>
      <c r="N31" s="75"/>
      <c r="O31" s="76"/>
      <c r="P31" s="75"/>
      <c r="Q31" s="103"/>
    </row>
    <row r="32" spans="1:18" ht="17.25" customHeight="1">
      <c r="A32" s="188"/>
      <c r="B32" s="189">
        <v>150</v>
      </c>
      <c r="C32" s="191"/>
      <c r="D32" s="189">
        <v>550</v>
      </c>
      <c r="E32" s="191"/>
      <c r="F32" s="189">
        <v>100</v>
      </c>
      <c r="G32" s="191"/>
      <c r="H32" s="189">
        <v>350</v>
      </c>
      <c r="I32" s="191"/>
      <c r="J32" s="189">
        <v>100</v>
      </c>
      <c r="K32" s="191"/>
      <c r="L32" s="67"/>
      <c r="M32" s="68"/>
      <c r="N32" s="67"/>
      <c r="O32" s="68"/>
      <c r="P32" s="67"/>
      <c r="Q32" s="98"/>
      <c r="R32" s="96"/>
    </row>
    <row r="33" spans="1:17" ht="17.25" customHeight="1">
      <c r="A33" s="95"/>
      <c r="B33" s="75"/>
      <c r="C33" s="76"/>
      <c r="D33" s="75"/>
      <c r="E33" s="76"/>
      <c r="F33" s="75"/>
      <c r="G33" s="76"/>
      <c r="H33" s="75"/>
      <c r="I33" s="76"/>
      <c r="J33" s="75"/>
      <c r="K33" s="76"/>
      <c r="L33" s="75"/>
      <c r="M33" s="76"/>
      <c r="N33" s="75"/>
      <c r="O33" s="76"/>
      <c r="P33" s="75"/>
      <c r="Q33" s="103"/>
    </row>
    <row r="34" spans="1:17" ht="17.25" customHeight="1">
      <c r="A34" s="94"/>
      <c r="B34" s="189"/>
      <c r="C34" s="190"/>
      <c r="D34" s="189"/>
      <c r="E34" s="190"/>
      <c r="F34" s="189"/>
      <c r="G34" s="190"/>
      <c r="H34" s="189"/>
      <c r="I34" s="190"/>
      <c r="J34" s="189"/>
      <c r="K34" s="190"/>
      <c r="L34" s="67"/>
      <c r="M34" s="68"/>
      <c r="N34" s="67"/>
      <c r="O34" s="68"/>
      <c r="P34" s="67"/>
      <c r="Q34" s="98"/>
    </row>
    <row r="35" spans="1:17" ht="17.25" customHeight="1">
      <c r="A35" s="95"/>
      <c r="B35" s="75"/>
      <c r="C35" s="76"/>
      <c r="D35" s="75"/>
      <c r="E35" s="76"/>
      <c r="F35" s="75"/>
      <c r="G35" s="76"/>
      <c r="H35" s="75"/>
      <c r="I35" s="76"/>
      <c r="J35" s="75"/>
      <c r="K35" s="76"/>
      <c r="L35" s="75"/>
      <c r="M35" s="76"/>
      <c r="N35" s="75"/>
      <c r="O35" s="76"/>
      <c r="P35" s="75"/>
      <c r="Q35" s="103"/>
    </row>
    <row r="36" spans="1:17" ht="17.25" customHeight="1">
      <c r="A36" s="94"/>
      <c r="B36" s="189"/>
      <c r="C36" s="190"/>
      <c r="D36" s="189"/>
      <c r="E36" s="190"/>
      <c r="F36" s="189"/>
      <c r="G36" s="190"/>
      <c r="H36" s="189"/>
      <c r="I36" s="190"/>
      <c r="J36" s="189"/>
      <c r="K36" s="190"/>
      <c r="L36" s="67"/>
      <c r="M36" s="68"/>
      <c r="N36" s="67"/>
      <c r="O36" s="68"/>
      <c r="P36" s="67"/>
      <c r="Q36" s="98"/>
    </row>
    <row r="37" spans="1:17" ht="17.25" customHeight="1">
      <c r="A37" s="95"/>
      <c r="B37" s="75"/>
      <c r="C37" s="76"/>
      <c r="D37" s="75"/>
      <c r="E37" s="76"/>
      <c r="F37" s="75"/>
      <c r="G37" s="76"/>
      <c r="H37" s="75"/>
      <c r="I37" s="76"/>
      <c r="J37" s="75"/>
      <c r="K37" s="76"/>
      <c r="L37" s="75"/>
      <c r="M37" s="76"/>
      <c r="N37" s="75"/>
      <c r="O37" s="76"/>
      <c r="P37" s="75"/>
      <c r="Q37" s="103"/>
    </row>
    <row r="38" spans="1:17" ht="17.25" customHeight="1">
      <c r="A38" s="94"/>
      <c r="B38" s="189"/>
      <c r="C38" s="190"/>
      <c r="D38" s="189"/>
      <c r="E38" s="190"/>
      <c r="F38" s="189"/>
      <c r="G38" s="190"/>
      <c r="H38" s="189"/>
      <c r="I38" s="190"/>
      <c r="J38" s="189"/>
      <c r="K38" s="190"/>
      <c r="L38" s="67"/>
      <c r="M38" s="68"/>
      <c r="N38" s="67"/>
      <c r="O38" s="68"/>
      <c r="P38" s="67"/>
      <c r="Q38" s="98"/>
    </row>
    <row r="39" spans="1:17" ht="17.25" customHeight="1">
      <c r="A39" s="95"/>
      <c r="B39" s="75"/>
      <c r="C39" s="76"/>
      <c r="D39" s="75"/>
      <c r="E39" s="76"/>
      <c r="F39" s="75"/>
      <c r="G39" s="76"/>
      <c r="H39" s="75"/>
      <c r="I39" s="76"/>
      <c r="J39" s="75"/>
      <c r="K39" s="76"/>
      <c r="L39" s="75"/>
      <c r="M39" s="76"/>
      <c r="N39" s="75"/>
      <c r="O39" s="76"/>
      <c r="P39" s="75"/>
      <c r="Q39" s="103"/>
    </row>
    <row r="40" spans="1:17" ht="17.25" customHeight="1">
      <c r="A40" s="94"/>
      <c r="B40" s="189"/>
      <c r="C40" s="190"/>
      <c r="D40" s="189"/>
      <c r="E40" s="190"/>
      <c r="F40" s="189"/>
      <c r="G40" s="190"/>
      <c r="H40" s="189"/>
      <c r="I40" s="190"/>
      <c r="J40" s="189"/>
      <c r="K40" s="190"/>
      <c r="L40" s="67"/>
      <c r="M40" s="68"/>
      <c r="N40" s="67"/>
      <c r="O40" s="68"/>
      <c r="P40" s="67"/>
      <c r="Q40" s="98"/>
    </row>
    <row r="41" spans="1:17" ht="17.25" customHeight="1">
      <c r="A41" s="95"/>
      <c r="B41" s="75"/>
      <c r="C41" s="76"/>
      <c r="D41" s="75"/>
      <c r="E41" s="76"/>
      <c r="F41" s="75"/>
      <c r="G41" s="76"/>
      <c r="H41" s="75"/>
      <c r="I41" s="76"/>
      <c r="J41" s="75"/>
      <c r="K41" s="76"/>
      <c r="L41" s="75"/>
      <c r="M41" s="76"/>
      <c r="N41" s="75"/>
      <c r="O41" s="76"/>
      <c r="P41" s="75"/>
      <c r="Q41" s="103"/>
    </row>
    <row r="42" spans="1:17" ht="17.25" customHeight="1">
      <c r="A42" s="94"/>
      <c r="B42" s="189"/>
      <c r="C42" s="190"/>
      <c r="D42" s="189"/>
      <c r="E42" s="190"/>
      <c r="F42" s="189"/>
      <c r="G42" s="190"/>
      <c r="H42" s="189"/>
      <c r="I42" s="190"/>
      <c r="J42" s="189"/>
      <c r="K42" s="190"/>
      <c r="L42" s="67"/>
      <c r="M42" s="68"/>
      <c r="N42" s="67"/>
      <c r="O42" s="68"/>
      <c r="P42" s="67"/>
      <c r="Q42" s="98"/>
    </row>
    <row r="43" spans="1:17" ht="17.25" customHeight="1">
      <c r="A43" s="95"/>
      <c r="B43" s="75"/>
      <c r="C43" s="76"/>
      <c r="D43" s="75"/>
      <c r="E43" s="76"/>
      <c r="F43" s="75"/>
      <c r="G43" s="76"/>
      <c r="H43" s="75"/>
      <c r="I43" s="76"/>
      <c r="J43" s="75"/>
      <c r="K43" s="76"/>
      <c r="L43" s="75"/>
      <c r="M43" s="76"/>
      <c r="N43" s="75"/>
      <c r="O43" s="76"/>
      <c r="P43" s="75"/>
      <c r="Q43" s="103"/>
    </row>
    <row r="44" spans="1:17" ht="17.25" customHeight="1">
      <c r="A44" s="99"/>
      <c r="B44" s="222"/>
      <c r="C44" s="223"/>
      <c r="D44" s="222"/>
      <c r="E44" s="223"/>
      <c r="F44" s="222"/>
      <c r="G44" s="223"/>
      <c r="H44" s="222"/>
      <c r="I44" s="223"/>
      <c r="J44" s="222"/>
      <c r="K44" s="223"/>
      <c r="L44" s="88"/>
      <c r="M44" s="89"/>
      <c r="N44" s="88"/>
      <c r="O44" s="89"/>
      <c r="P44" s="88"/>
      <c r="Q44" s="102"/>
    </row>
  </sheetData>
  <mergeCells count="135">
    <mergeCell ref="F23:G23"/>
    <mergeCell ref="B26:C26"/>
    <mergeCell ref="B25:C25"/>
    <mergeCell ref="J23:K23"/>
    <mergeCell ref="H23:I23"/>
    <mergeCell ref="D25:E26"/>
    <mergeCell ref="F25:G26"/>
    <mergeCell ref="H25:I26"/>
    <mergeCell ref="J25:K26"/>
    <mergeCell ref="L21:M21"/>
    <mergeCell ref="N21:O21"/>
    <mergeCell ref="P21:Q21"/>
    <mergeCell ref="N23:O23"/>
    <mergeCell ref="P23:Q23"/>
    <mergeCell ref="L23:M23"/>
    <mergeCell ref="J19:K19"/>
    <mergeCell ref="B21:C21"/>
    <mergeCell ref="D21:E21"/>
    <mergeCell ref="F21:G21"/>
    <mergeCell ref="H21:I21"/>
    <mergeCell ref="J21:K21"/>
    <mergeCell ref="B19:C19"/>
    <mergeCell ref="D19:E19"/>
    <mergeCell ref="F19:G19"/>
    <mergeCell ref="H19:I19"/>
    <mergeCell ref="L17:M17"/>
    <mergeCell ref="N17:O17"/>
    <mergeCell ref="P17:Q17"/>
    <mergeCell ref="L19:M19"/>
    <mergeCell ref="N19:O19"/>
    <mergeCell ref="P19:Q19"/>
    <mergeCell ref="B17:C17"/>
    <mergeCell ref="D17:E17"/>
    <mergeCell ref="F17:G17"/>
    <mergeCell ref="H17:I17"/>
    <mergeCell ref="B15:C15"/>
    <mergeCell ref="D15:E15"/>
    <mergeCell ref="F15:G15"/>
    <mergeCell ref="H15:I15"/>
    <mergeCell ref="N13:O13"/>
    <mergeCell ref="P13:Q13"/>
    <mergeCell ref="L15:M15"/>
    <mergeCell ref="N15:O15"/>
    <mergeCell ref="P15:Q15"/>
    <mergeCell ref="B13:C13"/>
    <mergeCell ref="D13:E13"/>
    <mergeCell ref="F13:G13"/>
    <mergeCell ref="H13:I13"/>
    <mergeCell ref="B11:C11"/>
    <mergeCell ref="D11:E11"/>
    <mergeCell ref="F11:G11"/>
    <mergeCell ref="H11:I11"/>
    <mergeCell ref="N9:O9"/>
    <mergeCell ref="P9:Q9"/>
    <mergeCell ref="L11:M11"/>
    <mergeCell ref="N11:O11"/>
    <mergeCell ref="P11:Q11"/>
    <mergeCell ref="J7:K7"/>
    <mergeCell ref="B9:C9"/>
    <mergeCell ref="D9:E9"/>
    <mergeCell ref="F9:G9"/>
    <mergeCell ref="J9:K9"/>
    <mergeCell ref="H7:I7"/>
    <mergeCell ref="H9:I9"/>
    <mergeCell ref="B7:C7"/>
    <mergeCell ref="D7:E7"/>
    <mergeCell ref="F7:G7"/>
    <mergeCell ref="J36:K36"/>
    <mergeCell ref="J34:K34"/>
    <mergeCell ref="J32:K32"/>
    <mergeCell ref="L7:M7"/>
    <mergeCell ref="L9:M9"/>
    <mergeCell ref="J11:K11"/>
    <mergeCell ref="J13:K13"/>
    <mergeCell ref="L13:M13"/>
    <mergeCell ref="J15:K15"/>
    <mergeCell ref="J17:K17"/>
    <mergeCell ref="J44:K44"/>
    <mergeCell ref="J42:K42"/>
    <mergeCell ref="J40:K40"/>
    <mergeCell ref="J38:K38"/>
    <mergeCell ref="B44:C44"/>
    <mergeCell ref="D44:E44"/>
    <mergeCell ref="F44:G44"/>
    <mergeCell ref="H44:I44"/>
    <mergeCell ref="B42:C42"/>
    <mergeCell ref="D42:E42"/>
    <mergeCell ref="F42:G42"/>
    <mergeCell ref="H42:I42"/>
    <mergeCell ref="B40:C40"/>
    <mergeCell ref="D40:E40"/>
    <mergeCell ref="F40:G40"/>
    <mergeCell ref="H40:I40"/>
    <mergeCell ref="B38:C38"/>
    <mergeCell ref="D38:E38"/>
    <mergeCell ref="F38:G38"/>
    <mergeCell ref="H38:I38"/>
    <mergeCell ref="B36:C36"/>
    <mergeCell ref="D36:E36"/>
    <mergeCell ref="F36:G36"/>
    <mergeCell ref="H36:I36"/>
    <mergeCell ref="B34:C34"/>
    <mergeCell ref="D34:E34"/>
    <mergeCell ref="F34:G34"/>
    <mergeCell ref="H34:I34"/>
    <mergeCell ref="H28:I28"/>
    <mergeCell ref="J28:K28"/>
    <mergeCell ref="B28:C28"/>
    <mergeCell ref="D28:E28"/>
    <mergeCell ref="F28:G28"/>
    <mergeCell ref="A1:Q1"/>
    <mergeCell ref="A3:B3"/>
    <mergeCell ref="A24:B24"/>
    <mergeCell ref="J5:K5"/>
    <mergeCell ref="N5:O5"/>
    <mergeCell ref="A2:E2"/>
    <mergeCell ref="B4:G4"/>
    <mergeCell ref="J4:K4"/>
    <mergeCell ref="N7:O7"/>
    <mergeCell ref="P7:Q7"/>
    <mergeCell ref="L4:O4"/>
    <mergeCell ref="L5:M5"/>
    <mergeCell ref="P4:Q5"/>
    <mergeCell ref="H4:I4"/>
    <mergeCell ref="H5:I5"/>
    <mergeCell ref="A27:A32"/>
    <mergeCell ref="J30:K30"/>
    <mergeCell ref="H30:I30"/>
    <mergeCell ref="F30:G30"/>
    <mergeCell ref="D30:E30"/>
    <mergeCell ref="B30:C30"/>
    <mergeCell ref="B32:C32"/>
    <mergeCell ref="D32:E32"/>
    <mergeCell ref="F32:G32"/>
    <mergeCell ref="H32:I32"/>
  </mergeCells>
  <printOptions/>
  <pageMargins left="0.93" right="0.46" top="0.7874015748031497" bottom="0.35433070866141736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showZeros="0" workbookViewId="0" topLeftCell="A1">
      <selection activeCell="A1" sqref="A1:Q1"/>
    </sheetView>
  </sheetViews>
  <sheetFormatPr defaultColWidth="9.00390625" defaultRowHeight="15" customHeight="1"/>
  <cols>
    <col min="1" max="1" width="11.25390625" style="1" customWidth="1"/>
    <col min="2" max="16" width="4.875" style="1" customWidth="1"/>
    <col min="17" max="17" width="5.50390625" style="1" customWidth="1"/>
    <col min="18" max="16384" width="9.00390625" style="1" customWidth="1"/>
  </cols>
  <sheetData>
    <row r="1" spans="1:17" ht="24.75" customHeight="1">
      <c r="A1" s="200" t="s">
        <v>38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1"/>
    </row>
    <row r="2" spans="1:17" ht="24.75" customHeight="1">
      <c r="A2" s="200" t="s">
        <v>19</v>
      </c>
      <c r="B2" s="210"/>
      <c r="C2" s="210"/>
      <c r="D2" s="210"/>
      <c r="E2" s="210"/>
      <c r="F2" s="2" t="s">
        <v>100</v>
      </c>
      <c r="G2" s="2"/>
      <c r="H2" s="72"/>
      <c r="I2" s="72"/>
      <c r="J2" s="72"/>
      <c r="K2" s="2"/>
      <c r="L2" s="2"/>
      <c r="M2" s="2"/>
      <c r="N2" s="2"/>
      <c r="O2" s="2"/>
      <c r="P2" s="3"/>
      <c r="Q2" s="4"/>
    </row>
    <row r="3" spans="1:17" s="9" customFormat="1" ht="18.75" customHeight="1">
      <c r="A3" s="212" t="s">
        <v>66</v>
      </c>
      <c r="B3" s="213"/>
      <c r="C3" s="69"/>
      <c r="D3" s="69"/>
      <c r="E3" s="69"/>
      <c r="F3" s="69"/>
      <c r="G3" s="69"/>
      <c r="H3" s="69"/>
      <c r="I3" s="69"/>
      <c r="J3" s="69"/>
      <c r="K3" s="6"/>
      <c r="L3" s="6"/>
      <c r="M3" s="6"/>
      <c r="N3" s="115" t="s">
        <v>10</v>
      </c>
      <c r="O3" s="6"/>
      <c r="P3" s="7"/>
      <c r="Q3" s="8"/>
    </row>
    <row r="4" spans="1:17" ht="18.75" customHeight="1">
      <c r="A4" s="70" t="s">
        <v>59</v>
      </c>
      <c r="B4" s="192" t="s">
        <v>68</v>
      </c>
      <c r="C4" s="217"/>
      <c r="D4" s="217"/>
      <c r="E4" s="217"/>
      <c r="F4" s="217"/>
      <c r="G4" s="217"/>
      <c r="H4" s="192" t="s">
        <v>81</v>
      </c>
      <c r="I4" s="217"/>
      <c r="J4" s="217"/>
      <c r="K4" s="217"/>
      <c r="L4" s="217"/>
      <c r="M4" s="217"/>
      <c r="N4" s="81"/>
      <c r="O4" s="79"/>
      <c r="P4" s="65"/>
      <c r="Q4" s="108"/>
    </row>
    <row r="5" spans="1:17" ht="18.75" customHeight="1">
      <c r="A5" s="71" t="s">
        <v>62</v>
      </c>
      <c r="B5" s="77" t="s">
        <v>63</v>
      </c>
      <c r="C5" s="78">
        <v>0.3</v>
      </c>
      <c r="D5" s="77" t="s">
        <v>63</v>
      </c>
      <c r="E5" s="78">
        <v>0.4</v>
      </c>
      <c r="F5" s="77" t="s">
        <v>63</v>
      </c>
      <c r="G5" s="78">
        <v>0.5</v>
      </c>
      <c r="H5" s="77" t="s">
        <v>63</v>
      </c>
      <c r="I5" s="78">
        <v>0.3</v>
      </c>
      <c r="J5" s="77" t="s">
        <v>63</v>
      </c>
      <c r="K5" s="78">
        <v>0.4</v>
      </c>
      <c r="L5" s="77" t="s">
        <v>63</v>
      </c>
      <c r="M5" s="110">
        <v>0.5</v>
      </c>
      <c r="N5" s="91"/>
      <c r="O5" s="111"/>
      <c r="P5" s="66"/>
      <c r="Q5" s="109"/>
    </row>
    <row r="6" spans="1:17" ht="17.25" customHeight="1">
      <c r="A6" s="93"/>
      <c r="B6" s="73"/>
      <c r="C6" s="74"/>
      <c r="D6" s="73"/>
      <c r="E6" s="74"/>
      <c r="F6" s="73"/>
      <c r="G6" s="74"/>
      <c r="H6" s="73"/>
      <c r="I6" s="79"/>
      <c r="J6" s="81"/>
      <c r="K6" s="79"/>
      <c r="L6" s="83"/>
      <c r="M6" s="84"/>
      <c r="N6" s="81"/>
      <c r="O6" s="106"/>
      <c r="P6" s="81"/>
      <c r="Q6" s="86"/>
    </row>
    <row r="7" spans="1:17" ht="17.25" customHeight="1">
      <c r="A7" s="94">
        <v>1</v>
      </c>
      <c r="B7" s="189"/>
      <c r="C7" s="190"/>
      <c r="D7" s="189"/>
      <c r="E7" s="190"/>
      <c r="F7" s="189"/>
      <c r="G7" s="190"/>
      <c r="H7" s="234">
        <f>'7-1-1寸法表'!B7/1000*'7-1-1寸法表'!J7/1000*10</f>
        <v>0.5220153254455275</v>
      </c>
      <c r="I7" s="235"/>
      <c r="J7" s="234">
        <f>'7-1-1寸法表'!D7/1000*'7-1-1寸法表'!J7/1000*10</f>
        <v>0.5385164807134504</v>
      </c>
      <c r="K7" s="235"/>
      <c r="L7" s="234">
        <f>'7-1-1寸法表'!F7/1000*'7-1-1寸法表'!J7/1000*10</f>
        <v>0.5590169943749475</v>
      </c>
      <c r="M7" s="235"/>
      <c r="N7" s="220"/>
      <c r="O7" s="220"/>
      <c r="P7" s="220"/>
      <c r="Q7" s="221"/>
    </row>
    <row r="8" spans="1:17" ht="17.25" customHeight="1">
      <c r="A8" s="95"/>
      <c r="B8" s="75"/>
      <c r="C8" s="76"/>
      <c r="D8" s="75"/>
      <c r="E8" s="76"/>
      <c r="F8" s="75"/>
      <c r="G8" s="76"/>
      <c r="H8" s="75"/>
      <c r="I8" s="80"/>
      <c r="J8" s="82"/>
      <c r="K8" s="80"/>
      <c r="L8" s="100"/>
      <c r="M8" s="101"/>
      <c r="N8" s="82"/>
      <c r="O8" s="107"/>
      <c r="P8" s="82"/>
      <c r="Q8" s="87"/>
    </row>
    <row r="9" spans="1:17" ht="17.25" customHeight="1">
      <c r="A9" s="94">
        <v>1.5</v>
      </c>
      <c r="B9" s="189"/>
      <c r="C9" s="190"/>
      <c r="D9" s="189"/>
      <c r="E9" s="190"/>
      <c r="F9" s="189"/>
      <c r="G9" s="190"/>
      <c r="H9" s="234">
        <f>'7-1-1寸法表'!B9/1000*'7-1-1寸法表'!J9/1000*10</f>
        <v>0.7830229881682914</v>
      </c>
      <c r="I9" s="235"/>
      <c r="J9" s="234">
        <f>'7-1-1寸法表'!D9/1000*'7-1-1寸法表'!J9/1000*10</f>
        <v>0.8077747210701758</v>
      </c>
      <c r="K9" s="235"/>
      <c r="L9" s="234">
        <f>'7-1-1寸法表'!F9/1000*'7-1-1寸法表'!J9/1000*10</f>
        <v>0.8385254915624212</v>
      </c>
      <c r="M9" s="235"/>
      <c r="N9" s="220"/>
      <c r="O9" s="220"/>
      <c r="P9" s="220"/>
      <c r="Q9" s="221"/>
    </row>
    <row r="10" spans="1:17" ht="17.25" customHeight="1">
      <c r="A10" s="95"/>
      <c r="B10" s="75"/>
      <c r="C10" s="76"/>
      <c r="D10" s="75"/>
      <c r="E10" s="76"/>
      <c r="F10" s="75"/>
      <c r="G10" s="76"/>
      <c r="H10" s="75"/>
      <c r="I10" s="80"/>
      <c r="J10" s="82"/>
      <c r="K10" s="80"/>
      <c r="L10" s="100"/>
      <c r="M10" s="101"/>
      <c r="N10" s="82"/>
      <c r="O10" s="107"/>
      <c r="P10" s="82"/>
      <c r="Q10" s="87"/>
    </row>
    <row r="11" spans="1:17" ht="17.25" customHeight="1">
      <c r="A11" s="94">
        <v>2</v>
      </c>
      <c r="B11" s="189"/>
      <c r="C11" s="190"/>
      <c r="D11" s="189"/>
      <c r="E11" s="190"/>
      <c r="F11" s="189"/>
      <c r="G11" s="190"/>
      <c r="H11" s="234"/>
      <c r="I11" s="235"/>
      <c r="J11" s="234">
        <f>'7-1-1寸法表'!D11/1000*'7-1-1寸法表'!J11/1000*10</f>
        <v>2.1540659228538015</v>
      </c>
      <c r="K11" s="235"/>
      <c r="L11" s="234">
        <f>'7-1-1寸法表'!F11/1000*'7-1-1寸法表'!J11/1000*10</f>
        <v>2.23606797749979</v>
      </c>
      <c r="M11" s="235"/>
      <c r="N11" s="220"/>
      <c r="O11" s="220"/>
      <c r="P11" s="220"/>
      <c r="Q11" s="221"/>
    </row>
    <row r="12" spans="1:17" ht="17.25" customHeight="1">
      <c r="A12" s="95"/>
      <c r="B12" s="75"/>
      <c r="C12" s="76"/>
      <c r="D12" s="75"/>
      <c r="E12" s="76"/>
      <c r="F12" s="75"/>
      <c r="G12" s="76"/>
      <c r="H12" s="75"/>
      <c r="I12" s="80"/>
      <c r="J12" s="82"/>
      <c r="K12" s="80"/>
      <c r="L12" s="100"/>
      <c r="M12" s="101"/>
      <c r="N12" s="82"/>
      <c r="O12" s="107"/>
      <c r="P12" s="82"/>
      <c r="Q12" s="87"/>
    </row>
    <row r="13" spans="1:17" ht="17.25" customHeight="1">
      <c r="A13" s="94">
        <v>2.5</v>
      </c>
      <c r="B13" s="189"/>
      <c r="C13" s="190"/>
      <c r="D13" s="189"/>
      <c r="E13" s="190"/>
      <c r="F13" s="189"/>
      <c r="G13" s="190"/>
      <c r="H13" s="189"/>
      <c r="I13" s="190"/>
      <c r="J13" s="234">
        <f>'7-1-1寸法表'!D13/1000*'7-1-1寸法表'!J13/1000*10</f>
        <v>2.692582403567252</v>
      </c>
      <c r="K13" s="235"/>
      <c r="L13" s="234">
        <f>'7-1-1寸法表'!F13/1000*'7-1-1寸法表'!J13/1000*10</f>
        <v>2.7950849718747373</v>
      </c>
      <c r="M13" s="235"/>
      <c r="N13" s="220"/>
      <c r="O13" s="220"/>
      <c r="P13" s="220"/>
      <c r="Q13" s="221"/>
    </row>
    <row r="14" spans="1:17" ht="17.25" customHeight="1">
      <c r="A14" s="95"/>
      <c r="B14" s="75"/>
      <c r="C14" s="76"/>
      <c r="D14" s="75"/>
      <c r="E14" s="76"/>
      <c r="F14" s="75"/>
      <c r="G14" s="76"/>
      <c r="H14" s="75"/>
      <c r="I14" s="80"/>
      <c r="J14" s="82"/>
      <c r="K14" s="80"/>
      <c r="L14" s="100"/>
      <c r="M14" s="101"/>
      <c r="N14" s="82"/>
      <c r="O14" s="107"/>
      <c r="P14" s="82"/>
      <c r="Q14" s="87"/>
    </row>
    <row r="15" spans="1:17" ht="17.25" customHeight="1">
      <c r="A15" s="94">
        <v>3</v>
      </c>
      <c r="B15" s="189"/>
      <c r="C15" s="190"/>
      <c r="D15" s="189"/>
      <c r="E15" s="190"/>
      <c r="F15" s="189"/>
      <c r="G15" s="190"/>
      <c r="H15" s="189"/>
      <c r="I15" s="190"/>
      <c r="J15" s="234">
        <f>'7-1-1寸法表'!D15/1000*'7-1-1寸法表'!J15/1000*10</f>
        <v>3.231098884280703</v>
      </c>
      <c r="K15" s="235"/>
      <c r="L15" s="234">
        <f>'7-1-1寸法表'!F15/1000*'7-1-1寸法表'!J15/1000*10</f>
        <v>3.3541019662496847</v>
      </c>
      <c r="M15" s="235"/>
      <c r="N15" s="220"/>
      <c r="O15" s="220"/>
      <c r="P15" s="220"/>
      <c r="Q15" s="221"/>
    </row>
    <row r="16" spans="1:17" ht="17.25" customHeight="1">
      <c r="A16" s="95"/>
      <c r="B16" s="75"/>
      <c r="C16" s="76"/>
      <c r="D16" s="75"/>
      <c r="E16" s="76"/>
      <c r="F16" s="75"/>
      <c r="G16" s="76"/>
      <c r="H16" s="75"/>
      <c r="I16" s="80"/>
      <c r="J16" s="82"/>
      <c r="K16" s="80"/>
      <c r="L16" s="100"/>
      <c r="M16" s="101"/>
      <c r="N16" s="82"/>
      <c r="O16" s="107"/>
      <c r="P16" s="82"/>
      <c r="Q16" s="87"/>
    </row>
    <row r="17" spans="1:17" ht="17.25" customHeight="1">
      <c r="A17" s="94">
        <v>3.5</v>
      </c>
      <c r="B17" s="189"/>
      <c r="C17" s="190"/>
      <c r="D17" s="189"/>
      <c r="E17" s="190"/>
      <c r="F17" s="189"/>
      <c r="G17" s="190"/>
      <c r="H17" s="189"/>
      <c r="I17" s="190"/>
      <c r="J17" s="234"/>
      <c r="K17" s="235"/>
      <c r="L17" s="234">
        <f>'7-1-1寸法表'!F17/1000*'7-1-1寸法表'!J17/1000*10</f>
        <v>5.869678440936949</v>
      </c>
      <c r="M17" s="235"/>
      <c r="N17" s="220"/>
      <c r="O17" s="220"/>
      <c r="P17" s="220"/>
      <c r="Q17" s="221"/>
    </row>
    <row r="18" spans="1:17" ht="17.25" customHeight="1">
      <c r="A18" s="95"/>
      <c r="B18" s="75"/>
      <c r="C18" s="76"/>
      <c r="D18" s="75"/>
      <c r="E18" s="76"/>
      <c r="F18" s="75"/>
      <c r="G18" s="76"/>
      <c r="H18" s="75"/>
      <c r="I18" s="80"/>
      <c r="J18" s="82"/>
      <c r="K18" s="80"/>
      <c r="L18" s="100"/>
      <c r="M18" s="101"/>
      <c r="N18" s="82"/>
      <c r="O18" s="107"/>
      <c r="P18" s="82"/>
      <c r="Q18" s="87"/>
    </row>
    <row r="19" spans="1:17" ht="17.25" customHeight="1">
      <c r="A19" s="94">
        <v>4</v>
      </c>
      <c r="B19" s="189"/>
      <c r="C19" s="190"/>
      <c r="D19" s="189"/>
      <c r="E19" s="190"/>
      <c r="F19" s="189"/>
      <c r="G19" s="190"/>
      <c r="H19" s="189"/>
      <c r="I19" s="190"/>
      <c r="J19" s="189"/>
      <c r="K19" s="190"/>
      <c r="L19" s="234">
        <f>'7-1-1寸法表'!F19/1000*'7-1-1寸法表'!J19/1000*10</f>
        <v>6.708203932499369</v>
      </c>
      <c r="M19" s="235"/>
      <c r="N19" s="220"/>
      <c r="O19" s="220"/>
      <c r="P19" s="220"/>
      <c r="Q19" s="221"/>
    </row>
    <row r="20" spans="1:17" ht="17.25" customHeight="1">
      <c r="A20" s="95"/>
      <c r="B20" s="75"/>
      <c r="C20" s="76"/>
      <c r="D20" s="75"/>
      <c r="E20" s="76"/>
      <c r="F20" s="75"/>
      <c r="G20" s="76"/>
      <c r="H20" s="75"/>
      <c r="I20" s="80"/>
      <c r="J20" s="82"/>
      <c r="K20" s="80"/>
      <c r="L20" s="100"/>
      <c r="M20" s="101"/>
      <c r="N20" s="82"/>
      <c r="O20" s="107"/>
      <c r="P20" s="82"/>
      <c r="Q20" s="87"/>
    </row>
    <row r="21" spans="1:17" ht="17.25" customHeight="1">
      <c r="A21" s="94">
        <v>4.5</v>
      </c>
      <c r="B21" s="189"/>
      <c r="C21" s="190"/>
      <c r="D21" s="189"/>
      <c r="E21" s="190"/>
      <c r="F21" s="189"/>
      <c r="G21" s="190"/>
      <c r="H21" s="189"/>
      <c r="I21" s="190"/>
      <c r="J21" s="189"/>
      <c r="K21" s="190"/>
      <c r="L21" s="234">
        <f>'7-1-1寸法表'!F21/1000*'7-1-1寸法表'!J21/1000*10</f>
        <v>7.54672942406179</v>
      </c>
      <c r="M21" s="235"/>
      <c r="N21" s="220"/>
      <c r="O21" s="220"/>
      <c r="P21" s="220"/>
      <c r="Q21" s="221"/>
    </row>
    <row r="22" spans="1:17" ht="17.25" customHeight="1">
      <c r="A22" s="95"/>
      <c r="B22" s="75"/>
      <c r="C22" s="76"/>
      <c r="D22" s="75"/>
      <c r="E22" s="76"/>
      <c r="F22" s="75"/>
      <c r="G22" s="76"/>
      <c r="H22" s="75"/>
      <c r="I22" s="80"/>
      <c r="J22" s="82"/>
      <c r="K22" s="80"/>
      <c r="L22" s="82"/>
      <c r="M22" s="80"/>
      <c r="N22" s="82"/>
      <c r="O22" s="107"/>
      <c r="P22" s="82"/>
      <c r="Q22" s="87"/>
    </row>
    <row r="23" spans="1:17" ht="17.25" customHeight="1">
      <c r="A23" s="94">
        <v>5</v>
      </c>
      <c r="B23" s="67"/>
      <c r="C23" s="68"/>
      <c r="D23" s="67"/>
      <c r="E23" s="68"/>
      <c r="F23" s="189"/>
      <c r="G23" s="190"/>
      <c r="H23" s="189"/>
      <c r="I23" s="190"/>
      <c r="J23" s="189"/>
      <c r="K23" s="190"/>
      <c r="L23" s="234">
        <f>'7-1-1寸法表'!F23/1000*'7-1-1寸法表'!J23/1000*10</f>
        <v>8.385254915624213</v>
      </c>
      <c r="M23" s="235"/>
      <c r="N23" s="224"/>
      <c r="O23" s="224"/>
      <c r="P23" s="224"/>
      <c r="Q23" s="225"/>
    </row>
    <row r="24" spans="1:17" ht="18.75" customHeight="1">
      <c r="A24" s="212" t="s">
        <v>67</v>
      </c>
      <c r="B24" s="213"/>
      <c r="C24" s="69"/>
      <c r="D24" s="69"/>
      <c r="E24" s="69"/>
      <c r="F24" s="69"/>
      <c r="G24" s="69"/>
      <c r="H24" s="69"/>
      <c r="I24" s="69"/>
      <c r="J24" s="69"/>
      <c r="K24" s="6"/>
      <c r="L24" s="6"/>
      <c r="M24" s="6"/>
      <c r="N24" s="115" t="s">
        <v>10</v>
      </c>
      <c r="O24" s="6"/>
      <c r="P24" s="7"/>
      <c r="Q24" s="8"/>
    </row>
    <row r="25" spans="1:17" ht="18.75" customHeight="1">
      <c r="A25" s="70" t="s">
        <v>60</v>
      </c>
      <c r="B25" s="228" t="s">
        <v>61</v>
      </c>
      <c r="C25" s="229"/>
      <c r="D25" s="232" t="s">
        <v>69</v>
      </c>
      <c r="E25" s="233"/>
      <c r="F25" s="232" t="s">
        <v>71</v>
      </c>
      <c r="G25" s="233"/>
      <c r="H25" s="232" t="s">
        <v>73</v>
      </c>
      <c r="I25" s="233"/>
      <c r="J25" s="232" t="s">
        <v>75</v>
      </c>
      <c r="K25" s="233"/>
      <c r="L25" s="81"/>
      <c r="M25" s="79"/>
      <c r="N25" s="81"/>
      <c r="O25" s="79"/>
      <c r="P25" s="81"/>
      <c r="Q25" s="85"/>
    </row>
    <row r="26" spans="1:17" ht="18.75" customHeight="1">
      <c r="A26" s="116" t="s">
        <v>64</v>
      </c>
      <c r="B26" s="226" t="s">
        <v>65</v>
      </c>
      <c r="C26" s="227"/>
      <c r="D26" s="222" t="s">
        <v>70</v>
      </c>
      <c r="E26" s="223"/>
      <c r="F26" s="222" t="s">
        <v>72</v>
      </c>
      <c r="G26" s="223"/>
      <c r="H26" s="222" t="s">
        <v>74</v>
      </c>
      <c r="I26" s="223"/>
      <c r="J26" s="222" t="s">
        <v>76</v>
      </c>
      <c r="K26" s="223"/>
      <c r="L26" s="91"/>
      <c r="M26" s="90"/>
      <c r="N26" s="91"/>
      <c r="O26" s="90"/>
      <c r="P26" s="91"/>
      <c r="Q26" s="92"/>
    </row>
    <row r="27" spans="1:17" ht="17.25" customHeight="1">
      <c r="A27" s="199">
        <v>350</v>
      </c>
      <c r="B27" s="73"/>
      <c r="C27" s="74"/>
      <c r="D27" s="73"/>
      <c r="E27" s="74"/>
      <c r="F27" s="73"/>
      <c r="G27" s="74"/>
      <c r="H27" s="73"/>
      <c r="I27" s="74"/>
      <c r="J27" s="73"/>
      <c r="K27" s="74"/>
      <c r="L27" s="73"/>
      <c r="M27" s="74"/>
      <c r="N27" s="73"/>
      <c r="O27" s="74"/>
      <c r="P27" s="73"/>
      <c r="Q27" s="97"/>
    </row>
    <row r="28" spans="1:18" ht="17.25" customHeight="1">
      <c r="A28" s="187"/>
      <c r="B28" s="189">
        <v>100</v>
      </c>
      <c r="C28" s="190"/>
      <c r="D28" s="234">
        <f>('7-1-1寸法表'!D28/1000+0.1+0.1)*10</f>
        <v>6.8999999999999995</v>
      </c>
      <c r="E28" s="235"/>
      <c r="F28" s="234">
        <f>('7-1-1寸法表'!H28/1000+'7-1-1寸法表'!J28/1000)*10</f>
        <v>3.5</v>
      </c>
      <c r="G28" s="235"/>
      <c r="H28" s="234">
        <f>('7-1-1寸法表'!D28/1000*'7-1-1寸法表'!H28/1000-('7-1-1寸法表'!D28/1000-'7-1-1寸法表'!F28/1000)*('7-1-1寸法表'!H28/1000-'7-1-1寸法表'!J28/1000)/2)*10</f>
        <v>0.9325</v>
      </c>
      <c r="I28" s="235"/>
      <c r="J28" s="234">
        <f>'7-1-1寸法表'!D28/1000*'7-1-1寸法表'!H28/1000-('7-1-1寸法表'!D28/1000-'7-1-1寸法表'!F28/1000)*('7-1-1寸法表'!H28/1000-'7-1-1寸法表'!J28/1000)/2</f>
        <v>0.09325</v>
      </c>
      <c r="K28" s="235"/>
      <c r="L28" s="67"/>
      <c r="M28" s="68"/>
      <c r="N28" s="67"/>
      <c r="O28" s="68"/>
      <c r="P28" s="67"/>
      <c r="Q28" s="98"/>
      <c r="R28" s="54"/>
    </row>
    <row r="29" spans="1:17" ht="17.25" customHeight="1">
      <c r="A29" s="187"/>
      <c r="B29" s="75"/>
      <c r="C29" s="76"/>
      <c r="D29" s="112"/>
      <c r="E29" s="113"/>
      <c r="F29" s="112"/>
      <c r="G29" s="113"/>
      <c r="H29" s="112"/>
      <c r="I29" s="113"/>
      <c r="J29" s="112"/>
      <c r="K29" s="113"/>
      <c r="L29" s="75"/>
      <c r="M29" s="76"/>
      <c r="N29" s="75"/>
      <c r="O29" s="76"/>
      <c r="P29" s="75"/>
      <c r="Q29" s="103"/>
    </row>
    <row r="30" spans="1:17" ht="17.25" customHeight="1">
      <c r="A30" s="188"/>
      <c r="B30" s="189">
        <v>150</v>
      </c>
      <c r="C30" s="190"/>
      <c r="D30" s="234">
        <f>('7-1-1寸法表'!D30/1000+0.1+0.1)*10</f>
        <v>7.199999999999999</v>
      </c>
      <c r="E30" s="235"/>
      <c r="F30" s="234">
        <f>('7-1-1寸法表'!H30/1000+'7-1-1寸法表'!J30/1000)*10</f>
        <v>4</v>
      </c>
      <c r="G30" s="235"/>
      <c r="H30" s="234">
        <f>('7-1-1寸法表'!D30/1000*'7-1-1寸法表'!H30/1000-('7-1-1寸法表'!D30/1000-'7-1-1寸法表'!F30/1000)*('7-1-1寸法表'!H30/1000-'7-1-1寸法表'!J30/1000)/2)*10</f>
        <v>1.14</v>
      </c>
      <c r="I30" s="235"/>
      <c r="J30" s="234">
        <f>'7-1-1寸法表'!D30/1000*'7-1-1寸法表'!H30/1000-('7-1-1寸法表'!D30/1000-'7-1-1寸法表'!F30/1000)*('7-1-1寸法表'!H30/1000-'7-1-1寸法表'!J30/1000)/2</f>
        <v>0.11399999999999999</v>
      </c>
      <c r="K30" s="235"/>
      <c r="L30" s="67"/>
      <c r="M30" s="68"/>
      <c r="N30" s="67"/>
      <c r="O30" s="68"/>
      <c r="P30" s="67"/>
      <c r="Q30" s="98"/>
    </row>
    <row r="31" spans="1:17" ht="17.25" customHeight="1">
      <c r="A31" s="104"/>
      <c r="B31" s="75"/>
      <c r="C31" s="76"/>
      <c r="D31" s="75"/>
      <c r="E31" s="76"/>
      <c r="F31" s="75"/>
      <c r="G31" s="76"/>
      <c r="H31" s="75"/>
      <c r="I31" s="76"/>
      <c r="J31" s="75"/>
      <c r="K31" s="76"/>
      <c r="L31" s="75"/>
      <c r="M31" s="76"/>
      <c r="N31" s="75"/>
      <c r="O31" s="76"/>
      <c r="P31" s="75"/>
      <c r="Q31" s="103"/>
    </row>
    <row r="32" spans="1:18" ht="17.25" customHeight="1">
      <c r="A32" s="105"/>
      <c r="B32" s="189"/>
      <c r="C32" s="190"/>
      <c r="D32" s="234"/>
      <c r="E32" s="235"/>
      <c r="F32" s="189"/>
      <c r="G32" s="190"/>
      <c r="H32" s="189"/>
      <c r="I32" s="190"/>
      <c r="J32" s="189"/>
      <c r="K32" s="190"/>
      <c r="L32" s="67"/>
      <c r="M32" s="68"/>
      <c r="N32" s="67"/>
      <c r="O32" s="68"/>
      <c r="P32" s="67"/>
      <c r="Q32" s="98"/>
      <c r="R32" s="96"/>
    </row>
    <row r="33" spans="1:17" ht="17.25" customHeight="1">
      <c r="A33" s="95"/>
      <c r="B33" s="75"/>
      <c r="C33" s="76"/>
      <c r="D33" s="75"/>
      <c r="E33" s="76"/>
      <c r="F33" s="75"/>
      <c r="G33" s="76"/>
      <c r="H33" s="75"/>
      <c r="I33" s="76"/>
      <c r="J33" s="75"/>
      <c r="K33" s="76"/>
      <c r="L33" s="75"/>
      <c r="M33" s="76"/>
      <c r="N33" s="75"/>
      <c r="O33" s="76"/>
      <c r="P33" s="75"/>
      <c r="Q33" s="103"/>
    </row>
    <row r="34" spans="1:17" ht="17.25" customHeight="1">
      <c r="A34" s="94"/>
      <c r="B34" s="189"/>
      <c r="C34" s="190"/>
      <c r="D34" s="189"/>
      <c r="E34" s="190"/>
      <c r="F34" s="189"/>
      <c r="G34" s="190"/>
      <c r="H34" s="189"/>
      <c r="I34" s="190"/>
      <c r="J34" s="189"/>
      <c r="K34" s="190"/>
      <c r="L34" s="67"/>
      <c r="M34" s="68"/>
      <c r="N34" s="67"/>
      <c r="O34" s="68"/>
      <c r="P34" s="67"/>
      <c r="Q34" s="98"/>
    </row>
    <row r="35" spans="1:17" ht="17.25" customHeight="1">
      <c r="A35" s="95"/>
      <c r="B35" s="75"/>
      <c r="C35" s="76"/>
      <c r="D35" s="75"/>
      <c r="E35" s="76"/>
      <c r="F35" s="75"/>
      <c r="G35" s="76"/>
      <c r="H35" s="75"/>
      <c r="I35" s="76"/>
      <c r="J35" s="75"/>
      <c r="K35" s="76"/>
      <c r="L35" s="75"/>
      <c r="M35" s="76"/>
      <c r="N35" s="75"/>
      <c r="O35" s="76"/>
      <c r="P35" s="75"/>
      <c r="Q35" s="103"/>
    </row>
    <row r="36" spans="1:17" ht="17.25" customHeight="1">
      <c r="A36" s="94"/>
      <c r="B36" s="189"/>
      <c r="C36" s="190"/>
      <c r="D36" s="189"/>
      <c r="E36" s="190"/>
      <c r="F36" s="189"/>
      <c r="G36" s="190"/>
      <c r="H36" s="189"/>
      <c r="I36" s="190"/>
      <c r="J36" s="189"/>
      <c r="K36" s="190"/>
      <c r="L36" s="67"/>
      <c r="M36" s="68"/>
      <c r="N36" s="67"/>
      <c r="O36" s="68"/>
      <c r="P36" s="67"/>
      <c r="Q36" s="98"/>
    </row>
    <row r="37" spans="1:17" ht="17.25" customHeight="1">
      <c r="A37" s="95"/>
      <c r="B37" s="75"/>
      <c r="C37" s="76"/>
      <c r="D37" s="75"/>
      <c r="E37" s="76"/>
      <c r="F37" s="75"/>
      <c r="G37" s="76"/>
      <c r="H37" s="75"/>
      <c r="I37" s="76"/>
      <c r="J37" s="75"/>
      <c r="K37" s="76"/>
      <c r="L37" s="75"/>
      <c r="M37" s="76"/>
      <c r="N37" s="75"/>
      <c r="O37" s="76"/>
      <c r="P37" s="75"/>
      <c r="Q37" s="103"/>
    </row>
    <row r="38" spans="1:17" ht="17.25" customHeight="1">
      <c r="A38" s="94"/>
      <c r="B38" s="189"/>
      <c r="C38" s="190"/>
      <c r="D38" s="189"/>
      <c r="E38" s="190"/>
      <c r="F38" s="189"/>
      <c r="G38" s="190"/>
      <c r="H38" s="189"/>
      <c r="I38" s="190"/>
      <c r="J38" s="189"/>
      <c r="K38" s="190"/>
      <c r="L38" s="67"/>
      <c r="M38" s="68"/>
      <c r="N38" s="67"/>
      <c r="O38" s="68"/>
      <c r="P38" s="67"/>
      <c r="Q38" s="98"/>
    </row>
    <row r="39" spans="1:17" ht="17.25" customHeight="1">
      <c r="A39" s="95"/>
      <c r="B39" s="75"/>
      <c r="C39" s="76"/>
      <c r="D39" s="75"/>
      <c r="E39" s="76"/>
      <c r="F39" s="75"/>
      <c r="G39" s="76"/>
      <c r="H39" s="75"/>
      <c r="I39" s="76"/>
      <c r="J39" s="75"/>
      <c r="K39" s="76"/>
      <c r="L39" s="75"/>
      <c r="M39" s="76"/>
      <c r="N39" s="75"/>
      <c r="O39" s="76"/>
      <c r="P39" s="75"/>
      <c r="Q39" s="103"/>
    </row>
    <row r="40" spans="1:17" ht="17.25" customHeight="1">
      <c r="A40" s="94"/>
      <c r="B40" s="189"/>
      <c r="C40" s="190"/>
      <c r="D40" s="189"/>
      <c r="E40" s="190"/>
      <c r="F40" s="189"/>
      <c r="G40" s="190"/>
      <c r="H40" s="189"/>
      <c r="I40" s="190"/>
      <c r="J40" s="189"/>
      <c r="K40" s="190"/>
      <c r="L40" s="67"/>
      <c r="M40" s="68"/>
      <c r="N40" s="67"/>
      <c r="O40" s="68"/>
      <c r="P40" s="67"/>
      <c r="Q40" s="98"/>
    </row>
    <row r="41" spans="1:17" ht="17.25" customHeight="1">
      <c r="A41" s="95"/>
      <c r="B41" s="75"/>
      <c r="C41" s="76"/>
      <c r="D41" s="75"/>
      <c r="E41" s="76"/>
      <c r="F41" s="75"/>
      <c r="G41" s="76"/>
      <c r="H41" s="75"/>
      <c r="I41" s="76"/>
      <c r="J41" s="75"/>
      <c r="K41" s="76"/>
      <c r="L41" s="75"/>
      <c r="M41" s="76"/>
      <c r="N41" s="75"/>
      <c r="O41" s="76"/>
      <c r="P41" s="75"/>
      <c r="Q41" s="103"/>
    </row>
    <row r="42" spans="1:17" ht="17.25" customHeight="1">
      <c r="A42" s="94"/>
      <c r="B42" s="189"/>
      <c r="C42" s="190"/>
      <c r="D42" s="189"/>
      <c r="E42" s="190"/>
      <c r="F42" s="189"/>
      <c r="G42" s="190"/>
      <c r="H42" s="189"/>
      <c r="I42" s="190"/>
      <c r="J42" s="189"/>
      <c r="K42" s="190"/>
      <c r="L42" s="67"/>
      <c r="M42" s="68"/>
      <c r="N42" s="67"/>
      <c r="O42" s="68"/>
      <c r="P42" s="67"/>
      <c r="Q42" s="98"/>
    </row>
    <row r="43" spans="1:17" ht="17.25" customHeight="1">
      <c r="A43" s="95"/>
      <c r="B43" s="75"/>
      <c r="C43" s="76"/>
      <c r="D43" s="75"/>
      <c r="E43" s="76"/>
      <c r="F43" s="75"/>
      <c r="G43" s="76"/>
      <c r="H43" s="75"/>
      <c r="I43" s="76"/>
      <c r="J43" s="75"/>
      <c r="K43" s="76"/>
      <c r="L43" s="75"/>
      <c r="M43" s="76"/>
      <c r="N43" s="75"/>
      <c r="O43" s="76"/>
      <c r="P43" s="75"/>
      <c r="Q43" s="103"/>
    </row>
    <row r="44" spans="1:17" ht="17.25" customHeight="1">
      <c r="A44" s="99"/>
      <c r="B44" s="222"/>
      <c r="C44" s="223"/>
      <c r="D44" s="222"/>
      <c r="E44" s="223"/>
      <c r="F44" s="222"/>
      <c r="G44" s="223"/>
      <c r="H44" s="222"/>
      <c r="I44" s="223"/>
      <c r="J44" s="222"/>
      <c r="K44" s="223"/>
      <c r="L44" s="88"/>
      <c r="M44" s="89"/>
      <c r="N44" s="88"/>
      <c r="O44" s="89"/>
      <c r="P44" s="88"/>
      <c r="Q44" s="102"/>
    </row>
  </sheetData>
  <mergeCells count="132">
    <mergeCell ref="H9:I9"/>
    <mergeCell ref="A1:Q1"/>
    <mergeCell ref="A3:B3"/>
    <mergeCell ref="P7:Q7"/>
    <mergeCell ref="B9:C9"/>
    <mergeCell ref="D9:E9"/>
    <mergeCell ref="F9:G9"/>
    <mergeCell ref="N9:O9"/>
    <mergeCell ref="P9:Q9"/>
    <mergeCell ref="H4:M4"/>
    <mergeCell ref="A2:E2"/>
    <mergeCell ref="B4:G4"/>
    <mergeCell ref="N7:O7"/>
    <mergeCell ref="B7:C7"/>
    <mergeCell ref="D7:E7"/>
    <mergeCell ref="F7:G7"/>
    <mergeCell ref="H7:I7"/>
    <mergeCell ref="H32:I32"/>
    <mergeCell ref="H28:I28"/>
    <mergeCell ref="B28:C28"/>
    <mergeCell ref="D28:E28"/>
    <mergeCell ref="F28:G28"/>
    <mergeCell ref="B32:C32"/>
    <mergeCell ref="F32:G32"/>
    <mergeCell ref="D32:E32"/>
    <mergeCell ref="B34:C34"/>
    <mergeCell ref="D34:E34"/>
    <mergeCell ref="F34:G34"/>
    <mergeCell ref="H34:I34"/>
    <mergeCell ref="B36:C36"/>
    <mergeCell ref="D36:E36"/>
    <mergeCell ref="F36:G36"/>
    <mergeCell ref="H36:I36"/>
    <mergeCell ref="B38:C38"/>
    <mergeCell ref="D38:E38"/>
    <mergeCell ref="F38:G38"/>
    <mergeCell ref="H38:I38"/>
    <mergeCell ref="B40:C40"/>
    <mergeCell ref="D40:E40"/>
    <mergeCell ref="F40:G40"/>
    <mergeCell ref="H40:I40"/>
    <mergeCell ref="B42:C42"/>
    <mergeCell ref="D42:E42"/>
    <mergeCell ref="F42:G42"/>
    <mergeCell ref="H42:I42"/>
    <mergeCell ref="B44:C44"/>
    <mergeCell ref="D44:E44"/>
    <mergeCell ref="F44:G44"/>
    <mergeCell ref="H44:I44"/>
    <mergeCell ref="J44:K44"/>
    <mergeCell ref="J42:K42"/>
    <mergeCell ref="J40:K40"/>
    <mergeCell ref="J38:K38"/>
    <mergeCell ref="J36:K36"/>
    <mergeCell ref="J34:K34"/>
    <mergeCell ref="J32:K32"/>
    <mergeCell ref="L7:M7"/>
    <mergeCell ref="J7:K7"/>
    <mergeCell ref="J9:K9"/>
    <mergeCell ref="L9:M9"/>
    <mergeCell ref="J13:K13"/>
    <mergeCell ref="J15:K15"/>
    <mergeCell ref="J17:K17"/>
    <mergeCell ref="N11:O11"/>
    <mergeCell ref="P11:Q11"/>
    <mergeCell ref="B11:C11"/>
    <mergeCell ref="D11:E11"/>
    <mergeCell ref="F11:G11"/>
    <mergeCell ref="H11:I11"/>
    <mergeCell ref="J11:K11"/>
    <mergeCell ref="L11:M11"/>
    <mergeCell ref="B13:C13"/>
    <mergeCell ref="D13:E13"/>
    <mergeCell ref="F13:G13"/>
    <mergeCell ref="H13:I13"/>
    <mergeCell ref="N13:O13"/>
    <mergeCell ref="P13:Q13"/>
    <mergeCell ref="L15:M15"/>
    <mergeCell ref="N15:O15"/>
    <mergeCell ref="P15:Q15"/>
    <mergeCell ref="L13:M13"/>
    <mergeCell ref="B17:C17"/>
    <mergeCell ref="D17:E17"/>
    <mergeCell ref="F17:G17"/>
    <mergeCell ref="H17:I17"/>
    <mergeCell ref="B15:C15"/>
    <mergeCell ref="D15:E15"/>
    <mergeCell ref="F15:G15"/>
    <mergeCell ref="H15:I15"/>
    <mergeCell ref="L17:M17"/>
    <mergeCell ref="N17:O17"/>
    <mergeCell ref="P17:Q17"/>
    <mergeCell ref="L19:M19"/>
    <mergeCell ref="N19:O19"/>
    <mergeCell ref="P19:Q19"/>
    <mergeCell ref="J19:K19"/>
    <mergeCell ref="B21:C21"/>
    <mergeCell ref="D21:E21"/>
    <mergeCell ref="F21:G21"/>
    <mergeCell ref="H21:I21"/>
    <mergeCell ref="J21:K21"/>
    <mergeCell ref="B19:C19"/>
    <mergeCell ref="D19:E19"/>
    <mergeCell ref="F19:G19"/>
    <mergeCell ref="H19:I19"/>
    <mergeCell ref="N21:O21"/>
    <mergeCell ref="P21:Q21"/>
    <mergeCell ref="N23:O23"/>
    <mergeCell ref="P23:Q23"/>
    <mergeCell ref="J23:K23"/>
    <mergeCell ref="H23:I23"/>
    <mergeCell ref="D25:E25"/>
    <mergeCell ref="L21:M21"/>
    <mergeCell ref="L23:M23"/>
    <mergeCell ref="H25:I25"/>
    <mergeCell ref="A27:A30"/>
    <mergeCell ref="F23:G23"/>
    <mergeCell ref="B26:C26"/>
    <mergeCell ref="B25:C25"/>
    <mergeCell ref="A24:B24"/>
    <mergeCell ref="F26:G26"/>
    <mergeCell ref="F25:G25"/>
    <mergeCell ref="H26:I26"/>
    <mergeCell ref="B30:C30"/>
    <mergeCell ref="J25:K25"/>
    <mergeCell ref="J26:K26"/>
    <mergeCell ref="D30:E30"/>
    <mergeCell ref="F30:G30"/>
    <mergeCell ref="H30:I30"/>
    <mergeCell ref="J28:K28"/>
    <mergeCell ref="J30:K30"/>
    <mergeCell ref="D26:E26"/>
  </mergeCells>
  <printOptions/>
  <pageMargins left="0.91" right="0.42" top="0.7874015748031497" bottom="0.35433070866141736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7"/>
  <sheetViews>
    <sheetView showZeros="0" workbookViewId="0" topLeftCell="A1">
      <selection activeCell="A1" sqref="A1:P1"/>
    </sheetView>
  </sheetViews>
  <sheetFormatPr defaultColWidth="9.00390625" defaultRowHeight="15" customHeight="1"/>
  <cols>
    <col min="1" max="2" width="13.625" style="120" customWidth="1"/>
    <col min="3" max="3" width="3.625" style="120" customWidth="1"/>
    <col min="4" max="4" width="4.75390625" style="120" customWidth="1"/>
    <col min="5" max="5" width="3.625" style="120" customWidth="1"/>
    <col min="6" max="6" width="4.75390625" style="120" customWidth="1"/>
    <col min="7" max="7" width="3.625" style="120" customWidth="1"/>
    <col min="8" max="8" width="4.75390625" style="120" customWidth="1"/>
    <col min="9" max="9" width="3.625" style="120" customWidth="1"/>
    <col min="10" max="10" width="4.75390625" style="120" customWidth="1"/>
    <col min="11" max="11" width="3.625" style="120" customWidth="1"/>
    <col min="12" max="12" width="4.75390625" style="120" customWidth="1"/>
    <col min="13" max="13" width="2.25390625" style="120" customWidth="1"/>
    <col min="14" max="14" width="3.25390625" style="120" customWidth="1"/>
    <col min="15" max="15" width="4.375" style="120" customWidth="1"/>
    <col min="16" max="16" width="10.625" style="120" customWidth="1"/>
    <col min="17" max="17" width="9.00390625" style="120" customWidth="1"/>
    <col min="18" max="23" width="7.625" style="120" customWidth="1"/>
    <col min="24" max="16384" width="9.00390625" style="120" customWidth="1"/>
  </cols>
  <sheetData>
    <row r="1" spans="1:16" ht="24.75" customHeight="1">
      <c r="A1" s="236" t="s">
        <v>18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46"/>
    </row>
    <row r="2" spans="1:16" ht="24.75" customHeight="1">
      <c r="A2" s="236" t="s">
        <v>19</v>
      </c>
      <c r="B2" s="237"/>
      <c r="C2" s="119" t="s">
        <v>99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1"/>
      <c r="P2" s="122"/>
    </row>
    <row r="3" spans="1:16" ht="21" customHeight="1">
      <c r="A3" s="250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123"/>
      <c r="M3" s="123"/>
      <c r="N3" s="123"/>
      <c r="O3" s="123"/>
      <c r="P3" s="124"/>
    </row>
    <row r="4" spans="1:23" ht="21" customHeight="1">
      <c r="A4" s="252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38" t="s">
        <v>26</v>
      </c>
      <c r="M4" s="258"/>
      <c r="N4" s="258"/>
      <c r="O4" s="256"/>
      <c r="P4" s="125"/>
      <c r="R4" s="126"/>
      <c r="S4" s="126"/>
      <c r="T4" s="126"/>
      <c r="U4" s="126"/>
      <c r="V4" s="126"/>
      <c r="W4" s="126"/>
    </row>
    <row r="5" spans="1:21" ht="21" customHeight="1">
      <c r="A5" s="252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38" t="s">
        <v>84</v>
      </c>
      <c r="M5" s="256"/>
      <c r="N5" s="244">
        <v>1</v>
      </c>
      <c r="O5" s="245"/>
      <c r="P5" s="125"/>
      <c r="R5" s="127"/>
      <c r="S5" s="127"/>
      <c r="T5" s="127"/>
      <c r="U5" s="127"/>
    </row>
    <row r="6" spans="1:21" ht="21" customHeight="1">
      <c r="A6" s="252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38" t="s">
        <v>85</v>
      </c>
      <c r="M6" s="256"/>
      <c r="N6" s="128" t="s">
        <v>94</v>
      </c>
      <c r="O6" s="186">
        <v>0.3</v>
      </c>
      <c r="P6" s="125"/>
      <c r="R6" s="127"/>
      <c r="S6" s="127"/>
      <c r="T6" s="127"/>
      <c r="U6" s="127"/>
    </row>
    <row r="7" spans="1:21" ht="21" customHeight="1">
      <c r="A7" s="252"/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38" t="s">
        <v>86</v>
      </c>
      <c r="M7" s="256"/>
      <c r="N7" s="240">
        <f>IF($O$6=0.3,VLOOKUP($N$5,寸法表,2,),IF($O$6=0.4,VLOOKUP($N$5,寸法表,4),IF($O$6=0.5,VLOOKUP($N$5,寸法表,6))))</f>
        <v>1044.030650891055</v>
      </c>
      <c r="O7" s="241"/>
      <c r="P7" s="125"/>
      <c r="R7" s="127"/>
      <c r="S7" s="127"/>
      <c r="T7" s="127"/>
      <c r="U7" s="127"/>
    </row>
    <row r="8" spans="1:21" ht="21" customHeight="1">
      <c r="A8" s="252"/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38" t="s">
        <v>87</v>
      </c>
      <c r="M8" s="256"/>
      <c r="N8" s="238">
        <f>VLOOKUP($N$5,寸法表,8)</f>
        <v>350</v>
      </c>
      <c r="O8" s="239"/>
      <c r="P8" s="125"/>
      <c r="R8" s="127"/>
      <c r="S8" s="127"/>
      <c r="T8" s="127"/>
      <c r="U8" s="127"/>
    </row>
    <row r="9" spans="1:21" ht="10.5" customHeight="1">
      <c r="A9" s="252"/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61" t="s">
        <v>88</v>
      </c>
      <c r="M9" s="262"/>
      <c r="N9" s="263">
        <f>VLOOKUP($N$5,寸法表,10)</f>
        <v>50</v>
      </c>
      <c r="O9" s="264"/>
      <c r="P9" s="125"/>
      <c r="R9" s="127"/>
      <c r="S9" s="127"/>
      <c r="T9" s="127"/>
      <c r="U9" s="127"/>
    </row>
    <row r="10" spans="1:21" ht="10.5" customHeight="1">
      <c r="A10" s="252"/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42" t="s">
        <v>96</v>
      </c>
      <c r="M10" s="243"/>
      <c r="N10" s="265"/>
      <c r="O10" s="260"/>
      <c r="P10" s="125"/>
      <c r="R10" s="127"/>
      <c r="S10" s="127"/>
      <c r="T10" s="127"/>
      <c r="U10" s="127"/>
    </row>
    <row r="11" spans="1:21" ht="21" customHeight="1">
      <c r="A11" s="252"/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38" t="s">
        <v>95</v>
      </c>
      <c r="M11" s="239"/>
      <c r="N11" s="238">
        <f>VLOOKUP($N$5,寸法表,12)</f>
        <v>300</v>
      </c>
      <c r="O11" s="239"/>
      <c r="P11" s="125"/>
      <c r="R11" s="127"/>
      <c r="S11" s="127"/>
      <c r="T11" s="127"/>
      <c r="U11" s="127"/>
    </row>
    <row r="12" spans="1:21" ht="21" customHeight="1">
      <c r="A12" s="252"/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38" t="s">
        <v>89</v>
      </c>
      <c r="M12" s="239"/>
      <c r="N12" s="238">
        <f>VLOOKUP($N$5,寸法表,14)</f>
        <v>400</v>
      </c>
      <c r="O12" s="239"/>
      <c r="P12" s="125"/>
      <c r="R12" s="127"/>
      <c r="S12" s="127"/>
      <c r="T12" s="127"/>
      <c r="U12" s="127"/>
    </row>
    <row r="13" spans="1:21" ht="21" customHeight="1">
      <c r="A13" s="252"/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7" t="s">
        <v>90</v>
      </c>
      <c r="M13" s="257"/>
      <c r="N13" s="238">
        <f>VLOOKUP($N$9,'7-1-1寸法表'!$B$27:$Q$44,3)</f>
        <v>490</v>
      </c>
      <c r="O13" s="239"/>
      <c r="P13" s="125"/>
      <c r="R13" s="130"/>
      <c r="S13" s="130"/>
      <c r="T13" s="130"/>
      <c r="U13" s="130"/>
    </row>
    <row r="14" spans="1:21" ht="21" customHeight="1">
      <c r="A14" s="252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7" t="s">
        <v>91</v>
      </c>
      <c r="M14" s="257"/>
      <c r="N14" s="238">
        <f>VLOOKUP($N$9,'7-1-1寸法表'!$B$27:$Q$44,5)</f>
        <v>100</v>
      </c>
      <c r="O14" s="239"/>
      <c r="P14" s="125"/>
      <c r="R14" s="130"/>
      <c r="S14" s="130"/>
      <c r="T14" s="130"/>
      <c r="U14" s="130"/>
    </row>
    <row r="15" spans="1:21" ht="21" customHeight="1">
      <c r="A15" s="252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38" t="s">
        <v>92</v>
      </c>
      <c r="M15" s="256"/>
      <c r="N15" s="238">
        <f>VLOOKUP($N$9,'7-1-1寸法表'!$B$27:$Q$44,7)</f>
        <v>250</v>
      </c>
      <c r="O15" s="239"/>
      <c r="P15" s="125"/>
      <c r="R15" s="130"/>
      <c r="S15" s="130"/>
      <c r="T15" s="130"/>
      <c r="U15" s="130"/>
    </row>
    <row r="16" spans="1:16" ht="21" customHeight="1">
      <c r="A16" s="252"/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38" t="s">
        <v>93</v>
      </c>
      <c r="M16" s="256"/>
      <c r="N16" s="238">
        <f>VLOOKUP($N$9,'7-1-1寸法表'!$B$27:$Q$44,9)</f>
        <v>100</v>
      </c>
      <c r="O16" s="239"/>
      <c r="P16" s="125"/>
    </row>
    <row r="17" spans="1:16" ht="21" customHeight="1">
      <c r="A17" s="254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131"/>
      <c r="M17" s="131"/>
      <c r="N17" s="131"/>
      <c r="O17" s="132" t="s">
        <v>83</v>
      </c>
      <c r="P17" s="133"/>
    </row>
    <row r="18" spans="1:16" s="138" customFormat="1" ht="24.75" customHeight="1">
      <c r="A18" s="134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6" t="s">
        <v>10</v>
      </c>
      <c r="P18" s="137"/>
    </row>
    <row r="19" spans="1:16" ht="24.75" customHeight="1">
      <c r="A19" s="139" t="s">
        <v>20</v>
      </c>
      <c r="B19" s="140" t="s">
        <v>21</v>
      </c>
      <c r="C19" s="247" t="s">
        <v>98</v>
      </c>
      <c r="D19" s="248"/>
      <c r="E19" s="248"/>
      <c r="F19" s="248"/>
      <c r="G19" s="248"/>
      <c r="H19" s="248"/>
      <c r="I19" s="248"/>
      <c r="J19" s="248"/>
      <c r="K19" s="248"/>
      <c r="L19" s="248"/>
      <c r="M19" s="249"/>
      <c r="N19" s="266" t="s">
        <v>22</v>
      </c>
      <c r="O19" s="267"/>
      <c r="P19" s="141" t="s">
        <v>23</v>
      </c>
    </row>
    <row r="20" spans="1:16" ht="15" customHeight="1">
      <c r="A20" s="142"/>
      <c r="B20" s="143"/>
      <c r="C20" s="144"/>
      <c r="D20" s="145"/>
      <c r="E20" s="145"/>
      <c r="F20" s="145"/>
      <c r="G20" s="145"/>
      <c r="H20" s="145"/>
      <c r="I20" s="145"/>
      <c r="J20" s="145"/>
      <c r="K20" s="145"/>
      <c r="L20" s="145"/>
      <c r="M20" s="146"/>
      <c r="N20" s="144"/>
      <c r="O20" s="147"/>
      <c r="P20" s="148"/>
    </row>
    <row r="21" spans="1:16" ht="16.5" customHeight="1">
      <c r="A21" s="149" t="s">
        <v>78</v>
      </c>
      <c r="B21" s="150"/>
      <c r="C21" s="151"/>
      <c r="D21" s="152"/>
      <c r="E21" s="152"/>
      <c r="F21" s="152"/>
      <c r="G21" s="152"/>
      <c r="H21" s="153"/>
      <c r="I21" s="152"/>
      <c r="J21" s="154"/>
      <c r="K21" s="152"/>
      <c r="L21" s="153"/>
      <c r="M21" s="155"/>
      <c r="N21" s="156"/>
      <c r="O21" s="129"/>
      <c r="P21" s="157"/>
    </row>
    <row r="22" spans="1:16" ht="15" customHeight="1">
      <c r="A22" s="158"/>
      <c r="B22" s="159"/>
      <c r="C22" s="160"/>
      <c r="D22" s="161"/>
      <c r="E22" s="162"/>
      <c r="F22" s="161"/>
      <c r="G22" s="162"/>
      <c r="H22" s="162"/>
      <c r="I22" s="162"/>
      <c r="J22" s="162"/>
      <c r="K22" s="162"/>
      <c r="L22" s="162"/>
      <c r="M22" s="163"/>
      <c r="N22" s="164"/>
      <c r="O22" s="165"/>
      <c r="P22" s="166"/>
    </row>
    <row r="23" spans="1:16" ht="16.5" customHeight="1">
      <c r="A23" s="167" t="s">
        <v>12</v>
      </c>
      <c r="B23" s="150" t="s">
        <v>14</v>
      </c>
      <c r="C23" s="168" t="s">
        <v>34</v>
      </c>
      <c r="D23" s="152">
        <f>N13/1000</f>
        <v>0.49</v>
      </c>
      <c r="E23" s="152" t="s">
        <v>16</v>
      </c>
      <c r="F23" s="152">
        <v>0.1</v>
      </c>
      <c r="G23" s="152" t="s">
        <v>16</v>
      </c>
      <c r="H23" s="152">
        <v>0.1</v>
      </c>
      <c r="I23" s="152" t="s">
        <v>33</v>
      </c>
      <c r="J23" s="169">
        <v>10</v>
      </c>
      <c r="K23" s="170"/>
      <c r="L23" s="154"/>
      <c r="M23" s="155"/>
      <c r="N23" s="259" t="s">
        <v>9</v>
      </c>
      <c r="O23" s="260"/>
      <c r="P23" s="157">
        <f>(D23+F23+H23)*J23</f>
        <v>6.8999999999999995</v>
      </c>
    </row>
    <row r="24" spans="1:16" ht="15" customHeight="1">
      <c r="A24" s="158"/>
      <c r="B24" s="159"/>
      <c r="C24" s="160"/>
      <c r="D24" s="161"/>
      <c r="E24" s="162"/>
      <c r="F24" s="161"/>
      <c r="G24" s="162"/>
      <c r="H24" s="162"/>
      <c r="I24" s="162"/>
      <c r="J24" s="162"/>
      <c r="K24" s="162"/>
      <c r="L24" s="162"/>
      <c r="M24" s="163"/>
      <c r="N24" s="164"/>
      <c r="O24" s="165"/>
      <c r="P24" s="166"/>
    </row>
    <row r="25" spans="1:16" ht="16.5" customHeight="1">
      <c r="A25" s="167" t="s">
        <v>8</v>
      </c>
      <c r="B25" s="150"/>
      <c r="C25" s="168" t="s">
        <v>34</v>
      </c>
      <c r="D25" s="152">
        <f>N15/1000</f>
        <v>0.25</v>
      </c>
      <c r="E25" s="152" t="s">
        <v>16</v>
      </c>
      <c r="F25" s="152">
        <f>N16/1000</f>
        <v>0.1</v>
      </c>
      <c r="G25" s="152" t="s">
        <v>33</v>
      </c>
      <c r="H25" s="169">
        <v>10</v>
      </c>
      <c r="I25" s="170"/>
      <c r="J25" s="152"/>
      <c r="K25" s="170"/>
      <c r="L25" s="154"/>
      <c r="M25" s="155"/>
      <c r="N25" s="259" t="s">
        <v>9</v>
      </c>
      <c r="O25" s="260"/>
      <c r="P25" s="157">
        <f>(D25+F25)*H25</f>
        <v>3.5</v>
      </c>
    </row>
    <row r="26" spans="1:16" ht="15" customHeight="1">
      <c r="A26" s="171"/>
      <c r="B26" s="159"/>
      <c r="C26" s="172"/>
      <c r="D26" s="173"/>
      <c r="E26" s="174"/>
      <c r="F26" s="161"/>
      <c r="G26" s="161"/>
      <c r="H26" s="161"/>
      <c r="I26" s="161"/>
      <c r="J26" s="174"/>
      <c r="K26" s="161"/>
      <c r="L26" s="162"/>
      <c r="M26" s="163"/>
      <c r="N26" s="164"/>
      <c r="O26" s="165"/>
      <c r="P26" s="166"/>
    </row>
    <row r="27" spans="1:16" ht="16.5" customHeight="1">
      <c r="A27" s="167" t="s">
        <v>28</v>
      </c>
      <c r="B27" s="150" t="s">
        <v>97</v>
      </c>
      <c r="C27" s="151" t="s">
        <v>36</v>
      </c>
      <c r="D27" s="152">
        <f>N13/1000</f>
        <v>0.49</v>
      </c>
      <c r="E27" s="152" t="s">
        <v>15</v>
      </c>
      <c r="F27" s="152">
        <f>N15/1000</f>
        <v>0.25</v>
      </c>
      <c r="G27" s="170" t="s">
        <v>32</v>
      </c>
      <c r="H27" s="152">
        <f>N13/1000</f>
        <v>0.49</v>
      </c>
      <c r="I27" s="152" t="s">
        <v>29</v>
      </c>
      <c r="J27" s="152">
        <f>N14/1000</f>
        <v>0.1</v>
      </c>
      <c r="K27" s="152" t="s">
        <v>35</v>
      </c>
      <c r="L27" s="152">
        <f>N15/1000</f>
        <v>0.25</v>
      </c>
      <c r="M27" s="155"/>
      <c r="N27" s="156"/>
      <c r="O27" s="129"/>
      <c r="P27" s="157"/>
    </row>
    <row r="28" spans="1:16" ht="15" customHeight="1">
      <c r="A28" s="171"/>
      <c r="B28" s="159"/>
      <c r="C28" s="172"/>
      <c r="D28" s="161"/>
      <c r="E28" s="161"/>
      <c r="F28" s="174"/>
      <c r="G28" s="161"/>
      <c r="H28" s="161"/>
      <c r="I28" s="161"/>
      <c r="J28" s="173"/>
      <c r="K28" s="161"/>
      <c r="L28" s="175"/>
      <c r="M28" s="163"/>
      <c r="N28" s="164"/>
      <c r="O28" s="165"/>
      <c r="P28" s="166"/>
    </row>
    <row r="29" spans="1:16" ht="16.5" customHeight="1">
      <c r="A29" s="167"/>
      <c r="B29" s="150"/>
      <c r="C29" s="168" t="s">
        <v>80</v>
      </c>
      <c r="D29" s="152">
        <f>N16/1000</f>
        <v>0.1</v>
      </c>
      <c r="E29" s="152" t="s">
        <v>33</v>
      </c>
      <c r="F29" s="170" t="s">
        <v>27</v>
      </c>
      <c r="G29" s="170" t="s">
        <v>37</v>
      </c>
      <c r="H29" s="169">
        <v>10</v>
      </c>
      <c r="I29" s="170"/>
      <c r="J29" s="152"/>
      <c r="K29" s="170"/>
      <c r="L29" s="152"/>
      <c r="M29" s="155"/>
      <c r="N29" s="259" t="s">
        <v>13</v>
      </c>
      <c r="O29" s="260"/>
      <c r="P29" s="157">
        <f>(D27*F27-(H27-J27)*(L27-D29)*1/2)*H29</f>
        <v>0.9325</v>
      </c>
    </row>
    <row r="30" spans="1:16" ht="15" customHeight="1">
      <c r="A30" s="158"/>
      <c r="B30" s="159"/>
      <c r="C30" s="160"/>
      <c r="D30" s="162"/>
      <c r="E30" s="162"/>
      <c r="F30" s="162"/>
      <c r="G30" s="162"/>
      <c r="H30" s="162"/>
      <c r="I30" s="162"/>
      <c r="J30" s="162"/>
      <c r="K30" s="162"/>
      <c r="L30" s="162"/>
      <c r="M30" s="163"/>
      <c r="N30" s="164"/>
      <c r="O30" s="165"/>
      <c r="P30" s="166"/>
    </row>
    <row r="31" spans="1:16" ht="16.5" customHeight="1">
      <c r="A31" s="167" t="s">
        <v>24</v>
      </c>
      <c r="B31" s="150" t="s">
        <v>25</v>
      </c>
      <c r="C31" s="151"/>
      <c r="D31" s="152">
        <f>N13/1000</f>
        <v>0.49</v>
      </c>
      <c r="E31" s="152" t="s">
        <v>15</v>
      </c>
      <c r="F31" s="152">
        <f>N15/1000</f>
        <v>0.25</v>
      </c>
      <c r="G31" s="170" t="s">
        <v>32</v>
      </c>
      <c r="H31" s="152">
        <f>N13/1000</f>
        <v>0.49</v>
      </c>
      <c r="I31" s="152" t="s">
        <v>29</v>
      </c>
      <c r="J31" s="152">
        <f>N14/1000</f>
        <v>0.1</v>
      </c>
      <c r="K31" s="152" t="s">
        <v>35</v>
      </c>
      <c r="L31" s="152">
        <f>N15/1000</f>
        <v>0.25</v>
      </c>
      <c r="M31" s="155"/>
      <c r="N31" s="156"/>
      <c r="O31" s="176"/>
      <c r="P31" s="157"/>
    </row>
    <row r="32" spans="1:16" ht="15" customHeight="1">
      <c r="A32" s="158"/>
      <c r="B32" s="159"/>
      <c r="C32" s="172"/>
      <c r="D32" s="161"/>
      <c r="E32" s="161"/>
      <c r="F32" s="174"/>
      <c r="G32" s="161"/>
      <c r="H32" s="161"/>
      <c r="I32" s="161"/>
      <c r="J32" s="173"/>
      <c r="K32" s="161"/>
      <c r="L32" s="175"/>
      <c r="M32" s="163"/>
      <c r="N32" s="164"/>
      <c r="O32" s="165"/>
      <c r="P32" s="166"/>
    </row>
    <row r="33" spans="1:16" ht="16.5" customHeight="1">
      <c r="A33" s="167"/>
      <c r="B33" s="150"/>
      <c r="C33" s="168" t="s">
        <v>80</v>
      </c>
      <c r="D33" s="152">
        <f>N16/1000</f>
        <v>0.1</v>
      </c>
      <c r="E33" s="152" t="s">
        <v>33</v>
      </c>
      <c r="F33" s="170" t="s">
        <v>27</v>
      </c>
      <c r="G33" s="170"/>
      <c r="H33" s="169"/>
      <c r="I33" s="170"/>
      <c r="J33" s="152"/>
      <c r="K33" s="170"/>
      <c r="L33" s="152"/>
      <c r="M33" s="155"/>
      <c r="N33" s="259" t="s">
        <v>9</v>
      </c>
      <c r="O33" s="260"/>
      <c r="P33" s="157">
        <f>D31*F31-(H31-J31)*(L31-D33)*1/2</f>
        <v>0.09325</v>
      </c>
    </row>
    <row r="34" spans="1:16" ht="15" customHeight="1">
      <c r="A34" s="158"/>
      <c r="B34" s="159"/>
      <c r="C34" s="160"/>
      <c r="D34" s="162"/>
      <c r="E34" s="162"/>
      <c r="F34" s="162"/>
      <c r="G34" s="162"/>
      <c r="H34" s="162"/>
      <c r="I34" s="162"/>
      <c r="J34" s="162"/>
      <c r="K34" s="162"/>
      <c r="L34" s="162"/>
      <c r="M34" s="163"/>
      <c r="N34" s="160"/>
      <c r="O34" s="165"/>
      <c r="P34" s="166"/>
    </row>
    <row r="35" spans="1:16" ht="16.5" customHeight="1">
      <c r="A35" s="167"/>
      <c r="B35" s="150"/>
      <c r="C35" s="177"/>
      <c r="D35" s="178"/>
      <c r="E35" s="178"/>
      <c r="F35" s="178"/>
      <c r="G35" s="178"/>
      <c r="H35" s="178"/>
      <c r="I35" s="178"/>
      <c r="J35" s="178"/>
      <c r="K35" s="178"/>
      <c r="L35" s="178"/>
      <c r="M35" s="155"/>
      <c r="N35" s="177"/>
      <c r="O35" s="176"/>
      <c r="P35" s="157"/>
    </row>
    <row r="36" spans="1:16" ht="15" customHeight="1">
      <c r="A36" s="158"/>
      <c r="B36" s="159"/>
      <c r="C36" s="160"/>
      <c r="D36" s="162"/>
      <c r="E36" s="162"/>
      <c r="F36" s="162"/>
      <c r="G36" s="162"/>
      <c r="H36" s="162"/>
      <c r="I36" s="162"/>
      <c r="J36" s="162"/>
      <c r="K36" s="162"/>
      <c r="L36" s="162"/>
      <c r="M36" s="163"/>
      <c r="N36" s="160"/>
      <c r="O36" s="165"/>
      <c r="P36" s="166"/>
    </row>
    <row r="37" spans="1:16" ht="16.5" customHeight="1">
      <c r="A37" s="167"/>
      <c r="B37" s="150"/>
      <c r="C37" s="177"/>
      <c r="D37" s="178"/>
      <c r="E37" s="178"/>
      <c r="F37" s="178"/>
      <c r="G37" s="178"/>
      <c r="H37" s="178"/>
      <c r="I37" s="178"/>
      <c r="J37" s="178"/>
      <c r="K37" s="178"/>
      <c r="L37" s="178"/>
      <c r="M37" s="155"/>
      <c r="N37" s="177"/>
      <c r="O37" s="176"/>
      <c r="P37" s="157"/>
    </row>
    <row r="38" spans="1:16" ht="15" customHeight="1">
      <c r="A38" s="158"/>
      <c r="B38" s="159"/>
      <c r="C38" s="160"/>
      <c r="D38" s="162"/>
      <c r="E38" s="162"/>
      <c r="F38" s="162"/>
      <c r="G38" s="162"/>
      <c r="H38" s="162"/>
      <c r="I38" s="162"/>
      <c r="J38" s="162"/>
      <c r="K38" s="162"/>
      <c r="L38" s="162"/>
      <c r="M38" s="163"/>
      <c r="N38" s="160"/>
      <c r="O38" s="165"/>
      <c r="P38" s="166"/>
    </row>
    <row r="39" spans="1:16" ht="16.5" customHeight="1">
      <c r="A39" s="167"/>
      <c r="B39" s="150"/>
      <c r="C39" s="177"/>
      <c r="D39" s="178"/>
      <c r="E39" s="178"/>
      <c r="F39" s="178"/>
      <c r="G39" s="178"/>
      <c r="H39" s="178"/>
      <c r="I39" s="178"/>
      <c r="J39" s="178"/>
      <c r="K39" s="178"/>
      <c r="L39" s="178"/>
      <c r="M39" s="155"/>
      <c r="N39" s="177"/>
      <c r="O39" s="176"/>
      <c r="P39" s="157"/>
    </row>
    <row r="40" spans="1:16" ht="15" customHeight="1">
      <c r="A40" s="158"/>
      <c r="B40" s="159"/>
      <c r="C40" s="160"/>
      <c r="D40" s="162"/>
      <c r="E40" s="162"/>
      <c r="F40" s="162"/>
      <c r="G40" s="162"/>
      <c r="H40" s="162"/>
      <c r="I40" s="162"/>
      <c r="J40" s="162"/>
      <c r="K40" s="162"/>
      <c r="L40" s="162"/>
      <c r="M40" s="163"/>
      <c r="N40" s="160"/>
      <c r="O40" s="165"/>
      <c r="P40" s="166"/>
    </row>
    <row r="41" spans="1:16" ht="16.5" customHeight="1">
      <c r="A41" s="167"/>
      <c r="B41" s="150"/>
      <c r="C41" s="177"/>
      <c r="D41" s="178"/>
      <c r="E41" s="178"/>
      <c r="F41" s="178"/>
      <c r="G41" s="178"/>
      <c r="H41" s="178"/>
      <c r="I41" s="178"/>
      <c r="J41" s="178"/>
      <c r="K41" s="178"/>
      <c r="L41" s="178"/>
      <c r="M41" s="155"/>
      <c r="N41" s="177"/>
      <c r="O41" s="176"/>
      <c r="P41" s="157"/>
    </row>
    <row r="42" spans="1:16" ht="15" customHeight="1">
      <c r="A42" s="158"/>
      <c r="B42" s="159"/>
      <c r="C42" s="160"/>
      <c r="D42" s="162"/>
      <c r="E42" s="162"/>
      <c r="F42" s="162"/>
      <c r="G42" s="162"/>
      <c r="H42" s="162"/>
      <c r="I42" s="162"/>
      <c r="J42" s="162"/>
      <c r="K42" s="162"/>
      <c r="L42" s="162"/>
      <c r="M42" s="163"/>
      <c r="N42" s="160"/>
      <c r="O42" s="165"/>
      <c r="P42" s="166"/>
    </row>
    <row r="43" spans="1:16" ht="16.5" customHeight="1">
      <c r="A43" s="167"/>
      <c r="B43" s="150"/>
      <c r="C43" s="177"/>
      <c r="D43" s="178"/>
      <c r="E43" s="178"/>
      <c r="F43" s="178"/>
      <c r="G43" s="178"/>
      <c r="H43" s="178"/>
      <c r="I43" s="178"/>
      <c r="J43" s="178"/>
      <c r="K43" s="178"/>
      <c r="L43" s="178"/>
      <c r="M43" s="155"/>
      <c r="N43" s="177"/>
      <c r="O43" s="176"/>
      <c r="P43" s="157"/>
    </row>
    <row r="44" spans="1:16" ht="15" customHeight="1">
      <c r="A44" s="158"/>
      <c r="B44" s="159"/>
      <c r="C44" s="160"/>
      <c r="D44" s="162"/>
      <c r="E44" s="162"/>
      <c r="F44" s="162"/>
      <c r="G44" s="162"/>
      <c r="H44" s="162"/>
      <c r="I44" s="162"/>
      <c r="J44" s="162"/>
      <c r="K44" s="162"/>
      <c r="L44" s="162"/>
      <c r="M44" s="163"/>
      <c r="N44" s="160"/>
      <c r="O44" s="165"/>
      <c r="P44" s="166"/>
    </row>
    <row r="45" spans="1:16" ht="16.5" customHeight="1">
      <c r="A45" s="167"/>
      <c r="B45" s="150"/>
      <c r="C45" s="177"/>
      <c r="D45" s="178"/>
      <c r="E45" s="178"/>
      <c r="F45" s="178"/>
      <c r="G45" s="178"/>
      <c r="H45" s="178"/>
      <c r="I45" s="178"/>
      <c r="J45" s="178"/>
      <c r="K45" s="178"/>
      <c r="L45" s="178"/>
      <c r="M45" s="155"/>
      <c r="N45" s="177"/>
      <c r="O45" s="176"/>
      <c r="P45" s="157"/>
    </row>
    <row r="46" spans="1:16" ht="15" customHeight="1">
      <c r="A46" s="158"/>
      <c r="B46" s="159"/>
      <c r="C46" s="160"/>
      <c r="D46" s="162"/>
      <c r="E46" s="162"/>
      <c r="F46" s="162"/>
      <c r="G46" s="162"/>
      <c r="H46" s="162"/>
      <c r="I46" s="162"/>
      <c r="J46" s="162"/>
      <c r="K46" s="162"/>
      <c r="L46" s="162"/>
      <c r="M46" s="163"/>
      <c r="N46" s="160"/>
      <c r="O46" s="165"/>
      <c r="P46" s="166"/>
    </row>
    <row r="47" spans="1:16" ht="16.5" customHeight="1">
      <c r="A47" s="179"/>
      <c r="B47" s="180"/>
      <c r="C47" s="181"/>
      <c r="D47" s="182"/>
      <c r="E47" s="182"/>
      <c r="F47" s="182"/>
      <c r="G47" s="182"/>
      <c r="H47" s="182"/>
      <c r="I47" s="182"/>
      <c r="J47" s="182"/>
      <c r="K47" s="182"/>
      <c r="L47" s="182"/>
      <c r="M47" s="183"/>
      <c r="N47" s="181"/>
      <c r="O47" s="184"/>
      <c r="P47" s="185"/>
    </row>
  </sheetData>
  <mergeCells count="32">
    <mergeCell ref="L16:M16"/>
    <mergeCell ref="N33:O33"/>
    <mergeCell ref="L9:M9"/>
    <mergeCell ref="N9:O10"/>
    <mergeCell ref="N23:O23"/>
    <mergeCell ref="N25:O25"/>
    <mergeCell ref="N29:O29"/>
    <mergeCell ref="N15:O15"/>
    <mergeCell ref="N16:O16"/>
    <mergeCell ref="N19:O19"/>
    <mergeCell ref="N13:O13"/>
    <mergeCell ref="N14:O14"/>
    <mergeCell ref="N11:O11"/>
    <mergeCell ref="L8:M8"/>
    <mergeCell ref="A1:P1"/>
    <mergeCell ref="C19:M19"/>
    <mergeCell ref="A3:K17"/>
    <mergeCell ref="L5:M5"/>
    <mergeCell ref="L6:M6"/>
    <mergeCell ref="L7:M7"/>
    <mergeCell ref="L13:M13"/>
    <mergeCell ref="L14:M14"/>
    <mergeCell ref="L4:O4"/>
    <mergeCell ref="L15:M15"/>
    <mergeCell ref="A2:B2"/>
    <mergeCell ref="L12:M12"/>
    <mergeCell ref="N7:O7"/>
    <mergeCell ref="N8:O8"/>
    <mergeCell ref="L10:M10"/>
    <mergeCell ref="L11:M11"/>
    <mergeCell ref="N12:O12"/>
    <mergeCell ref="N5:O5"/>
  </mergeCells>
  <printOptions/>
  <pageMargins left="0.7874015748031497" right="0.5905511811023623" top="0.7874015748031497" bottom="0.19" header="0" footer="0"/>
  <pageSetup blackAndWhite="1" horizontalDpi="300" verticalDpi="300" orientation="portrait" paperSize="9" r:id="rId3"/>
  <legacyDrawing r:id="rId2"/>
  <oleObjects>
    <oleObject progId="AutoCADLT.Drawing.4" shapeId="14080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0186tanaka</cp:lastModifiedBy>
  <cp:lastPrinted>2004-03-09T22:06:08Z</cp:lastPrinted>
  <dcterms:created xsi:type="dcterms:W3CDTF">2004-03-10T05:30:02Z</dcterms:created>
  <dcterms:modified xsi:type="dcterms:W3CDTF">2004-03-10T08:02:32Z</dcterms:modified>
  <cp:category/>
  <cp:version/>
  <cp:contentType/>
  <cp:contentStatus/>
</cp:coreProperties>
</file>