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90" tabRatio="769" activeTab="0"/>
  </bookViews>
  <sheets>
    <sheet name="6-2（Aタイプ)" sheetId="1" r:id="rId1"/>
    <sheet name="PW1～PW15(Aタイプ)材料表" sheetId="2" r:id="rId2"/>
    <sheet name="6-2(PW)計算書" sheetId="3" r:id="rId3"/>
    <sheet name="6-2(Bタイプ PW16)" sheetId="4" r:id="rId4"/>
    <sheet name="PW16材料表" sheetId="5" r:id="rId5"/>
    <sheet name="6-2(Bタイプ PW16)計算書" sheetId="6" r:id="rId6"/>
  </sheets>
  <definedNames>
    <definedName name="_xlnm.Print_Area" localSheetId="0">'6-2（Aタイプ)'!$A$1:$O$33</definedName>
    <definedName name="_xlnm.Print_Area" localSheetId="3">'6-2(Bタイプ PW16)'!$A$1:$O$31</definedName>
    <definedName name="_xlnm.Print_Area" localSheetId="5">'6-2(Bタイプ PW16)計算書'!$A$1:$O$44</definedName>
    <definedName name="_xlnm.Print_Area" localSheetId="2">'6-2(PW)計算書'!$A$1:$O$44</definedName>
    <definedName name="_xlnm.Print_Area" localSheetId="1">'PW1～PW15(Aタイプ)材料表'!$A$1:$J$853</definedName>
    <definedName name="_xlnm.Print_Area" localSheetId="4">'PW16材料表'!$A$1:$J$55</definedName>
    <definedName name="PW1">'PW1～PW15(Aタイプ)材料表'!$E$6</definedName>
    <definedName name="PW10">'PW1～PW15(Aタイプ)材料表'!$E$519</definedName>
    <definedName name="PW11">'PW1～PW15(Aタイプ)材料表'!$E$576</definedName>
    <definedName name="PW12">'PW1～PW15(Aタイプ)材料表'!$E$633</definedName>
    <definedName name="PW13">'PW1～PW15(Aタイプ)材料表'!$E$689</definedName>
    <definedName name="PW14">'PW1～PW15(Aタイプ)材料表'!$E$746</definedName>
    <definedName name="PW15">'PW1～PW15(Aタイプ)材料表'!$E$803</definedName>
    <definedName name="PW16">'PW16材料表'!$A$5:$J$28</definedName>
    <definedName name="PW16材料">'PW16材料表'!$A$32:$J$55</definedName>
    <definedName name="PW2">'PW1～PW15(Aタイプ)材料表'!$E$63</definedName>
    <definedName name="PW3">'PW1～PW15(Aタイプ)材料表'!$E$120</definedName>
    <definedName name="PW4">'PW1～PW15(Aタイプ)材料表'!$E$177</definedName>
    <definedName name="PW5">'PW1～PW15(Aタイプ)材料表'!$E$234</definedName>
    <definedName name="PW6">'PW1～PW15(Aタイプ)材料表'!$E$291</definedName>
    <definedName name="PW7">'PW1～PW15(Aタイプ)材料表'!$E$348</definedName>
    <definedName name="PW8">'PW1～PW15(Aタイプ)材料表'!$E$405</definedName>
    <definedName name="PW9">'PW1～PW15(Aタイプ)材料表'!$E$462</definedName>
  </definedNames>
  <calcPr fullCalcOnLoad="1"/>
</workbook>
</file>

<file path=xl/sharedStrings.xml><?xml version="1.0" encoding="utf-8"?>
<sst xmlns="http://schemas.openxmlformats.org/spreadsheetml/2006/main" count="805" uniqueCount="150">
  <si>
    <t>算　式　根　拠　と　な　る　構　造　図</t>
  </si>
  <si>
    <t>種　別　及　び　細　別　　　　：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</si>
  <si>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</si>
  <si>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</si>
  <si>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</si>
  <si>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</si>
  <si>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</si>
  <si>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</si>
  <si>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</si>
  <si>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</si>
  <si>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</si>
  <si>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基礎材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</si>
  <si>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</si>
  <si>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</si>
  <si>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３</t>
    </r>
  </si>
  <si>
    <t>RC-40</t>
  </si>
  <si>
    <t>(</t>
  </si>
  <si>
    <t>×</t>
  </si>
  <si>
    <t>-</t>
  </si>
  <si>
    <t>)×</t>
  </si>
  <si>
    <t>+</t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</si>
  <si>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</si>
  <si>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</si>
  <si>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</si>
  <si>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</si>
  <si>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</si>
  <si>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</si>
  <si>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基礎材</t>
  </si>
  <si>
    <t>RC-40</t>
  </si>
  <si>
    <t>(</t>
  </si>
  <si>
    <t>+</t>
  </si>
  <si>
    <t>)×</t>
  </si>
  <si>
    <t>型枠</t>
  </si>
  <si>
    <t>ｺﾝｸﾘｰﾄ</t>
  </si>
  <si>
    <t>-</t>
  </si>
  <si>
    <t>伸縮目地</t>
  </si>
  <si>
    <t>目地板　t=10</t>
  </si>
  <si>
    <t>寸法表</t>
  </si>
  <si>
    <t>H</t>
  </si>
  <si>
    <t>b</t>
  </si>
  <si>
    <t>1/2</t>
  </si>
  <si>
    <t>水抜パイプ</t>
  </si>
  <si>
    <t>{(</t>
  </si>
  <si>
    <t>n</t>
  </si>
  <si>
    <t>}×</t>
  </si>
  <si>
    <t>/</t>
  </si>
  <si>
    <t>ｍ</t>
  </si>
  <si>
    <t>水抜パイプ</t>
  </si>
  <si>
    <t>ｍ</t>
  </si>
  <si>
    <t>m</t>
  </si>
  <si>
    <t>寸　法　表　及　び　材　料　表</t>
  </si>
  <si>
    <t>寸法表</t>
  </si>
  <si>
    <t>擁壁高</t>
  </si>
  <si>
    <t>Ｈ</t>
  </si>
  <si>
    <t>ｂ</t>
  </si>
  <si>
    <t>ｎ</t>
  </si>
  <si>
    <t>ｃ</t>
  </si>
  <si>
    <t>1  :</t>
  </si>
  <si>
    <t>材料表</t>
  </si>
  <si>
    <t>コンクリート</t>
  </si>
  <si>
    <t>摘要</t>
  </si>
  <si>
    <t>算式</t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</si>
  <si>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</si>
  <si>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</si>
  <si>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</si>
  <si>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</si>
  <si>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</si>
  <si>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</si>
  <si>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</si>
  <si>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</si>
  <si>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</si>
  <si>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</si>
  <si>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</si>
  <si>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</si>
  <si>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</si>
  <si>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</si>
  <si>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t>H</t>
  </si>
  <si>
    <t>1/2</t>
  </si>
  <si>
    <t>{(</t>
  </si>
  <si>
    <t>n</t>
  </si>
  <si>
    <t>}×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</si>
  <si>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</si>
  <si>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</si>
  <si>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２</t>
  </si>
  <si>
    <t>[ {</t>
  </si>
  <si>
    <r>
      <t>b</t>
    </r>
    <r>
      <rPr>
        <vertAlign val="subscript"/>
        <sz val="11"/>
        <rFont val="ＭＳ Ｐ明朝"/>
        <family val="1"/>
      </rPr>
      <t>1</t>
    </r>
  </si>
  <si>
    <t>)</t>
  </si>
  <si>
    <t>{</t>
  </si>
  <si>
    <t>+(</t>
  </si>
  <si>
    <t>)}×(</t>
  </si>
  <si>
    <r>
      <t>h</t>
    </r>
    <r>
      <rPr>
        <vertAlign val="subscript"/>
        <sz val="11"/>
        <rFont val="ＭＳ Ｐ明朝"/>
        <family val="1"/>
      </rPr>
      <t>1</t>
    </r>
  </si>
  <si>
    <r>
      <t>ｈ</t>
    </r>
    <r>
      <rPr>
        <vertAlign val="subscript"/>
        <sz val="11"/>
        <rFont val="ＭＳ Ｐ明朝"/>
        <family val="1"/>
      </rPr>
      <t>１</t>
    </r>
  </si>
  <si>
    <r>
      <t>ｂ</t>
    </r>
    <r>
      <rPr>
        <vertAlign val="subscript"/>
        <sz val="11"/>
        <rFont val="ＭＳ Ｐ明朝"/>
        <family val="1"/>
      </rPr>
      <t>１</t>
    </r>
  </si>
  <si>
    <t>　擁壁高</t>
  </si>
  <si>
    <t>+(</t>
  </si>
  <si>
    <t>]×</t>
  </si>
  <si>
    <t>　擁壁高</t>
  </si>
  <si>
    <t>土留工　歩道部（ＰＷ） 重力式コンクリート擁壁　</t>
  </si>
  <si>
    <t>土留工　歩道部（ＰＷ4） 重力式コンクリート擁壁　H=1000～500</t>
  </si>
  <si>
    <t>鉄筋</t>
  </si>
  <si>
    <t>D１３</t>
  </si>
  <si>
    <t>鉄筋材料表より</t>
  </si>
  <si>
    <t>kｇ</t>
  </si>
  <si>
    <t>ｃ</t>
  </si>
  <si>
    <t>kg</t>
  </si>
  <si>
    <t>ｂ</t>
  </si>
  <si>
    <t>擁壁高</t>
  </si>
  <si>
    <t>Ｈ</t>
  </si>
  <si>
    <t>ｂ</t>
  </si>
  <si>
    <t>ｎ</t>
  </si>
  <si>
    <t>ｃ</t>
  </si>
  <si>
    <t>形  式</t>
  </si>
  <si>
    <t>形  式</t>
  </si>
  <si>
    <t>ｈ１</t>
  </si>
  <si>
    <t>ｂ１</t>
  </si>
  <si>
    <t>ｃ</t>
  </si>
  <si>
    <t>×</t>
  </si>
  <si>
    <r>
      <t>ｍ</t>
    </r>
    <r>
      <rPr>
        <vertAlign val="superscript"/>
        <sz val="11"/>
        <rFont val="ＭＳ Ｐ明朝"/>
        <family val="1"/>
      </rPr>
      <t>２</t>
    </r>
  </si>
  <si>
    <t>[ {</t>
  </si>
  <si>
    <t>+(</t>
  </si>
  <si>
    <t>)}×(</t>
  </si>
  <si>
    <t>)</t>
  </si>
  <si>
    <t>]×</t>
  </si>
  <si>
    <r>
      <t>ｍ</t>
    </r>
    <r>
      <rPr>
        <vertAlign val="superscript"/>
        <sz val="11"/>
        <rFont val="ＭＳ Ｐ明朝"/>
        <family val="1"/>
      </rPr>
      <t>３</t>
    </r>
  </si>
  <si>
    <t>{</t>
  </si>
  <si>
    <t>/</t>
  </si>
  <si>
    <t>鉄筋材料表より</t>
  </si>
  <si>
    <t>D１３</t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</si>
  <si>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</si>
  <si>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</si>
  <si>
    <t>土留工　歩道部（ＰＷ1） 重力式コンクリート擁壁　H=1000～500</t>
  </si>
  <si>
    <t>土留工　歩道部（ＰＷ2） 重力式コンクリート擁壁　H=1000～500</t>
  </si>
  <si>
    <t>土留工　歩道部（ＰＷ3） 重力式コンクリート擁壁　H=1000～500</t>
  </si>
  <si>
    <t>土留工　歩道部（ＰＷ5） 重力式コンクリート擁壁　H=1500～500</t>
  </si>
  <si>
    <t>土留工　歩道部（ＰＷ6) 重力式コンクリート擁壁　H=1500～500</t>
  </si>
  <si>
    <t>土留工　歩道部（ＰＷ7) 重力式コンクリート擁壁　H=1500～500</t>
  </si>
  <si>
    <t>土留工　歩道部（ＰＷ8) 重力式コンクリート擁壁　H=2000～1000</t>
  </si>
  <si>
    <t>土留工　歩道部（ＰＷ9) 重力式コンクリート擁壁　H=2000～1000</t>
  </si>
  <si>
    <t>土留工　歩道部（ＰＷ10) 重力式コンクリート擁壁　H=2000～1000</t>
  </si>
  <si>
    <t>土留工　歩道部（ＰＷ11) 重力式コンクリート擁壁　H=2500～1500</t>
  </si>
  <si>
    <t>土留工　歩道部（ＰＷ12) 重力式コンクリート擁壁　H=2500～1500</t>
  </si>
  <si>
    <t>土留工　歩道部（ＰＷ13) 重力式コンクリート擁壁　H=3000～1500</t>
  </si>
  <si>
    <t>土留工　歩道部（ＰＷ14) 重力式コンクリート擁壁　H=3000～1500</t>
  </si>
  <si>
    <t>土留工　歩道部（ＰＷ15) 重力式コンクリート擁壁　H=3000～1500</t>
  </si>
  <si>
    <t>土留工　歩道部（ＰＷ16） 重力式コンクリート擁壁　H=3000～1500</t>
  </si>
  <si>
    <t>図面番号　6-2-11</t>
  </si>
  <si>
    <t xml:space="preserve"> 図面番号6-2-11</t>
  </si>
  <si>
    <t>土留工　歩道部（ＰＷ16) 重力式コンクリート擁壁　H=3000～1500</t>
  </si>
  <si>
    <t>PW16</t>
  </si>
  <si>
    <t>PW1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</si>
</sst>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000"/>
    <numFmt numFmtId="183" formatCode="0.0"/>
    <numFmt numFmtId="184" formatCode="0.0______"/>
    <numFmt numFmtId="185" formatCode="0.0_);[Red]\(0.0\)"/>
    <numFmt numFmtId="186" formatCode="0.0000_);[Red]\(0.0000\)"/>
    <numFmt numFmtId="187" formatCode="0.00000"/>
    <numFmt numFmtId="188" formatCode="0.000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8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49" fontId="2" fillId="0" borderId="3" xfId="0" applyNumberFormat="1" applyFont="1" applyBorder="1" applyAlignment="1">
      <alignment horizontal="left" vertical="center" inden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indent="1"/>
    </xf>
    <xf numFmtId="1" fontId="2" fillId="0" borderId="7" xfId="0" applyNumberFormat="1" applyFont="1" applyBorder="1" applyAlignment="1">
      <alignment/>
    </xf>
    <xf numFmtId="2" fontId="2" fillId="0" borderId="23" xfId="0" applyNumberFormat="1" applyFont="1" applyBorder="1" applyAlignment="1" quotePrefix="1">
      <alignment horizontal="center"/>
    </xf>
    <xf numFmtId="1" fontId="2" fillId="0" borderId="19" xfId="0" applyNumberFormat="1" applyFont="1" applyBorder="1" applyAlignment="1">
      <alignment/>
    </xf>
    <xf numFmtId="1" fontId="2" fillId="0" borderId="22" xfId="0" applyNumberFormat="1" applyFont="1" applyBorder="1" applyAlignment="1" quotePrefix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82" fontId="2" fillId="0" borderId="24" xfId="0" applyNumberFormat="1" applyFont="1" applyBorder="1" applyAlignment="1" quotePrefix="1">
      <alignment horizontal="center"/>
    </xf>
    <xf numFmtId="180" fontId="2" fillId="0" borderId="8" xfId="0" applyNumberFormat="1" applyFont="1" applyBorder="1" applyAlignment="1">
      <alignment horizontal="right" shrinkToFit="1"/>
    </xf>
    <xf numFmtId="1" fontId="2" fillId="0" borderId="7" xfId="0" applyNumberFormat="1" applyFont="1" applyBorder="1" applyAlignment="1">
      <alignment horizontal="right" shrinkToFit="1"/>
    </xf>
    <xf numFmtId="180" fontId="2" fillId="0" borderId="7" xfId="0" applyNumberFormat="1" applyFont="1" applyBorder="1" applyAlignment="1">
      <alignment horizontal="right" shrinkToFit="1"/>
    </xf>
    <xf numFmtId="180" fontId="2" fillId="0" borderId="9" xfId="0" applyNumberFormat="1" applyFont="1" applyBorder="1" applyAlignment="1">
      <alignment horizontal="right" shrinkToFit="1"/>
    </xf>
    <xf numFmtId="180" fontId="2" fillId="0" borderId="10" xfId="0" applyNumberFormat="1" applyFont="1" applyBorder="1" applyAlignment="1">
      <alignment horizontal="right" shrinkToFit="1"/>
    </xf>
    <xf numFmtId="183" fontId="2" fillId="0" borderId="23" xfId="0" applyNumberFormat="1" applyFont="1" applyBorder="1" applyAlignment="1" quotePrefix="1">
      <alignment/>
    </xf>
    <xf numFmtId="1" fontId="2" fillId="0" borderId="32" xfId="0" applyNumberFormat="1" applyFont="1" applyBorder="1" applyAlignment="1">
      <alignment horizontal="center" shrinkToFit="1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 quotePrefix="1">
      <alignment horizontal="center"/>
    </xf>
    <xf numFmtId="182" fontId="2" fillId="0" borderId="34" xfId="0" applyNumberFormat="1" applyFont="1" applyBorder="1" applyAlignment="1" quotePrefix="1">
      <alignment horizontal="center"/>
    </xf>
    <xf numFmtId="183" fontId="2" fillId="0" borderId="32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distributed" shrinkToFit="1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right" shrinkToFit="1"/>
    </xf>
    <xf numFmtId="180" fontId="2" fillId="0" borderId="37" xfId="0" applyNumberFormat="1" applyFont="1" applyBorder="1" applyAlignment="1">
      <alignment/>
    </xf>
    <xf numFmtId="1" fontId="2" fillId="0" borderId="38" xfId="0" applyNumberFormat="1" applyFont="1" applyBorder="1" applyAlignment="1">
      <alignment horizontal="distributed" shrinkToFit="1"/>
    </xf>
    <xf numFmtId="1" fontId="2" fillId="0" borderId="37" xfId="0" applyNumberFormat="1" applyFont="1" applyBorder="1" applyAlignment="1">
      <alignment/>
    </xf>
    <xf numFmtId="1" fontId="2" fillId="0" borderId="37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right"/>
    </xf>
    <xf numFmtId="180" fontId="2" fillId="0" borderId="32" xfId="0" applyNumberFormat="1" applyFont="1" applyBorder="1" applyAlignment="1">
      <alignment horizontal="right" shrinkToFit="1"/>
    </xf>
    <xf numFmtId="180" fontId="2" fillId="0" borderId="32" xfId="0" applyNumberFormat="1" applyFont="1" applyBorder="1" applyAlignment="1">
      <alignment/>
    </xf>
    <xf numFmtId="180" fontId="2" fillId="0" borderId="32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/>
    </xf>
    <xf numFmtId="1" fontId="2" fillId="0" borderId="40" xfId="0" applyNumberFormat="1" applyFont="1" applyBorder="1" applyAlignment="1">
      <alignment horizontal="distributed" shrinkToFit="1"/>
    </xf>
    <xf numFmtId="180" fontId="2" fillId="0" borderId="41" xfId="0" applyNumberFormat="1" applyFont="1" applyBorder="1" applyAlignment="1">
      <alignment horizontal="right" shrinkToFit="1"/>
    </xf>
    <xf numFmtId="180" fontId="2" fillId="0" borderId="41" xfId="0" applyNumberFormat="1" applyFont="1" applyBorder="1" applyAlignment="1">
      <alignment/>
    </xf>
    <xf numFmtId="180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center" shrinkToFit="1"/>
    </xf>
    <xf numFmtId="1" fontId="2" fillId="0" borderId="41" xfId="0" applyNumberFormat="1" applyFont="1" applyBorder="1" applyAlignment="1">
      <alignment horizontal="center" shrinkToFit="1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 quotePrefix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left" shrinkToFit="1"/>
    </xf>
    <xf numFmtId="1" fontId="2" fillId="0" borderId="9" xfId="0" applyNumberFormat="1" applyFont="1" applyBorder="1" applyAlignment="1">
      <alignment/>
    </xf>
    <xf numFmtId="184" fontId="2" fillId="0" borderId="8" xfId="0" applyNumberFormat="1" applyFont="1" applyBorder="1" applyAlignment="1">
      <alignment/>
    </xf>
    <xf numFmtId="184" fontId="2" fillId="0" borderId="9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2" fillId="0" borderId="37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 vertical="center" indent="1"/>
    </xf>
    <xf numFmtId="182" fontId="2" fillId="0" borderId="46" xfId="0" applyNumberFormat="1" applyFont="1" applyBorder="1" applyAlignment="1" quotePrefix="1">
      <alignment horizontal="center"/>
    </xf>
    <xf numFmtId="2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47" xfId="0" applyFont="1" applyFill="1" applyBorder="1" applyAlignment="1">
      <alignment horizontal="right"/>
    </xf>
    <xf numFmtId="0" fontId="2" fillId="2" borderId="48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center" vertical="center"/>
    </xf>
    <xf numFmtId="183" fontId="2" fillId="2" borderId="8" xfId="0" applyNumberFormat="1" applyFont="1" applyFill="1" applyBorder="1" applyAlignment="1">
      <alignment horizontal="center" vertical="center"/>
    </xf>
    <xf numFmtId="182" fontId="2" fillId="2" borderId="3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4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179" fontId="2" fillId="2" borderId="15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18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 horizontal="center"/>
    </xf>
    <xf numFmtId="2" fontId="2" fillId="2" borderId="23" xfId="0" applyNumberFormat="1" applyFont="1" applyFill="1" applyBorder="1" applyAlignment="1">
      <alignment/>
    </xf>
    <xf numFmtId="183" fontId="2" fillId="2" borderId="23" xfId="0" applyNumberFormat="1" applyFont="1" applyFill="1" applyBorder="1" applyAlignment="1" quotePrefix="1">
      <alignment horizontal="center"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/>
    </xf>
    <xf numFmtId="180" fontId="2" fillId="2" borderId="23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distributed" wrapText="1" shrinkToFit="1"/>
    </xf>
    <xf numFmtId="2" fontId="2" fillId="2" borderId="22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79" fontId="2" fillId="2" borderId="18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indent="1"/>
    </xf>
    <xf numFmtId="183" fontId="2" fillId="2" borderId="32" xfId="0" applyNumberFormat="1" applyFont="1" applyFill="1" applyBorder="1" applyAlignment="1">
      <alignment horizontal="center" vertical="center"/>
    </xf>
    <xf numFmtId="182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 quotePrefix="1">
      <alignment horizontal="center" vertical="center"/>
    </xf>
    <xf numFmtId="183" fontId="2" fillId="2" borderId="23" xfId="0" applyNumberFormat="1" applyFont="1" applyFill="1" applyBorder="1" applyAlignment="1" quotePrefix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180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 quotePrefix="1">
      <alignment horizontal="center" vertical="center"/>
    </xf>
    <xf numFmtId="2" fontId="2" fillId="2" borderId="23" xfId="0" applyNumberFormat="1" applyFont="1" applyFill="1" applyBorder="1" applyAlignment="1">
      <alignment horizontal="right"/>
    </xf>
    <xf numFmtId="49" fontId="2" fillId="2" borderId="23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0" borderId="21" xfId="0" applyNumberFormat="1" applyFont="1" applyBorder="1" applyAlignment="1">
      <alignment/>
    </xf>
    <xf numFmtId="0" fontId="2" fillId="2" borderId="3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1" fontId="2" fillId="0" borderId="19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5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52" xfId="0" applyFont="1" applyBorder="1" applyAlignment="1">
      <alignment horizontal="distributed"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80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180" fontId="2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180" fontId="2" fillId="0" borderId="43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1" xfId="0" applyBorder="1" applyAlignment="1">
      <alignment horizontal="left" vertical="center" indent="1"/>
    </xf>
    <xf numFmtId="1" fontId="2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1" fontId="2" fillId="0" borderId="53" xfId="0" applyNumberFormat="1" applyFont="1" applyBorder="1" applyAlignment="1">
      <alignment shrinkToFit="1"/>
    </xf>
    <xf numFmtId="1" fontId="2" fillId="0" borderId="54" xfId="0" applyNumberFormat="1" applyFont="1" applyBorder="1" applyAlignment="1">
      <alignment shrinkToFit="1"/>
    </xf>
    <xf numFmtId="0" fontId="0" fillId="0" borderId="52" xfId="0" applyBorder="1" applyAlignment="1">
      <alignment/>
    </xf>
    <xf numFmtId="1" fontId="2" fillId="0" borderId="51" xfId="0" applyNumberFormat="1" applyFont="1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1" fontId="2" fillId="0" borderId="25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180" fontId="2" fillId="0" borderId="28" xfId="0" applyNumberFormat="1" applyFont="1" applyBorder="1" applyAlignment="1">
      <alignment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52" xfId="0" applyFont="1" applyFill="1" applyBorder="1" applyAlignment="1">
      <alignment horizontal="distributed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55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56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57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2.625" style="1" customWidth="1"/>
    <col min="2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32"/>
    </row>
    <row r="2" spans="1:15" ht="24.75" customHeight="1">
      <c r="A2" s="227" t="s">
        <v>1</v>
      </c>
      <c r="B2" s="228"/>
      <c r="C2" s="2" t="s">
        <v>97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</row>
    <row r="3" spans="1:15" ht="300" customHeight="1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10</v>
      </c>
      <c r="O4" s="8"/>
    </row>
    <row r="5" spans="1:15" ht="24.75" customHeight="1">
      <c r="A5" s="10" t="s">
        <v>2</v>
      </c>
      <c r="B5" s="11" t="s">
        <v>3</v>
      </c>
      <c r="C5" s="233" t="s">
        <v>4</v>
      </c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11" t="s">
        <v>5</v>
      </c>
      <c r="O5" s="12" t="s">
        <v>6</v>
      </c>
    </row>
    <row r="6" spans="1:15" ht="15" customHeight="1">
      <c r="A6" s="17"/>
      <c r="B6" s="13"/>
      <c r="C6" s="33"/>
      <c r="D6" s="34"/>
      <c r="E6" s="34"/>
      <c r="F6" s="34"/>
      <c r="G6" s="34"/>
      <c r="H6" s="34"/>
      <c r="I6" s="34"/>
      <c r="J6" s="34"/>
      <c r="K6" s="34"/>
      <c r="L6" s="34"/>
      <c r="M6" s="35"/>
      <c r="N6" s="23"/>
      <c r="O6" s="24"/>
    </row>
    <row r="7" spans="1:15" ht="15" customHeight="1">
      <c r="A7" s="18" t="s">
        <v>11</v>
      </c>
      <c r="B7" s="14" t="s">
        <v>15</v>
      </c>
      <c r="C7" s="36" t="s">
        <v>16</v>
      </c>
      <c r="D7" s="38" t="s">
        <v>39</v>
      </c>
      <c r="E7" s="38" t="s">
        <v>20</v>
      </c>
      <c r="F7" s="38">
        <v>0.1</v>
      </c>
      <c r="G7" s="38" t="s">
        <v>17</v>
      </c>
      <c r="H7" s="90" t="s">
        <v>83</v>
      </c>
      <c r="I7" s="37" t="s">
        <v>19</v>
      </c>
      <c r="J7" s="106">
        <v>10</v>
      </c>
      <c r="K7" s="37"/>
      <c r="L7" s="37"/>
      <c r="M7" s="39"/>
      <c r="N7" s="25" t="s">
        <v>8</v>
      </c>
      <c r="O7" s="31"/>
    </row>
    <row r="8" spans="1:15" ht="15" customHeight="1">
      <c r="A8" s="19"/>
      <c r="B8" s="15"/>
      <c r="C8" s="40"/>
      <c r="D8" s="87"/>
      <c r="E8" s="41"/>
      <c r="F8" s="87"/>
      <c r="G8" s="41"/>
      <c r="H8" s="41"/>
      <c r="I8" s="41"/>
      <c r="J8" s="41"/>
      <c r="K8" s="41"/>
      <c r="L8" s="41"/>
      <c r="M8" s="42"/>
      <c r="N8" s="27"/>
      <c r="O8" s="32"/>
    </row>
    <row r="9" spans="1:15" ht="15" customHeight="1">
      <c r="A9" s="18" t="s">
        <v>7</v>
      </c>
      <c r="B9" s="14"/>
      <c r="C9" s="36" t="s">
        <v>16</v>
      </c>
      <c r="D9" s="38" t="s">
        <v>38</v>
      </c>
      <c r="E9" s="38" t="s">
        <v>20</v>
      </c>
      <c r="F9" s="38" t="s">
        <v>103</v>
      </c>
      <c r="G9" s="37" t="s">
        <v>19</v>
      </c>
      <c r="H9" s="106">
        <v>10</v>
      </c>
      <c r="I9" s="37"/>
      <c r="J9" s="37"/>
      <c r="K9" s="37"/>
      <c r="L9" s="37"/>
      <c r="M9" s="39"/>
      <c r="N9" s="25" t="s">
        <v>8</v>
      </c>
      <c r="O9" s="31"/>
    </row>
    <row r="10" spans="1:15" ht="15" customHeight="1">
      <c r="A10" s="19"/>
      <c r="B10" s="15"/>
      <c r="C10" s="40"/>
      <c r="D10" s="87"/>
      <c r="E10" s="41"/>
      <c r="F10" s="87"/>
      <c r="G10" s="41"/>
      <c r="H10" s="41"/>
      <c r="I10" s="41"/>
      <c r="J10" s="41"/>
      <c r="K10" s="41"/>
      <c r="L10" s="41"/>
      <c r="M10" s="42"/>
      <c r="N10" s="27"/>
      <c r="O10" s="32"/>
    </row>
    <row r="11" spans="1:15" ht="15" customHeight="1">
      <c r="A11" s="18" t="s">
        <v>9</v>
      </c>
      <c r="B11" s="14" t="s">
        <v>128</v>
      </c>
      <c r="C11" s="36" t="s">
        <v>16</v>
      </c>
      <c r="D11" s="38">
        <v>0.2</v>
      </c>
      <c r="E11" s="38" t="s">
        <v>20</v>
      </c>
      <c r="F11" s="38" t="s">
        <v>39</v>
      </c>
      <c r="G11" s="37" t="s">
        <v>19</v>
      </c>
      <c r="H11" s="38" t="s">
        <v>38</v>
      </c>
      <c r="I11" s="38" t="s">
        <v>17</v>
      </c>
      <c r="J11" s="90" t="s">
        <v>40</v>
      </c>
      <c r="K11" s="37" t="s">
        <v>17</v>
      </c>
      <c r="L11" s="106">
        <v>10</v>
      </c>
      <c r="M11" s="39"/>
      <c r="N11" s="25" t="s">
        <v>14</v>
      </c>
      <c r="O11" s="31"/>
    </row>
    <row r="12" spans="1:15" ht="15" customHeight="1">
      <c r="A12" s="21"/>
      <c r="B12" s="15"/>
      <c r="C12" s="40"/>
      <c r="D12" s="87"/>
      <c r="E12" s="41"/>
      <c r="F12" s="87"/>
      <c r="G12" s="41"/>
      <c r="H12" s="87"/>
      <c r="I12" s="41"/>
      <c r="J12" s="41"/>
      <c r="K12" s="41"/>
      <c r="L12" s="41"/>
      <c r="M12" s="42"/>
      <c r="N12" s="27"/>
      <c r="O12" s="32"/>
    </row>
    <row r="13" spans="1:15" ht="15" customHeight="1">
      <c r="A13" s="18" t="s">
        <v>12</v>
      </c>
      <c r="B13" s="14" t="s">
        <v>13</v>
      </c>
      <c r="C13" s="36" t="s">
        <v>16</v>
      </c>
      <c r="D13" s="38">
        <v>0.2</v>
      </c>
      <c r="E13" s="38" t="s">
        <v>20</v>
      </c>
      <c r="F13" s="38" t="s">
        <v>39</v>
      </c>
      <c r="G13" s="37" t="s">
        <v>19</v>
      </c>
      <c r="H13" s="38" t="s">
        <v>38</v>
      </c>
      <c r="I13" s="38" t="s">
        <v>17</v>
      </c>
      <c r="J13" s="90" t="s">
        <v>40</v>
      </c>
      <c r="K13" s="37"/>
      <c r="L13" s="37"/>
      <c r="M13" s="39"/>
      <c r="N13" s="25" t="s">
        <v>8</v>
      </c>
      <c r="O13" s="31"/>
    </row>
    <row r="14" spans="1:15" ht="15" customHeight="1">
      <c r="A14" s="19"/>
      <c r="B14" s="15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7"/>
      <c r="O14" s="28"/>
    </row>
    <row r="15" spans="1:15" ht="15" customHeight="1">
      <c r="A15" s="18" t="s">
        <v>41</v>
      </c>
      <c r="B15" s="14"/>
      <c r="C15" s="36" t="s">
        <v>42</v>
      </c>
      <c r="D15" s="38" t="s">
        <v>38</v>
      </c>
      <c r="E15" s="38" t="s">
        <v>18</v>
      </c>
      <c r="F15" s="37">
        <v>0.8</v>
      </c>
      <c r="G15" s="37" t="s">
        <v>19</v>
      </c>
      <c r="H15" s="38" t="s">
        <v>43</v>
      </c>
      <c r="I15" s="38" t="s">
        <v>20</v>
      </c>
      <c r="J15" s="38">
        <v>0.2</v>
      </c>
      <c r="K15" s="37" t="s">
        <v>44</v>
      </c>
      <c r="L15" s="106">
        <v>10</v>
      </c>
      <c r="M15" s="39"/>
      <c r="N15" s="25"/>
      <c r="O15" s="26"/>
    </row>
    <row r="16" spans="1:15" ht="15" customHeight="1">
      <c r="A16" s="19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7"/>
      <c r="O16" s="28"/>
    </row>
    <row r="17" spans="1:15" ht="15" customHeight="1">
      <c r="A17" s="18"/>
      <c r="B17" s="14"/>
      <c r="C17" s="36" t="s">
        <v>45</v>
      </c>
      <c r="D17" s="37">
        <v>5</v>
      </c>
      <c r="E17" s="37"/>
      <c r="F17" s="37"/>
      <c r="G17" s="37"/>
      <c r="H17" s="37"/>
      <c r="I17" s="37"/>
      <c r="J17" s="37"/>
      <c r="K17" s="37"/>
      <c r="L17" s="37"/>
      <c r="M17" s="39"/>
      <c r="N17" s="25" t="s">
        <v>46</v>
      </c>
      <c r="O17" s="26"/>
    </row>
    <row r="18" spans="1:15" ht="15" customHeight="1">
      <c r="A18" s="21"/>
      <c r="B18" s="15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27"/>
      <c r="O18" s="28"/>
    </row>
    <row r="19" spans="1:15" ht="15" customHeight="1">
      <c r="A19" s="18"/>
      <c r="B19" s="14"/>
      <c r="C19" s="43"/>
      <c r="D19" s="37"/>
      <c r="E19" s="37"/>
      <c r="F19" s="37"/>
      <c r="G19" s="37"/>
      <c r="H19" s="37"/>
      <c r="I19" s="37"/>
      <c r="J19" s="37"/>
      <c r="K19" s="37"/>
      <c r="L19" s="37"/>
      <c r="M19" s="39"/>
      <c r="N19" s="25"/>
      <c r="O19" s="26"/>
    </row>
    <row r="20" spans="1:15" ht="15" customHeight="1">
      <c r="A20" s="19"/>
      <c r="B20" s="1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7"/>
      <c r="O20" s="28"/>
    </row>
    <row r="21" spans="1:15" ht="15" customHeight="1">
      <c r="A21" s="18"/>
      <c r="B21" s="14"/>
      <c r="C21" s="43"/>
      <c r="D21" s="37"/>
      <c r="E21" s="37"/>
      <c r="F21" s="37"/>
      <c r="G21" s="37"/>
      <c r="H21" s="37"/>
      <c r="I21" s="37"/>
      <c r="J21" s="37"/>
      <c r="K21" s="37"/>
      <c r="L21" s="37"/>
      <c r="M21" s="39"/>
      <c r="N21" s="25"/>
      <c r="O21" s="26"/>
    </row>
    <row r="22" spans="1:15" ht="1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7"/>
      <c r="O22" s="28"/>
    </row>
    <row r="23" spans="1:15" ht="15" customHeight="1">
      <c r="A23" s="18"/>
      <c r="B23" s="14"/>
      <c r="C23" s="43"/>
      <c r="D23" s="37"/>
      <c r="E23" s="37"/>
      <c r="F23" s="37"/>
      <c r="G23" s="37"/>
      <c r="H23" s="37"/>
      <c r="I23" s="37"/>
      <c r="J23" s="37"/>
      <c r="K23" s="37"/>
      <c r="L23" s="37"/>
      <c r="M23" s="39"/>
      <c r="N23" s="25"/>
      <c r="O23" s="26"/>
    </row>
    <row r="24" spans="1:15" ht="1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7"/>
      <c r="O24" s="28"/>
    </row>
    <row r="25" spans="1:15" ht="15" customHeight="1">
      <c r="A25" s="18"/>
      <c r="B25" s="14"/>
      <c r="C25" s="43"/>
      <c r="D25" s="37"/>
      <c r="E25" s="37"/>
      <c r="F25" s="37"/>
      <c r="G25" s="37"/>
      <c r="H25" s="37"/>
      <c r="I25" s="37"/>
      <c r="J25" s="37"/>
      <c r="K25" s="37"/>
      <c r="L25" s="37"/>
      <c r="M25" s="39"/>
      <c r="N25" s="25"/>
      <c r="O25" s="26"/>
    </row>
    <row r="26" spans="1:15" ht="1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7"/>
      <c r="O26" s="28"/>
    </row>
    <row r="27" spans="1:15" ht="15" customHeight="1">
      <c r="A27" s="18"/>
      <c r="B27" s="14"/>
      <c r="C27" s="43"/>
      <c r="D27" s="37"/>
      <c r="E27" s="37"/>
      <c r="F27" s="37"/>
      <c r="G27" s="37"/>
      <c r="H27" s="37"/>
      <c r="I27" s="37"/>
      <c r="J27" s="37"/>
      <c r="K27" s="37"/>
      <c r="L27" s="37"/>
      <c r="M27" s="39"/>
      <c r="N27" s="25"/>
      <c r="O27" s="26"/>
    </row>
    <row r="28" spans="1:15" ht="1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7"/>
      <c r="O28" s="28"/>
    </row>
    <row r="29" spans="1:15" ht="15" customHeight="1">
      <c r="A29" s="18"/>
      <c r="B29" s="14"/>
      <c r="C29" s="43"/>
      <c r="D29" s="37"/>
      <c r="E29" s="37"/>
      <c r="F29" s="37"/>
      <c r="G29" s="37"/>
      <c r="H29" s="37"/>
      <c r="I29" s="37"/>
      <c r="J29" s="37"/>
      <c r="K29" s="37"/>
      <c r="L29" s="37"/>
      <c r="M29" s="39"/>
      <c r="N29" s="25"/>
      <c r="O29" s="26"/>
    </row>
    <row r="30" spans="1:15" ht="1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7"/>
      <c r="O30" s="28"/>
    </row>
    <row r="31" spans="1:15" ht="15" customHeight="1">
      <c r="A31" s="18"/>
      <c r="B31" s="14"/>
      <c r="C31" s="43"/>
      <c r="D31" s="37"/>
      <c r="E31" s="37"/>
      <c r="F31" s="37"/>
      <c r="G31" s="37"/>
      <c r="H31" s="37"/>
      <c r="I31" s="37"/>
      <c r="J31" s="37"/>
      <c r="K31" s="37"/>
      <c r="L31" s="37"/>
      <c r="M31" s="39"/>
      <c r="N31" s="25"/>
      <c r="O31" s="26"/>
    </row>
    <row r="32" spans="1:15" ht="15" customHeight="1">
      <c r="A32" s="19"/>
      <c r="B32" s="15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27"/>
      <c r="O32" s="28"/>
    </row>
    <row r="33" spans="1:15" ht="15" customHeight="1">
      <c r="A33" s="20"/>
      <c r="B33" s="16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29"/>
      <c r="O33" s="30"/>
    </row>
  </sheetData>
  <mergeCells count="4">
    <mergeCell ref="A2:B2"/>
    <mergeCell ref="A3:O3"/>
    <mergeCell ref="A1:O1"/>
    <mergeCell ref="C5:M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14234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1.625" style="1" customWidth="1"/>
    <col min="2" max="3" width="9.50390625" style="1" customWidth="1"/>
    <col min="4" max="4" width="4.125" style="1" customWidth="1"/>
    <col min="5" max="5" width="6.125" style="1" customWidth="1"/>
    <col min="6" max="10" width="9.50390625" style="1" customWidth="1"/>
    <col min="11" max="16384" width="9.00390625" style="1" customWidth="1"/>
  </cols>
  <sheetData>
    <row r="1" spans="1:10" ht="24.75" customHeight="1">
      <c r="A1" s="22" t="s">
        <v>50</v>
      </c>
      <c r="B1" s="2"/>
      <c r="C1" s="2"/>
      <c r="D1" s="2"/>
      <c r="E1" s="2"/>
      <c r="F1" s="2"/>
      <c r="G1" s="2"/>
      <c r="H1" s="2"/>
      <c r="I1" s="2"/>
      <c r="J1" s="88"/>
    </row>
    <row r="2" spans="1:10" ht="24.75" customHeight="1">
      <c r="A2" s="227" t="s">
        <v>22</v>
      </c>
      <c r="B2" s="228"/>
      <c r="C2" s="244"/>
      <c r="D2" s="2" t="s">
        <v>130</v>
      </c>
      <c r="E2" s="2"/>
      <c r="F2" s="2"/>
      <c r="G2" s="2"/>
      <c r="H2" s="2"/>
      <c r="I2" s="3"/>
      <c r="J2" s="4"/>
    </row>
    <row r="3" spans="1:10" s="9" customFormat="1" ht="15" customHeight="1">
      <c r="A3" s="47" t="s">
        <v>51</v>
      </c>
      <c r="B3" s="6"/>
      <c r="C3" s="6"/>
      <c r="D3" s="6"/>
      <c r="E3" s="6"/>
      <c r="F3" s="6"/>
      <c r="G3" s="6"/>
      <c r="H3" s="6"/>
      <c r="I3" s="7"/>
      <c r="J3" s="8"/>
    </row>
    <row r="4" spans="1:10" ht="15" customHeight="1">
      <c r="A4" s="48" t="s">
        <v>52</v>
      </c>
      <c r="B4" s="69" t="s">
        <v>53</v>
      </c>
      <c r="C4" s="69" t="s">
        <v>54</v>
      </c>
      <c r="D4" s="245" t="s">
        <v>55</v>
      </c>
      <c r="E4" s="246"/>
      <c r="F4" s="69" t="s">
        <v>56</v>
      </c>
      <c r="G4" s="69"/>
      <c r="H4" s="69"/>
      <c r="I4" s="69"/>
      <c r="J4" s="72"/>
    </row>
    <row r="5" spans="1:10" ht="13.5" customHeight="1">
      <c r="A5" s="49"/>
      <c r="B5" s="50"/>
      <c r="C5" s="51"/>
      <c r="D5" s="91"/>
      <c r="E5" s="96"/>
      <c r="F5" s="51"/>
      <c r="G5" s="51"/>
      <c r="H5" s="51"/>
      <c r="I5" s="52"/>
      <c r="J5" s="53"/>
    </row>
    <row r="6" spans="1:10" ht="13.5" customHeight="1">
      <c r="A6" s="54">
        <v>1000</v>
      </c>
      <c r="B6" s="55">
        <f>A6</f>
        <v>1000</v>
      </c>
      <c r="C6" s="141">
        <v>700</v>
      </c>
      <c r="D6" s="92" t="s">
        <v>57</v>
      </c>
      <c r="E6" s="100">
        <f>(C6-200)/B6</f>
        <v>0.5</v>
      </c>
      <c r="F6" s="141">
        <f>SQRT((C6-200)^2+B6^2)</f>
        <v>1118.033988749895</v>
      </c>
      <c r="G6" s="56"/>
      <c r="H6" s="56"/>
      <c r="I6" s="56"/>
      <c r="J6" s="75"/>
    </row>
    <row r="7" spans="1:10" ht="13.5" customHeight="1">
      <c r="A7" s="58"/>
      <c r="B7" s="59"/>
      <c r="C7" s="142"/>
      <c r="D7" s="93"/>
      <c r="E7" s="98"/>
      <c r="F7" s="140"/>
      <c r="G7" s="60"/>
      <c r="H7" s="60"/>
      <c r="I7" s="60"/>
      <c r="J7" s="76"/>
    </row>
    <row r="8" spans="1:10" ht="13.5" customHeight="1">
      <c r="A8" s="54">
        <v>900</v>
      </c>
      <c r="B8" s="55">
        <f>A8</f>
        <v>900</v>
      </c>
      <c r="C8" s="141">
        <f>B8*E8+200</f>
        <v>650</v>
      </c>
      <c r="D8" s="92" t="s">
        <v>57</v>
      </c>
      <c r="E8" s="100">
        <f>(C6-200)/B6</f>
        <v>0.5</v>
      </c>
      <c r="F8" s="141">
        <f>SQRT((C8-200)^2+B8^2)</f>
        <v>1006.2305898749054</v>
      </c>
      <c r="G8" s="56"/>
      <c r="H8" s="56"/>
      <c r="I8" s="56"/>
      <c r="J8" s="75"/>
    </row>
    <row r="9" spans="1:10" ht="13.5" customHeight="1">
      <c r="A9" s="58"/>
      <c r="B9" s="59"/>
      <c r="C9" s="142"/>
      <c r="D9" s="93"/>
      <c r="E9" s="98"/>
      <c r="F9" s="140"/>
      <c r="G9" s="60"/>
      <c r="H9" s="60"/>
      <c r="I9" s="60"/>
      <c r="J9" s="76"/>
    </row>
    <row r="10" spans="1:10" ht="13.5" customHeight="1">
      <c r="A10" s="54">
        <v>800</v>
      </c>
      <c r="B10" s="55">
        <f>A10</f>
        <v>800</v>
      </c>
      <c r="C10" s="141">
        <f>B10*E10+200</f>
        <v>600</v>
      </c>
      <c r="D10" s="92" t="s">
        <v>57</v>
      </c>
      <c r="E10" s="100">
        <f>(C6-200)/B6</f>
        <v>0.5</v>
      </c>
      <c r="F10" s="141">
        <f>SQRT((C10-200)^2+B10^2)</f>
        <v>894.4271909999159</v>
      </c>
      <c r="G10" s="56"/>
      <c r="H10" s="56"/>
      <c r="I10" s="56"/>
      <c r="J10" s="75"/>
    </row>
    <row r="11" spans="1:10" ht="13.5" customHeight="1">
      <c r="A11" s="58"/>
      <c r="B11" s="59"/>
      <c r="C11" s="142"/>
      <c r="D11" s="93"/>
      <c r="E11" s="98"/>
      <c r="F11" s="140"/>
      <c r="G11" s="60"/>
      <c r="H11" s="60"/>
      <c r="I11" s="60"/>
      <c r="J11" s="76"/>
    </row>
    <row r="12" spans="1:10" ht="13.5" customHeight="1">
      <c r="A12" s="54">
        <v>700</v>
      </c>
      <c r="B12" s="55">
        <f>A12</f>
        <v>700</v>
      </c>
      <c r="C12" s="141">
        <f>B12*E12+200</f>
        <v>550</v>
      </c>
      <c r="D12" s="92" t="s">
        <v>57</v>
      </c>
      <c r="E12" s="100">
        <f>(C6-200)/B6</f>
        <v>0.5</v>
      </c>
      <c r="F12" s="141">
        <f>SQRT((C12-200)^2+B12^2)</f>
        <v>782.6237921249264</v>
      </c>
      <c r="G12" s="56"/>
      <c r="H12" s="56"/>
      <c r="I12" s="56"/>
      <c r="J12" s="75"/>
    </row>
    <row r="13" spans="1:10" ht="13.5" customHeight="1">
      <c r="A13" s="58"/>
      <c r="B13" s="59"/>
      <c r="C13" s="142"/>
      <c r="D13" s="93"/>
      <c r="E13" s="98"/>
      <c r="F13" s="140"/>
      <c r="G13" s="60"/>
      <c r="H13" s="60"/>
      <c r="I13" s="60"/>
      <c r="J13" s="76"/>
    </row>
    <row r="14" spans="1:10" ht="13.5" customHeight="1">
      <c r="A14" s="54">
        <v>600</v>
      </c>
      <c r="B14" s="55">
        <f>A14</f>
        <v>600</v>
      </c>
      <c r="C14" s="141">
        <f>B14*E14+200</f>
        <v>500</v>
      </c>
      <c r="D14" s="92" t="s">
        <v>57</v>
      </c>
      <c r="E14" s="100">
        <f>(C6-200)/B6</f>
        <v>0.5</v>
      </c>
      <c r="F14" s="141">
        <f>SQRT((C14-200)^2+B14^2)</f>
        <v>670.820393249937</v>
      </c>
      <c r="G14" s="56"/>
      <c r="H14" s="56"/>
      <c r="I14" s="56"/>
      <c r="J14" s="75"/>
    </row>
    <row r="15" spans="1:10" ht="13.5" customHeight="1">
      <c r="A15" s="58"/>
      <c r="B15" s="59"/>
      <c r="C15" s="142"/>
      <c r="D15" s="93"/>
      <c r="E15" s="98"/>
      <c r="F15" s="140"/>
      <c r="G15" s="60"/>
      <c r="H15" s="60"/>
      <c r="I15" s="60"/>
      <c r="J15" s="76"/>
    </row>
    <row r="16" spans="1:10" ht="13.5" customHeight="1">
      <c r="A16" s="54">
        <v>500</v>
      </c>
      <c r="B16" s="55">
        <f>A16</f>
        <v>500</v>
      </c>
      <c r="C16" s="141">
        <f>B16*E16+200</f>
        <v>450</v>
      </c>
      <c r="D16" s="92" t="s">
        <v>57</v>
      </c>
      <c r="E16" s="100">
        <f>(C6-200)/B6</f>
        <v>0.5</v>
      </c>
      <c r="F16" s="141">
        <f>SQRT((C16-200)^2+B16^2)</f>
        <v>559.0169943749474</v>
      </c>
      <c r="G16" s="56"/>
      <c r="H16" s="56"/>
      <c r="I16" s="56"/>
      <c r="J16" s="75"/>
    </row>
    <row r="17" spans="1:10" ht="13.5" customHeight="1">
      <c r="A17" s="58"/>
      <c r="B17" s="59"/>
      <c r="C17" s="60"/>
      <c r="D17" s="93"/>
      <c r="E17" s="98"/>
      <c r="F17" s="60"/>
      <c r="G17" s="60"/>
      <c r="H17" s="60"/>
      <c r="I17" s="60"/>
      <c r="J17" s="76"/>
    </row>
    <row r="18" spans="1:10" ht="13.5" customHeight="1">
      <c r="A18" s="54"/>
      <c r="B18" s="55"/>
      <c r="C18" s="56"/>
      <c r="D18" s="94"/>
      <c r="E18" s="97"/>
      <c r="F18" s="56"/>
      <c r="G18" s="56"/>
      <c r="H18" s="56"/>
      <c r="I18" s="56"/>
      <c r="J18" s="75"/>
    </row>
    <row r="19" spans="1:10" ht="13.5" customHeight="1">
      <c r="A19" s="58"/>
      <c r="B19" s="59"/>
      <c r="C19" s="60"/>
      <c r="D19" s="93"/>
      <c r="E19" s="98"/>
      <c r="F19" s="60"/>
      <c r="G19" s="60"/>
      <c r="H19" s="60"/>
      <c r="I19" s="60"/>
      <c r="J19" s="76"/>
    </row>
    <row r="20" spans="1:10" ht="13.5" customHeight="1">
      <c r="A20" s="54"/>
      <c r="B20" s="55"/>
      <c r="C20" s="56"/>
      <c r="D20" s="94"/>
      <c r="E20" s="97"/>
      <c r="F20" s="56"/>
      <c r="G20" s="56"/>
      <c r="H20" s="56"/>
      <c r="I20" s="56"/>
      <c r="J20" s="75"/>
    </row>
    <row r="21" spans="1:10" ht="13.5" customHeight="1">
      <c r="A21" s="58"/>
      <c r="B21" s="59"/>
      <c r="C21" s="60"/>
      <c r="D21" s="93"/>
      <c r="E21" s="98"/>
      <c r="F21" s="60"/>
      <c r="G21" s="60"/>
      <c r="H21" s="60"/>
      <c r="I21" s="60"/>
      <c r="J21" s="76"/>
    </row>
    <row r="22" spans="1:10" ht="13.5" customHeight="1">
      <c r="A22" s="54"/>
      <c r="B22" s="55"/>
      <c r="C22" s="56"/>
      <c r="D22" s="94"/>
      <c r="E22" s="97"/>
      <c r="F22" s="56"/>
      <c r="G22" s="56"/>
      <c r="H22" s="56"/>
      <c r="I22" s="56"/>
      <c r="J22" s="75"/>
    </row>
    <row r="23" spans="1:10" ht="13.5" customHeight="1">
      <c r="A23" s="58"/>
      <c r="B23" s="59"/>
      <c r="C23" s="60"/>
      <c r="D23" s="93"/>
      <c r="E23" s="98"/>
      <c r="F23" s="60"/>
      <c r="G23" s="60"/>
      <c r="H23" s="60"/>
      <c r="I23" s="60"/>
      <c r="J23" s="76"/>
    </row>
    <row r="24" spans="1:10" ht="13.5" customHeight="1">
      <c r="A24" s="54"/>
      <c r="B24" s="55"/>
      <c r="C24" s="56"/>
      <c r="D24" s="94"/>
      <c r="E24" s="97"/>
      <c r="F24" s="56"/>
      <c r="G24" s="56"/>
      <c r="H24" s="56"/>
      <c r="I24" s="56"/>
      <c r="J24" s="75"/>
    </row>
    <row r="25" spans="1:10" ht="13.5" customHeight="1">
      <c r="A25" s="58"/>
      <c r="B25" s="59"/>
      <c r="C25" s="60"/>
      <c r="D25" s="93"/>
      <c r="E25" s="98"/>
      <c r="F25" s="60"/>
      <c r="G25" s="60"/>
      <c r="H25" s="60"/>
      <c r="I25" s="60"/>
      <c r="J25" s="76"/>
    </row>
    <row r="26" spans="1:10" ht="13.5" customHeight="1">
      <c r="A26" s="54"/>
      <c r="B26" s="55"/>
      <c r="C26" s="56"/>
      <c r="D26" s="94"/>
      <c r="E26" s="97"/>
      <c r="F26" s="56"/>
      <c r="G26" s="56"/>
      <c r="H26" s="56"/>
      <c r="I26" s="56"/>
      <c r="J26" s="75"/>
    </row>
    <row r="27" spans="1:10" ht="13.5" customHeight="1">
      <c r="A27" s="58"/>
      <c r="B27" s="59"/>
      <c r="C27" s="60"/>
      <c r="D27" s="93"/>
      <c r="E27" s="98"/>
      <c r="F27" s="60"/>
      <c r="G27" s="60"/>
      <c r="H27" s="60"/>
      <c r="I27" s="60"/>
      <c r="J27" s="76"/>
    </row>
    <row r="28" spans="1:10" ht="13.5" customHeight="1">
      <c r="A28" s="54"/>
      <c r="B28" s="55"/>
      <c r="C28" s="62"/>
      <c r="D28" s="95"/>
      <c r="E28" s="99"/>
      <c r="F28" s="62"/>
      <c r="G28" s="62"/>
      <c r="H28" s="62"/>
      <c r="I28" s="62"/>
      <c r="J28" s="77"/>
    </row>
    <row r="29" spans="1:10" ht="15" customHeight="1">
      <c r="A29" s="64" t="s">
        <v>58</v>
      </c>
      <c r="B29" s="65"/>
      <c r="C29" s="65"/>
      <c r="D29" s="65"/>
      <c r="E29" s="65"/>
      <c r="F29" s="65"/>
      <c r="G29" s="65"/>
      <c r="H29" s="65"/>
      <c r="I29" s="66" t="s">
        <v>10</v>
      </c>
      <c r="J29" s="67"/>
    </row>
    <row r="30" spans="1:10" ht="15" customHeight="1">
      <c r="A30" s="247" t="s">
        <v>93</v>
      </c>
      <c r="B30" s="74" t="s">
        <v>27</v>
      </c>
      <c r="C30" s="74" t="s">
        <v>32</v>
      </c>
      <c r="D30" s="245" t="s">
        <v>59</v>
      </c>
      <c r="E30" s="249"/>
      <c r="F30" s="74" t="s">
        <v>35</v>
      </c>
      <c r="G30" s="139" t="s">
        <v>47</v>
      </c>
      <c r="H30" s="74"/>
      <c r="I30" s="74"/>
      <c r="J30" s="86" t="s">
        <v>60</v>
      </c>
    </row>
    <row r="31" spans="1:10" ht="15" customHeight="1">
      <c r="A31" s="248"/>
      <c r="B31" s="68" t="s">
        <v>64</v>
      </c>
      <c r="C31" s="68" t="s">
        <v>64</v>
      </c>
      <c r="D31" s="250" t="s">
        <v>65</v>
      </c>
      <c r="E31" s="251"/>
      <c r="F31" s="68" t="s">
        <v>64</v>
      </c>
      <c r="G31" s="68" t="s">
        <v>49</v>
      </c>
      <c r="H31" s="73"/>
      <c r="I31" s="69"/>
      <c r="J31" s="70"/>
    </row>
    <row r="32" spans="1:10" ht="13.5" customHeight="1">
      <c r="A32" s="49"/>
      <c r="B32" s="50"/>
      <c r="C32" s="51"/>
      <c r="D32" s="226"/>
      <c r="E32" s="222"/>
      <c r="F32" s="51"/>
      <c r="G32" s="51"/>
      <c r="H32" s="51"/>
      <c r="I32" s="52"/>
      <c r="J32" s="53"/>
    </row>
    <row r="33" spans="1:10" ht="13.5" customHeight="1">
      <c r="A33" s="54">
        <f>A6</f>
        <v>1000</v>
      </c>
      <c r="B33" s="101">
        <f>(C6/1000+0.1*2)*10</f>
        <v>9</v>
      </c>
      <c r="C33" s="78">
        <f>(B6/1000+F6/1000)*10</f>
        <v>21.18033988749895</v>
      </c>
      <c r="D33" s="254">
        <f>(0.2+C6/1000)*B6/1000*1/2*10</f>
        <v>4.5</v>
      </c>
      <c r="E33" s="255"/>
      <c r="F33" s="78">
        <f>(0.2+C6/1000)*B6/1000*1/2</f>
        <v>0.44999999999999996</v>
      </c>
      <c r="G33" s="78"/>
      <c r="H33" s="78"/>
      <c r="I33" s="79"/>
      <c r="J33" s="57"/>
    </row>
    <row r="34" spans="1:10" ht="13.5" customHeight="1">
      <c r="A34" s="49"/>
      <c r="B34" s="102"/>
      <c r="C34" s="89"/>
      <c r="D34" s="252"/>
      <c r="E34" s="253"/>
      <c r="F34" s="89"/>
      <c r="G34" s="80"/>
      <c r="H34" s="80"/>
      <c r="I34" s="81"/>
      <c r="J34" s="53"/>
    </row>
    <row r="35" spans="1:10" ht="13.5" customHeight="1">
      <c r="A35" s="54">
        <f>A8</f>
        <v>900</v>
      </c>
      <c r="B35" s="101">
        <f>(C8/1000+0.1*2)*10</f>
        <v>8.5</v>
      </c>
      <c r="C35" s="78">
        <f>(B8/1000+F8/1000)*10</f>
        <v>19.062305898749052</v>
      </c>
      <c r="D35" s="254">
        <f>(0.2+C8/1000)*B8/1000*1/2*10</f>
        <v>3.8250000000000006</v>
      </c>
      <c r="E35" s="255"/>
      <c r="F35" s="78">
        <f>(0.2+C8/1000)*B8/1000*1/2</f>
        <v>0.38250000000000006</v>
      </c>
      <c r="G35" s="78"/>
      <c r="H35" s="78"/>
      <c r="I35" s="79"/>
      <c r="J35" s="57"/>
    </row>
    <row r="36" spans="1:10" ht="13.5" customHeight="1">
      <c r="A36" s="49"/>
      <c r="B36" s="102"/>
      <c r="C36" s="89"/>
      <c r="D36" s="252"/>
      <c r="E36" s="253"/>
      <c r="F36" s="89"/>
      <c r="G36" s="80"/>
      <c r="H36" s="80"/>
      <c r="I36" s="81"/>
      <c r="J36" s="53"/>
    </row>
    <row r="37" spans="1:10" ht="13.5" customHeight="1">
      <c r="A37" s="54">
        <f>A10</f>
        <v>800</v>
      </c>
      <c r="B37" s="101">
        <f>(C10/1000+0.1*2)*10</f>
        <v>8</v>
      </c>
      <c r="C37" s="78">
        <f>(B10/1000+F10/1000)*10</f>
        <v>16.94427190999916</v>
      </c>
      <c r="D37" s="254">
        <f>(0.2+C10/1000)*B10/1000*1/2*10</f>
        <v>3.2</v>
      </c>
      <c r="E37" s="255"/>
      <c r="F37" s="78">
        <f>(0.2+C10/1000)*B10/1000*1/2</f>
        <v>0.32</v>
      </c>
      <c r="G37" s="78"/>
      <c r="H37" s="78"/>
      <c r="I37" s="79"/>
      <c r="J37" s="57"/>
    </row>
    <row r="38" spans="1:10" ht="13.5" customHeight="1">
      <c r="A38" s="49"/>
      <c r="B38" s="102"/>
      <c r="C38" s="89"/>
      <c r="D38" s="252"/>
      <c r="E38" s="253"/>
      <c r="F38" s="89"/>
      <c r="G38" s="80"/>
      <c r="H38" s="80"/>
      <c r="I38" s="81"/>
      <c r="J38" s="53"/>
    </row>
    <row r="39" spans="1:10" ht="13.5" customHeight="1">
      <c r="A39" s="54">
        <f>A12</f>
        <v>700</v>
      </c>
      <c r="B39" s="101">
        <f>(C12/1000+0.1*2)*10</f>
        <v>7.5</v>
      </c>
      <c r="C39" s="78">
        <f>(B12/1000+F12/1000)*10</f>
        <v>14.826237921249263</v>
      </c>
      <c r="D39" s="254">
        <f>(0.2+C12/1000)*B12/1000*1/2*10</f>
        <v>2.625</v>
      </c>
      <c r="E39" s="255"/>
      <c r="F39" s="78">
        <f>(0.2+C12/1000)*B12/1000*1/2</f>
        <v>0.2625</v>
      </c>
      <c r="G39" s="78"/>
      <c r="H39" s="78"/>
      <c r="I39" s="79"/>
      <c r="J39" s="57"/>
    </row>
    <row r="40" spans="1:10" ht="13.5" customHeight="1">
      <c r="A40" s="49"/>
      <c r="B40" s="102"/>
      <c r="C40" s="89"/>
      <c r="D40" s="252"/>
      <c r="E40" s="253"/>
      <c r="F40" s="89"/>
      <c r="G40" s="80"/>
      <c r="H40" s="80"/>
      <c r="I40" s="81"/>
      <c r="J40" s="53"/>
    </row>
    <row r="41" spans="1:10" ht="13.5" customHeight="1">
      <c r="A41" s="54">
        <f>A14</f>
        <v>600</v>
      </c>
      <c r="B41" s="101">
        <f>(C14/1000+0.1*2)*10</f>
        <v>7</v>
      </c>
      <c r="C41" s="78">
        <f>(B14/1000+F14/1000)*10</f>
        <v>12.70820393249937</v>
      </c>
      <c r="D41" s="254">
        <f>(0.2+C14/1000)*B14/1000*1/2*10</f>
        <v>2.1</v>
      </c>
      <c r="E41" s="255"/>
      <c r="F41" s="78">
        <f>(0.2+C14/1000)*B14/1000*1/2</f>
        <v>0.21</v>
      </c>
      <c r="G41" s="78"/>
      <c r="H41" s="78"/>
      <c r="I41" s="79"/>
      <c r="J41" s="57"/>
    </row>
    <row r="42" spans="1:10" ht="13.5" customHeight="1">
      <c r="A42" s="49"/>
      <c r="B42" s="102"/>
      <c r="C42" s="89"/>
      <c r="D42" s="252"/>
      <c r="E42" s="253"/>
      <c r="F42" s="89"/>
      <c r="G42" s="80"/>
      <c r="H42" s="80"/>
      <c r="I42" s="81"/>
      <c r="J42" s="53"/>
    </row>
    <row r="43" spans="1:10" ht="13.5" customHeight="1">
      <c r="A43" s="54">
        <f>A16</f>
        <v>500</v>
      </c>
      <c r="B43" s="101">
        <f>(C16/1000+0.1*2)*10</f>
        <v>6.5</v>
      </c>
      <c r="C43" s="78">
        <f>(B16/1000+F16/1000)*10</f>
        <v>10.590169943749475</v>
      </c>
      <c r="D43" s="254">
        <f>(0.2+C16/1000)*B16/1000*1/2*10</f>
        <v>1.625</v>
      </c>
      <c r="E43" s="255"/>
      <c r="F43" s="78">
        <f>(0.2+C16/1000)*B16/1000*1/2</f>
        <v>0.1625</v>
      </c>
      <c r="G43" s="78"/>
      <c r="H43" s="78"/>
      <c r="I43" s="79"/>
      <c r="J43" s="57"/>
    </row>
    <row r="44" spans="1:10" ht="13.5" customHeight="1">
      <c r="A44" s="49"/>
      <c r="B44" s="102"/>
      <c r="C44" s="89"/>
      <c r="D44" s="252"/>
      <c r="E44" s="253"/>
      <c r="F44" s="89"/>
      <c r="G44" s="80"/>
      <c r="H44" s="80"/>
      <c r="I44" s="81"/>
      <c r="J44" s="53"/>
    </row>
    <row r="45" spans="1:10" ht="13.5" customHeight="1">
      <c r="A45" s="54"/>
      <c r="B45" s="101"/>
      <c r="C45" s="78"/>
      <c r="D45" s="254"/>
      <c r="E45" s="255"/>
      <c r="F45" s="78"/>
      <c r="G45" s="78"/>
      <c r="H45" s="78"/>
      <c r="I45" s="79"/>
      <c r="J45" s="57"/>
    </row>
    <row r="46" spans="1:10" ht="13.5" customHeight="1">
      <c r="A46" s="49"/>
      <c r="B46" s="103"/>
      <c r="C46" s="80"/>
      <c r="D46" s="252"/>
      <c r="E46" s="253"/>
      <c r="F46" s="80"/>
      <c r="G46" s="80"/>
      <c r="H46" s="80"/>
      <c r="I46" s="81"/>
      <c r="J46" s="53"/>
    </row>
    <row r="47" spans="1:10" ht="13.5" customHeight="1">
      <c r="A47" s="54"/>
      <c r="B47" s="101"/>
      <c r="C47" s="78"/>
      <c r="D47" s="254"/>
      <c r="E47" s="255"/>
      <c r="F47" s="78"/>
      <c r="G47" s="78"/>
      <c r="H47" s="78"/>
      <c r="I47" s="79"/>
      <c r="J47" s="57"/>
    </row>
    <row r="48" spans="1:10" ht="13.5" customHeight="1">
      <c r="A48" s="49"/>
      <c r="B48" s="103"/>
      <c r="C48" s="80"/>
      <c r="D48" s="252"/>
      <c r="E48" s="253"/>
      <c r="F48" s="80"/>
      <c r="G48" s="80"/>
      <c r="H48" s="80"/>
      <c r="I48" s="81"/>
      <c r="J48" s="53"/>
    </row>
    <row r="49" spans="1:10" ht="13.5" customHeight="1">
      <c r="A49" s="54"/>
      <c r="B49" s="101"/>
      <c r="C49" s="78"/>
      <c r="D49" s="254"/>
      <c r="E49" s="255"/>
      <c r="F49" s="78"/>
      <c r="G49" s="78"/>
      <c r="H49" s="78"/>
      <c r="I49" s="79"/>
      <c r="J49" s="57"/>
    </row>
    <row r="50" spans="1:10" ht="13.5" customHeight="1">
      <c r="A50" s="49"/>
      <c r="B50" s="103"/>
      <c r="C50" s="80"/>
      <c r="D50" s="252"/>
      <c r="E50" s="253"/>
      <c r="F50" s="80"/>
      <c r="G50" s="80"/>
      <c r="H50" s="80"/>
      <c r="I50" s="81"/>
      <c r="J50" s="53"/>
    </row>
    <row r="51" spans="1:10" ht="13.5" customHeight="1">
      <c r="A51" s="54"/>
      <c r="B51" s="101"/>
      <c r="C51" s="78"/>
      <c r="D51" s="254"/>
      <c r="E51" s="255"/>
      <c r="F51" s="78"/>
      <c r="G51" s="78"/>
      <c r="H51" s="78"/>
      <c r="I51" s="79"/>
      <c r="J51" s="57"/>
    </row>
    <row r="52" spans="1:10" ht="13.5" customHeight="1">
      <c r="A52" s="49"/>
      <c r="B52" s="103"/>
      <c r="C52" s="80"/>
      <c r="D52" s="252"/>
      <c r="E52" s="253"/>
      <c r="F52" s="80"/>
      <c r="G52" s="80"/>
      <c r="H52" s="80"/>
      <c r="I52" s="81"/>
      <c r="J52" s="53"/>
    </row>
    <row r="53" spans="1:10" ht="13.5" customHeight="1">
      <c r="A53" s="54"/>
      <c r="B53" s="103"/>
      <c r="C53" s="80"/>
      <c r="D53" s="254"/>
      <c r="E53" s="255"/>
      <c r="F53" s="80"/>
      <c r="G53" s="80"/>
      <c r="H53" s="80"/>
      <c r="I53" s="81"/>
      <c r="J53" s="53"/>
    </row>
    <row r="54" spans="1:10" ht="13.5" customHeight="1">
      <c r="A54" s="49"/>
      <c r="B54" s="104"/>
      <c r="C54" s="82"/>
      <c r="D54" s="252"/>
      <c r="E54" s="253"/>
      <c r="F54" s="82"/>
      <c r="G54" s="82"/>
      <c r="H54" s="82"/>
      <c r="I54" s="83"/>
      <c r="J54" s="61"/>
    </row>
    <row r="55" spans="1:10" ht="13.5" customHeight="1">
      <c r="A55" s="71"/>
      <c r="B55" s="105"/>
      <c r="C55" s="84"/>
      <c r="D55" s="256"/>
      <c r="E55" s="225"/>
      <c r="F55" s="84"/>
      <c r="G55" s="84"/>
      <c r="H55" s="84"/>
      <c r="I55" s="85"/>
      <c r="J55" s="63"/>
    </row>
    <row r="58" spans="1:10" ht="24.75" customHeight="1">
      <c r="A58" s="22" t="s">
        <v>50</v>
      </c>
      <c r="B58" s="2"/>
      <c r="C58" s="2"/>
      <c r="D58" s="2"/>
      <c r="E58" s="2"/>
      <c r="F58" s="2"/>
      <c r="G58" s="2"/>
      <c r="H58" s="2"/>
      <c r="I58" s="2"/>
      <c r="J58" s="88"/>
    </row>
    <row r="59" spans="1:10" ht="24.75" customHeight="1">
      <c r="A59" s="227" t="s">
        <v>22</v>
      </c>
      <c r="B59" s="228"/>
      <c r="C59" s="244"/>
      <c r="D59" s="2" t="s">
        <v>131</v>
      </c>
      <c r="E59" s="2"/>
      <c r="F59" s="2"/>
      <c r="G59" s="2"/>
      <c r="H59" s="2"/>
      <c r="I59" s="3"/>
      <c r="J59" s="4"/>
    </row>
    <row r="60" spans="1:10" s="9" customFormat="1" ht="15" customHeight="1">
      <c r="A60" s="47" t="s">
        <v>51</v>
      </c>
      <c r="B60" s="6"/>
      <c r="C60" s="6"/>
      <c r="D60" s="6"/>
      <c r="E60" s="6"/>
      <c r="F60" s="6"/>
      <c r="G60" s="6"/>
      <c r="H60" s="6"/>
      <c r="I60" s="7"/>
      <c r="J60" s="8"/>
    </row>
    <row r="61" spans="1:10" ht="15" customHeight="1">
      <c r="A61" s="48" t="s">
        <v>52</v>
      </c>
      <c r="B61" s="69" t="s">
        <v>53</v>
      </c>
      <c r="C61" s="69" t="s">
        <v>54</v>
      </c>
      <c r="D61" s="245" t="s">
        <v>55</v>
      </c>
      <c r="E61" s="246"/>
      <c r="F61" s="69" t="s">
        <v>56</v>
      </c>
      <c r="G61" s="69"/>
      <c r="H61" s="69"/>
      <c r="I61" s="69"/>
      <c r="J61" s="72"/>
    </row>
    <row r="62" spans="1:10" ht="13.5" customHeight="1">
      <c r="A62" s="49"/>
      <c r="B62" s="50"/>
      <c r="C62" s="51"/>
      <c r="D62" s="91"/>
      <c r="E62" s="96"/>
      <c r="F62" s="51"/>
      <c r="G62" s="51"/>
      <c r="H62" s="51"/>
      <c r="I62" s="52"/>
      <c r="J62" s="53"/>
    </row>
    <row r="63" spans="1:10" ht="13.5" customHeight="1">
      <c r="A63" s="54">
        <v>1000</v>
      </c>
      <c r="B63" s="55">
        <f>A63</f>
        <v>1000</v>
      </c>
      <c r="C63" s="141">
        <v>800</v>
      </c>
      <c r="D63" s="92" t="s">
        <v>57</v>
      </c>
      <c r="E63" s="100">
        <f>(C63-200)/B63</f>
        <v>0.6</v>
      </c>
      <c r="F63" s="141">
        <f>SQRT((C63-200)^2+B63^2)</f>
        <v>1166.19037896906</v>
      </c>
      <c r="G63" s="56"/>
      <c r="H63" s="56"/>
      <c r="I63" s="56"/>
      <c r="J63" s="75"/>
    </row>
    <row r="64" spans="1:10" ht="13.5" customHeight="1">
      <c r="A64" s="58"/>
      <c r="B64" s="59"/>
      <c r="C64" s="142"/>
      <c r="D64" s="93"/>
      <c r="E64" s="98"/>
      <c r="F64" s="140"/>
      <c r="G64" s="60"/>
      <c r="H64" s="60"/>
      <c r="I64" s="60"/>
      <c r="J64" s="76"/>
    </row>
    <row r="65" spans="1:10" ht="13.5" customHeight="1">
      <c r="A65" s="54">
        <v>900</v>
      </c>
      <c r="B65" s="55">
        <f>A65</f>
        <v>900</v>
      </c>
      <c r="C65" s="141">
        <f>B65*E65+200</f>
        <v>740</v>
      </c>
      <c r="D65" s="92" t="s">
        <v>57</v>
      </c>
      <c r="E65" s="100">
        <f>(C63-200)/B63</f>
        <v>0.6</v>
      </c>
      <c r="F65" s="141">
        <f>SQRT((C65-200)^2+B65^2)</f>
        <v>1049.5713410721542</v>
      </c>
      <c r="G65" s="56"/>
      <c r="H65" s="56"/>
      <c r="I65" s="56"/>
      <c r="J65" s="75"/>
    </row>
    <row r="66" spans="1:10" ht="13.5" customHeight="1">
      <c r="A66" s="58"/>
      <c r="B66" s="59"/>
      <c r="C66" s="142"/>
      <c r="D66" s="93"/>
      <c r="E66" s="98"/>
      <c r="F66" s="140"/>
      <c r="G66" s="60"/>
      <c r="H66" s="60"/>
      <c r="I66" s="60"/>
      <c r="J66" s="76"/>
    </row>
    <row r="67" spans="1:10" ht="13.5" customHeight="1">
      <c r="A67" s="54">
        <v>800</v>
      </c>
      <c r="B67" s="55">
        <f>A67</f>
        <v>800</v>
      </c>
      <c r="C67" s="141">
        <f>B67*E67+200</f>
        <v>680</v>
      </c>
      <c r="D67" s="92" t="s">
        <v>57</v>
      </c>
      <c r="E67" s="100">
        <f>(C63-200)/B63</f>
        <v>0.6</v>
      </c>
      <c r="F67" s="141">
        <f>SQRT((C67-200)^2+B67^2)</f>
        <v>932.9523031752481</v>
      </c>
      <c r="G67" s="56"/>
      <c r="H67" s="56"/>
      <c r="I67" s="56"/>
      <c r="J67" s="75"/>
    </row>
    <row r="68" spans="1:10" ht="13.5" customHeight="1">
      <c r="A68" s="58"/>
      <c r="B68" s="59"/>
      <c r="C68" s="142"/>
      <c r="D68" s="93"/>
      <c r="E68" s="98"/>
      <c r="F68" s="140"/>
      <c r="G68" s="60"/>
      <c r="H68" s="60"/>
      <c r="I68" s="60"/>
      <c r="J68" s="76"/>
    </row>
    <row r="69" spans="1:10" ht="13.5" customHeight="1">
      <c r="A69" s="54">
        <v>700</v>
      </c>
      <c r="B69" s="55">
        <f>A69</f>
        <v>700</v>
      </c>
      <c r="C69" s="141">
        <f>B69*E69+200</f>
        <v>620</v>
      </c>
      <c r="D69" s="92" t="s">
        <v>57</v>
      </c>
      <c r="E69" s="100">
        <f>(C63-200)/B63</f>
        <v>0.6</v>
      </c>
      <c r="F69" s="141">
        <f>SQRT((C69-200)^2+B69^2)</f>
        <v>816.3332652783421</v>
      </c>
      <c r="G69" s="56"/>
      <c r="H69" s="56"/>
      <c r="I69" s="56"/>
      <c r="J69" s="75"/>
    </row>
    <row r="70" spans="1:10" ht="13.5" customHeight="1">
      <c r="A70" s="58"/>
      <c r="B70" s="59"/>
      <c r="C70" s="142"/>
      <c r="D70" s="93"/>
      <c r="E70" s="98"/>
      <c r="F70" s="140"/>
      <c r="G70" s="60"/>
      <c r="H70" s="60"/>
      <c r="I70" s="60"/>
      <c r="J70" s="76"/>
    </row>
    <row r="71" spans="1:10" ht="13.5" customHeight="1">
      <c r="A71" s="54">
        <v>600</v>
      </c>
      <c r="B71" s="55">
        <f>A71</f>
        <v>600</v>
      </c>
      <c r="C71" s="141">
        <f>B71*E71+200</f>
        <v>560</v>
      </c>
      <c r="D71" s="92" t="s">
        <v>57</v>
      </c>
      <c r="E71" s="100">
        <f>(C63-200)/B63</f>
        <v>0.6</v>
      </c>
      <c r="F71" s="141">
        <f>SQRT((C71-200)^2+B71^2)</f>
        <v>699.7142273814361</v>
      </c>
      <c r="G71" s="56"/>
      <c r="H71" s="56"/>
      <c r="I71" s="56"/>
      <c r="J71" s="75"/>
    </row>
    <row r="72" spans="1:10" ht="13.5" customHeight="1">
      <c r="A72" s="58"/>
      <c r="B72" s="59"/>
      <c r="C72" s="142"/>
      <c r="D72" s="93"/>
      <c r="E72" s="98"/>
      <c r="F72" s="140"/>
      <c r="G72" s="60"/>
      <c r="H72" s="60"/>
      <c r="I72" s="60"/>
      <c r="J72" s="76"/>
    </row>
    <row r="73" spans="1:10" ht="13.5" customHeight="1">
      <c r="A73" s="54">
        <v>500</v>
      </c>
      <c r="B73" s="55">
        <f>A73</f>
        <v>500</v>
      </c>
      <c r="C73" s="141">
        <f>B73*E73+200</f>
        <v>500</v>
      </c>
      <c r="D73" s="92" t="s">
        <v>57</v>
      </c>
      <c r="E73" s="100">
        <f>(C63-200)/B63</f>
        <v>0.6</v>
      </c>
      <c r="F73" s="141">
        <f>SQRT((C73-200)^2+B73^2)</f>
        <v>583.09518948453</v>
      </c>
      <c r="G73" s="56"/>
      <c r="H73" s="56"/>
      <c r="I73" s="56"/>
      <c r="J73" s="75"/>
    </row>
    <row r="74" spans="1:10" ht="13.5" customHeight="1">
      <c r="A74" s="58"/>
      <c r="B74" s="59"/>
      <c r="C74" s="60"/>
      <c r="D74" s="93"/>
      <c r="E74" s="98"/>
      <c r="F74" s="60"/>
      <c r="G74" s="60"/>
      <c r="H74" s="60"/>
      <c r="I74" s="60"/>
      <c r="J74" s="76"/>
    </row>
    <row r="75" spans="1:10" ht="13.5" customHeight="1">
      <c r="A75" s="54"/>
      <c r="B75" s="55"/>
      <c r="C75" s="56"/>
      <c r="D75" s="94"/>
      <c r="E75" s="97"/>
      <c r="F75" s="56"/>
      <c r="G75" s="56"/>
      <c r="H75" s="56"/>
      <c r="I75" s="56"/>
      <c r="J75" s="75"/>
    </row>
    <row r="76" spans="1:10" ht="13.5" customHeight="1">
      <c r="A76" s="58"/>
      <c r="B76" s="59"/>
      <c r="C76" s="60"/>
      <c r="D76" s="93"/>
      <c r="E76" s="98"/>
      <c r="F76" s="60"/>
      <c r="G76" s="60"/>
      <c r="H76" s="60"/>
      <c r="I76" s="60"/>
      <c r="J76" s="76"/>
    </row>
    <row r="77" spans="1:10" ht="13.5" customHeight="1">
      <c r="A77" s="54"/>
      <c r="B77" s="55"/>
      <c r="C77" s="56"/>
      <c r="D77" s="94"/>
      <c r="E77" s="97"/>
      <c r="F77" s="56"/>
      <c r="G77" s="56"/>
      <c r="H77" s="56"/>
      <c r="I77" s="56"/>
      <c r="J77" s="75"/>
    </row>
    <row r="78" spans="1:10" ht="13.5" customHeight="1">
      <c r="A78" s="58"/>
      <c r="B78" s="59"/>
      <c r="C78" s="60"/>
      <c r="D78" s="93"/>
      <c r="E78" s="98"/>
      <c r="F78" s="60"/>
      <c r="G78" s="60"/>
      <c r="H78" s="60"/>
      <c r="I78" s="60"/>
      <c r="J78" s="76"/>
    </row>
    <row r="79" spans="1:10" ht="13.5" customHeight="1">
      <c r="A79" s="54"/>
      <c r="B79" s="55"/>
      <c r="C79" s="56"/>
      <c r="D79" s="94"/>
      <c r="E79" s="97"/>
      <c r="F79" s="56"/>
      <c r="G79" s="56"/>
      <c r="H79" s="56"/>
      <c r="I79" s="56"/>
      <c r="J79" s="75"/>
    </row>
    <row r="80" spans="1:10" ht="13.5" customHeight="1">
      <c r="A80" s="58"/>
      <c r="B80" s="59"/>
      <c r="C80" s="60"/>
      <c r="D80" s="93"/>
      <c r="E80" s="98"/>
      <c r="F80" s="60"/>
      <c r="G80" s="60"/>
      <c r="H80" s="60"/>
      <c r="I80" s="60"/>
      <c r="J80" s="76"/>
    </row>
    <row r="81" spans="1:10" ht="13.5" customHeight="1">
      <c r="A81" s="54"/>
      <c r="B81" s="55"/>
      <c r="C81" s="56"/>
      <c r="D81" s="94"/>
      <c r="E81" s="97"/>
      <c r="F81" s="56"/>
      <c r="G81" s="56"/>
      <c r="H81" s="56"/>
      <c r="I81" s="56"/>
      <c r="J81" s="75"/>
    </row>
    <row r="82" spans="1:10" ht="13.5" customHeight="1">
      <c r="A82" s="58"/>
      <c r="B82" s="59"/>
      <c r="C82" s="60"/>
      <c r="D82" s="93"/>
      <c r="E82" s="98"/>
      <c r="F82" s="60"/>
      <c r="G82" s="60"/>
      <c r="H82" s="60"/>
      <c r="I82" s="60"/>
      <c r="J82" s="76"/>
    </row>
    <row r="83" spans="1:10" ht="13.5" customHeight="1">
      <c r="A83" s="54"/>
      <c r="B83" s="55"/>
      <c r="C83" s="56"/>
      <c r="D83" s="94"/>
      <c r="E83" s="97"/>
      <c r="F83" s="56"/>
      <c r="G83" s="56"/>
      <c r="H83" s="56"/>
      <c r="I83" s="56"/>
      <c r="J83" s="75"/>
    </row>
    <row r="84" spans="1:10" ht="13.5" customHeight="1">
      <c r="A84" s="58"/>
      <c r="B84" s="59"/>
      <c r="C84" s="60"/>
      <c r="D84" s="93"/>
      <c r="E84" s="98"/>
      <c r="F84" s="60"/>
      <c r="G84" s="60"/>
      <c r="H84" s="60"/>
      <c r="I84" s="60"/>
      <c r="J84" s="76"/>
    </row>
    <row r="85" spans="1:10" ht="13.5" customHeight="1">
      <c r="A85" s="54"/>
      <c r="B85" s="55"/>
      <c r="C85" s="62"/>
      <c r="D85" s="95"/>
      <c r="E85" s="99"/>
      <c r="F85" s="62"/>
      <c r="G85" s="62"/>
      <c r="H85" s="62"/>
      <c r="I85" s="62"/>
      <c r="J85" s="77"/>
    </row>
    <row r="86" spans="1:10" ht="15" customHeight="1">
      <c r="A86" s="64" t="s">
        <v>58</v>
      </c>
      <c r="B86" s="65"/>
      <c r="C86" s="65"/>
      <c r="D86" s="65"/>
      <c r="E86" s="65"/>
      <c r="F86" s="65"/>
      <c r="G86" s="65"/>
      <c r="H86" s="65"/>
      <c r="I86" s="66" t="s">
        <v>10</v>
      </c>
      <c r="J86" s="67"/>
    </row>
    <row r="87" spans="1:10" ht="15" customHeight="1">
      <c r="A87" s="247" t="s">
        <v>93</v>
      </c>
      <c r="B87" s="74" t="s">
        <v>27</v>
      </c>
      <c r="C87" s="74" t="s">
        <v>32</v>
      </c>
      <c r="D87" s="245" t="s">
        <v>59</v>
      </c>
      <c r="E87" s="249"/>
      <c r="F87" s="74" t="s">
        <v>35</v>
      </c>
      <c r="G87" s="139" t="s">
        <v>47</v>
      </c>
      <c r="H87" s="74"/>
      <c r="I87" s="74"/>
      <c r="J87" s="86" t="s">
        <v>60</v>
      </c>
    </row>
    <row r="88" spans="1:10" ht="15" customHeight="1">
      <c r="A88" s="248"/>
      <c r="B88" s="68" t="s">
        <v>62</v>
      </c>
      <c r="C88" s="68" t="s">
        <v>62</v>
      </c>
      <c r="D88" s="250" t="s">
        <v>63</v>
      </c>
      <c r="E88" s="251"/>
      <c r="F88" s="68" t="s">
        <v>62</v>
      </c>
      <c r="G88" s="68" t="s">
        <v>49</v>
      </c>
      <c r="H88" s="73"/>
      <c r="I88" s="69"/>
      <c r="J88" s="70"/>
    </row>
    <row r="89" spans="1:10" ht="13.5" customHeight="1">
      <c r="A89" s="49"/>
      <c r="B89" s="50"/>
      <c r="C89" s="51"/>
      <c r="D89" s="226"/>
      <c r="E89" s="222"/>
      <c r="F89" s="51"/>
      <c r="G89" s="51"/>
      <c r="H89" s="51"/>
      <c r="I89" s="52"/>
      <c r="J89" s="53"/>
    </row>
    <row r="90" spans="1:10" ht="13.5" customHeight="1">
      <c r="A90" s="54">
        <f>A63</f>
        <v>1000</v>
      </c>
      <c r="B90" s="101">
        <f>(C63/1000+0.1*2)*10</f>
        <v>10</v>
      </c>
      <c r="C90" s="78">
        <f>(B63/1000+F63/1000)*10</f>
        <v>21.661903789690598</v>
      </c>
      <c r="D90" s="254">
        <f>(0.2+C63/1000)*B63/1000*1/2*10</f>
        <v>5</v>
      </c>
      <c r="E90" s="255"/>
      <c r="F90" s="78">
        <f>(0.2+C63/1000)*B63/1000*1/2</f>
        <v>0.5</v>
      </c>
      <c r="G90" s="78"/>
      <c r="H90" s="78"/>
      <c r="I90" s="79"/>
      <c r="J90" s="57"/>
    </row>
    <row r="91" spans="1:10" ht="13.5" customHeight="1">
      <c r="A91" s="49"/>
      <c r="B91" s="102"/>
      <c r="C91" s="89"/>
      <c r="D91" s="252"/>
      <c r="E91" s="253"/>
      <c r="F91" s="89"/>
      <c r="G91" s="80"/>
      <c r="H91" s="80"/>
      <c r="I91" s="81"/>
      <c r="J91" s="53"/>
    </row>
    <row r="92" spans="1:10" ht="13.5" customHeight="1">
      <c r="A92" s="54">
        <f>A65</f>
        <v>900</v>
      </c>
      <c r="B92" s="101">
        <f>(C65/1000+0.1*2)*10</f>
        <v>9.399999999999999</v>
      </c>
      <c r="C92" s="78">
        <f>(B65/1000+F65/1000)*10</f>
        <v>19.495713410721542</v>
      </c>
      <c r="D92" s="254">
        <f>(0.2+C65/1000)*B65/1000*1/2*10</f>
        <v>4.2299999999999995</v>
      </c>
      <c r="E92" s="255"/>
      <c r="F92" s="78">
        <f>(0.2+C65/1000)*B65/1000*1/2</f>
        <v>0.423</v>
      </c>
      <c r="G92" s="78"/>
      <c r="H92" s="78"/>
      <c r="I92" s="79"/>
      <c r="J92" s="57"/>
    </row>
    <row r="93" spans="1:10" ht="13.5" customHeight="1">
      <c r="A93" s="49"/>
      <c r="B93" s="102"/>
      <c r="C93" s="89"/>
      <c r="D93" s="252"/>
      <c r="E93" s="253"/>
      <c r="F93" s="89"/>
      <c r="G93" s="80"/>
      <c r="H93" s="80"/>
      <c r="I93" s="81"/>
      <c r="J93" s="53"/>
    </row>
    <row r="94" spans="1:10" ht="13.5" customHeight="1">
      <c r="A94" s="54">
        <f>A67</f>
        <v>800</v>
      </c>
      <c r="B94" s="101">
        <f>(C67/1000+0.1*2)*10</f>
        <v>8.8</v>
      </c>
      <c r="C94" s="78">
        <f>(B67/1000+F67/1000)*10</f>
        <v>17.32952303175248</v>
      </c>
      <c r="D94" s="254">
        <f>(0.2+C67/1000)*B67/1000*1/2*10</f>
        <v>3.5200000000000005</v>
      </c>
      <c r="E94" s="255"/>
      <c r="F94" s="78">
        <f>(0.2+C67/1000)*B67/1000*1/2</f>
        <v>0.35200000000000004</v>
      </c>
      <c r="G94" s="78"/>
      <c r="H94" s="78"/>
      <c r="I94" s="79"/>
      <c r="J94" s="57"/>
    </row>
    <row r="95" spans="1:10" ht="13.5" customHeight="1">
      <c r="A95" s="49"/>
      <c r="B95" s="102"/>
      <c r="C95" s="89"/>
      <c r="D95" s="252"/>
      <c r="E95" s="253"/>
      <c r="F95" s="89"/>
      <c r="G95" s="80"/>
      <c r="H95" s="80"/>
      <c r="I95" s="81"/>
      <c r="J95" s="53"/>
    </row>
    <row r="96" spans="1:10" ht="13.5" customHeight="1">
      <c r="A96" s="54">
        <f>A69</f>
        <v>700</v>
      </c>
      <c r="B96" s="101">
        <f>(C69/1000+0.1*2)*10</f>
        <v>8.200000000000001</v>
      </c>
      <c r="C96" s="78">
        <f>(B69/1000+F69/1000)*10</f>
        <v>15.163332652783419</v>
      </c>
      <c r="D96" s="254">
        <f>(0.2+C69/1000)*B69/1000*1/2*10</f>
        <v>2.8699999999999997</v>
      </c>
      <c r="E96" s="255"/>
      <c r="F96" s="78">
        <f>(0.2+C69/1000)*B69/1000*1/2</f>
        <v>0.287</v>
      </c>
      <c r="G96" s="78"/>
      <c r="H96" s="78"/>
      <c r="I96" s="79"/>
      <c r="J96" s="57"/>
    </row>
    <row r="97" spans="1:10" ht="13.5" customHeight="1">
      <c r="A97" s="49"/>
      <c r="B97" s="102"/>
      <c r="C97" s="89"/>
      <c r="D97" s="252"/>
      <c r="E97" s="253"/>
      <c r="F97" s="89"/>
      <c r="G97" s="80"/>
      <c r="H97" s="80"/>
      <c r="I97" s="81"/>
      <c r="J97" s="53"/>
    </row>
    <row r="98" spans="1:10" ht="13.5" customHeight="1">
      <c r="A98" s="54">
        <f>A71</f>
        <v>600</v>
      </c>
      <c r="B98" s="101">
        <f>(C71/1000+0.1*2)*10</f>
        <v>7.6</v>
      </c>
      <c r="C98" s="78">
        <f>(B71/1000+F71/1000)*10</f>
        <v>12.997142273814362</v>
      </c>
      <c r="D98" s="254">
        <f>(0.2+C71/1000)*B71/1000*1/2*10</f>
        <v>2.2800000000000002</v>
      </c>
      <c r="E98" s="255"/>
      <c r="F98" s="78">
        <f>(0.2+C71/1000)*B71/1000*1/2</f>
        <v>0.228</v>
      </c>
      <c r="G98" s="78"/>
      <c r="H98" s="78"/>
      <c r="I98" s="79"/>
      <c r="J98" s="57"/>
    </row>
    <row r="99" spans="1:10" ht="13.5" customHeight="1">
      <c r="A99" s="49"/>
      <c r="B99" s="102"/>
      <c r="C99" s="89"/>
      <c r="D99" s="252"/>
      <c r="E99" s="253"/>
      <c r="F99" s="89"/>
      <c r="G99" s="80"/>
      <c r="H99" s="80"/>
      <c r="I99" s="81"/>
      <c r="J99" s="53"/>
    </row>
    <row r="100" spans="1:10" ht="13.5" customHeight="1">
      <c r="A100" s="54">
        <f>A73</f>
        <v>500</v>
      </c>
      <c r="B100" s="101">
        <f>(C73/1000+0.1*2)*10</f>
        <v>7</v>
      </c>
      <c r="C100" s="78">
        <f>(B73/1000+F73/1000)*10</f>
        <v>10.830951894845299</v>
      </c>
      <c r="D100" s="254">
        <f>(0.2+C73/1000)*B73/1000*1/2*10</f>
        <v>1.75</v>
      </c>
      <c r="E100" s="255"/>
      <c r="F100" s="78">
        <f>(0.2+C73/1000)*B73/1000*1/2</f>
        <v>0.175</v>
      </c>
      <c r="G100" s="78"/>
      <c r="H100" s="78"/>
      <c r="I100" s="79"/>
      <c r="J100" s="57"/>
    </row>
    <row r="101" spans="1:10" ht="13.5" customHeight="1">
      <c r="A101" s="49"/>
      <c r="B101" s="102"/>
      <c r="C101" s="89"/>
      <c r="D101" s="252"/>
      <c r="E101" s="253"/>
      <c r="F101" s="89"/>
      <c r="G101" s="80"/>
      <c r="H101" s="80"/>
      <c r="I101" s="81"/>
      <c r="J101" s="53"/>
    </row>
    <row r="102" spans="1:10" ht="13.5" customHeight="1">
      <c r="A102" s="54"/>
      <c r="B102" s="101"/>
      <c r="C102" s="78"/>
      <c r="D102" s="254"/>
      <c r="E102" s="255"/>
      <c r="F102" s="78"/>
      <c r="G102" s="78"/>
      <c r="H102" s="78"/>
      <c r="I102" s="79"/>
      <c r="J102" s="57"/>
    </row>
    <row r="103" spans="1:10" ht="13.5" customHeight="1">
      <c r="A103" s="49"/>
      <c r="B103" s="103"/>
      <c r="C103" s="80"/>
      <c r="D103" s="252"/>
      <c r="E103" s="253"/>
      <c r="F103" s="80"/>
      <c r="G103" s="80"/>
      <c r="H103" s="80"/>
      <c r="I103" s="81"/>
      <c r="J103" s="53"/>
    </row>
    <row r="104" spans="1:10" ht="13.5" customHeight="1">
      <c r="A104" s="54"/>
      <c r="B104" s="101"/>
      <c r="C104" s="78"/>
      <c r="D104" s="254"/>
      <c r="E104" s="255"/>
      <c r="F104" s="78"/>
      <c r="G104" s="78"/>
      <c r="H104" s="78"/>
      <c r="I104" s="79"/>
      <c r="J104" s="57"/>
    </row>
    <row r="105" spans="1:10" ht="13.5" customHeight="1">
      <c r="A105" s="49"/>
      <c r="B105" s="103"/>
      <c r="C105" s="80"/>
      <c r="D105" s="252"/>
      <c r="E105" s="253"/>
      <c r="F105" s="80"/>
      <c r="G105" s="80"/>
      <c r="H105" s="80"/>
      <c r="I105" s="81"/>
      <c r="J105" s="53"/>
    </row>
    <row r="106" spans="1:10" ht="13.5" customHeight="1">
      <c r="A106" s="54"/>
      <c r="B106" s="101"/>
      <c r="C106" s="78"/>
      <c r="D106" s="254"/>
      <c r="E106" s="255"/>
      <c r="F106" s="78"/>
      <c r="G106" s="78"/>
      <c r="H106" s="78"/>
      <c r="I106" s="79"/>
      <c r="J106" s="57"/>
    </row>
    <row r="107" spans="1:10" ht="13.5" customHeight="1">
      <c r="A107" s="49"/>
      <c r="B107" s="103"/>
      <c r="C107" s="80"/>
      <c r="D107" s="252"/>
      <c r="E107" s="253"/>
      <c r="F107" s="80"/>
      <c r="G107" s="80"/>
      <c r="H107" s="80"/>
      <c r="I107" s="81"/>
      <c r="J107" s="53"/>
    </row>
    <row r="108" spans="1:10" ht="13.5" customHeight="1">
      <c r="A108" s="54"/>
      <c r="B108" s="101"/>
      <c r="C108" s="78"/>
      <c r="D108" s="254"/>
      <c r="E108" s="255"/>
      <c r="F108" s="78"/>
      <c r="G108" s="78"/>
      <c r="H108" s="78"/>
      <c r="I108" s="79"/>
      <c r="J108" s="57"/>
    </row>
    <row r="109" spans="1:10" ht="13.5" customHeight="1">
      <c r="A109" s="49"/>
      <c r="B109" s="103"/>
      <c r="C109" s="80"/>
      <c r="D109" s="252"/>
      <c r="E109" s="253"/>
      <c r="F109" s="80"/>
      <c r="G109" s="80"/>
      <c r="H109" s="80"/>
      <c r="I109" s="81"/>
      <c r="J109" s="53"/>
    </row>
    <row r="110" spans="1:10" ht="13.5" customHeight="1">
      <c r="A110" s="54"/>
      <c r="B110" s="103"/>
      <c r="C110" s="80"/>
      <c r="D110" s="254"/>
      <c r="E110" s="255"/>
      <c r="F110" s="80"/>
      <c r="G110" s="80"/>
      <c r="H110" s="80"/>
      <c r="I110" s="81"/>
      <c r="J110" s="53"/>
    </row>
    <row r="111" spans="1:10" ht="13.5" customHeight="1">
      <c r="A111" s="49"/>
      <c r="B111" s="104"/>
      <c r="C111" s="82"/>
      <c r="D111" s="252"/>
      <c r="E111" s="253"/>
      <c r="F111" s="82"/>
      <c r="G111" s="82"/>
      <c r="H111" s="82"/>
      <c r="I111" s="83"/>
      <c r="J111" s="61"/>
    </row>
    <row r="112" spans="1:10" ht="13.5" customHeight="1">
      <c r="A112" s="71"/>
      <c r="B112" s="105"/>
      <c r="C112" s="84"/>
      <c r="D112" s="256"/>
      <c r="E112" s="225"/>
      <c r="F112" s="84"/>
      <c r="G112" s="84"/>
      <c r="H112" s="84"/>
      <c r="I112" s="85"/>
      <c r="J112" s="63"/>
    </row>
    <row r="115" spans="1:10" ht="24.75" customHeight="1">
      <c r="A115" s="22" t="s">
        <v>50</v>
      </c>
      <c r="B115" s="2"/>
      <c r="C115" s="2"/>
      <c r="D115" s="2"/>
      <c r="E115" s="2"/>
      <c r="F115" s="2"/>
      <c r="G115" s="2"/>
      <c r="H115" s="2"/>
      <c r="I115" s="2"/>
      <c r="J115" s="88"/>
    </row>
    <row r="116" spans="1:10" ht="24.75" customHeight="1">
      <c r="A116" s="227" t="s">
        <v>22</v>
      </c>
      <c r="B116" s="228"/>
      <c r="C116" s="244"/>
      <c r="D116" s="2" t="s">
        <v>132</v>
      </c>
      <c r="E116" s="2"/>
      <c r="F116" s="2"/>
      <c r="G116" s="2"/>
      <c r="H116" s="2"/>
      <c r="I116" s="3"/>
      <c r="J116" s="4"/>
    </row>
    <row r="117" spans="1:10" s="9" customFormat="1" ht="15" customHeight="1">
      <c r="A117" s="47" t="s">
        <v>51</v>
      </c>
      <c r="B117" s="6"/>
      <c r="C117" s="6"/>
      <c r="D117" s="6"/>
      <c r="E117" s="6"/>
      <c r="F117" s="6"/>
      <c r="G117" s="6"/>
      <c r="H117" s="6"/>
      <c r="I117" s="7"/>
      <c r="J117" s="8"/>
    </row>
    <row r="118" spans="1:10" ht="15" customHeight="1">
      <c r="A118" s="48" t="s">
        <v>52</v>
      </c>
      <c r="B118" s="69" t="s">
        <v>53</v>
      </c>
      <c r="C118" s="69" t="s">
        <v>54</v>
      </c>
      <c r="D118" s="245" t="s">
        <v>55</v>
      </c>
      <c r="E118" s="246"/>
      <c r="F118" s="69" t="s">
        <v>56</v>
      </c>
      <c r="G118" s="69"/>
      <c r="H118" s="69"/>
      <c r="I118" s="69"/>
      <c r="J118" s="72"/>
    </row>
    <row r="119" spans="1:10" ht="13.5" customHeight="1">
      <c r="A119" s="49"/>
      <c r="B119" s="50"/>
      <c r="C119" s="51"/>
      <c r="D119" s="91"/>
      <c r="E119" s="96"/>
      <c r="F119" s="51"/>
      <c r="G119" s="51"/>
      <c r="H119" s="51"/>
      <c r="I119" s="52"/>
      <c r="J119" s="53"/>
    </row>
    <row r="120" spans="1:10" ht="13.5" customHeight="1">
      <c r="A120" s="54">
        <v>1000</v>
      </c>
      <c r="B120" s="55">
        <f>A120</f>
        <v>1000</v>
      </c>
      <c r="C120" s="141">
        <v>900</v>
      </c>
      <c r="D120" s="92" t="s">
        <v>57</v>
      </c>
      <c r="E120" s="100">
        <f>(C120-200)/B120</f>
        <v>0.7</v>
      </c>
      <c r="F120" s="141">
        <f>SQRT((C120-200)^2+B120^2)</f>
        <v>1220.6555615733703</v>
      </c>
      <c r="G120" s="56"/>
      <c r="H120" s="56"/>
      <c r="I120" s="56"/>
      <c r="J120" s="75"/>
    </row>
    <row r="121" spans="1:10" ht="13.5" customHeight="1">
      <c r="A121" s="58"/>
      <c r="B121" s="59"/>
      <c r="C121" s="142"/>
      <c r="D121" s="93"/>
      <c r="E121" s="98"/>
      <c r="F121" s="60"/>
      <c r="G121" s="60"/>
      <c r="H121" s="60"/>
      <c r="I121" s="60"/>
      <c r="J121" s="76"/>
    </row>
    <row r="122" spans="1:10" ht="13.5" customHeight="1">
      <c r="A122" s="54">
        <v>900</v>
      </c>
      <c r="B122" s="55">
        <f>A122</f>
        <v>900</v>
      </c>
      <c r="C122" s="141">
        <f>B122*E122+200</f>
        <v>830</v>
      </c>
      <c r="D122" s="92" t="s">
        <v>57</v>
      </c>
      <c r="E122" s="100">
        <f>(C120-200)/B120</f>
        <v>0.7</v>
      </c>
      <c r="F122" s="141">
        <f>SQRT((C122-200)^2+B122^2)</f>
        <v>1098.5900054160334</v>
      </c>
      <c r="G122" s="56"/>
      <c r="H122" s="56"/>
      <c r="I122" s="56"/>
      <c r="J122" s="75"/>
    </row>
    <row r="123" spans="1:10" ht="13.5" customHeight="1">
      <c r="A123" s="58"/>
      <c r="B123" s="59"/>
      <c r="C123" s="142"/>
      <c r="D123" s="93"/>
      <c r="E123" s="98"/>
      <c r="F123" s="60"/>
      <c r="G123" s="60"/>
      <c r="H123" s="60"/>
      <c r="I123" s="60"/>
      <c r="J123" s="76"/>
    </row>
    <row r="124" spans="1:10" ht="13.5" customHeight="1">
      <c r="A124" s="54">
        <v>800</v>
      </c>
      <c r="B124" s="55">
        <f>A124</f>
        <v>800</v>
      </c>
      <c r="C124" s="141">
        <f>B124*E124+200</f>
        <v>760</v>
      </c>
      <c r="D124" s="92" t="s">
        <v>57</v>
      </c>
      <c r="E124" s="100">
        <f>(C120-200)/B120</f>
        <v>0.7</v>
      </c>
      <c r="F124" s="141">
        <f>SQRT((C124-200)^2+B124^2)</f>
        <v>976.5244492586962</v>
      </c>
      <c r="G124" s="56"/>
      <c r="H124" s="56"/>
      <c r="I124" s="56"/>
      <c r="J124" s="75"/>
    </row>
    <row r="125" spans="1:10" ht="13.5" customHeight="1">
      <c r="A125" s="58"/>
      <c r="B125" s="59"/>
      <c r="C125" s="142"/>
      <c r="D125" s="93"/>
      <c r="E125" s="98"/>
      <c r="F125" s="60"/>
      <c r="G125" s="60"/>
      <c r="H125" s="60"/>
      <c r="I125" s="60"/>
      <c r="J125" s="76"/>
    </row>
    <row r="126" spans="1:10" ht="13.5" customHeight="1">
      <c r="A126" s="54">
        <v>700</v>
      </c>
      <c r="B126" s="55">
        <f>A126</f>
        <v>700</v>
      </c>
      <c r="C126" s="141">
        <f>B126*E126+200</f>
        <v>690</v>
      </c>
      <c r="D126" s="92" t="s">
        <v>57</v>
      </c>
      <c r="E126" s="100">
        <f>(C120-200)/B120</f>
        <v>0.7</v>
      </c>
      <c r="F126" s="141">
        <f>SQRT((C126-200)^2+B126^2)</f>
        <v>854.4588931013592</v>
      </c>
      <c r="G126" s="56"/>
      <c r="H126" s="56"/>
      <c r="I126" s="56"/>
      <c r="J126" s="75"/>
    </row>
    <row r="127" spans="1:10" ht="13.5" customHeight="1">
      <c r="A127" s="58"/>
      <c r="B127" s="59"/>
      <c r="C127" s="142"/>
      <c r="D127" s="93"/>
      <c r="E127" s="98"/>
      <c r="F127" s="60"/>
      <c r="G127" s="60"/>
      <c r="H127" s="60"/>
      <c r="I127" s="60"/>
      <c r="J127" s="76"/>
    </row>
    <row r="128" spans="1:10" ht="13.5" customHeight="1">
      <c r="A128" s="54">
        <v>600</v>
      </c>
      <c r="B128" s="55">
        <f>A128</f>
        <v>600</v>
      </c>
      <c r="C128" s="141">
        <f>B128*E128+200</f>
        <v>620</v>
      </c>
      <c r="D128" s="92" t="s">
        <v>57</v>
      </c>
      <c r="E128" s="100">
        <f>(C120-200)/B120</f>
        <v>0.7</v>
      </c>
      <c r="F128" s="141">
        <f>SQRT((C128-200)^2+B128^2)</f>
        <v>732.3933369440222</v>
      </c>
      <c r="G128" s="56"/>
      <c r="H128" s="56"/>
      <c r="I128" s="56"/>
      <c r="J128" s="75"/>
    </row>
    <row r="129" spans="1:10" ht="13.5" customHeight="1">
      <c r="A129" s="58"/>
      <c r="B129" s="59"/>
      <c r="C129" s="142"/>
      <c r="D129" s="93"/>
      <c r="E129" s="98"/>
      <c r="F129" s="60"/>
      <c r="G129" s="60"/>
      <c r="H129" s="60"/>
      <c r="I129" s="60"/>
      <c r="J129" s="76"/>
    </row>
    <row r="130" spans="1:10" ht="13.5" customHeight="1">
      <c r="A130" s="54">
        <v>500</v>
      </c>
      <c r="B130" s="55">
        <f>A130</f>
        <v>500</v>
      </c>
      <c r="C130" s="141">
        <f>B130*E130+200</f>
        <v>550</v>
      </c>
      <c r="D130" s="92" t="s">
        <v>57</v>
      </c>
      <c r="E130" s="100">
        <f>(C120-200)/B120</f>
        <v>0.7</v>
      </c>
      <c r="F130" s="141">
        <f>SQRT((C130-200)^2+B130^2)</f>
        <v>610.3277807866851</v>
      </c>
      <c r="G130" s="56"/>
      <c r="H130" s="56"/>
      <c r="I130" s="56"/>
      <c r="J130" s="75"/>
    </row>
    <row r="131" spans="1:10" ht="13.5" customHeight="1">
      <c r="A131" s="58"/>
      <c r="B131" s="59"/>
      <c r="C131" s="60"/>
      <c r="D131" s="93"/>
      <c r="E131" s="98"/>
      <c r="F131" s="60"/>
      <c r="G131" s="60"/>
      <c r="H131" s="60"/>
      <c r="I131" s="60"/>
      <c r="J131" s="76"/>
    </row>
    <row r="132" spans="1:10" ht="13.5" customHeight="1">
      <c r="A132" s="54"/>
      <c r="B132" s="55"/>
      <c r="C132" s="56"/>
      <c r="D132" s="94"/>
      <c r="E132" s="97"/>
      <c r="F132" s="56"/>
      <c r="G132" s="56"/>
      <c r="H132" s="56"/>
      <c r="I132" s="56"/>
      <c r="J132" s="75"/>
    </row>
    <row r="133" spans="1:10" ht="13.5" customHeight="1">
      <c r="A133" s="58"/>
      <c r="B133" s="59"/>
      <c r="C133" s="60"/>
      <c r="D133" s="93"/>
      <c r="E133" s="98"/>
      <c r="F133" s="60"/>
      <c r="G133" s="60"/>
      <c r="H133" s="60"/>
      <c r="I133" s="60"/>
      <c r="J133" s="76"/>
    </row>
    <row r="134" spans="1:10" ht="13.5" customHeight="1">
      <c r="A134" s="54"/>
      <c r="B134" s="55"/>
      <c r="C134" s="56"/>
      <c r="D134" s="94"/>
      <c r="E134" s="97"/>
      <c r="F134" s="56"/>
      <c r="G134" s="56"/>
      <c r="H134" s="56"/>
      <c r="I134" s="56"/>
      <c r="J134" s="75"/>
    </row>
    <row r="135" spans="1:10" ht="13.5" customHeight="1">
      <c r="A135" s="58"/>
      <c r="B135" s="59"/>
      <c r="C135" s="60"/>
      <c r="D135" s="93"/>
      <c r="E135" s="98"/>
      <c r="F135" s="60"/>
      <c r="G135" s="60"/>
      <c r="H135" s="60"/>
      <c r="I135" s="60"/>
      <c r="J135" s="76"/>
    </row>
    <row r="136" spans="1:10" ht="13.5" customHeight="1">
      <c r="A136" s="54"/>
      <c r="B136" s="55"/>
      <c r="C136" s="56"/>
      <c r="D136" s="94"/>
      <c r="E136" s="97"/>
      <c r="F136" s="56"/>
      <c r="G136" s="56"/>
      <c r="H136" s="56"/>
      <c r="I136" s="56"/>
      <c r="J136" s="75"/>
    </row>
    <row r="137" spans="1:10" ht="13.5" customHeight="1">
      <c r="A137" s="58"/>
      <c r="B137" s="59"/>
      <c r="C137" s="60"/>
      <c r="D137" s="93"/>
      <c r="E137" s="98"/>
      <c r="F137" s="60"/>
      <c r="G137" s="60"/>
      <c r="H137" s="60"/>
      <c r="I137" s="60"/>
      <c r="J137" s="76"/>
    </row>
    <row r="138" spans="1:10" ht="13.5" customHeight="1">
      <c r="A138" s="54"/>
      <c r="B138" s="55"/>
      <c r="C138" s="56"/>
      <c r="D138" s="94"/>
      <c r="E138" s="97"/>
      <c r="F138" s="56"/>
      <c r="G138" s="56"/>
      <c r="H138" s="56"/>
      <c r="I138" s="56"/>
      <c r="J138" s="75"/>
    </row>
    <row r="139" spans="1:10" ht="13.5" customHeight="1">
      <c r="A139" s="58"/>
      <c r="B139" s="59"/>
      <c r="C139" s="60"/>
      <c r="D139" s="93"/>
      <c r="E139" s="98"/>
      <c r="F139" s="60"/>
      <c r="G139" s="60"/>
      <c r="H139" s="60"/>
      <c r="I139" s="60"/>
      <c r="J139" s="76"/>
    </row>
    <row r="140" spans="1:10" ht="13.5" customHeight="1">
      <c r="A140" s="54"/>
      <c r="B140" s="55"/>
      <c r="C140" s="56"/>
      <c r="D140" s="94"/>
      <c r="E140" s="97"/>
      <c r="F140" s="56"/>
      <c r="G140" s="56"/>
      <c r="H140" s="56"/>
      <c r="I140" s="56"/>
      <c r="J140" s="75"/>
    </row>
    <row r="141" spans="1:10" ht="13.5" customHeight="1">
      <c r="A141" s="58"/>
      <c r="B141" s="59"/>
      <c r="C141" s="60"/>
      <c r="D141" s="93"/>
      <c r="E141" s="98"/>
      <c r="F141" s="60"/>
      <c r="G141" s="60"/>
      <c r="H141" s="60"/>
      <c r="I141" s="60"/>
      <c r="J141" s="76"/>
    </row>
    <row r="142" spans="1:10" ht="13.5" customHeight="1">
      <c r="A142" s="54"/>
      <c r="B142" s="55"/>
      <c r="C142" s="62"/>
      <c r="D142" s="95"/>
      <c r="E142" s="99"/>
      <c r="F142" s="62"/>
      <c r="G142" s="62"/>
      <c r="H142" s="62"/>
      <c r="I142" s="62"/>
      <c r="J142" s="77"/>
    </row>
    <row r="143" spans="1:10" ht="15" customHeight="1">
      <c r="A143" s="64" t="s">
        <v>58</v>
      </c>
      <c r="B143" s="65"/>
      <c r="C143" s="65"/>
      <c r="D143" s="65"/>
      <c r="E143" s="65"/>
      <c r="F143" s="65"/>
      <c r="G143" s="65"/>
      <c r="H143" s="65"/>
      <c r="I143" s="66" t="s">
        <v>10</v>
      </c>
      <c r="J143" s="67"/>
    </row>
    <row r="144" spans="1:10" ht="15" customHeight="1">
      <c r="A144" s="247" t="s">
        <v>93</v>
      </c>
      <c r="B144" s="74" t="s">
        <v>27</v>
      </c>
      <c r="C144" s="74" t="s">
        <v>32</v>
      </c>
      <c r="D144" s="245" t="s">
        <v>59</v>
      </c>
      <c r="E144" s="249"/>
      <c r="F144" s="74" t="s">
        <v>35</v>
      </c>
      <c r="G144" s="139" t="s">
        <v>47</v>
      </c>
      <c r="H144" s="74"/>
      <c r="I144" s="74"/>
      <c r="J144" s="86" t="s">
        <v>60</v>
      </c>
    </row>
    <row r="145" spans="1:10" ht="15" customHeight="1">
      <c r="A145" s="248"/>
      <c r="B145" s="68" t="s">
        <v>66</v>
      </c>
      <c r="C145" s="68" t="s">
        <v>66</v>
      </c>
      <c r="D145" s="250" t="s">
        <v>67</v>
      </c>
      <c r="E145" s="251"/>
      <c r="F145" s="68" t="s">
        <v>66</v>
      </c>
      <c r="G145" s="68" t="s">
        <v>49</v>
      </c>
      <c r="H145" s="73"/>
      <c r="I145" s="69"/>
      <c r="J145" s="70"/>
    </row>
    <row r="146" spans="1:10" ht="13.5" customHeight="1">
      <c r="A146" s="49"/>
      <c r="B146" s="50"/>
      <c r="C146" s="51"/>
      <c r="D146" s="226"/>
      <c r="E146" s="222"/>
      <c r="F146" s="51"/>
      <c r="G146" s="51"/>
      <c r="H146" s="51"/>
      <c r="I146" s="52"/>
      <c r="J146" s="53"/>
    </row>
    <row r="147" spans="1:10" ht="13.5" customHeight="1">
      <c r="A147" s="54">
        <f>A120</f>
        <v>1000</v>
      </c>
      <c r="B147" s="101">
        <f>(C120/1000+0.1*2)*10</f>
        <v>11</v>
      </c>
      <c r="C147" s="78">
        <f>(B120/1000+F120/1000)*10</f>
        <v>22.206555615733702</v>
      </c>
      <c r="D147" s="254">
        <f>(0.2+C120/1000)*B120/1000*1/2*10</f>
        <v>5.5</v>
      </c>
      <c r="E147" s="255"/>
      <c r="F147" s="78">
        <f>(0.2+C120/1000)*B120/1000*1/2</f>
        <v>0.55</v>
      </c>
      <c r="G147" s="78"/>
      <c r="H147" s="78"/>
      <c r="I147" s="79"/>
      <c r="J147" s="57"/>
    </row>
    <row r="148" spans="1:10" ht="13.5" customHeight="1">
      <c r="A148" s="49"/>
      <c r="B148" s="102"/>
      <c r="C148" s="89"/>
      <c r="D148" s="252"/>
      <c r="E148" s="253"/>
      <c r="F148" s="89"/>
      <c r="G148" s="80"/>
      <c r="H148" s="80"/>
      <c r="I148" s="81"/>
      <c r="J148" s="53"/>
    </row>
    <row r="149" spans="1:10" ht="13.5" customHeight="1">
      <c r="A149" s="54">
        <f>A122</f>
        <v>900</v>
      </c>
      <c r="B149" s="101">
        <f>(C122/1000+0.1*2)*10</f>
        <v>10.3</v>
      </c>
      <c r="C149" s="78">
        <f>(B122/1000+F122/1000)*10</f>
        <v>19.985900054160336</v>
      </c>
      <c r="D149" s="254">
        <f>(0.2+C122/1000)*B122/1000*1/2*10</f>
        <v>4.635</v>
      </c>
      <c r="E149" s="255"/>
      <c r="F149" s="78">
        <f>(0.2+C122/1000)*B122/1000*1/2</f>
        <v>0.4635</v>
      </c>
      <c r="G149" s="78"/>
      <c r="H149" s="78"/>
      <c r="I149" s="79"/>
      <c r="J149" s="57"/>
    </row>
    <row r="150" spans="1:10" ht="13.5" customHeight="1">
      <c r="A150" s="49"/>
      <c r="B150" s="102"/>
      <c r="C150" s="89"/>
      <c r="D150" s="252"/>
      <c r="E150" s="253"/>
      <c r="F150" s="89"/>
      <c r="G150" s="80"/>
      <c r="H150" s="80"/>
      <c r="I150" s="81"/>
      <c r="J150" s="53"/>
    </row>
    <row r="151" spans="1:10" ht="13.5" customHeight="1">
      <c r="A151" s="54">
        <f>A124</f>
        <v>800</v>
      </c>
      <c r="B151" s="101">
        <f>(C124/1000+0.1*2)*10</f>
        <v>9.6</v>
      </c>
      <c r="C151" s="78">
        <f>(B124/1000+F124/1000)*10</f>
        <v>17.765244492586962</v>
      </c>
      <c r="D151" s="254">
        <f>(0.2+C124/1000)*B124/1000*1/2*10</f>
        <v>3.84</v>
      </c>
      <c r="E151" s="255"/>
      <c r="F151" s="78">
        <f>(0.2+C124/1000)*B124/1000*1/2</f>
        <v>0.384</v>
      </c>
      <c r="G151" s="78"/>
      <c r="H151" s="78"/>
      <c r="I151" s="79"/>
      <c r="J151" s="57"/>
    </row>
    <row r="152" spans="1:10" ht="13.5" customHeight="1">
      <c r="A152" s="49"/>
      <c r="B152" s="102"/>
      <c r="C152" s="89"/>
      <c r="D152" s="252"/>
      <c r="E152" s="253"/>
      <c r="F152" s="89"/>
      <c r="G152" s="80"/>
      <c r="H152" s="80"/>
      <c r="I152" s="81"/>
      <c r="J152" s="53"/>
    </row>
    <row r="153" spans="1:10" ht="13.5" customHeight="1">
      <c r="A153" s="54">
        <f>A126</f>
        <v>700</v>
      </c>
      <c r="B153" s="101">
        <f>(C126/1000+0.1*2)*10</f>
        <v>8.899999999999999</v>
      </c>
      <c r="C153" s="78">
        <f>(B126/1000+F126/1000)*10</f>
        <v>15.544588931013589</v>
      </c>
      <c r="D153" s="254">
        <f>(0.2+C126/1000)*B126/1000*1/2*10</f>
        <v>3.1149999999999993</v>
      </c>
      <c r="E153" s="255"/>
      <c r="F153" s="78">
        <f>(0.2+C126/1000)*B126/1000*1/2</f>
        <v>0.31149999999999994</v>
      </c>
      <c r="G153" s="78"/>
      <c r="H153" s="78"/>
      <c r="I153" s="79"/>
      <c r="J153" s="57"/>
    </row>
    <row r="154" spans="1:10" ht="13.5" customHeight="1">
      <c r="A154" s="49"/>
      <c r="B154" s="102"/>
      <c r="C154" s="89"/>
      <c r="D154" s="252"/>
      <c r="E154" s="253"/>
      <c r="F154" s="89"/>
      <c r="G154" s="80"/>
      <c r="H154" s="80"/>
      <c r="I154" s="81"/>
      <c r="J154" s="53"/>
    </row>
    <row r="155" spans="1:10" ht="13.5" customHeight="1">
      <c r="A155" s="54">
        <f>A128</f>
        <v>600</v>
      </c>
      <c r="B155" s="101">
        <f>(C128/1000+0.1*2)*10</f>
        <v>8.200000000000001</v>
      </c>
      <c r="C155" s="78">
        <f>(B128/1000+F128/1000)*10</f>
        <v>13.323933369440223</v>
      </c>
      <c r="D155" s="254">
        <f>(0.2+C128/1000)*B128/1000*1/2*10</f>
        <v>2.4600000000000004</v>
      </c>
      <c r="E155" s="255"/>
      <c r="F155" s="78">
        <f>(0.2+C128/1000)*B128/1000*1/2</f>
        <v>0.24600000000000002</v>
      </c>
      <c r="G155" s="78"/>
      <c r="H155" s="78"/>
      <c r="I155" s="79"/>
      <c r="J155" s="57"/>
    </row>
    <row r="156" spans="1:10" ht="13.5" customHeight="1">
      <c r="A156" s="49"/>
      <c r="B156" s="102"/>
      <c r="C156" s="89"/>
      <c r="D156" s="252"/>
      <c r="E156" s="253"/>
      <c r="F156" s="89"/>
      <c r="G156" s="80"/>
      <c r="H156" s="80"/>
      <c r="I156" s="81"/>
      <c r="J156" s="53"/>
    </row>
    <row r="157" spans="1:10" ht="13.5" customHeight="1">
      <c r="A157" s="54">
        <f>A130</f>
        <v>500</v>
      </c>
      <c r="B157" s="101">
        <f>(C130/1000+0.1*2)*10</f>
        <v>7.5</v>
      </c>
      <c r="C157" s="78">
        <f>(B130/1000+F130/1000)*10</f>
        <v>11.103277807866851</v>
      </c>
      <c r="D157" s="254">
        <f>(0.2+C130/1000)*B130/1000*1/2*10</f>
        <v>1.875</v>
      </c>
      <c r="E157" s="255"/>
      <c r="F157" s="78">
        <f>(0.2+C130/1000)*B130/1000*1/2</f>
        <v>0.1875</v>
      </c>
      <c r="G157" s="78"/>
      <c r="H157" s="78"/>
      <c r="I157" s="79"/>
      <c r="J157" s="57"/>
    </row>
    <row r="158" spans="1:10" ht="13.5" customHeight="1">
      <c r="A158" s="49"/>
      <c r="B158" s="102"/>
      <c r="C158" s="89"/>
      <c r="D158" s="252"/>
      <c r="E158" s="253"/>
      <c r="F158" s="89"/>
      <c r="G158" s="80"/>
      <c r="H158" s="80"/>
      <c r="I158" s="81"/>
      <c r="J158" s="53"/>
    </row>
    <row r="159" spans="1:10" ht="13.5" customHeight="1">
      <c r="A159" s="54"/>
      <c r="B159" s="101"/>
      <c r="C159" s="78"/>
      <c r="D159" s="254"/>
      <c r="E159" s="255"/>
      <c r="F159" s="78"/>
      <c r="G159" s="78"/>
      <c r="H159" s="78"/>
      <c r="I159" s="79"/>
      <c r="J159" s="57"/>
    </row>
    <row r="160" spans="1:10" ht="13.5" customHeight="1">
      <c r="A160" s="49"/>
      <c r="B160" s="103"/>
      <c r="C160" s="80"/>
      <c r="D160" s="252"/>
      <c r="E160" s="253"/>
      <c r="F160" s="80"/>
      <c r="G160" s="80"/>
      <c r="H160" s="80"/>
      <c r="I160" s="81"/>
      <c r="J160" s="53"/>
    </row>
    <row r="161" spans="1:10" ht="13.5" customHeight="1">
      <c r="A161" s="54"/>
      <c r="B161" s="101"/>
      <c r="C161" s="78"/>
      <c r="D161" s="254"/>
      <c r="E161" s="255"/>
      <c r="F161" s="78"/>
      <c r="G161" s="78"/>
      <c r="H161" s="78"/>
      <c r="I161" s="79"/>
      <c r="J161" s="57"/>
    </row>
    <row r="162" spans="1:10" ht="13.5" customHeight="1">
      <c r="A162" s="49"/>
      <c r="B162" s="103"/>
      <c r="C162" s="80"/>
      <c r="D162" s="252"/>
      <c r="E162" s="253"/>
      <c r="F162" s="80"/>
      <c r="G162" s="80"/>
      <c r="H162" s="80"/>
      <c r="I162" s="81"/>
      <c r="J162" s="53"/>
    </row>
    <row r="163" spans="1:10" ht="13.5" customHeight="1">
      <c r="A163" s="54"/>
      <c r="B163" s="101"/>
      <c r="C163" s="78"/>
      <c r="D163" s="254"/>
      <c r="E163" s="255"/>
      <c r="F163" s="78"/>
      <c r="G163" s="78"/>
      <c r="H163" s="78"/>
      <c r="I163" s="79"/>
      <c r="J163" s="57"/>
    </row>
    <row r="164" spans="1:10" ht="13.5" customHeight="1">
      <c r="A164" s="49"/>
      <c r="B164" s="103"/>
      <c r="C164" s="80"/>
      <c r="D164" s="252"/>
      <c r="E164" s="253"/>
      <c r="F164" s="80"/>
      <c r="G164" s="80"/>
      <c r="H164" s="80"/>
      <c r="I164" s="81"/>
      <c r="J164" s="53"/>
    </row>
    <row r="165" spans="1:10" ht="13.5" customHeight="1">
      <c r="A165" s="54"/>
      <c r="B165" s="101"/>
      <c r="C165" s="78"/>
      <c r="D165" s="254"/>
      <c r="E165" s="255"/>
      <c r="F165" s="78"/>
      <c r="G165" s="78"/>
      <c r="H165" s="78"/>
      <c r="I165" s="79"/>
      <c r="J165" s="57"/>
    </row>
    <row r="166" spans="1:10" ht="13.5" customHeight="1">
      <c r="A166" s="49"/>
      <c r="B166" s="103"/>
      <c r="C166" s="80"/>
      <c r="D166" s="252"/>
      <c r="E166" s="253"/>
      <c r="F166" s="80"/>
      <c r="G166" s="80"/>
      <c r="H166" s="80"/>
      <c r="I166" s="81"/>
      <c r="J166" s="53"/>
    </row>
    <row r="167" spans="1:10" ht="13.5" customHeight="1">
      <c r="A167" s="54"/>
      <c r="B167" s="103"/>
      <c r="C167" s="80"/>
      <c r="D167" s="254"/>
      <c r="E167" s="255"/>
      <c r="F167" s="80"/>
      <c r="G167" s="80"/>
      <c r="H167" s="80"/>
      <c r="I167" s="81"/>
      <c r="J167" s="53"/>
    </row>
    <row r="168" spans="1:10" ht="13.5" customHeight="1">
      <c r="A168" s="49"/>
      <c r="B168" s="104"/>
      <c r="C168" s="82"/>
      <c r="D168" s="252"/>
      <c r="E168" s="253"/>
      <c r="F168" s="82"/>
      <c r="G168" s="82"/>
      <c r="H168" s="82"/>
      <c r="I168" s="83"/>
      <c r="J168" s="61"/>
    </row>
    <row r="169" spans="1:10" ht="13.5" customHeight="1">
      <c r="A169" s="71"/>
      <c r="B169" s="105"/>
      <c r="C169" s="84"/>
      <c r="D169" s="256"/>
      <c r="E169" s="225"/>
      <c r="F169" s="84"/>
      <c r="G169" s="84"/>
      <c r="H169" s="84"/>
      <c r="I169" s="85"/>
      <c r="J169" s="63"/>
    </row>
    <row r="172" spans="1:10" ht="24.75" customHeight="1">
      <c r="A172" s="22" t="s">
        <v>50</v>
      </c>
      <c r="B172" s="2"/>
      <c r="C172" s="2"/>
      <c r="D172" s="2"/>
      <c r="E172" s="2"/>
      <c r="F172" s="2"/>
      <c r="G172" s="2"/>
      <c r="H172" s="2"/>
      <c r="I172" s="2"/>
      <c r="J172" s="88"/>
    </row>
    <row r="173" spans="1:10" ht="24.75" customHeight="1">
      <c r="A173" s="227" t="s">
        <v>22</v>
      </c>
      <c r="B173" s="228"/>
      <c r="C173" s="244"/>
      <c r="D173" s="2" t="s">
        <v>98</v>
      </c>
      <c r="E173" s="2"/>
      <c r="F173" s="2"/>
      <c r="G173" s="2"/>
      <c r="H173" s="2"/>
      <c r="I173" s="3"/>
      <c r="J173" s="4"/>
    </row>
    <row r="174" spans="1:10" s="9" customFormat="1" ht="15" customHeight="1">
      <c r="A174" s="47" t="s">
        <v>51</v>
      </c>
      <c r="B174" s="6"/>
      <c r="C174" s="6"/>
      <c r="D174" s="6"/>
      <c r="E174" s="6"/>
      <c r="F174" s="6"/>
      <c r="G174" s="6"/>
      <c r="H174" s="6"/>
      <c r="I174" s="7"/>
      <c r="J174" s="8"/>
    </row>
    <row r="175" spans="1:10" ht="15" customHeight="1">
      <c r="A175" s="48" t="s">
        <v>52</v>
      </c>
      <c r="B175" s="69" t="s">
        <v>53</v>
      </c>
      <c r="C175" s="69" t="s">
        <v>54</v>
      </c>
      <c r="D175" s="245" t="s">
        <v>55</v>
      </c>
      <c r="E175" s="246"/>
      <c r="F175" s="69" t="s">
        <v>56</v>
      </c>
      <c r="G175" s="69"/>
      <c r="H175" s="69"/>
      <c r="I175" s="69"/>
      <c r="J175" s="72"/>
    </row>
    <row r="176" spans="1:10" ht="13.5" customHeight="1">
      <c r="A176" s="49"/>
      <c r="B176" s="50"/>
      <c r="C176" s="51"/>
      <c r="D176" s="91"/>
      <c r="E176" s="96"/>
      <c r="F176" s="51"/>
      <c r="G176" s="51"/>
      <c r="H176" s="51"/>
      <c r="I176" s="52"/>
      <c r="J176" s="53"/>
    </row>
    <row r="177" spans="1:10" ht="13.5" customHeight="1">
      <c r="A177" s="54">
        <v>1000</v>
      </c>
      <c r="B177" s="55">
        <f>A177</f>
        <v>1000</v>
      </c>
      <c r="C177" s="141">
        <v>1000</v>
      </c>
      <c r="D177" s="92" t="s">
        <v>57</v>
      </c>
      <c r="E177" s="100">
        <f>(C177-200)/B177</f>
        <v>0.8</v>
      </c>
      <c r="F177" s="141">
        <f>SQRT((C177-200)^2+B177^2)</f>
        <v>1280.6248474865697</v>
      </c>
      <c r="G177" s="56"/>
      <c r="H177" s="56"/>
      <c r="I177" s="56"/>
      <c r="J177" s="75"/>
    </row>
    <row r="178" spans="1:10" ht="13.5" customHeight="1">
      <c r="A178" s="58"/>
      <c r="B178" s="59"/>
      <c r="C178" s="140"/>
      <c r="D178" s="93"/>
      <c r="E178" s="98"/>
      <c r="F178" s="60"/>
      <c r="G178" s="60"/>
      <c r="H178" s="60"/>
      <c r="I178" s="60"/>
      <c r="J178" s="76"/>
    </row>
    <row r="179" spans="1:10" ht="13.5" customHeight="1">
      <c r="A179" s="54">
        <v>900</v>
      </c>
      <c r="B179" s="55">
        <f>A179</f>
        <v>900</v>
      </c>
      <c r="C179" s="141">
        <f>B179*E179+200</f>
        <v>920</v>
      </c>
      <c r="D179" s="92" t="s">
        <v>57</v>
      </c>
      <c r="E179" s="100">
        <f>(C177-200)/B177</f>
        <v>0.8</v>
      </c>
      <c r="F179" s="141">
        <f>SQRT((C179-200)^2+B179^2)</f>
        <v>1152.5623627379127</v>
      </c>
      <c r="G179" s="56"/>
      <c r="H179" s="56"/>
      <c r="I179" s="56"/>
      <c r="J179" s="75"/>
    </row>
    <row r="180" spans="1:10" ht="13.5" customHeight="1">
      <c r="A180" s="58"/>
      <c r="B180" s="59"/>
      <c r="C180" s="142"/>
      <c r="D180" s="93"/>
      <c r="E180" s="98"/>
      <c r="F180" s="60"/>
      <c r="G180" s="60"/>
      <c r="H180" s="60"/>
      <c r="I180" s="60"/>
      <c r="J180" s="76"/>
    </row>
    <row r="181" spans="1:10" ht="13.5" customHeight="1">
      <c r="A181" s="54">
        <v>800</v>
      </c>
      <c r="B181" s="55">
        <f>A181</f>
        <v>800</v>
      </c>
      <c r="C181" s="141">
        <f>B181*E181+200</f>
        <v>840</v>
      </c>
      <c r="D181" s="92" t="s">
        <v>57</v>
      </c>
      <c r="E181" s="100">
        <f>(C177-200)/B177</f>
        <v>0.8</v>
      </c>
      <c r="F181" s="141">
        <f>SQRT((C181-200)^2+B181^2)</f>
        <v>1024.4998779892558</v>
      </c>
      <c r="G181" s="56"/>
      <c r="H181" s="56"/>
      <c r="I181" s="56"/>
      <c r="J181" s="75"/>
    </row>
    <row r="182" spans="1:10" ht="13.5" customHeight="1">
      <c r="A182" s="58"/>
      <c r="B182" s="59"/>
      <c r="C182" s="142"/>
      <c r="D182" s="93"/>
      <c r="E182" s="98"/>
      <c r="F182" s="60"/>
      <c r="G182" s="60"/>
      <c r="H182" s="60"/>
      <c r="I182" s="60"/>
      <c r="J182" s="76"/>
    </row>
    <row r="183" spans="1:10" ht="13.5" customHeight="1">
      <c r="A183" s="54">
        <v>700</v>
      </c>
      <c r="B183" s="55">
        <f>A183</f>
        <v>700</v>
      </c>
      <c r="C183" s="141">
        <f>B183*E183+200</f>
        <v>760</v>
      </c>
      <c r="D183" s="92" t="s">
        <v>57</v>
      </c>
      <c r="E183" s="100">
        <f>(C177-200)/B177</f>
        <v>0.8</v>
      </c>
      <c r="F183" s="141">
        <f>SQRT((C183-200)^2+B183^2)</f>
        <v>896.4373932405988</v>
      </c>
      <c r="G183" s="56"/>
      <c r="H183" s="56"/>
      <c r="I183" s="56"/>
      <c r="J183" s="75"/>
    </row>
    <row r="184" spans="1:10" ht="13.5" customHeight="1">
      <c r="A184" s="58"/>
      <c r="B184" s="59"/>
      <c r="C184" s="142"/>
      <c r="D184" s="93"/>
      <c r="E184" s="98"/>
      <c r="F184" s="60"/>
      <c r="G184" s="60"/>
      <c r="H184" s="60"/>
      <c r="I184" s="60"/>
      <c r="J184" s="76"/>
    </row>
    <row r="185" spans="1:10" ht="13.5" customHeight="1">
      <c r="A185" s="54">
        <v>600</v>
      </c>
      <c r="B185" s="55">
        <f>A185</f>
        <v>600</v>
      </c>
      <c r="C185" s="141">
        <f>B185*E185+200</f>
        <v>680</v>
      </c>
      <c r="D185" s="92" t="s">
        <v>57</v>
      </c>
      <c r="E185" s="100">
        <f>(C177-200)/B177</f>
        <v>0.8</v>
      </c>
      <c r="F185" s="141">
        <f>SQRT((C185-200)^2+B185^2)</f>
        <v>768.3749084919418</v>
      </c>
      <c r="G185" s="56"/>
      <c r="H185" s="56"/>
      <c r="I185" s="56"/>
      <c r="J185" s="75"/>
    </row>
    <row r="186" spans="1:10" ht="13.5" customHeight="1">
      <c r="A186" s="58"/>
      <c r="B186" s="59"/>
      <c r="C186" s="142"/>
      <c r="D186" s="93"/>
      <c r="E186" s="98"/>
      <c r="F186" s="60"/>
      <c r="G186" s="60"/>
      <c r="H186" s="60"/>
      <c r="I186" s="60"/>
      <c r="J186" s="76"/>
    </row>
    <row r="187" spans="1:10" ht="13.5" customHeight="1">
      <c r="A187" s="54">
        <v>500</v>
      </c>
      <c r="B187" s="55">
        <f>A187</f>
        <v>500</v>
      </c>
      <c r="C187" s="141">
        <f>B187*E187+200</f>
        <v>600</v>
      </c>
      <c r="D187" s="92" t="s">
        <v>57</v>
      </c>
      <c r="E187" s="100">
        <f>(C177-200)/B177</f>
        <v>0.8</v>
      </c>
      <c r="F187" s="141">
        <f>SQRT((C187-200)^2+B187^2)</f>
        <v>640.3124237432849</v>
      </c>
      <c r="G187" s="56"/>
      <c r="H187" s="56"/>
      <c r="I187" s="56"/>
      <c r="J187" s="75"/>
    </row>
    <row r="188" spans="1:10" ht="13.5" customHeight="1">
      <c r="A188" s="58"/>
      <c r="B188" s="59"/>
      <c r="C188" s="60"/>
      <c r="D188" s="93"/>
      <c r="E188" s="98"/>
      <c r="F188" s="60"/>
      <c r="G188" s="60"/>
      <c r="H188" s="60"/>
      <c r="I188" s="60"/>
      <c r="J188" s="76"/>
    </row>
    <row r="189" spans="1:10" ht="13.5" customHeight="1">
      <c r="A189" s="54"/>
      <c r="B189" s="55"/>
      <c r="C189" s="56"/>
      <c r="D189" s="94"/>
      <c r="E189" s="97"/>
      <c r="F189" s="56"/>
      <c r="G189" s="56"/>
      <c r="H189" s="56"/>
      <c r="I189" s="56"/>
      <c r="J189" s="75"/>
    </row>
    <row r="190" spans="1:10" ht="13.5" customHeight="1">
      <c r="A190" s="58"/>
      <c r="B190" s="59"/>
      <c r="C190" s="60"/>
      <c r="D190" s="93"/>
      <c r="E190" s="98"/>
      <c r="F190" s="60"/>
      <c r="G190" s="60"/>
      <c r="H190" s="60"/>
      <c r="I190" s="60"/>
      <c r="J190" s="76"/>
    </row>
    <row r="191" spans="1:10" ht="13.5" customHeight="1">
      <c r="A191" s="54"/>
      <c r="B191" s="55"/>
      <c r="C191" s="56"/>
      <c r="D191" s="94"/>
      <c r="E191" s="97"/>
      <c r="F191" s="56"/>
      <c r="G191" s="56"/>
      <c r="H191" s="56"/>
      <c r="I191" s="56"/>
      <c r="J191" s="75"/>
    </row>
    <row r="192" spans="1:10" ht="13.5" customHeight="1">
      <c r="A192" s="58"/>
      <c r="B192" s="59"/>
      <c r="C192" s="60"/>
      <c r="D192" s="93"/>
      <c r="E192" s="98"/>
      <c r="F192" s="60"/>
      <c r="G192" s="60"/>
      <c r="H192" s="60"/>
      <c r="I192" s="60"/>
      <c r="J192" s="76"/>
    </row>
    <row r="193" spans="1:10" ht="13.5" customHeight="1">
      <c r="A193" s="54"/>
      <c r="B193" s="55"/>
      <c r="C193" s="56"/>
      <c r="D193" s="94"/>
      <c r="E193" s="97"/>
      <c r="F193" s="56"/>
      <c r="G193" s="56"/>
      <c r="H193" s="56"/>
      <c r="I193" s="56"/>
      <c r="J193" s="75"/>
    </row>
    <row r="194" spans="1:10" ht="13.5" customHeight="1">
      <c r="A194" s="58"/>
      <c r="B194" s="59"/>
      <c r="C194" s="60"/>
      <c r="D194" s="93"/>
      <c r="E194" s="98"/>
      <c r="F194" s="60"/>
      <c r="G194" s="60"/>
      <c r="H194" s="60"/>
      <c r="I194" s="60"/>
      <c r="J194" s="76"/>
    </row>
    <row r="195" spans="1:10" ht="13.5" customHeight="1">
      <c r="A195" s="54"/>
      <c r="B195" s="55"/>
      <c r="C195" s="56"/>
      <c r="D195" s="94"/>
      <c r="E195" s="97"/>
      <c r="F195" s="56"/>
      <c r="G195" s="56"/>
      <c r="H195" s="56"/>
      <c r="I195" s="56"/>
      <c r="J195" s="75"/>
    </row>
    <row r="196" spans="1:10" ht="13.5" customHeight="1">
      <c r="A196" s="58"/>
      <c r="B196" s="59"/>
      <c r="C196" s="60"/>
      <c r="D196" s="93"/>
      <c r="E196" s="98"/>
      <c r="F196" s="60"/>
      <c r="G196" s="60"/>
      <c r="H196" s="60"/>
      <c r="I196" s="60"/>
      <c r="J196" s="76"/>
    </row>
    <row r="197" spans="1:10" ht="13.5" customHeight="1">
      <c r="A197" s="54"/>
      <c r="B197" s="55"/>
      <c r="C197" s="56"/>
      <c r="D197" s="94"/>
      <c r="E197" s="97"/>
      <c r="F197" s="56"/>
      <c r="G197" s="56"/>
      <c r="H197" s="56"/>
      <c r="I197" s="56"/>
      <c r="J197" s="75"/>
    </row>
    <row r="198" spans="1:10" ht="13.5" customHeight="1">
      <c r="A198" s="58"/>
      <c r="B198" s="59"/>
      <c r="C198" s="60"/>
      <c r="D198" s="93"/>
      <c r="E198" s="98"/>
      <c r="F198" s="60"/>
      <c r="G198" s="60"/>
      <c r="H198" s="60"/>
      <c r="I198" s="60"/>
      <c r="J198" s="76"/>
    </row>
    <row r="199" spans="1:10" ht="13.5" customHeight="1">
      <c r="A199" s="54"/>
      <c r="B199" s="55"/>
      <c r="C199" s="62"/>
      <c r="D199" s="95"/>
      <c r="E199" s="99"/>
      <c r="F199" s="62"/>
      <c r="G199" s="62"/>
      <c r="H199" s="62"/>
      <c r="I199" s="62"/>
      <c r="J199" s="77"/>
    </row>
    <row r="200" spans="1:10" ht="15" customHeight="1">
      <c r="A200" s="64" t="s">
        <v>58</v>
      </c>
      <c r="B200" s="65"/>
      <c r="C200" s="65"/>
      <c r="D200" s="65"/>
      <c r="E200" s="65"/>
      <c r="F200" s="65"/>
      <c r="G200" s="65"/>
      <c r="H200" s="65"/>
      <c r="I200" s="66" t="s">
        <v>10</v>
      </c>
      <c r="J200" s="67"/>
    </row>
    <row r="201" spans="1:10" ht="15" customHeight="1">
      <c r="A201" s="247" t="s">
        <v>93</v>
      </c>
      <c r="B201" s="74" t="s">
        <v>27</v>
      </c>
      <c r="C201" s="74" t="s">
        <v>32</v>
      </c>
      <c r="D201" s="245" t="s">
        <v>59</v>
      </c>
      <c r="E201" s="249"/>
      <c r="F201" s="74" t="s">
        <v>35</v>
      </c>
      <c r="G201" s="139" t="s">
        <v>47</v>
      </c>
      <c r="H201" s="74"/>
      <c r="I201" s="74"/>
      <c r="J201" s="86" t="s">
        <v>60</v>
      </c>
    </row>
    <row r="202" spans="1:10" ht="15" customHeight="1">
      <c r="A202" s="248"/>
      <c r="B202" s="68" t="s">
        <v>68</v>
      </c>
      <c r="C202" s="68" t="s">
        <v>68</v>
      </c>
      <c r="D202" s="250" t="s">
        <v>69</v>
      </c>
      <c r="E202" s="251"/>
      <c r="F202" s="68" t="s">
        <v>68</v>
      </c>
      <c r="G202" s="68" t="s">
        <v>49</v>
      </c>
      <c r="H202" s="73"/>
      <c r="I202" s="69"/>
      <c r="J202" s="70"/>
    </row>
    <row r="203" spans="1:10" ht="13.5" customHeight="1">
      <c r="A203" s="49"/>
      <c r="B203" s="50"/>
      <c r="C203" s="51"/>
      <c r="D203" s="226"/>
      <c r="E203" s="222"/>
      <c r="F203" s="51"/>
      <c r="G203" s="51"/>
      <c r="H203" s="51"/>
      <c r="I203" s="52"/>
      <c r="J203" s="53"/>
    </row>
    <row r="204" spans="1:10" ht="13.5" customHeight="1">
      <c r="A204" s="54">
        <f>A177</f>
        <v>1000</v>
      </c>
      <c r="B204" s="101">
        <f>(C177/1000+0.1*2)*10</f>
        <v>12</v>
      </c>
      <c r="C204" s="78">
        <f>(B177/1000+F177/1000)*10</f>
        <v>22.806248474865697</v>
      </c>
      <c r="D204" s="254">
        <f>(0.2+C177/1000)*B177/1000*1/2*10</f>
        <v>6</v>
      </c>
      <c r="E204" s="255"/>
      <c r="F204" s="78">
        <f>(0.2+C177/1000)*B177/1000*1/2</f>
        <v>0.6</v>
      </c>
      <c r="G204" s="78"/>
      <c r="H204" s="78"/>
      <c r="I204" s="79"/>
      <c r="J204" s="57"/>
    </row>
    <row r="205" spans="1:10" ht="13.5" customHeight="1">
      <c r="A205" s="49"/>
      <c r="B205" s="102"/>
      <c r="C205" s="89"/>
      <c r="D205" s="252"/>
      <c r="E205" s="253"/>
      <c r="F205" s="89"/>
      <c r="G205" s="80"/>
      <c r="H205" s="80"/>
      <c r="I205" s="81"/>
      <c r="J205" s="53"/>
    </row>
    <row r="206" spans="1:10" ht="13.5" customHeight="1">
      <c r="A206" s="54">
        <f>A179</f>
        <v>900</v>
      </c>
      <c r="B206" s="101">
        <f>(C179/1000+0.1*2)*10</f>
        <v>11.200000000000001</v>
      </c>
      <c r="C206" s="78">
        <f>(B179/1000+F179/1000)*10</f>
        <v>20.525623627379126</v>
      </c>
      <c r="D206" s="254">
        <f>(0.2+C179/1000)*B179/1000*1/2*10</f>
        <v>5.04</v>
      </c>
      <c r="E206" s="255"/>
      <c r="F206" s="78">
        <f>(0.2+C179/1000)*B179/1000*1/2</f>
        <v>0.504</v>
      </c>
      <c r="G206" s="78"/>
      <c r="H206" s="78"/>
      <c r="I206" s="79"/>
      <c r="J206" s="57"/>
    </row>
    <row r="207" spans="1:10" ht="13.5" customHeight="1">
      <c r="A207" s="49"/>
      <c r="B207" s="102"/>
      <c r="C207" s="89"/>
      <c r="D207" s="252"/>
      <c r="E207" s="253"/>
      <c r="F207" s="89"/>
      <c r="G207" s="80"/>
      <c r="H207" s="80"/>
      <c r="I207" s="81"/>
      <c r="J207" s="53"/>
    </row>
    <row r="208" spans="1:10" ht="13.5" customHeight="1">
      <c r="A208" s="54">
        <f>A181</f>
        <v>800</v>
      </c>
      <c r="B208" s="101">
        <f>(C181/1000+0.1*2)*10</f>
        <v>10.4</v>
      </c>
      <c r="C208" s="78">
        <f>(B181/1000+F181/1000)*10</f>
        <v>18.24499877989256</v>
      </c>
      <c r="D208" s="254">
        <f>(0.2+C181/1000)*B181/1000*1/2*10</f>
        <v>4.16</v>
      </c>
      <c r="E208" s="255"/>
      <c r="F208" s="78">
        <f>(0.2+C181/1000)*B181/1000*1/2</f>
        <v>0.416</v>
      </c>
      <c r="G208" s="78"/>
      <c r="H208" s="78"/>
      <c r="I208" s="79"/>
      <c r="J208" s="57"/>
    </row>
    <row r="209" spans="1:10" ht="13.5" customHeight="1">
      <c r="A209" s="49"/>
      <c r="B209" s="102"/>
      <c r="C209" s="89"/>
      <c r="D209" s="252"/>
      <c r="E209" s="253"/>
      <c r="F209" s="89"/>
      <c r="G209" s="80"/>
      <c r="H209" s="80"/>
      <c r="I209" s="81"/>
      <c r="J209" s="53"/>
    </row>
    <row r="210" spans="1:10" ht="13.5" customHeight="1">
      <c r="A210" s="54">
        <f>A183</f>
        <v>700</v>
      </c>
      <c r="B210" s="101">
        <f>(C183/1000+0.1*2)*10</f>
        <v>9.6</v>
      </c>
      <c r="C210" s="78">
        <f>(B183/1000+F183/1000)*10</f>
        <v>15.964373932405987</v>
      </c>
      <c r="D210" s="254">
        <f>(0.2+C183/1000)*B183/1000*1/2*10</f>
        <v>3.3600000000000003</v>
      </c>
      <c r="E210" s="255"/>
      <c r="F210" s="78">
        <f>(0.2+C183/1000)*B183/1000*1/2</f>
        <v>0.336</v>
      </c>
      <c r="G210" s="78"/>
      <c r="H210" s="78"/>
      <c r="I210" s="79"/>
      <c r="J210" s="57"/>
    </row>
    <row r="211" spans="1:10" ht="13.5" customHeight="1">
      <c r="A211" s="49"/>
      <c r="B211" s="102"/>
      <c r="C211" s="89"/>
      <c r="D211" s="252"/>
      <c r="E211" s="253"/>
      <c r="F211" s="89"/>
      <c r="G211" s="80"/>
      <c r="H211" s="80"/>
      <c r="I211" s="81"/>
      <c r="J211" s="53"/>
    </row>
    <row r="212" spans="1:10" ht="13.5" customHeight="1">
      <c r="A212" s="54">
        <f>A185</f>
        <v>600</v>
      </c>
      <c r="B212" s="101">
        <f>(C185/1000+0.1*2)*10</f>
        <v>8.8</v>
      </c>
      <c r="C212" s="78">
        <f>(B185/1000+F185/1000)*10</f>
        <v>13.68374908491942</v>
      </c>
      <c r="D212" s="254">
        <f>(0.2+C185/1000)*B185/1000*1/2*10</f>
        <v>2.6400000000000006</v>
      </c>
      <c r="E212" s="255"/>
      <c r="F212" s="78">
        <f>(0.2+C185/1000)*B185/1000*1/2</f>
        <v>0.26400000000000007</v>
      </c>
      <c r="G212" s="78"/>
      <c r="H212" s="78"/>
      <c r="I212" s="79"/>
      <c r="J212" s="57"/>
    </row>
    <row r="213" spans="1:10" ht="13.5" customHeight="1">
      <c r="A213" s="49"/>
      <c r="B213" s="102"/>
      <c r="C213" s="89"/>
      <c r="D213" s="252"/>
      <c r="E213" s="253"/>
      <c r="F213" s="89"/>
      <c r="G213" s="80"/>
      <c r="H213" s="80"/>
      <c r="I213" s="81"/>
      <c r="J213" s="53"/>
    </row>
    <row r="214" spans="1:10" ht="13.5" customHeight="1">
      <c r="A214" s="54">
        <f>A187</f>
        <v>500</v>
      </c>
      <c r="B214" s="101">
        <f>(C187/1000+0.1*2)*10</f>
        <v>8</v>
      </c>
      <c r="C214" s="78">
        <f>(B187/1000+F187/1000)*10</f>
        <v>11.403124237432849</v>
      </c>
      <c r="D214" s="254">
        <f>(0.2+C187/1000)*B187/1000*1/2*10</f>
        <v>2</v>
      </c>
      <c r="E214" s="255"/>
      <c r="F214" s="78">
        <f>(0.2+C187/1000)*B187/1000*1/2</f>
        <v>0.2</v>
      </c>
      <c r="G214" s="78"/>
      <c r="H214" s="78"/>
      <c r="I214" s="79"/>
      <c r="J214" s="57"/>
    </row>
    <row r="215" spans="1:10" ht="13.5" customHeight="1">
      <c r="A215" s="49"/>
      <c r="B215" s="102"/>
      <c r="C215" s="89"/>
      <c r="D215" s="252"/>
      <c r="E215" s="253"/>
      <c r="F215" s="89"/>
      <c r="G215" s="80"/>
      <c r="H215" s="80"/>
      <c r="I215" s="81"/>
      <c r="J215" s="53"/>
    </row>
    <row r="216" spans="1:10" ht="13.5" customHeight="1">
      <c r="A216" s="54"/>
      <c r="B216" s="101"/>
      <c r="C216" s="78"/>
      <c r="D216" s="254"/>
      <c r="E216" s="255"/>
      <c r="F216" s="78"/>
      <c r="G216" s="78"/>
      <c r="H216" s="78"/>
      <c r="I216" s="79"/>
      <c r="J216" s="57"/>
    </row>
    <row r="217" spans="1:10" ht="13.5" customHeight="1">
      <c r="A217" s="49"/>
      <c r="B217" s="103"/>
      <c r="C217" s="80"/>
      <c r="D217" s="252"/>
      <c r="E217" s="253"/>
      <c r="F217" s="80"/>
      <c r="G217" s="80"/>
      <c r="H217" s="80"/>
      <c r="I217" s="81"/>
      <c r="J217" s="53"/>
    </row>
    <row r="218" spans="1:10" ht="13.5" customHeight="1">
      <c r="A218" s="54"/>
      <c r="B218" s="101"/>
      <c r="C218" s="78"/>
      <c r="D218" s="254"/>
      <c r="E218" s="255"/>
      <c r="F218" s="78"/>
      <c r="G218" s="78"/>
      <c r="H218" s="78"/>
      <c r="I218" s="79"/>
      <c r="J218" s="57"/>
    </row>
    <row r="219" spans="1:10" ht="13.5" customHeight="1">
      <c r="A219" s="49"/>
      <c r="B219" s="103"/>
      <c r="C219" s="80"/>
      <c r="D219" s="252"/>
      <c r="E219" s="253"/>
      <c r="F219" s="80"/>
      <c r="G219" s="80"/>
      <c r="H219" s="80"/>
      <c r="I219" s="81"/>
      <c r="J219" s="53"/>
    </row>
    <row r="220" spans="1:10" ht="13.5" customHeight="1">
      <c r="A220" s="54"/>
      <c r="B220" s="101"/>
      <c r="C220" s="78"/>
      <c r="D220" s="254"/>
      <c r="E220" s="255"/>
      <c r="F220" s="78"/>
      <c r="G220" s="78"/>
      <c r="H220" s="78"/>
      <c r="I220" s="79"/>
      <c r="J220" s="57"/>
    </row>
    <row r="221" spans="1:10" ht="13.5" customHeight="1">
      <c r="A221" s="49"/>
      <c r="B221" s="103"/>
      <c r="C221" s="80"/>
      <c r="D221" s="252"/>
      <c r="E221" s="253"/>
      <c r="F221" s="80"/>
      <c r="G221" s="80"/>
      <c r="H221" s="80"/>
      <c r="I221" s="81"/>
      <c r="J221" s="53"/>
    </row>
    <row r="222" spans="1:10" ht="13.5" customHeight="1">
      <c r="A222" s="54"/>
      <c r="B222" s="101"/>
      <c r="C222" s="78"/>
      <c r="D222" s="254"/>
      <c r="E222" s="255"/>
      <c r="F222" s="78"/>
      <c r="G222" s="78"/>
      <c r="H222" s="78"/>
      <c r="I222" s="79"/>
      <c r="J222" s="57"/>
    </row>
    <row r="223" spans="1:10" ht="13.5" customHeight="1">
      <c r="A223" s="49"/>
      <c r="B223" s="103"/>
      <c r="C223" s="80"/>
      <c r="D223" s="252"/>
      <c r="E223" s="253"/>
      <c r="F223" s="80"/>
      <c r="G223" s="80"/>
      <c r="H223" s="80"/>
      <c r="I223" s="81"/>
      <c r="J223" s="53"/>
    </row>
    <row r="224" spans="1:10" ht="13.5" customHeight="1">
      <c r="A224" s="54"/>
      <c r="B224" s="103"/>
      <c r="C224" s="80"/>
      <c r="D224" s="254"/>
      <c r="E224" s="255"/>
      <c r="F224" s="80"/>
      <c r="G224" s="80"/>
      <c r="H224" s="80"/>
      <c r="I224" s="81"/>
      <c r="J224" s="53"/>
    </row>
    <row r="225" spans="1:10" ht="13.5" customHeight="1">
      <c r="A225" s="49"/>
      <c r="B225" s="104"/>
      <c r="C225" s="82"/>
      <c r="D225" s="252"/>
      <c r="E225" s="253"/>
      <c r="F225" s="82"/>
      <c r="G225" s="82"/>
      <c r="H225" s="82"/>
      <c r="I225" s="83"/>
      <c r="J225" s="61"/>
    </row>
    <row r="226" spans="1:10" ht="13.5" customHeight="1">
      <c r="A226" s="71"/>
      <c r="B226" s="105"/>
      <c r="C226" s="84"/>
      <c r="D226" s="256"/>
      <c r="E226" s="225"/>
      <c r="F226" s="84"/>
      <c r="G226" s="84"/>
      <c r="H226" s="84"/>
      <c r="I226" s="85"/>
      <c r="J226" s="63"/>
    </row>
    <row r="229" spans="1:10" ht="24.75" customHeight="1">
      <c r="A229" s="22" t="s">
        <v>50</v>
      </c>
      <c r="B229" s="2"/>
      <c r="C229" s="2"/>
      <c r="D229" s="2"/>
      <c r="E229" s="2"/>
      <c r="F229" s="2"/>
      <c r="G229" s="2"/>
      <c r="H229" s="2"/>
      <c r="I229" s="2"/>
      <c r="J229" s="88"/>
    </row>
    <row r="230" spans="1:10" ht="24.75" customHeight="1">
      <c r="A230" s="227" t="s">
        <v>22</v>
      </c>
      <c r="B230" s="228"/>
      <c r="C230" s="244"/>
      <c r="D230" s="2" t="s">
        <v>133</v>
      </c>
      <c r="E230" s="2"/>
      <c r="F230" s="2"/>
      <c r="G230" s="2"/>
      <c r="H230" s="2"/>
      <c r="I230" s="3"/>
      <c r="J230" s="4"/>
    </row>
    <row r="231" spans="1:10" s="9" customFormat="1" ht="15" customHeight="1">
      <c r="A231" s="47" t="s">
        <v>51</v>
      </c>
      <c r="B231" s="6"/>
      <c r="C231" s="6"/>
      <c r="D231" s="6"/>
      <c r="E231" s="6"/>
      <c r="F231" s="6"/>
      <c r="G231" s="6"/>
      <c r="H231" s="6"/>
      <c r="I231" s="7"/>
      <c r="J231" s="8"/>
    </row>
    <row r="232" spans="1:10" ht="15" customHeight="1">
      <c r="A232" s="48" t="s">
        <v>52</v>
      </c>
      <c r="B232" s="69" t="s">
        <v>53</v>
      </c>
      <c r="C232" s="69" t="s">
        <v>54</v>
      </c>
      <c r="D232" s="245" t="s">
        <v>55</v>
      </c>
      <c r="E232" s="246"/>
      <c r="F232" s="69" t="s">
        <v>56</v>
      </c>
      <c r="G232" s="69"/>
      <c r="H232" s="69"/>
      <c r="I232" s="69"/>
      <c r="J232" s="72"/>
    </row>
    <row r="233" spans="1:10" ht="13.5" customHeight="1">
      <c r="A233" s="49"/>
      <c r="B233" s="50"/>
      <c r="C233" s="51"/>
      <c r="D233" s="91"/>
      <c r="E233" s="96"/>
      <c r="F233" s="51"/>
      <c r="G233" s="51"/>
      <c r="H233" s="51"/>
      <c r="I233" s="52"/>
      <c r="J233" s="53"/>
    </row>
    <row r="234" spans="1:10" ht="13.5" customHeight="1">
      <c r="A234" s="54">
        <v>1500</v>
      </c>
      <c r="B234" s="55">
        <f>A234</f>
        <v>1500</v>
      </c>
      <c r="C234" s="141">
        <v>1050</v>
      </c>
      <c r="D234" s="92" t="s">
        <v>57</v>
      </c>
      <c r="E234" s="100">
        <f>(C234-200)/B234</f>
        <v>0.5666666666666667</v>
      </c>
      <c r="F234" s="141">
        <f>SQRT((C234-200)^2+B234^2)</f>
        <v>1724.0939649566667</v>
      </c>
      <c r="G234" s="56"/>
      <c r="H234" s="56"/>
      <c r="I234" s="56"/>
      <c r="J234" s="75"/>
    </row>
    <row r="235" spans="1:10" ht="13.5" customHeight="1">
      <c r="A235" s="58"/>
      <c r="B235" s="59"/>
      <c r="C235" s="60"/>
      <c r="D235" s="93"/>
      <c r="E235" s="98"/>
      <c r="F235" s="60"/>
      <c r="G235" s="60"/>
      <c r="H235" s="60"/>
      <c r="I235" s="60"/>
      <c r="J235" s="76"/>
    </row>
    <row r="236" spans="1:10" ht="13.5" customHeight="1">
      <c r="A236" s="54">
        <v>1400</v>
      </c>
      <c r="B236" s="55">
        <f>A236</f>
        <v>1400</v>
      </c>
      <c r="C236" s="141">
        <f>B236*E236+200</f>
        <v>993.3333333333333</v>
      </c>
      <c r="D236" s="92" t="s">
        <v>57</v>
      </c>
      <c r="E236" s="100">
        <f>(C234-200)/B234</f>
        <v>0.5666666666666667</v>
      </c>
      <c r="F236" s="141">
        <f>SQRT((C236-200)^2+B236^2)</f>
        <v>1609.1543672928888</v>
      </c>
      <c r="G236" s="56"/>
      <c r="H236" s="56"/>
      <c r="I236" s="56"/>
      <c r="J236" s="75"/>
    </row>
    <row r="237" spans="1:10" ht="13.5" customHeight="1">
      <c r="A237" s="58"/>
      <c r="B237" s="59"/>
      <c r="C237" s="142"/>
      <c r="D237" s="93"/>
      <c r="E237" s="98"/>
      <c r="F237" s="60"/>
      <c r="G237" s="60"/>
      <c r="H237" s="60"/>
      <c r="I237" s="60"/>
      <c r="J237" s="76"/>
    </row>
    <row r="238" spans="1:10" ht="13.5" customHeight="1">
      <c r="A238" s="54">
        <v>1300</v>
      </c>
      <c r="B238" s="55">
        <f>A238</f>
        <v>1300</v>
      </c>
      <c r="C238" s="141">
        <f>B238*E238+200</f>
        <v>936.6666666666666</v>
      </c>
      <c r="D238" s="92" t="s">
        <v>57</v>
      </c>
      <c r="E238" s="100">
        <f>(C234-200)/B234</f>
        <v>0.5666666666666667</v>
      </c>
      <c r="F238" s="141">
        <f>SQRT((C238-200)^2+B238^2)</f>
        <v>1494.2147696291113</v>
      </c>
      <c r="G238" s="56"/>
      <c r="H238" s="56"/>
      <c r="I238" s="56"/>
      <c r="J238" s="75"/>
    </row>
    <row r="239" spans="1:10" ht="13.5" customHeight="1">
      <c r="A239" s="58"/>
      <c r="B239" s="59"/>
      <c r="C239" s="142"/>
      <c r="D239" s="93"/>
      <c r="E239" s="98"/>
      <c r="F239" s="60"/>
      <c r="G239" s="60"/>
      <c r="H239" s="60"/>
      <c r="I239" s="60"/>
      <c r="J239" s="76"/>
    </row>
    <row r="240" spans="1:10" ht="13.5" customHeight="1">
      <c r="A240" s="54">
        <v>1200</v>
      </c>
      <c r="B240" s="55">
        <f>A240</f>
        <v>1200</v>
      </c>
      <c r="C240" s="141">
        <f>B240*E240+200</f>
        <v>880</v>
      </c>
      <c r="D240" s="92" t="s">
        <v>57</v>
      </c>
      <c r="E240" s="100">
        <f>(C234-200)/B234</f>
        <v>0.5666666666666667</v>
      </c>
      <c r="F240" s="141">
        <f>SQRT((C240-200)^2+B240^2)</f>
        <v>1379.2751719653334</v>
      </c>
      <c r="G240" s="56"/>
      <c r="H240" s="56"/>
      <c r="I240" s="56"/>
      <c r="J240" s="75"/>
    </row>
    <row r="241" spans="1:10" ht="13.5" customHeight="1">
      <c r="A241" s="58"/>
      <c r="B241" s="59"/>
      <c r="C241" s="142"/>
      <c r="D241" s="93"/>
      <c r="E241" s="98"/>
      <c r="F241" s="60"/>
      <c r="G241" s="60"/>
      <c r="H241" s="60"/>
      <c r="I241" s="60"/>
      <c r="J241" s="76"/>
    </row>
    <row r="242" spans="1:10" ht="13.5" customHeight="1">
      <c r="A242" s="54">
        <v>1100</v>
      </c>
      <c r="B242" s="55">
        <f>A242</f>
        <v>1100</v>
      </c>
      <c r="C242" s="141">
        <f>B242*E242+200</f>
        <v>823.3333333333334</v>
      </c>
      <c r="D242" s="92" t="s">
        <v>57</v>
      </c>
      <c r="E242" s="100">
        <f>(C234-200)/B234</f>
        <v>0.5666666666666667</v>
      </c>
      <c r="F242" s="141">
        <f>SQRT((C242-200)^2+B242^2)</f>
        <v>1264.3355743015557</v>
      </c>
      <c r="G242" s="56"/>
      <c r="H242" s="56"/>
      <c r="I242" s="56"/>
      <c r="J242" s="75"/>
    </row>
    <row r="243" spans="1:10" ht="13.5" customHeight="1">
      <c r="A243" s="58"/>
      <c r="B243" s="59"/>
      <c r="C243" s="142"/>
      <c r="D243" s="93"/>
      <c r="E243" s="98"/>
      <c r="F243" s="60"/>
      <c r="G243" s="60"/>
      <c r="H243" s="60"/>
      <c r="I243" s="60"/>
      <c r="J243" s="76"/>
    </row>
    <row r="244" spans="1:10" ht="13.5" customHeight="1">
      <c r="A244" s="54">
        <v>1000</v>
      </c>
      <c r="B244" s="55">
        <f>A244</f>
        <v>1000</v>
      </c>
      <c r="C244" s="141">
        <f>B244*E244+200</f>
        <v>766.6666666666666</v>
      </c>
      <c r="D244" s="92" t="s">
        <v>57</v>
      </c>
      <c r="E244" s="100">
        <f>(C234-200)/B234</f>
        <v>0.5666666666666667</v>
      </c>
      <c r="F244" s="141">
        <f>SQRT((C244-200)^2+B244^2)</f>
        <v>1149.3959766377777</v>
      </c>
      <c r="G244" s="56"/>
      <c r="H244" s="56"/>
      <c r="I244" s="56"/>
      <c r="J244" s="75"/>
    </row>
    <row r="245" spans="1:10" ht="13.5" customHeight="1">
      <c r="A245" s="58"/>
      <c r="B245" s="59"/>
      <c r="C245" s="60"/>
      <c r="D245" s="93"/>
      <c r="E245" s="98"/>
      <c r="F245" s="60"/>
      <c r="G245" s="60"/>
      <c r="H245" s="60"/>
      <c r="I245" s="60"/>
      <c r="J245" s="76"/>
    </row>
    <row r="246" spans="1:10" ht="13.5" customHeight="1">
      <c r="A246" s="54">
        <v>900</v>
      </c>
      <c r="B246" s="55">
        <f>A246</f>
        <v>900</v>
      </c>
      <c r="C246" s="141">
        <f>B246*E246+200</f>
        <v>710</v>
      </c>
      <c r="D246" s="92" t="s">
        <v>57</v>
      </c>
      <c r="E246" s="100">
        <f>(C234-200)/B234</f>
        <v>0.5666666666666667</v>
      </c>
      <c r="F246" s="141">
        <f>SQRT((C246-200)^2+B246^2)</f>
        <v>1034.456378974</v>
      </c>
      <c r="G246" s="56"/>
      <c r="H246" s="56"/>
      <c r="I246" s="56"/>
      <c r="J246" s="75"/>
    </row>
    <row r="247" spans="1:10" ht="13.5" customHeight="1">
      <c r="A247" s="58"/>
      <c r="B247" s="59"/>
      <c r="C247" s="142"/>
      <c r="D247" s="93"/>
      <c r="E247" s="98"/>
      <c r="F247" s="60"/>
      <c r="G247" s="140"/>
      <c r="H247" s="60"/>
      <c r="I247" s="60"/>
      <c r="J247" s="76"/>
    </row>
    <row r="248" spans="1:10" ht="13.5" customHeight="1">
      <c r="A248" s="54">
        <v>800</v>
      </c>
      <c r="B248" s="55">
        <f>A248</f>
        <v>800</v>
      </c>
      <c r="C248" s="141">
        <f>B248*E248+200</f>
        <v>653.3333333333333</v>
      </c>
      <c r="D248" s="92" t="s">
        <v>57</v>
      </c>
      <c r="E248" s="100">
        <f>(C234-200)/B234</f>
        <v>0.5666666666666667</v>
      </c>
      <c r="F248" s="141">
        <f>SQRT((C248-200)^2+B248^2)</f>
        <v>919.5167813102222</v>
      </c>
      <c r="G248" s="56"/>
      <c r="H248" s="56"/>
      <c r="I248" s="56"/>
      <c r="J248" s="75"/>
    </row>
    <row r="249" spans="1:10" ht="13.5" customHeight="1">
      <c r="A249" s="58"/>
      <c r="B249" s="59"/>
      <c r="C249" s="142"/>
      <c r="D249" s="93"/>
      <c r="E249" s="98"/>
      <c r="F249" s="60"/>
      <c r="G249" s="60"/>
      <c r="H249" s="60"/>
      <c r="I249" s="60"/>
      <c r="J249" s="76"/>
    </row>
    <row r="250" spans="1:10" ht="13.5" customHeight="1">
      <c r="A250" s="54">
        <v>700</v>
      </c>
      <c r="B250" s="55">
        <f>A250</f>
        <v>700</v>
      </c>
      <c r="C250" s="141">
        <f>B250*E250+200</f>
        <v>596.6666666666666</v>
      </c>
      <c r="D250" s="92" t="s">
        <v>57</v>
      </c>
      <c r="E250" s="100">
        <f>(C234-200)/B234</f>
        <v>0.5666666666666667</v>
      </c>
      <c r="F250" s="141">
        <f>SQRT((C250-200)^2+B250^2)</f>
        <v>804.5771836464444</v>
      </c>
      <c r="G250" s="56"/>
      <c r="H250" s="56"/>
      <c r="I250" s="56"/>
      <c r="J250" s="75"/>
    </row>
    <row r="251" spans="1:10" ht="13.5" customHeight="1">
      <c r="A251" s="58"/>
      <c r="B251" s="59"/>
      <c r="C251" s="142"/>
      <c r="D251" s="93"/>
      <c r="E251" s="98"/>
      <c r="F251" s="60"/>
      <c r="G251" s="60"/>
      <c r="H251" s="60"/>
      <c r="I251" s="60"/>
      <c r="J251" s="76"/>
    </row>
    <row r="252" spans="1:10" ht="13.5" customHeight="1">
      <c r="A252" s="54">
        <v>600</v>
      </c>
      <c r="B252" s="55">
        <f>A252</f>
        <v>600</v>
      </c>
      <c r="C252" s="141">
        <f>B252*E252+200</f>
        <v>540</v>
      </c>
      <c r="D252" s="92" t="s">
        <v>57</v>
      </c>
      <c r="E252" s="100">
        <f>(C234-200)/B234</f>
        <v>0.5666666666666667</v>
      </c>
      <c r="F252" s="141">
        <f>SQRT((C252-200)^2+B252^2)</f>
        <v>689.6375859826667</v>
      </c>
      <c r="G252" s="56"/>
      <c r="H252" s="56"/>
      <c r="I252" s="56"/>
      <c r="J252" s="75"/>
    </row>
    <row r="253" spans="1:10" ht="13.5" customHeight="1">
      <c r="A253" s="58"/>
      <c r="B253" s="59"/>
      <c r="C253" s="142"/>
      <c r="D253" s="93"/>
      <c r="E253" s="98"/>
      <c r="F253" s="60"/>
      <c r="G253" s="60"/>
      <c r="H253" s="60"/>
      <c r="I253" s="60"/>
      <c r="J253" s="76"/>
    </row>
    <row r="254" spans="1:10" ht="13.5" customHeight="1">
      <c r="A254" s="54">
        <v>500</v>
      </c>
      <c r="B254" s="55">
        <f>A254</f>
        <v>500</v>
      </c>
      <c r="C254" s="141">
        <f>B254*E254+200</f>
        <v>483.3333333333333</v>
      </c>
      <c r="D254" s="92" t="s">
        <v>57</v>
      </c>
      <c r="E254" s="100">
        <f>(C234-200)/B234</f>
        <v>0.5666666666666667</v>
      </c>
      <c r="F254" s="141">
        <f>SQRT((C254-200)^2+B254^2)</f>
        <v>574.6979883188889</v>
      </c>
      <c r="G254" s="56"/>
      <c r="H254" s="56"/>
      <c r="I254" s="56"/>
      <c r="J254" s="75"/>
    </row>
    <row r="255" spans="1:10" ht="13.5" customHeight="1">
      <c r="A255" s="58"/>
      <c r="B255" s="59"/>
      <c r="C255" s="60"/>
      <c r="D255" s="93"/>
      <c r="E255" s="98"/>
      <c r="F255" s="60"/>
      <c r="G255" s="60"/>
      <c r="H255" s="60"/>
      <c r="I255" s="60"/>
      <c r="J255" s="76"/>
    </row>
    <row r="256" spans="1:10" ht="13.5" customHeight="1">
      <c r="A256" s="54"/>
      <c r="B256" s="55"/>
      <c r="C256" s="62"/>
      <c r="D256" s="95"/>
      <c r="E256" s="100"/>
      <c r="F256" s="62"/>
      <c r="G256" s="62"/>
      <c r="H256" s="62"/>
      <c r="I256" s="62"/>
      <c r="J256" s="77"/>
    </row>
    <row r="257" spans="1:10" ht="15" customHeight="1">
      <c r="A257" s="64" t="s">
        <v>58</v>
      </c>
      <c r="B257" s="65"/>
      <c r="C257" s="65"/>
      <c r="D257" s="65"/>
      <c r="E257" s="65"/>
      <c r="F257" s="65"/>
      <c r="G257" s="65"/>
      <c r="H257" s="65"/>
      <c r="I257" s="66" t="s">
        <v>10</v>
      </c>
      <c r="J257" s="67"/>
    </row>
    <row r="258" spans="1:10" ht="15" customHeight="1">
      <c r="A258" s="247" t="s">
        <v>93</v>
      </c>
      <c r="B258" s="74" t="s">
        <v>27</v>
      </c>
      <c r="C258" s="74" t="s">
        <v>32</v>
      </c>
      <c r="D258" s="245" t="s">
        <v>59</v>
      </c>
      <c r="E258" s="249"/>
      <c r="F258" s="74" t="s">
        <v>35</v>
      </c>
      <c r="G258" s="139" t="s">
        <v>47</v>
      </c>
      <c r="H258" s="74"/>
      <c r="I258" s="74"/>
      <c r="J258" s="86" t="s">
        <v>60</v>
      </c>
    </row>
    <row r="259" spans="1:10" ht="15" customHeight="1">
      <c r="A259" s="248"/>
      <c r="B259" s="68" t="s">
        <v>68</v>
      </c>
      <c r="C259" s="68" t="s">
        <v>68</v>
      </c>
      <c r="D259" s="250" t="s">
        <v>69</v>
      </c>
      <c r="E259" s="251"/>
      <c r="F259" s="68" t="s">
        <v>68</v>
      </c>
      <c r="G259" s="68" t="s">
        <v>49</v>
      </c>
      <c r="H259" s="73"/>
      <c r="I259" s="69"/>
      <c r="J259" s="70"/>
    </row>
    <row r="260" spans="1:10" ht="13.5" customHeight="1">
      <c r="A260" s="49"/>
      <c r="B260" s="50"/>
      <c r="C260" s="51"/>
      <c r="D260" s="226"/>
      <c r="E260" s="222"/>
      <c r="F260" s="51"/>
      <c r="G260" s="51"/>
      <c r="H260" s="51"/>
      <c r="I260" s="52"/>
      <c r="J260" s="53"/>
    </row>
    <row r="261" spans="1:10" ht="13.5" customHeight="1">
      <c r="A261" s="54">
        <f>A234</f>
        <v>1500</v>
      </c>
      <c r="B261" s="101">
        <f>(C234/1000+0.1*2)*10</f>
        <v>12.5</v>
      </c>
      <c r="C261" s="78">
        <f>(B234/1000+F234/1000)*10</f>
        <v>32.24093964956666</v>
      </c>
      <c r="D261" s="254">
        <f>(0.2+C234/1000)*B234/1000*1/2*10</f>
        <v>9.375</v>
      </c>
      <c r="E261" s="255"/>
      <c r="F261" s="78">
        <f>(0.2+C234/1000)*B234/1000*1/2</f>
        <v>0.9375</v>
      </c>
      <c r="G261" s="78">
        <f>((B234/1000-0.8)*E234+0.2)*10/5</f>
        <v>1.1933333333333334</v>
      </c>
      <c r="H261" s="78"/>
      <c r="I261" s="79"/>
      <c r="J261" s="57"/>
    </row>
    <row r="262" spans="1:10" ht="13.5" customHeight="1">
      <c r="A262" s="49"/>
      <c r="B262" s="102"/>
      <c r="C262" s="89"/>
      <c r="D262" s="252"/>
      <c r="E262" s="253"/>
      <c r="F262" s="89"/>
      <c r="G262" s="80"/>
      <c r="H262" s="80"/>
      <c r="I262" s="81"/>
      <c r="J262" s="53"/>
    </row>
    <row r="263" spans="1:10" ht="13.5" customHeight="1">
      <c r="A263" s="54">
        <f>A236</f>
        <v>1400</v>
      </c>
      <c r="B263" s="101">
        <f>(C236/1000+0.1*2)*10</f>
        <v>11.933333333333334</v>
      </c>
      <c r="C263" s="78">
        <f>(B236/1000+F236/1000)*10</f>
        <v>30.091543672928886</v>
      </c>
      <c r="D263" s="254">
        <f>(0.2+C236/1000)*B236/1000*1/2*10</f>
        <v>8.353333333333333</v>
      </c>
      <c r="E263" s="255"/>
      <c r="F263" s="78">
        <f>(0.2+C236/1000)*B236/1000*1/2</f>
        <v>0.8353333333333334</v>
      </c>
      <c r="G263" s="78"/>
      <c r="H263" s="78"/>
      <c r="I263" s="79"/>
      <c r="J263" s="57"/>
    </row>
    <row r="264" spans="1:10" ht="13.5" customHeight="1">
      <c r="A264" s="49"/>
      <c r="B264" s="102"/>
      <c r="C264" s="89"/>
      <c r="D264" s="252"/>
      <c r="E264" s="253"/>
      <c r="F264" s="89"/>
      <c r="G264" s="80"/>
      <c r="H264" s="80"/>
      <c r="I264" s="81"/>
      <c r="J264" s="53"/>
    </row>
    <row r="265" spans="1:10" ht="13.5" customHeight="1">
      <c r="A265" s="54">
        <f>A238</f>
        <v>1300</v>
      </c>
      <c r="B265" s="101">
        <f>(C238/1000+0.1*2)*10</f>
        <v>11.366666666666667</v>
      </c>
      <c r="C265" s="78">
        <f>(B238/1000+F238/1000)*10</f>
        <v>27.942147696291112</v>
      </c>
      <c r="D265" s="254">
        <f>(0.2+C238/1000)*B238/1000*1/2*10</f>
        <v>7.388333333333334</v>
      </c>
      <c r="E265" s="255"/>
      <c r="F265" s="78">
        <f>(0.2+C238/1000)*B238/1000*1/2</f>
        <v>0.7388333333333333</v>
      </c>
      <c r="G265" s="78"/>
      <c r="H265" s="78"/>
      <c r="I265" s="79"/>
      <c r="J265" s="57"/>
    </row>
    <row r="266" spans="1:10" ht="13.5" customHeight="1">
      <c r="A266" s="49"/>
      <c r="B266" s="102"/>
      <c r="C266" s="89"/>
      <c r="D266" s="252"/>
      <c r="E266" s="253"/>
      <c r="F266" s="89"/>
      <c r="G266" s="80"/>
      <c r="H266" s="80"/>
      <c r="I266" s="81"/>
      <c r="J266" s="53"/>
    </row>
    <row r="267" spans="1:10" ht="13.5" customHeight="1">
      <c r="A267" s="54">
        <f>A240</f>
        <v>1200</v>
      </c>
      <c r="B267" s="101">
        <f>(C240/1000+0.1*2)*10</f>
        <v>10.8</v>
      </c>
      <c r="C267" s="78">
        <f>(B240/1000+F240/1000)*10</f>
        <v>25.792751719653335</v>
      </c>
      <c r="D267" s="254">
        <f>(0.2+C240/1000)*B240/1000*1/2*10</f>
        <v>6.48</v>
      </c>
      <c r="E267" s="255"/>
      <c r="F267" s="78">
        <f>(0.2+C240/1000)*B240/1000*1/2</f>
        <v>0.648</v>
      </c>
      <c r="G267" s="78"/>
      <c r="H267" s="78"/>
      <c r="I267" s="79"/>
      <c r="J267" s="57"/>
    </row>
    <row r="268" spans="1:10" ht="13.5" customHeight="1">
      <c r="A268" s="49"/>
      <c r="B268" s="102"/>
      <c r="C268" s="89"/>
      <c r="D268" s="252"/>
      <c r="E268" s="253"/>
      <c r="F268" s="89"/>
      <c r="G268" s="80"/>
      <c r="H268" s="80"/>
      <c r="I268" s="81"/>
      <c r="J268" s="53"/>
    </row>
    <row r="269" spans="1:10" ht="13.5" customHeight="1">
      <c r="A269" s="54">
        <f>A242</f>
        <v>1100</v>
      </c>
      <c r="B269" s="101">
        <f>(C242/1000+0.1*2)*10</f>
        <v>10.233333333333334</v>
      </c>
      <c r="C269" s="78">
        <f>(B242/1000+F242/1000)*10</f>
        <v>23.643355743015558</v>
      </c>
      <c r="D269" s="254">
        <f>(0.2+C242/1000)*B242/1000*1/2*10</f>
        <v>5.628333333333334</v>
      </c>
      <c r="E269" s="255"/>
      <c r="F269" s="78">
        <f>(0.2+C242/1000)*B242/1000*1/2</f>
        <v>0.5628333333333334</v>
      </c>
      <c r="G269" s="78"/>
      <c r="H269" s="78"/>
      <c r="I269" s="79"/>
      <c r="J269" s="57"/>
    </row>
    <row r="270" spans="1:10" ht="13.5" customHeight="1">
      <c r="A270" s="49"/>
      <c r="B270" s="102"/>
      <c r="C270" s="89"/>
      <c r="D270" s="252"/>
      <c r="E270" s="253"/>
      <c r="F270" s="89"/>
      <c r="G270" s="80"/>
      <c r="H270" s="80"/>
      <c r="I270" s="81"/>
      <c r="J270" s="53"/>
    </row>
    <row r="271" spans="1:10" ht="13.5" customHeight="1">
      <c r="A271" s="54">
        <f>A244</f>
        <v>1000</v>
      </c>
      <c r="B271" s="101">
        <f>(C244/1000+0.1*2)*10</f>
        <v>9.666666666666666</v>
      </c>
      <c r="C271" s="78">
        <f>(B244/1000+F244/1000)*10</f>
        <v>21.493959766377777</v>
      </c>
      <c r="D271" s="254">
        <f>(0.2+C244/1000)*B244/1000*1/2*10</f>
        <v>4.833333333333333</v>
      </c>
      <c r="E271" s="255"/>
      <c r="F271" s="78">
        <f>(0.2+C244/1000)*B244/1000*1/2</f>
        <v>0.4833333333333333</v>
      </c>
      <c r="G271" s="78"/>
      <c r="H271" s="78"/>
      <c r="I271" s="79"/>
      <c r="J271" s="57"/>
    </row>
    <row r="272" spans="1:10" ht="13.5" customHeight="1">
      <c r="A272" s="49"/>
      <c r="B272" s="102"/>
      <c r="C272" s="89"/>
      <c r="D272" s="252"/>
      <c r="E272" s="253"/>
      <c r="F272" s="89"/>
      <c r="G272" s="80"/>
      <c r="H272" s="80"/>
      <c r="I272" s="81"/>
      <c r="J272" s="53"/>
    </row>
    <row r="273" spans="1:10" ht="13.5" customHeight="1">
      <c r="A273" s="54">
        <f>A246</f>
        <v>900</v>
      </c>
      <c r="B273" s="101">
        <f>(C246/1000+0.1*2)*10</f>
        <v>9.1</v>
      </c>
      <c r="C273" s="78">
        <f>(B246/1000+F246/1000)*10</f>
        <v>19.34456378974</v>
      </c>
      <c r="D273" s="254">
        <f>(0.2+C246/1000)*B246/1000*1/2*10</f>
        <v>4.094999999999999</v>
      </c>
      <c r="E273" s="255"/>
      <c r="F273" s="78">
        <f>(0.2+C246/1000)*B246/1000*1/2</f>
        <v>0.4094999999999999</v>
      </c>
      <c r="G273" s="78"/>
      <c r="H273" s="78"/>
      <c r="I273" s="79"/>
      <c r="J273" s="57"/>
    </row>
    <row r="274" spans="1:10" ht="13.5" customHeight="1">
      <c r="A274" s="49"/>
      <c r="B274" s="103"/>
      <c r="C274" s="80"/>
      <c r="D274" s="252"/>
      <c r="E274" s="253"/>
      <c r="F274" s="80"/>
      <c r="G274" s="80"/>
      <c r="H274" s="80"/>
      <c r="I274" s="81"/>
      <c r="J274" s="53"/>
    </row>
    <row r="275" spans="1:10" ht="13.5" customHeight="1">
      <c r="A275" s="54">
        <f>A248</f>
        <v>800</v>
      </c>
      <c r="B275" s="101">
        <f>(C248/1000+0.1*2)*10</f>
        <v>8.533333333333333</v>
      </c>
      <c r="C275" s="78">
        <f>(B248/1000+F248/1000)*10</f>
        <v>17.195167813102223</v>
      </c>
      <c r="D275" s="254">
        <f>(0.2+C248/1000)*B248/1000*1/2*10</f>
        <v>3.413333333333333</v>
      </c>
      <c r="E275" s="255"/>
      <c r="F275" s="78">
        <f>(0.2+C248/1000)*B248/1000*1/2</f>
        <v>0.3413333333333333</v>
      </c>
      <c r="G275" s="78"/>
      <c r="H275" s="78"/>
      <c r="I275" s="79"/>
      <c r="J275" s="57"/>
    </row>
    <row r="276" spans="1:10" ht="13.5" customHeight="1">
      <c r="A276" s="49"/>
      <c r="B276" s="103"/>
      <c r="C276" s="80"/>
      <c r="D276" s="252"/>
      <c r="E276" s="253"/>
      <c r="F276" s="80"/>
      <c r="G276" s="80"/>
      <c r="H276" s="80"/>
      <c r="I276" s="81"/>
      <c r="J276" s="53"/>
    </row>
    <row r="277" spans="1:10" ht="13.5" customHeight="1">
      <c r="A277" s="54">
        <f>A250</f>
        <v>700</v>
      </c>
      <c r="B277" s="101">
        <f>(C250/1000+0.1*2)*10</f>
        <v>7.966666666666667</v>
      </c>
      <c r="C277" s="78">
        <f>(B250/1000+F250/1000)*10</f>
        <v>15.045771836464443</v>
      </c>
      <c r="D277" s="254">
        <f>(0.2+C250/1000)*B250/1000*1/2*10</f>
        <v>2.788333333333333</v>
      </c>
      <c r="E277" s="255"/>
      <c r="F277" s="78">
        <f>(0.2+C250/1000)*B250/1000*1/2</f>
        <v>0.2788333333333333</v>
      </c>
      <c r="G277" s="78"/>
      <c r="H277" s="78"/>
      <c r="I277" s="79"/>
      <c r="J277" s="57"/>
    </row>
    <row r="278" spans="1:10" ht="13.5" customHeight="1">
      <c r="A278" s="49"/>
      <c r="B278" s="103"/>
      <c r="C278" s="80"/>
      <c r="D278" s="252"/>
      <c r="E278" s="253"/>
      <c r="F278" s="80"/>
      <c r="G278" s="80"/>
      <c r="H278" s="80"/>
      <c r="I278" s="81"/>
      <c r="J278" s="53"/>
    </row>
    <row r="279" spans="1:10" ht="13.5" customHeight="1">
      <c r="A279" s="54">
        <f>A252</f>
        <v>600</v>
      </c>
      <c r="B279" s="101">
        <f>(C252/1000+0.1*2)*10</f>
        <v>7.4</v>
      </c>
      <c r="C279" s="78">
        <f>(B252/1000+F252/1000)*10</f>
        <v>12.896375859826668</v>
      </c>
      <c r="D279" s="254">
        <f>(0.2+C252/1000)*B252/1000*1/2*10</f>
        <v>2.22</v>
      </c>
      <c r="E279" s="255"/>
      <c r="F279" s="78">
        <f>(0.2+C252/1000)*B252/1000*1/2</f>
        <v>0.222</v>
      </c>
      <c r="G279" s="78"/>
      <c r="H279" s="78"/>
      <c r="I279" s="79"/>
      <c r="J279" s="57"/>
    </row>
    <row r="280" spans="1:10" ht="13.5" customHeight="1">
      <c r="A280" s="49"/>
      <c r="B280" s="103"/>
      <c r="C280" s="80"/>
      <c r="D280" s="252"/>
      <c r="E280" s="253"/>
      <c r="F280" s="80"/>
      <c r="G280" s="80"/>
      <c r="H280" s="80"/>
      <c r="I280" s="81"/>
      <c r="J280" s="53"/>
    </row>
    <row r="281" spans="1:10" ht="13.5" customHeight="1">
      <c r="A281" s="54">
        <f>A254</f>
        <v>500</v>
      </c>
      <c r="B281" s="101">
        <f>(C254/1000+0.1*2)*10</f>
        <v>6.833333333333334</v>
      </c>
      <c r="C281" s="78">
        <f>(B254/1000+F254/1000)*10</f>
        <v>10.746979883188889</v>
      </c>
      <c r="D281" s="254">
        <f>(0.2+C254/1000)*B254/1000*1/2*10</f>
        <v>1.7083333333333335</v>
      </c>
      <c r="E281" s="255"/>
      <c r="F281" s="78">
        <f>(0.2+C254/1000)*B254/1000*1/2</f>
        <v>0.17083333333333334</v>
      </c>
      <c r="G281" s="78"/>
      <c r="H281" s="80"/>
      <c r="I281" s="81"/>
      <c r="J281" s="53"/>
    </row>
    <row r="282" spans="1:10" ht="13.5" customHeight="1">
      <c r="A282" s="49"/>
      <c r="B282" s="104"/>
      <c r="C282" s="82"/>
      <c r="D282" s="252"/>
      <c r="E282" s="253"/>
      <c r="F282" s="82"/>
      <c r="G282" s="82"/>
      <c r="H282" s="82"/>
      <c r="I282" s="83"/>
      <c r="J282" s="61"/>
    </row>
    <row r="283" spans="1:10" ht="13.5" customHeight="1">
      <c r="A283" s="71"/>
      <c r="B283" s="105"/>
      <c r="C283" s="84"/>
      <c r="D283" s="256"/>
      <c r="E283" s="225"/>
      <c r="F283" s="84"/>
      <c r="G283" s="84"/>
      <c r="H283" s="84"/>
      <c r="I283" s="85"/>
      <c r="J283" s="63"/>
    </row>
    <row r="286" spans="1:10" ht="24.75" customHeight="1">
      <c r="A286" s="22" t="s">
        <v>50</v>
      </c>
      <c r="B286" s="2"/>
      <c r="C286" s="2"/>
      <c r="D286" s="2"/>
      <c r="E286" s="2"/>
      <c r="F286" s="2"/>
      <c r="G286" s="2"/>
      <c r="H286" s="2"/>
      <c r="I286" s="2"/>
      <c r="J286" s="88"/>
    </row>
    <row r="287" spans="1:10" ht="24.75" customHeight="1">
      <c r="A287" s="227" t="s">
        <v>22</v>
      </c>
      <c r="B287" s="228"/>
      <c r="C287" s="244"/>
      <c r="D287" s="2" t="s">
        <v>134</v>
      </c>
      <c r="E287" s="2"/>
      <c r="F287" s="2"/>
      <c r="G287" s="2"/>
      <c r="H287" s="2"/>
      <c r="I287" s="3"/>
      <c r="J287" s="4"/>
    </row>
    <row r="288" spans="1:10" s="9" customFormat="1" ht="15" customHeight="1">
      <c r="A288" s="47" t="s">
        <v>51</v>
      </c>
      <c r="B288" s="6"/>
      <c r="C288" s="6"/>
      <c r="D288" s="6"/>
      <c r="E288" s="6"/>
      <c r="F288" s="6"/>
      <c r="G288" s="6"/>
      <c r="H288" s="6"/>
      <c r="I288" s="7"/>
      <c r="J288" s="8"/>
    </row>
    <row r="289" spans="1:10" ht="15" customHeight="1">
      <c r="A289" s="48" t="s">
        <v>52</v>
      </c>
      <c r="B289" s="69" t="s">
        <v>53</v>
      </c>
      <c r="C289" s="69" t="s">
        <v>54</v>
      </c>
      <c r="D289" s="245" t="s">
        <v>55</v>
      </c>
      <c r="E289" s="246"/>
      <c r="F289" s="69" t="s">
        <v>56</v>
      </c>
      <c r="G289" s="69"/>
      <c r="H289" s="69"/>
      <c r="I289" s="69"/>
      <c r="J289" s="72"/>
    </row>
    <row r="290" spans="1:10" ht="13.5" customHeight="1">
      <c r="A290" s="49"/>
      <c r="B290" s="50"/>
      <c r="C290" s="51"/>
      <c r="D290" s="91"/>
      <c r="E290" s="96"/>
      <c r="F290" s="51"/>
      <c r="G290" s="51"/>
      <c r="H290" s="51"/>
      <c r="I290" s="52"/>
      <c r="J290" s="53"/>
    </row>
    <row r="291" spans="1:10" ht="13.5" customHeight="1">
      <c r="A291" s="54">
        <v>1500</v>
      </c>
      <c r="B291" s="55">
        <f>A291</f>
        <v>1500</v>
      </c>
      <c r="C291" s="141">
        <v>1200</v>
      </c>
      <c r="D291" s="92" t="s">
        <v>57</v>
      </c>
      <c r="E291" s="100">
        <f>(C291-200)/B291</f>
        <v>0.6666666666666666</v>
      </c>
      <c r="F291" s="141">
        <f>SQRT((C291-200)^2+B291^2)</f>
        <v>1802.7756377319947</v>
      </c>
      <c r="G291" s="56"/>
      <c r="H291" s="56"/>
      <c r="I291" s="56"/>
      <c r="J291" s="75"/>
    </row>
    <row r="292" spans="1:10" ht="13.5" customHeight="1">
      <c r="A292" s="58"/>
      <c r="B292" s="59"/>
      <c r="C292" s="60"/>
      <c r="D292" s="93"/>
      <c r="E292" s="98"/>
      <c r="F292" s="60"/>
      <c r="G292" s="60"/>
      <c r="H292" s="60"/>
      <c r="I292" s="60"/>
      <c r="J292" s="76"/>
    </row>
    <row r="293" spans="1:10" ht="13.5" customHeight="1">
      <c r="A293" s="54">
        <v>1400</v>
      </c>
      <c r="B293" s="55">
        <f>A293</f>
        <v>1400</v>
      </c>
      <c r="C293" s="141">
        <f>B293*E293+200</f>
        <v>1133.3333333333333</v>
      </c>
      <c r="D293" s="92" t="s">
        <v>57</v>
      </c>
      <c r="E293" s="100">
        <f>(C291-200)/B291</f>
        <v>0.6666666666666666</v>
      </c>
      <c r="F293" s="141">
        <f>SQRT((C293-200)^2+B293^2)</f>
        <v>1682.5905952165283</v>
      </c>
      <c r="G293" s="56"/>
      <c r="H293" s="56"/>
      <c r="I293" s="56"/>
      <c r="J293" s="75"/>
    </row>
    <row r="294" spans="1:10" ht="13.5" customHeight="1">
      <c r="A294" s="58"/>
      <c r="B294" s="59"/>
      <c r="C294" s="142"/>
      <c r="D294" s="93"/>
      <c r="E294" s="98"/>
      <c r="F294" s="60"/>
      <c r="G294" s="60"/>
      <c r="H294" s="60"/>
      <c r="I294" s="60"/>
      <c r="J294" s="76"/>
    </row>
    <row r="295" spans="1:10" ht="13.5" customHeight="1">
      <c r="A295" s="54">
        <v>1300</v>
      </c>
      <c r="B295" s="55">
        <f>A295</f>
        <v>1300</v>
      </c>
      <c r="C295" s="141">
        <f>B295*E295+200</f>
        <v>1066.6666666666665</v>
      </c>
      <c r="D295" s="92" t="s">
        <v>57</v>
      </c>
      <c r="E295" s="100">
        <f>(C291-200)/B291</f>
        <v>0.6666666666666666</v>
      </c>
      <c r="F295" s="141">
        <f>SQRT((C295-200)^2+B295^2)</f>
        <v>1562.405552701062</v>
      </c>
      <c r="G295" s="56"/>
      <c r="H295" s="56"/>
      <c r="I295" s="56"/>
      <c r="J295" s="75"/>
    </row>
    <row r="296" spans="1:10" ht="13.5" customHeight="1">
      <c r="A296" s="58"/>
      <c r="B296" s="59"/>
      <c r="C296" s="142"/>
      <c r="D296" s="93"/>
      <c r="E296" s="98"/>
      <c r="F296" s="60"/>
      <c r="G296" s="60"/>
      <c r="H296" s="60"/>
      <c r="I296" s="60"/>
      <c r="J296" s="76"/>
    </row>
    <row r="297" spans="1:10" ht="13.5" customHeight="1">
      <c r="A297" s="54">
        <v>1200</v>
      </c>
      <c r="B297" s="55">
        <f>A297</f>
        <v>1200</v>
      </c>
      <c r="C297" s="141">
        <f>B297*E297+200</f>
        <v>1000</v>
      </c>
      <c r="D297" s="92" t="s">
        <v>57</v>
      </c>
      <c r="E297" s="100">
        <f>(C291-200)/B291</f>
        <v>0.6666666666666666</v>
      </c>
      <c r="F297" s="141">
        <f>SQRT((C297-200)^2+B297^2)</f>
        <v>1442.2205101855957</v>
      </c>
      <c r="G297" s="56"/>
      <c r="H297" s="56"/>
      <c r="I297" s="56"/>
      <c r="J297" s="75"/>
    </row>
    <row r="298" spans="1:10" ht="13.5" customHeight="1">
      <c r="A298" s="58"/>
      <c r="B298" s="59"/>
      <c r="C298" s="142"/>
      <c r="D298" s="93"/>
      <c r="E298" s="98"/>
      <c r="F298" s="60"/>
      <c r="G298" s="60"/>
      <c r="H298" s="60"/>
      <c r="I298" s="60"/>
      <c r="J298" s="76"/>
    </row>
    <row r="299" spans="1:10" ht="13.5" customHeight="1">
      <c r="A299" s="54">
        <v>1100</v>
      </c>
      <c r="B299" s="55">
        <f>A299</f>
        <v>1100</v>
      </c>
      <c r="C299" s="141">
        <f>B299*E299+200</f>
        <v>933.3333333333333</v>
      </c>
      <c r="D299" s="92" t="s">
        <v>57</v>
      </c>
      <c r="E299" s="100">
        <f>(C291-200)/B291</f>
        <v>0.6666666666666666</v>
      </c>
      <c r="F299" s="141">
        <f>SQRT((C299-200)^2+B299^2)</f>
        <v>1322.0354676701293</v>
      </c>
      <c r="G299" s="56"/>
      <c r="H299" s="56"/>
      <c r="I299" s="56"/>
      <c r="J299" s="75"/>
    </row>
    <row r="300" spans="1:10" ht="13.5" customHeight="1">
      <c r="A300" s="58"/>
      <c r="B300" s="59"/>
      <c r="C300" s="142"/>
      <c r="D300" s="93"/>
      <c r="E300" s="98"/>
      <c r="F300" s="60"/>
      <c r="G300" s="60"/>
      <c r="H300" s="60"/>
      <c r="I300" s="60"/>
      <c r="J300" s="76"/>
    </row>
    <row r="301" spans="1:10" ht="13.5" customHeight="1">
      <c r="A301" s="54">
        <v>1000</v>
      </c>
      <c r="B301" s="55">
        <f>A301</f>
        <v>1000</v>
      </c>
      <c r="C301" s="141">
        <f>B301*E301+200</f>
        <v>866.6666666666666</v>
      </c>
      <c r="D301" s="92" t="s">
        <v>57</v>
      </c>
      <c r="E301" s="100">
        <f>(C291-200)/B291</f>
        <v>0.6666666666666666</v>
      </c>
      <c r="F301" s="141">
        <f>SQRT((C301-200)^2+B301^2)</f>
        <v>1201.850425154663</v>
      </c>
      <c r="G301" s="56"/>
      <c r="H301" s="56"/>
      <c r="I301" s="56"/>
      <c r="J301" s="75"/>
    </row>
    <row r="302" spans="1:10" ht="13.5" customHeight="1">
      <c r="A302" s="58"/>
      <c r="B302" s="59"/>
      <c r="C302" s="60"/>
      <c r="D302" s="93"/>
      <c r="E302" s="98"/>
      <c r="F302" s="60"/>
      <c r="G302" s="60"/>
      <c r="H302" s="60"/>
      <c r="I302" s="60"/>
      <c r="J302" s="76"/>
    </row>
    <row r="303" spans="1:10" ht="13.5" customHeight="1">
      <c r="A303" s="54">
        <v>900</v>
      </c>
      <c r="B303" s="55">
        <f>A303</f>
        <v>900</v>
      </c>
      <c r="C303" s="141">
        <f>B303*E303+200</f>
        <v>800</v>
      </c>
      <c r="D303" s="92" t="s">
        <v>57</v>
      </c>
      <c r="E303" s="100">
        <f>(C291-200)/B291</f>
        <v>0.6666666666666666</v>
      </c>
      <c r="F303" s="141">
        <f>SQRT((C303-200)^2+B303^2)</f>
        <v>1081.6653826391969</v>
      </c>
      <c r="G303" s="56"/>
      <c r="H303" s="56"/>
      <c r="I303" s="56"/>
      <c r="J303" s="75"/>
    </row>
    <row r="304" spans="1:10" ht="13.5" customHeight="1">
      <c r="A304" s="58"/>
      <c r="B304" s="59"/>
      <c r="C304" s="142"/>
      <c r="D304" s="93"/>
      <c r="E304" s="98"/>
      <c r="F304" s="60"/>
      <c r="G304" s="60"/>
      <c r="H304" s="60"/>
      <c r="I304" s="60"/>
      <c r="J304" s="76"/>
    </row>
    <row r="305" spans="1:10" ht="13.5" customHeight="1">
      <c r="A305" s="54">
        <v>800</v>
      </c>
      <c r="B305" s="55">
        <f>A305</f>
        <v>800</v>
      </c>
      <c r="C305" s="141">
        <f>B305*E305+200</f>
        <v>733.3333333333333</v>
      </c>
      <c r="D305" s="92" t="s">
        <v>57</v>
      </c>
      <c r="E305" s="100">
        <f>(C291-200)/B291</f>
        <v>0.6666666666666666</v>
      </c>
      <c r="F305" s="141">
        <f>SQRT((C305-200)^2+B305^2)</f>
        <v>961.4803401237305</v>
      </c>
      <c r="G305" s="56"/>
      <c r="H305" s="56"/>
      <c r="I305" s="56"/>
      <c r="J305" s="75"/>
    </row>
    <row r="306" spans="1:10" ht="13.5" customHeight="1">
      <c r="A306" s="58"/>
      <c r="B306" s="59"/>
      <c r="C306" s="142"/>
      <c r="D306" s="93"/>
      <c r="E306" s="98"/>
      <c r="F306" s="60"/>
      <c r="G306" s="60"/>
      <c r="H306" s="60"/>
      <c r="I306" s="60"/>
      <c r="J306" s="76"/>
    </row>
    <row r="307" spans="1:10" ht="13.5" customHeight="1">
      <c r="A307" s="54">
        <v>700</v>
      </c>
      <c r="B307" s="55">
        <f>A307</f>
        <v>700</v>
      </c>
      <c r="C307" s="141">
        <f>B307*E307+200</f>
        <v>666.6666666666666</v>
      </c>
      <c r="D307" s="92" t="s">
        <v>57</v>
      </c>
      <c r="E307" s="100">
        <f>(C291-200)/B291</f>
        <v>0.6666666666666666</v>
      </c>
      <c r="F307" s="141">
        <f>SQRT((C307-200)^2+B307^2)</f>
        <v>841.2952976082641</v>
      </c>
      <c r="G307" s="56"/>
      <c r="H307" s="56"/>
      <c r="I307" s="56"/>
      <c r="J307" s="75"/>
    </row>
    <row r="308" spans="1:10" ht="13.5" customHeight="1">
      <c r="A308" s="58"/>
      <c r="B308" s="59"/>
      <c r="C308" s="142"/>
      <c r="D308" s="93"/>
      <c r="E308" s="98"/>
      <c r="F308" s="60"/>
      <c r="G308" s="60"/>
      <c r="H308" s="60"/>
      <c r="I308" s="60"/>
      <c r="J308" s="76"/>
    </row>
    <row r="309" spans="1:10" ht="13.5" customHeight="1">
      <c r="A309" s="54">
        <v>600</v>
      </c>
      <c r="B309" s="55">
        <f>A309</f>
        <v>600</v>
      </c>
      <c r="C309" s="141">
        <f>B309*E309+200</f>
        <v>600</v>
      </c>
      <c r="D309" s="92" t="s">
        <v>57</v>
      </c>
      <c r="E309" s="100">
        <f>(C291-200)/B291</f>
        <v>0.6666666666666666</v>
      </c>
      <c r="F309" s="141">
        <f>SQRT((C309-200)^2+B309^2)</f>
        <v>721.1102550927978</v>
      </c>
      <c r="G309" s="56"/>
      <c r="H309" s="56"/>
      <c r="I309" s="56"/>
      <c r="J309" s="75"/>
    </row>
    <row r="310" spans="1:10" ht="13.5" customHeight="1">
      <c r="A310" s="58"/>
      <c r="B310" s="59"/>
      <c r="C310" s="142"/>
      <c r="D310" s="93"/>
      <c r="E310" s="98"/>
      <c r="F310" s="60"/>
      <c r="G310" s="60"/>
      <c r="H310" s="60"/>
      <c r="I310" s="60"/>
      <c r="J310" s="76"/>
    </row>
    <row r="311" spans="1:10" ht="13.5" customHeight="1">
      <c r="A311" s="54">
        <v>500</v>
      </c>
      <c r="B311" s="55">
        <f>A311</f>
        <v>500</v>
      </c>
      <c r="C311" s="141">
        <f>B311*E311+200</f>
        <v>533.3333333333333</v>
      </c>
      <c r="D311" s="92" t="s">
        <v>57</v>
      </c>
      <c r="E311" s="100">
        <f>(C291-200)/B291</f>
        <v>0.6666666666666666</v>
      </c>
      <c r="F311" s="141">
        <f>SQRT((C311-200)^2+B311^2)</f>
        <v>600.9252125773315</v>
      </c>
      <c r="G311" s="56"/>
      <c r="H311" s="56"/>
      <c r="I311" s="56"/>
      <c r="J311" s="75"/>
    </row>
    <row r="312" spans="1:10" ht="13.5" customHeight="1">
      <c r="A312" s="58"/>
      <c r="B312" s="59"/>
      <c r="C312" s="60"/>
      <c r="D312" s="93"/>
      <c r="E312" s="98"/>
      <c r="F312" s="60"/>
      <c r="G312" s="60"/>
      <c r="H312" s="60"/>
      <c r="I312" s="60"/>
      <c r="J312" s="76"/>
    </row>
    <row r="313" spans="1:10" ht="13.5" customHeight="1">
      <c r="A313" s="54"/>
      <c r="B313" s="55"/>
      <c r="C313" s="62"/>
      <c r="D313" s="95"/>
      <c r="E313" s="99"/>
      <c r="F313" s="62"/>
      <c r="G313" s="62"/>
      <c r="H313" s="62"/>
      <c r="I313" s="62"/>
      <c r="J313" s="77"/>
    </row>
    <row r="314" spans="1:10" ht="15" customHeight="1">
      <c r="A314" s="64" t="s">
        <v>58</v>
      </c>
      <c r="B314" s="65"/>
      <c r="C314" s="65"/>
      <c r="D314" s="65"/>
      <c r="E314" s="65"/>
      <c r="F314" s="65"/>
      <c r="G314" s="65"/>
      <c r="H314" s="65"/>
      <c r="I314" s="66" t="s">
        <v>10</v>
      </c>
      <c r="J314" s="67"/>
    </row>
    <row r="315" spans="1:10" ht="15" customHeight="1">
      <c r="A315" s="247" t="s">
        <v>93</v>
      </c>
      <c r="B315" s="74" t="s">
        <v>27</v>
      </c>
      <c r="C315" s="74" t="s">
        <v>32</v>
      </c>
      <c r="D315" s="245" t="s">
        <v>59</v>
      </c>
      <c r="E315" s="249"/>
      <c r="F315" s="74" t="s">
        <v>35</v>
      </c>
      <c r="G315" s="139" t="s">
        <v>47</v>
      </c>
      <c r="H315" s="74"/>
      <c r="I315" s="74"/>
      <c r="J315" s="86" t="s">
        <v>60</v>
      </c>
    </row>
    <row r="316" spans="1:10" ht="15" customHeight="1">
      <c r="A316" s="248"/>
      <c r="B316" s="68" t="s">
        <v>70</v>
      </c>
      <c r="C316" s="68" t="s">
        <v>70</v>
      </c>
      <c r="D316" s="250" t="s">
        <v>71</v>
      </c>
      <c r="E316" s="251"/>
      <c r="F316" s="68" t="s">
        <v>70</v>
      </c>
      <c r="G316" s="68" t="s">
        <v>49</v>
      </c>
      <c r="H316" s="73"/>
      <c r="I316" s="69"/>
      <c r="J316" s="70"/>
    </row>
    <row r="317" spans="1:10" ht="13.5" customHeight="1">
      <c r="A317" s="49"/>
      <c r="B317" s="50"/>
      <c r="C317" s="51"/>
      <c r="D317" s="226"/>
      <c r="E317" s="222"/>
      <c r="F317" s="51"/>
      <c r="G317" s="51"/>
      <c r="H317" s="51"/>
      <c r="I317" s="52"/>
      <c r="J317" s="53"/>
    </row>
    <row r="318" spans="1:10" ht="13.5" customHeight="1">
      <c r="A318" s="54">
        <f>A291</f>
        <v>1500</v>
      </c>
      <c r="B318" s="101">
        <f>(C291/1000+0.1*2)*10</f>
        <v>14</v>
      </c>
      <c r="C318" s="78">
        <f>(B291/1000+F291/1000)*10</f>
        <v>33.027756377319946</v>
      </c>
      <c r="D318" s="254">
        <f>(0.2+C291/1000)*B291/1000*1/2*10</f>
        <v>10.5</v>
      </c>
      <c r="E318" s="255"/>
      <c r="F318" s="78">
        <f>(0.2+C291/1000)*B291/1000*1/2</f>
        <v>1.05</v>
      </c>
      <c r="G318" s="78">
        <f>((B291/1000-0.8)*E291+0.2)*10/5</f>
        <v>1.3333333333333333</v>
      </c>
      <c r="H318" s="78"/>
      <c r="I318" s="79"/>
      <c r="J318" s="57"/>
    </row>
    <row r="319" spans="1:10" ht="13.5" customHeight="1">
      <c r="A319" s="49"/>
      <c r="B319" s="102"/>
      <c r="C319" s="89"/>
      <c r="D319" s="252"/>
      <c r="E319" s="253"/>
      <c r="F319" s="89"/>
      <c r="G319" s="80"/>
      <c r="H319" s="80"/>
      <c r="I319" s="81"/>
      <c r="J319" s="53"/>
    </row>
    <row r="320" spans="1:10" ht="13.5" customHeight="1">
      <c r="A320" s="54">
        <f>A293</f>
        <v>1400</v>
      </c>
      <c r="B320" s="101">
        <f>(C293/1000+0.1*2)*10</f>
        <v>13.333333333333332</v>
      </c>
      <c r="C320" s="78">
        <f>(B293/1000+F293/1000)*10</f>
        <v>30.825905952165282</v>
      </c>
      <c r="D320" s="254">
        <f>(0.2+C293/1000)*B293/1000*1/2*10</f>
        <v>9.333333333333332</v>
      </c>
      <c r="E320" s="255"/>
      <c r="F320" s="78">
        <f>(0.2+C293/1000)*B293/1000*1/2</f>
        <v>0.9333333333333332</v>
      </c>
      <c r="G320" s="78"/>
      <c r="H320" s="78"/>
      <c r="I320" s="79"/>
      <c r="J320" s="57"/>
    </row>
    <row r="321" spans="1:10" ht="13.5" customHeight="1">
      <c r="A321" s="49"/>
      <c r="B321" s="102"/>
      <c r="C321" s="89"/>
      <c r="D321" s="252"/>
      <c r="E321" s="253"/>
      <c r="F321" s="89"/>
      <c r="G321" s="80"/>
      <c r="H321" s="80"/>
      <c r="I321" s="81"/>
      <c r="J321" s="53"/>
    </row>
    <row r="322" spans="1:10" ht="13.5" customHeight="1">
      <c r="A322" s="54">
        <f>A295</f>
        <v>1300</v>
      </c>
      <c r="B322" s="101">
        <f>(C295/1000+0.1*2)*10</f>
        <v>12.666666666666664</v>
      </c>
      <c r="C322" s="78">
        <f>(B295/1000+F295/1000)*10</f>
        <v>28.624055527010622</v>
      </c>
      <c r="D322" s="254">
        <f>(0.2+C295/1000)*B295/1000*1/2*10</f>
        <v>8.23333333333333</v>
      </c>
      <c r="E322" s="255"/>
      <c r="F322" s="78">
        <f>(0.2+C295/1000)*B295/1000*1/2</f>
        <v>0.8233333333333331</v>
      </c>
      <c r="G322" s="78"/>
      <c r="H322" s="78"/>
      <c r="I322" s="79"/>
      <c r="J322" s="57"/>
    </row>
    <row r="323" spans="1:10" ht="13.5" customHeight="1">
      <c r="A323" s="49"/>
      <c r="B323" s="102"/>
      <c r="C323" s="89"/>
      <c r="D323" s="252"/>
      <c r="E323" s="253"/>
      <c r="F323" s="89"/>
      <c r="G323" s="80"/>
      <c r="H323" s="80"/>
      <c r="I323" s="81"/>
      <c r="J323" s="53"/>
    </row>
    <row r="324" spans="1:10" ht="13.5" customHeight="1">
      <c r="A324" s="54">
        <f>A297</f>
        <v>1200</v>
      </c>
      <c r="B324" s="101">
        <f>(C297/1000+0.1*2)*10</f>
        <v>12</v>
      </c>
      <c r="C324" s="78">
        <f>(B297/1000+F297/1000)*10</f>
        <v>26.422205101855955</v>
      </c>
      <c r="D324" s="254">
        <f>(0.2+C297/1000)*B297/1000*1/2*10</f>
        <v>7.199999999999999</v>
      </c>
      <c r="E324" s="255"/>
      <c r="F324" s="78">
        <f>(0.2+C297/1000)*B297/1000*1/2</f>
        <v>0.72</v>
      </c>
      <c r="G324" s="78"/>
      <c r="H324" s="78"/>
      <c r="I324" s="79"/>
      <c r="J324" s="57"/>
    </row>
    <row r="325" spans="1:10" ht="13.5" customHeight="1">
      <c r="A325" s="49"/>
      <c r="B325" s="102"/>
      <c r="C325" s="89"/>
      <c r="D325" s="252"/>
      <c r="E325" s="253"/>
      <c r="F325" s="89"/>
      <c r="G325" s="80"/>
      <c r="H325" s="80"/>
      <c r="I325" s="81"/>
      <c r="J325" s="53"/>
    </row>
    <row r="326" spans="1:10" ht="13.5" customHeight="1">
      <c r="A326" s="54">
        <f>A299</f>
        <v>1100</v>
      </c>
      <c r="B326" s="101">
        <f>(C299/1000+0.1*2)*10</f>
        <v>11.333333333333332</v>
      </c>
      <c r="C326" s="78">
        <f>(B299/1000+F299/1000)*10</f>
        <v>24.220354676701294</v>
      </c>
      <c r="D326" s="254">
        <f>(0.2+C299/1000)*B299/1000*1/2*10</f>
        <v>6.233333333333334</v>
      </c>
      <c r="E326" s="255"/>
      <c r="F326" s="78">
        <f>(0.2+C299/1000)*B299/1000*1/2</f>
        <v>0.6233333333333334</v>
      </c>
      <c r="G326" s="78"/>
      <c r="H326" s="78"/>
      <c r="I326" s="79"/>
      <c r="J326" s="57"/>
    </row>
    <row r="327" spans="1:10" ht="13.5" customHeight="1">
      <c r="A327" s="49"/>
      <c r="B327" s="102"/>
      <c r="C327" s="89"/>
      <c r="D327" s="252"/>
      <c r="E327" s="253"/>
      <c r="F327" s="89"/>
      <c r="G327" s="80"/>
      <c r="H327" s="80"/>
      <c r="I327" s="81"/>
      <c r="J327" s="53"/>
    </row>
    <row r="328" spans="1:10" ht="13.5" customHeight="1">
      <c r="A328" s="54">
        <f>A301</f>
        <v>1000</v>
      </c>
      <c r="B328" s="101">
        <f>(C301/1000+0.1*2)*10</f>
        <v>10.666666666666666</v>
      </c>
      <c r="C328" s="78">
        <f>(B301/1000+F301/1000)*10</f>
        <v>22.01850425154663</v>
      </c>
      <c r="D328" s="254">
        <f>(0.2+C301/1000)*B301/1000*1/2*10</f>
        <v>5.333333333333333</v>
      </c>
      <c r="E328" s="255"/>
      <c r="F328" s="78">
        <f>(0.2+C301/1000)*B301/1000*1/2</f>
        <v>0.5333333333333333</v>
      </c>
      <c r="G328" s="78"/>
      <c r="H328" s="78"/>
      <c r="I328" s="79"/>
      <c r="J328" s="57"/>
    </row>
    <row r="329" spans="1:10" ht="13.5" customHeight="1">
      <c r="A329" s="49"/>
      <c r="B329" s="102"/>
      <c r="C329" s="89"/>
      <c r="D329" s="252"/>
      <c r="E329" s="253"/>
      <c r="F329" s="89"/>
      <c r="G329" s="80"/>
      <c r="H329" s="80"/>
      <c r="I329" s="81"/>
      <c r="J329" s="53"/>
    </row>
    <row r="330" spans="1:10" ht="13.5" customHeight="1">
      <c r="A330" s="54">
        <f>A303</f>
        <v>900</v>
      </c>
      <c r="B330" s="101">
        <f>(C303/1000+0.1*2)*10</f>
        <v>10</v>
      </c>
      <c r="C330" s="78">
        <f>(B303/1000+F303/1000)*10</f>
        <v>19.816653826391967</v>
      </c>
      <c r="D330" s="254">
        <f>(0.2+C303/1000)*B303/1000*1/2*10</f>
        <v>4.5</v>
      </c>
      <c r="E330" s="255"/>
      <c r="F330" s="78">
        <f>(0.2+C303/1000)*B303/1000*1/2</f>
        <v>0.45</v>
      </c>
      <c r="G330" s="78"/>
      <c r="H330" s="78"/>
      <c r="I330" s="79"/>
      <c r="J330" s="57"/>
    </row>
    <row r="331" spans="1:10" ht="13.5" customHeight="1">
      <c r="A331" s="49"/>
      <c r="B331" s="103"/>
      <c r="C331" s="80"/>
      <c r="D331" s="252"/>
      <c r="E331" s="253"/>
      <c r="F331" s="80"/>
      <c r="G331" s="80"/>
      <c r="H331" s="80"/>
      <c r="I331" s="81"/>
      <c r="J331" s="53"/>
    </row>
    <row r="332" spans="1:10" ht="13.5" customHeight="1">
      <c r="A332" s="54">
        <f>A305</f>
        <v>800</v>
      </c>
      <c r="B332" s="101">
        <f>(C305/1000+0.1*2)*10</f>
        <v>9.333333333333334</v>
      </c>
      <c r="C332" s="78">
        <f>(B305/1000+F305/1000)*10</f>
        <v>17.614803401237303</v>
      </c>
      <c r="D332" s="254">
        <f>(0.2+C305/1000)*B305/1000*1/2*10</f>
        <v>3.733333333333333</v>
      </c>
      <c r="E332" s="255"/>
      <c r="F332" s="78">
        <f>(0.2+C305/1000)*B305/1000*1/2</f>
        <v>0.3733333333333333</v>
      </c>
      <c r="G332" s="78"/>
      <c r="H332" s="78"/>
      <c r="I332" s="79"/>
      <c r="J332" s="57"/>
    </row>
    <row r="333" spans="1:10" ht="13.5" customHeight="1">
      <c r="A333" s="49"/>
      <c r="B333" s="103"/>
      <c r="C333" s="80"/>
      <c r="D333" s="252"/>
      <c r="E333" s="253"/>
      <c r="F333" s="80"/>
      <c r="G333" s="80"/>
      <c r="H333" s="80"/>
      <c r="I333" s="81"/>
      <c r="J333" s="53"/>
    </row>
    <row r="334" spans="1:10" ht="13.5" customHeight="1">
      <c r="A334" s="54">
        <f>A307</f>
        <v>700</v>
      </c>
      <c r="B334" s="101">
        <f>(C307/1000+0.1*2)*10</f>
        <v>8.666666666666668</v>
      </c>
      <c r="C334" s="78">
        <f>(B307/1000+F307/1000)*10</f>
        <v>15.412952976082641</v>
      </c>
      <c r="D334" s="254">
        <f>(0.2+C307/1000)*B307/1000*1/2*10</f>
        <v>3.033333333333333</v>
      </c>
      <c r="E334" s="255"/>
      <c r="F334" s="78">
        <f>(0.2+C307/1000)*B307/1000*1/2</f>
        <v>0.30333333333333334</v>
      </c>
      <c r="G334" s="78"/>
      <c r="H334" s="78"/>
      <c r="I334" s="79"/>
      <c r="J334" s="57"/>
    </row>
    <row r="335" spans="1:10" ht="13.5" customHeight="1">
      <c r="A335" s="49"/>
      <c r="B335" s="103"/>
      <c r="C335" s="80"/>
      <c r="D335" s="252"/>
      <c r="E335" s="253"/>
      <c r="F335" s="80"/>
      <c r="G335" s="80"/>
      <c r="H335" s="80"/>
      <c r="I335" s="81"/>
      <c r="J335" s="53"/>
    </row>
    <row r="336" spans="1:10" ht="13.5" customHeight="1">
      <c r="A336" s="54">
        <f>A309</f>
        <v>600</v>
      </c>
      <c r="B336" s="101">
        <f>(C309/1000+0.1*2)*10</f>
        <v>8</v>
      </c>
      <c r="C336" s="78">
        <f>(B309/1000+F309/1000)*10</f>
        <v>13.211102550927977</v>
      </c>
      <c r="D336" s="254">
        <f>(0.2+C309/1000)*B309/1000*1/2*10</f>
        <v>2.4</v>
      </c>
      <c r="E336" s="255"/>
      <c r="F336" s="78">
        <f>(0.2+C309/1000)*B309/1000*1/2</f>
        <v>0.24</v>
      </c>
      <c r="G336" s="78"/>
      <c r="H336" s="78"/>
      <c r="I336" s="79"/>
      <c r="J336" s="57"/>
    </row>
    <row r="337" spans="1:10" ht="13.5" customHeight="1">
      <c r="A337" s="49"/>
      <c r="B337" s="103"/>
      <c r="C337" s="80"/>
      <c r="D337" s="252"/>
      <c r="E337" s="253"/>
      <c r="F337" s="80"/>
      <c r="G337" s="80"/>
      <c r="H337" s="80"/>
      <c r="I337" s="81"/>
      <c r="J337" s="53"/>
    </row>
    <row r="338" spans="1:10" ht="13.5" customHeight="1">
      <c r="A338" s="54">
        <f>A311</f>
        <v>500</v>
      </c>
      <c r="B338" s="101">
        <f>(C311/1000+0.1*2)*10</f>
        <v>7.333333333333332</v>
      </c>
      <c r="C338" s="78">
        <f>(B311/1000+F311/1000)*10</f>
        <v>11.009252125773315</v>
      </c>
      <c r="D338" s="254">
        <f>(0.2+C311/1000)*B311/1000*1/2*10</f>
        <v>1.833333333333333</v>
      </c>
      <c r="E338" s="255"/>
      <c r="F338" s="78">
        <f>(0.2+C311/1000)*B311/1000*1/2</f>
        <v>0.1833333333333333</v>
      </c>
      <c r="G338" s="78"/>
      <c r="H338" s="80"/>
      <c r="I338" s="81"/>
      <c r="J338" s="53"/>
    </row>
    <row r="339" spans="1:10" ht="13.5" customHeight="1">
      <c r="A339" s="49"/>
      <c r="B339" s="104"/>
      <c r="C339" s="82"/>
      <c r="D339" s="252"/>
      <c r="E339" s="253"/>
      <c r="F339" s="82"/>
      <c r="G339" s="82"/>
      <c r="H339" s="82"/>
      <c r="I339" s="83"/>
      <c r="J339" s="61"/>
    </row>
    <row r="340" spans="1:10" ht="13.5" customHeight="1">
      <c r="A340" s="71"/>
      <c r="B340" s="105"/>
      <c r="C340" s="84"/>
      <c r="D340" s="256"/>
      <c r="E340" s="225"/>
      <c r="F340" s="84"/>
      <c r="G340" s="84"/>
      <c r="H340" s="84"/>
      <c r="I340" s="85"/>
      <c r="J340" s="63"/>
    </row>
    <row r="343" spans="1:10" ht="24.75" customHeight="1">
      <c r="A343" s="22" t="s">
        <v>50</v>
      </c>
      <c r="B343" s="2"/>
      <c r="C343" s="2"/>
      <c r="D343" s="2"/>
      <c r="E343" s="2"/>
      <c r="F343" s="2"/>
      <c r="G343" s="2"/>
      <c r="H343" s="2"/>
      <c r="I343" s="2"/>
      <c r="J343" s="88"/>
    </row>
    <row r="344" spans="1:10" ht="24.75" customHeight="1">
      <c r="A344" s="227" t="s">
        <v>22</v>
      </c>
      <c r="B344" s="228"/>
      <c r="C344" s="244"/>
      <c r="D344" s="2" t="s">
        <v>135</v>
      </c>
      <c r="E344" s="2"/>
      <c r="F344" s="2"/>
      <c r="G344" s="2"/>
      <c r="H344" s="2"/>
      <c r="I344" s="3"/>
      <c r="J344" s="4"/>
    </row>
    <row r="345" spans="1:10" s="9" customFormat="1" ht="15" customHeight="1">
      <c r="A345" s="47" t="s">
        <v>51</v>
      </c>
      <c r="B345" s="6"/>
      <c r="C345" s="6"/>
      <c r="D345" s="6"/>
      <c r="E345" s="6"/>
      <c r="F345" s="6"/>
      <c r="G345" s="6"/>
      <c r="H345" s="6"/>
      <c r="I345" s="7"/>
      <c r="J345" s="8"/>
    </row>
    <row r="346" spans="1:10" ht="15" customHeight="1">
      <c r="A346" s="48" t="s">
        <v>52</v>
      </c>
      <c r="B346" s="69" t="s">
        <v>53</v>
      </c>
      <c r="C346" s="69" t="s">
        <v>54</v>
      </c>
      <c r="D346" s="245" t="s">
        <v>55</v>
      </c>
      <c r="E346" s="246"/>
      <c r="F346" s="69" t="s">
        <v>56</v>
      </c>
      <c r="G346" s="69"/>
      <c r="H346" s="69"/>
      <c r="I346" s="69"/>
      <c r="J346" s="72"/>
    </row>
    <row r="347" spans="1:10" ht="13.5" customHeight="1">
      <c r="A347" s="49"/>
      <c r="B347" s="50"/>
      <c r="C347" s="51"/>
      <c r="D347" s="91"/>
      <c r="E347" s="96"/>
      <c r="F347" s="51"/>
      <c r="G347" s="51"/>
      <c r="H347" s="51"/>
      <c r="I347" s="52"/>
      <c r="J347" s="53"/>
    </row>
    <row r="348" spans="1:10" ht="13.5" customHeight="1">
      <c r="A348" s="54">
        <v>1500</v>
      </c>
      <c r="B348" s="55">
        <f>A348</f>
        <v>1500</v>
      </c>
      <c r="C348" s="141">
        <v>1350</v>
      </c>
      <c r="D348" s="92" t="s">
        <v>57</v>
      </c>
      <c r="E348" s="100">
        <f>(C348-200)/B348</f>
        <v>0.7666666666666667</v>
      </c>
      <c r="F348" s="141">
        <f>SQRT((C348-200)^2+B348^2)</f>
        <v>1890.10581714358</v>
      </c>
      <c r="G348" s="56"/>
      <c r="H348" s="56"/>
      <c r="I348" s="56"/>
      <c r="J348" s="75"/>
    </row>
    <row r="349" spans="1:10" ht="13.5" customHeight="1">
      <c r="A349" s="58"/>
      <c r="B349" s="59"/>
      <c r="C349" s="60"/>
      <c r="D349" s="93"/>
      <c r="E349" s="98"/>
      <c r="F349" s="60"/>
      <c r="G349" s="60"/>
      <c r="H349" s="60"/>
      <c r="I349" s="60"/>
      <c r="J349" s="76"/>
    </row>
    <row r="350" spans="1:10" ht="13.5" customHeight="1">
      <c r="A350" s="54">
        <v>1400</v>
      </c>
      <c r="B350" s="55">
        <f>A350</f>
        <v>1400</v>
      </c>
      <c r="C350" s="141">
        <f>B350*E350+200</f>
        <v>1273.3333333333335</v>
      </c>
      <c r="D350" s="92" t="s">
        <v>57</v>
      </c>
      <c r="E350" s="100">
        <f>(C348-200)/B348</f>
        <v>0.7666666666666667</v>
      </c>
      <c r="F350" s="141">
        <f>SQRT((C350-200)^2+B350^2)</f>
        <v>1764.0987626673414</v>
      </c>
      <c r="G350" s="56"/>
      <c r="H350" s="56"/>
      <c r="I350" s="56"/>
      <c r="J350" s="75"/>
    </row>
    <row r="351" spans="1:10" ht="13.5" customHeight="1">
      <c r="A351" s="58"/>
      <c r="B351" s="59"/>
      <c r="C351" s="142"/>
      <c r="D351" s="93"/>
      <c r="E351" s="98"/>
      <c r="F351" s="60"/>
      <c r="G351" s="60"/>
      <c r="H351" s="60"/>
      <c r="I351" s="60"/>
      <c r="J351" s="76"/>
    </row>
    <row r="352" spans="1:10" ht="13.5" customHeight="1">
      <c r="A352" s="54">
        <v>1300</v>
      </c>
      <c r="B352" s="55">
        <f>A352</f>
        <v>1300</v>
      </c>
      <c r="C352" s="141">
        <f>B352*E352+200</f>
        <v>1196.6666666666667</v>
      </c>
      <c r="D352" s="92" t="s">
        <v>57</v>
      </c>
      <c r="E352" s="100">
        <f>(C348-200)/B348</f>
        <v>0.7666666666666667</v>
      </c>
      <c r="F352" s="141">
        <f>SQRT((C352-200)^2+B352^2)</f>
        <v>1638.0917081911027</v>
      </c>
      <c r="G352" s="56"/>
      <c r="H352" s="56"/>
      <c r="I352" s="56"/>
      <c r="J352" s="75"/>
    </row>
    <row r="353" spans="1:10" ht="13.5" customHeight="1">
      <c r="A353" s="58"/>
      <c r="B353" s="59"/>
      <c r="C353" s="142"/>
      <c r="D353" s="93"/>
      <c r="E353" s="98"/>
      <c r="F353" s="60"/>
      <c r="G353" s="60"/>
      <c r="H353" s="60"/>
      <c r="I353" s="60"/>
      <c r="J353" s="76"/>
    </row>
    <row r="354" spans="1:10" ht="13.5" customHeight="1">
      <c r="A354" s="54">
        <v>1200</v>
      </c>
      <c r="B354" s="55">
        <f>A354</f>
        <v>1200</v>
      </c>
      <c r="C354" s="141">
        <f>B354*E354+200</f>
        <v>1120</v>
      </c>
      <c r="D354" s="92" t="s">
        <v>57</v>
      </c>
      <c r="E354" s="100">
        <f>(C348-200)/B348</f>
        <v>0.7666666666666667</v>
      </c>
      <c r="F354" s="141">
        <f>SQRT((C354-200)^2+B354^2)</f>
        <v>1512.0846537148639</v>
      </c>
      <c r="G354" s="56"/>
      <c r="H354" s="56"/>
      <c r="I354" s="56"/>
      <c r="J354" s="75"/>
    </row>
    <row r="355" spans="1:10" ht="13.5" customHeight="1">
      <c r="A355" s="58"/>
      <c r="B355" s="59"/>
      <c r="C355" s="142"/>
      <c r="D355" s="93"/>
      <c r="E355" s="98"/>
      <c r="F355" s="60"/>
      <c r="G355" s="60"/>
      <c r="H355" s="60"/>
      <c r="I355" s="60"/>
      <c r="J355" s="76"/>
    </row>
    <row r="356" spans="1:10" ht="13.5" customHeight="1">
      <c r="A356" s="54">
        <v>1100</v>
      </c>
      <c r="B356" s="55">
        <f>A356</f>
        <v>1100</v>
      </c>
      <c r="C356" s="141">
        <f>B356*E356+200</f>
        <v>1043.3333333333335</v>
      </c>
      <c r="D356" s="92" t="s">
        <v>57</v>
      </c>
      <c r="E356" s="100">
        <f>(C348-200)/B348</f>
        <v>0.7666666666666667</v>
      </c>
      <c r="F356" s="141">
        <f>SQRT((C356-200)^2+B356^2)</f>
        <v>1386.0775992386255</v>
      </c>
      <c r="G356" s="56"/>
      <c r="H356" s="56"/>
      <c r="I356" s="56"/>
      <c r="J356" s="75"/>
    </row>
    <row r="357" spans="1:10" ht="13.5" customHeight="1">
      <c r="A357" s="58"/>
      <c r="B357" s="59"/>
      <c r="C357" s="142"/>
      <c r="D357" s="93"/>
      <c r="E357" s="98"/>
      <c r="F357" s="60"/>
      <c r="G357" s="60"/>
      <c r="H357" s="60"/>
      <c r="I357" s="60"/>
      <c r="J357" s="76"/>
    </row>
    <row r="358" spans="1:10" ht="13.5" customHeight="1">
      <c r="A358" s="54">
        <v>1000</v>
      </c>
      <c r="B358" s="55">
        <f>A358</f>
        <v>1000</v>
      </c>
      <c r="C358" s="141">
        <f>B358*E358+200</f>
        <v>966.6666666666667</v>
      </c>
      <c r="D358" s="92" t="s">
        <v>57</v>
      </c>
      <c r="E358" s="100">
        <f>(C348-200)/B348</f>
        <v>0.7666666666666667</v>
      </c>
      <c r="F358" s="141">
        <f>SQRT((C358-200)^2+B358^2)</f>
        <v>1260.0705447623866</v>
      </c>
      <c r="G358" s="56"/>
      <c r="H358" s="56"/>
      <c r="I358" s="56"/>
      <c r="J358" s="75"/>
    </row>
    <row r="359" spans="1:10" ht="13.5" customHeight="1">
      <c r="A359" s="58"/>
      <c r="B359" s="59"/>
      <c r="C359" s="60"/>
      <c r="D359" s="93"/>
      <c r="E359" s="98"/>
      <c r="F359" s="60"/>
      <c r="G359" s="60"/>
      <c r="H359" s="60"/>
      <c r="I359" s="60"/>
      <c r="J359" s="76"/>
    </row>
    <row r="360" spans="1:10" ht="13.5" customHeight="1">
      <c r="A360" s="54">
        <v>900</v>
      </c>
      <c r="B360" s="55">
        <f>A360</f>
        <v>900</v>
      </c>
      <c r="C360" s="141">
        <f>B360*E360+200</f>
        <v>890</v>
      </c>
      <c r="D360" s="92" t="s">
        <v>57</v>
      </c>
      <c r="E360" s="100">
        <f>(C348-200)/B348</f>
        <v>0.7666666666666667</v>
      </c>
      <c r="F360" s="141">
        <f>SQRT((C360-200)^2+B360^2)</f>
        <v>1134.063490286148</v>
      </c>
      <c r="G360" s="56"/>
      <c r="H360" s="56"/>
      <c r="I360" s="56"/>
      <c r="J360" s="75"/>
    </row>
    <row r="361" spans="1:10" ht="13.5" customHeight="1">
      <c r="A361" s="58"/>
      <c r="B361" s="59"/>
      <c r="C361" s="142"/>
      <c r="D361" s="93"/>
      <c r="E361" s="98"/>
      <c r="F361" s="60"/>
      <c r="G361" s="60"/>
      <c r="H361" s="60"/>
      <c r="I361" s="60"/>
      <c r="J361" s="76"/>
    </row>
    <row r="362" spans="1:10" ht="13.5" customHeight="1">
      <c r="A362" s="54">
        <v>800</v>
      </c>
      <c r="B362" s="55">
        <f>A362</f>
        <v>800</v>
      </c>
      <c r="C362" s="141">
        <f>B362*E362+200</f>
        <v>813.3333333333334</v>
      </c>
      <c r="D362" s="92" t="s">
        <v>57</v>
      </c>
      <c r="E362" s="100">
        <f>(C348-200)/B348</f>
        <v>0.7666666666666667</v>
      </c>
      <c r="F362" s="141">
        <f>SQRT((C362-200)^2+B362^2)</f>
        <v>1008.0564358099093</v>
      </c>
      <c r="G362" s="56"/>
      <c r="H362" s="56"/>
      <c r="I362" s="56"/>
      <c r="J362" s="75"/>
    </row>
    <row r="363" spans="1:10" ht="13.5" customHeight="1">
      <c r="A363" s="58"/>
      <c r="B363" s="59"/>
      <c r="C363" s="142"/>
      <c r="D363" s="93"/>
      <c r="E363" s="98"/>
      <c r="F363" s="60"/>
      <c r="G363" s="60"/>
      <c r="H363" s="60"/>
      <c r="I363" s="60"/>
      <c r="J363" s="76"/>
    </row>
    <row r="364" spans="1:10" ht="13.5" customHeight="1">
      <c r="A364" s="54">
        <v>700</v>
      </c>
      <c r="B364" s="55">
        <f>A364</f>
        <v>700</v>
      </c>
      <c r="C364" s="141">
        <f>B364*E364+200</f>
        <v>736.6666666666667</v>
      </c>
      <c r="D364" s="92" t="s">
        <v>57</v>
      </c>
      <c r="E364" s="100">
        <f>(C348-200)/B348</f>
        <v>0.7666666666666667</v>
      </c>
      <c r="F364" s="141">
        <f>SQRT((C364-200)^2+B364^2)</f>
        <v>882.0493813336707</v>
      </c>
      <c r="G364" s="56"/>
      <c r="H364" s="56"/>
      <c r="I364" s="56"/>
      <c r="J364" s="75"/>
    </row>
    <row r="365" spans="1:10" ht="13.5" customHeight="1">
      <c r="A365" s="58"/>
      <c r="B365" s="59"/>
      <c r="C365" s="142"/>
      <c r="D365" s="93"/>
      <c r="E365" s="98"/>
      <c r="F365" s="60"/>
      <c r="G365" s="60"/>
      <c r="H365" s="60"/>
      <c r="I365" s="60"/>
      <c r="J365" s="76"/>
    </row>
    <row r="366" spans="1:10" ht="13.5" customHeight="1">
      <c r="A366" s="54">
        <v>600</v>
      </c>
      <c r="B366" s="55">
        <f>A366</f>
        <v>600</v>
      </c>
      <c r="C366" s="141">
        <f>B366*E366+200</f>
        <v>660</v>
      </c>
      <c r="D366" s="92" t="s">
        <v>57</v>
      </c>
      <c r="E366" s="100">
        <f>(C348-200)/B348</f>
        <v>0.7666666666666667</v>
      </c>
      <c r="F366" s="141">
        <f>SQRT((C366-200)^2+B366^2)</f>
        <v>756.0423268574319</v>
      </c>
      <c r="G366" s="56"/>
      <c r="H366" s="56"/>
      <c r="I366" s="56"/>
      <c r="J366" s="75"/>
    </row>
    <row r="367" spans="1:10" ht="13.5" customHeight="1">
      <c r="A367" s="58"/>
      <c r="B367" s="59"/>
      <c r="C367" s="142"/>
      <c r="D367" s="93"/>
      <c r="E367" s="98"/>
      <c r="F367" s="60"/>
      <c r="G367" s="60"/>
      <c r="H367" s="60"/>
      <c r="I367" s="60"/>
      <c r="J367" s="76"/>
    </row>
    <row r="368" spans="1:10" ht="13.5" customHeight="1">
      <c r="A368" s="54">
        <v>500</v>
      </c>
      <c r="B368" s="55">
        <f>A368</f>
        <v>500</v>
      </c>
      <c r="C368" s="141">
        <f>B368*E368+200</f>
        <v>583.3333333333334</v>
      </c>
      <c r="D368" s="92" t="s">
        <v>57</v>
      </c>
      <c r="E368" s="100">
        <f>(C348-200)/B348</f>
        <v>0.7666666666666667</v>
      </c>
      <c r="F368" s="141">
        <f>SQRT((C368-200)^2+B368^2)</f>
        <v>630.0352723811933</v>
      </c>
      <c r="G368" s="56"/>
      <c r="H368" s="56"/>
      <c r="I368" s="56"/>
      <c r="J368" s="75"/>
    </row>
    <row r="369" spans="1:10" ht="13.5" customHeight="1">
      <c r="A369" s="58"/>
      <c r="B369" s="59"/>
      <c r="C369" s="60"/>
      <c r="D369" s="93"/>
      <c r="E369" s="98"/>
      <c r="F369" s="60"/>
      <c r="G369" s="60"/>
      <c r="H369" s="60"/>
      <c r="I369" s="60"/>
      <c r="J369" s="76"/>
    </row>
    <row r="370" spans="1:10" ht="13.5" customHeight="1">
      <c r="A370" s="54"/>
      <c r="B370" s="55"/>
      <c r="C370" s="62"/>
      <c r="D370" s="95"/>
      <c r="E370" s="99"/>
      <c r="F370" s="62"/>
      <c r="G370" s="62"/>
      <c r="H370" s="62"/>
      <c r="I370" s="62"/>
      <c r="J370" s="77"/>
    </row>
    <row r="371" spans="1:10" ht="15" customHeight="1">
      <c r="A371" s="64" t="s">
        <v>58</v>
      </c>
      <c r="B371" s="65"/>
      <c r="C371" s="65"/>
      <c r="D371" s="65"/>
      <c r="E371" s="65"/>
      <c r="F371" s="65"/>
      <c r="G371" s="65"/>
      <c r="H371" s="65"/>
      <c r="I371" s="66" t="s">
        <v>10</v>
      </c>
      <c r="J371" s="67"/>
    </row>
    <row r="372" spans="1:10" ht="15" customHeight="1">
      <c r="A372" s="247" t="s">
        <v>93</v>
      </c>
      <c r="B372" s="74" t="s">
        <v>27</v>
      </c>
      <c r="C372" s="74" t="s">
        <v>32</v>
      </c>
      <c r="D372" s="245" t="s">
        <v>59</v>
      </c>
      <c r="E372" s="249"/>
      <c r="F372" s="74" t="s">
        <v>35</v>
      </c>
      <c r="G372" s="139" t="s">
        <v>47</v>
      </c>
      <c r="H372" s="74"/>
      <c r="I372" s="74"/>
      <c r="J372" s="86" t="s">
        <v>60</v>
      </c>
    </row>
    <row r="373" spans="1:10" ht="15" customHeight="1">
      <c r="A373" s="248"/>
      <c r="B373" s="68" t="s">
        <v>70</v>
      </c>
      <c r="C373" s="68" t="s">
        <v>70</v>
      </c>
      <c r="D373" s="250" t="s">
        <v>71</v>
      </c>
      <c r="E373" s="251"/>
      <c r="F373" s="68" t="s">
        <v>70</v>
      </c>
      <c r="G373" s="68" t="s">
        <v>49</v>
      </c>
      <c r="H373" s="73"/>
      <c r="I373" s="69"/>
      <c r="J373" s="70"/>
    </row>
    <row r="374" spans="1:10" ht="13.5" customHeight="1">
      <c r="A374" s="49"/>
      <c r="B374" s="50"/>
      <c r="C374" s="51"/>
      <c r="D374" s="226"/>
      <c r="E374" s="222"/>
      <c r="F374" s="51"/>
      <c r="G374" s="51"/>
      <c r="H374" s="51"/>
      <c r="I374" s="52"/>
      <c r="J374" s="53"/>
    </row>
    <row r="375" spans="1:10" ht="13.5" customHeight="1">
      <c r="A375" s="54">
        <f>A348</f>
        <v>1500</v>
      </c>
      <c r="B375" s="101">
        <f>(C348/1000+0.1*2)*10</f>
        <v>15.5</v>
      </c>
      <c r="C375" s="78">
        <f>(B348/1000+F348/1000)*10</f>
        <v>33.9010581714358</v>
      </c>
      <c r="D375" s="254">
        <f>(0.2+C348/1000)*B348/1000*1/2*10</f>
        <v>11.625</v>
      </c>
      <c r="E375" s="255"/>
      <c r="F375" s="78">
        <f>(0.2+C348/1000)*B348/1000*1/2</f>
        <v>1.1625</v>
      </c>
      <c r="G375" s="78">
        <f>((B348/1000-0.8)*E348+0.2)*10/5</f>
        <v>1.4733333333333332</v>
      </c>
      <c r="H375" s="78"/>
      <c r="I375" s="79"/>
      <c r="J375" s="57"/>
    </row>
    <row r="376" spans="1:10" ht="13.5" customHeight="1">
      <c r="A376" s="49"/>
      <c r="B376" s="102"/>
      <c r="C376" s="89"/>
      <c r="D376" s="252"/>
      <c r="E376" s="253"/>
      <c r="F376" s="89"/>
      <c r="G376" s="80"/>
      <c r="H376" s="80"/>
      <c r="I376" s="81"/>
      <c r="J376" s="53"/>
    </row>
    <row r="377" spans="1:10" ht="13.5" customHeight="1">
      <c r="A377" s="54">
        <f>A350</f>
        <v>1400</v>
      </c>
      <c r="B377" s="101">
        <f>(C350/1000+0.1*2)*10</f>
        <v>14.733333333333334</v>
      </c>
      <c r="C377" s="78">
        <f>(B350/1000+F350/1000)*10</f>
        <v>31.640987626673414</v>
      </c>
      <c r="D377" s="254">
        <f>(0.2+C350/1000)*B350/1000*1/2*10</f>
        <v>10.313333333333333</v>
      </c>
      <c r="E377" s="255"/>
      <c r="F377" s="78">
        <f>(0.2+C350/1000)*B350/1000*1/2</f>
        <v>1.0313333333333332</v>
      </c>
      <c r="G377" s="78"/>
      <c r="H377" s="78"/>
      <c r="I377" s="79"/>
      <c r="J377" s="57"/>
    </row>
    <row r="378" spans="1:10" ht="13.5" customHeight="1">
      <c r="A378" s="49"/>
      <c r="B378" s="102"/>
      <c r="C378" s="89"/>
      <c r="D378" s="252"/>
      <c r="E378" s="253"/>
      <c r="F378" s="89"/>
      <c r="G378" s="80"/>
      <c r="H378" s="80"/>
      <c r="I378" s="81"/>
      <c r="J378" s="53"/>
    </row>
    <row r="379" spans="1:10" ht="13.5" customHeight="1">
      <c r="A379" s="54">
        <f>A352</f>
        <v>1300</v>
      </c>
      <c r="B379" s="101">
        <f>(C352/1000+0.1*2)*10</f>
        <v>13.966666666666667</v>
      </c>
      <c r="C379" s="78">
        <f>(B352/1000+F352/1000)*10</f>
        <v>29.38091708191103</v>
      </c>
      <c r="D379" s="254">
        <f>(0.2+C352/1000)*B352/1000*1/2*10</f>
        <v>9.078333333333333</v>
      </c>
      <c r="E379" s="255"/>
      <c r="F379" s="78">
        <f>(0.2+C352/1000)*B352/1000*1/2</f>
        <v>0.9078333333333334</v>
      </c>
      <c r="G379" s="78"/>
      <c r="H379" s="78"/>
      <c r="I379" s="79"/>
      <c r="J379" s="57"/>
    </row>
    <row r="380" spans="1:10" ht="13.5" customHeight="1">
      <c r="A380" s="49"/>
      <c r="B380" s="102"/>
      <c r="C380" s="89"/>
      <c r="D380" s="252"/>
      <c r="E380" s="253"/>
      <c r="F380" s="89"/>
      <c r="G380" s="80"/>
      <c r="H380" s="80"/>
      <c r="I380" s="81"/>
      <c r="J380" s="53"/>
    </row>
    <row r="381" spans="1:10" ht="13.5" customHeight="1">
      <c r="A381" s="54">
        <f>A354</f>
        <v>1200</v>
      </c>
      <c r="B381" s="101">
        <f>(C354/1000+0.1*2)*10</f>
        <v>13.200000000000001</v>
      </c>
      <c r="C381" s="78">
        <f>(B354/1000+F354/1000)*10</f>
        <v>27.120846537148637</v>
      </c>
      <c r="D381" s="254">
        <f>(0.2+C354/1000)*B354/1000*1/2*10</f>
        <v>7.92</v>
      </c>
      <c r="E381" s="255"/>
      <c r="F381" s="78">
        <f>(0.2+C354/1000)*B354/1000*1/2</f>
        <v>0.792</v>
      </c>
      <c r="G381" s="78"/>
      <c r="H381" s="78"/>
      <c r="I381" s="79"/>
      <c r="J381" s="57"/>
    </row>
    <row r="382" spans="1:10" ht="13.5" customHeight="1">
      <c r="A382" s="49"/>
      <c r="B382" s="102"/>
      <c r="C382" s="89"/>
      <c r="D382" s="252"/>
      <c r="E382" s="253"/>
      <c r="F382" s="89"/>
      <c r="G382" s="80"/>
      <c r="H382" s="80"/>
      <c r="I382" s="81"/>
      <c r="J382" s="53"/>
    </row>
    <row r="383" spans="1:10" ht="13.5" customHeight="1">
      <c r="A383" s="54">
        <f>A356</f>
        <v>1100</v>
      </c>
      <c r="B383" s="101">
        <f>(C356/1000+0.1*2)*10</f>
        <v>12.433333333333334</v>
      </c>
      <c r="C383" s="78">
        <f>(B356/1000+F356/1000)*10</f>
        <v>24.86077599238626</v>
      </c>
      <c r="D383" s="254">
        <f>(0.2+C356/1000)*B356/1000*1/2*10</f>
        <v>6.838333333333334</v>
      </c>
      <c r="E383" s="255"/>
      <c r="F383" s="78">
        <f>(0.2+C356/1000)*B356/1000*1/2</f>
        <v>0.6838333333333334</v>
      </c>
      <c r="G383" s="78"/>
      <c r="H383" s="78"/>
      <c r="I383" s="79"/>
      <c r="J383" s="57"/>
    </row>
    <row r="384" spans="1:10" ht="13.5" customHeight="1">
      <c r="A384" s="49"/>
      <c r="B384" s="102"/>
      <c r="C384" s="89"/>
      <c r="D384" s="252"/>
      <c r="E384" s="253"/>
      <c r="F384" s="89"/>
      <c r="G384" s="80"/>
      <c r="H384" s="80"/>
      <c r="I384" s="81"/>
      <c r="J384" s="53"/>
    </row>
    <row r="385" spans="1:10" ht="13.5" customHeight="1">
      <c r="A385" s="54">
        <f>A358</f>
        <v>1000</v>
      </c>
      <c r="B385" s="101">
        <f>(C358/1000+0.1*2)*10</f>
        <v>11.666666666666668</v>
      </c>
      <c r="C385" s="78">
        <f>(B358/1000+F358/1000)*10</f>
        <v>22.600705447623866</v>
      </c>
      <c r="D385" s="254">
        <f>(0.2+C358/1000)*B358/1000*1/2*10</f>
        <v>5.833333333333334</v>
      </c>
      <c r="E385" s="255"/>
      <c r="F385" s="78">
        <f>(0.2+C358/1000)*B358/1000*1/2</f>
        <v>0.5833333333333334</v>
      </c>
      <c r="G385" s="78"/>
      <c r="H385" s="78"/>
      <c r="I385" s="79"/>
      <c r="J385" s="57"/>
    </row>
    <row r="386" spans="1:10" ht="13.5" customHeight="1">
      <c r="A386" s="49"/>
      <c r="B386" s="102"/>
      <c r="C386" s="89"/>
      <c r="D386" s="252"/>
      <c r="E386" s="253"/>
      <c r="F386" s="89"/>
      <c r="G386" s="80"/>
      <c r="H386" s="80"/>
      <c r="I386" s="81"/>
      <c r="J386" s="53"/>
    </row>
    <row r="387" spans="1:10" ht="13.5" customHeight="1">
      <c r="A387" s="54">
        <f>A360</f>
        <v>900</v>
      </c>
      <c r="B387" s="101">
        <f>(C360/1000+0.1*2)*10</f>
        <v>10.9</v>
      </c>
      <c r="C387" s="78">
        <f>(B360/1000+F360/1000)*10</f>
        <v>20.340634902861478</v>
      </c>
      <c r="D387" s="254">
        <f>(0.2+C360/1000)*B360/1000*1/2*10</f>
        <v>4.905</v>
      </c>
      <c r="E387" s="255"/>
      <c r="F387" s="78">
        <f>(0.2+C360/1000)*B360/1000*1/2</f>
        <v>0.49050000000000005</v>
      </c>
      <c r="G387" s="78"/>
      <c r="H387" s="78"/>
      <c r="I387" s="79"/>
      <c r="J387" s="57"/>
    </row>
    <row r="388" spans="1:10" ht="13.5" customHeight="1">
      <c r="A388" s="49"/>
      <c r="B388" s="103"/>
      <c r="C388" s="80"/>
      <c r="D388" s="252"/>
      <c r="E388" s="253"/>
      <c r="F388" s="80"/>
      <c r="G388" s="80"/>
      <c r="H388" s="80"/>
      <c r="I388" s="81"/>
      <c r="J388" s="53"/>
    </row>
    <row r="389" spans="1:10" ht="13.5" customHeight="1">
      <c r="A389" s="54">
        <f>A362</f>
        <v>800</v>
      </c>
      <c r="B389" s="101">
        <f>(C362/1000+0.1*2)*10</f>
        <v>10.133333333333335</v>
      </c>
      <c r="C389" s="78">
        <f>(B362/1000+F362/1000)*10</f>
        <v>18.080564358099092</v>
      </c>
      <c r="D389" s="254">
        <f>(0.2+C362/1000)*B362/1000*1/2*10</f>
        <v>4.053333333333334</v>
      </c>
      <c r="E389" s="255"/>
      <c r="F389" s="78">
        <f>(0.2+C362/1000)*B362/1000*1/2</f>
        <v>0.4053333333333334</v>
      </c>
      <c r="G389" s="78"/>
      <c r="H389" s="78"/>
      <c r="I389" s="79"/>
      <c r="J389" s="57"/>
    </row>
    <row r="390" spans="1:10" ht="13.5" customHeight="1">
      <c r="A390" s="49"/>
      <c r="B390" s="103"/>
      <c r="C390" s="80"/>
      <c r="D390" s="252"/>
      <c r="E390" s="253"/>
      <c r="F390" s="80"/>
      <c r="G390" s="80"/>
      <c r="H390" s="80"/>
      <c r="I390" s="81"/>
      <c r="J390" s="53"/>
    </row>
    <row r="391" spans="1:10" ht="13.5" customHeight="1">
      <c r="A391" s="54">
        <f>A364</f>
        <v>700</v>
      </c>
      <c r="B391" s="101">
        <f>(C364/1000+0.1*2)*10</f>
        <v>9.366666666666667</v>
      </c>
      <c r="C391" s="78">
        <f>(B364/1000+F364/1000)*10</f>
        <v>15.820493813336707</v>
      </c>
      <c r="D391" s="254">
        <f>(0.2+C364/1000)*B364/1000*1/2*10</f>
        <v>3.2783333333333338</v>
      </c>
      <c r="E391" s="255"/>
      <c r="F391" s="78">
        <f>(0.2+C364/1000)*B364/1000*1/2</f>
        <v>0.32783333333333337</v>
      </c>
      <c r="G391" s="78"/>
      <c r="H391" s="78"/>
      <c r="I391" s="79"/>
      <c r="J391" s="57"/>
    </row>
    <row r="392" spans="1:10" ht="13.5" customHeight="1">
      <c r="A392" s="49"/>
      <c r="B392" s="103"/>
      <c r="C392" s="80"/>
      <c r="D392" s="252"/>
      <c r="E392" s="253"/>
      <c r="F392" s="80"/>
      <c r="G392" s="80"/>
      <c r="H392" s="80"/>
      <c r="I392" s="81"/>
      <c r="J392" s="53"/>
    </row>
    <row r="393" spans="1:10" ht="13.5" customHeight="1">
      <c r="A393" s="54">
        <f>A366</f>
        <v>600</v>
      </c>
      <c r="B393" s="101">
        <f>(C366/1000+0.1*2)*10</f>
        <v>8.600000000000001</v>
      </c>
      <c r="C393" s="78">
        <f>(B366/1000+F366/1000)*10</f>
        <v>13.560423268574318</v>
      </c>
      <c r="D393" s="254">
        <f>(0.2+C366/1000)*B366/1000*1/2*10</f>
        <v>2.5800000000000005</v>
      </c>
      <c r="E393" s="255"/>
      <c r="F393" s="78">
        <f>(0.2+C366/1000)*B366/1000*1/2</f>
        <v>0.25800000000000006</v>
      </c>
      <c r="G393" s="78"/>
      <c r="H393" s="78"/>
      <c r="I393" s="79"/>
      <c r="J393" s="57"/>
    </row>
    <row r="394" spans="1:10" ht="13.5" customHeight="1">
      <c r="A394" s="49"/>
      <c r="B394" s="103"/>
      <c r="C394" s="80"/>
      <c r="D394" s="252"/>
      <c r="E394" s="253"/>
      <c r="F394" s="80"/>
      <c r="G394" s="80"/>
      <c r="H394" s="80"/>
      <c r="I394" s="81"/>
      <c r="J394" s="53"/>
    </row>
    <row r="395" spans="1:10" ht="13.5" customHeight="1">
      <c r="A395" s="54">
        <f>A368</f>
        <v>500</v>
      </c>
      <c r="B395" s="101">
        <f>(C368/1000+0.1*2)*10</f>
        <v>7.833333333333334</v>
      </c>
      <c r="C395" s="78">
        <f>(B368/1000+F368/1000)*10</f>
        <v>11.300352723811933</v>
      </c>
      <c r="D395" s="254">
        <f>(0.2+C368/1000)*B368/1000*1/2*10</f>
        <v>1.9583333333333335</v>
      </c>
      <c r="E395" s="255"/>
      <c r="F395" s="78">
        <f>(0.2+C368/1000)*B368/1000*1/2</f>
        <v>0.19583333333333336</v>
      </c>
      <c r="G395" s="78"/>
      <c r="H395" s="80"/>
      <c r="I395" s="81"/>
      <c r="J395" s="53"/>
    </row>
    <row r="396" spans="1:10" ht="13.5" customHeight="1">
      <c r="A396" s="49"/>
      <c r="B396" s="104"/>
      <c r="C396" s="82"/>
      <c r="D396" s="252"/>
      <c r="E396" s="253"/>
      <c r="F396" s="82"/>
      <c r="G396" s="82"/>
      <c r="H396" s="82"/>
      <c r="I396" s="83"/>
      <c r="J396" s="61"/>
    </row>
    <row r="397" spans="1:10" ht="13.5" customHeight="1">
      <c r="A397" s="71"/>
      <c r="B397" s="105"/>
      <c r="C397" s="84"/>
      <c r="D397" s="256"/>
      <c r="E397" s="225"/>
      <c r="F397" s="84"/>
      <c r="G397" s="84"/>
      <c r="H397" s="84"/>
      <c r="I397" s="85"/>
      <c r="J397" s="63"/>
    </row>
    <row r="400" spans="1:10" ht="24.75" customHeight="1">
      <c r="A400" s="22" t="s">
        <v>50</v>
      </c>
      <c r="B400" s="2"/>
      <c r="C400" s="2"/>
      <c r="D400" s="2"/>
      <c r="E400" s="2"/>
      <c r="F400" s="2"/>
      <c r="G400" s="2"/>
      <c r="H400" s="2"/>
      <c r="I400" s="2"/>
      <c r="J400" s="88"/>
    </row>
    <row r="401" spans="1:10" ht="24.75" customHeight="1">
      <c r="A401" s="227" t="s">
        <v>22</v>
      </c>
      <c r="B401" s="228"/>
      <c r="C401" s="244"/>
      <c r="D401" s="2" t="s">
        <v>136</v>
      </c>
      <c r="E401" s="2"/>
      <c r="F401" s="2"/>
      <c r="G401" s="2"/>
      <c r="H401" s="2"/>
      <c r="I401" s="3"/>
      <c r="J401" s="4"/>
    </row>
    <row r="402" spans="1:10" s="9" customFormat="1" ht="15" customHeight="1">
      <c r="A402" s="47" t="s">
        <v>51</v>
      </c>
      <c r="B402" s="6"/>
      <c r="C402" s="6"/>
      <c r="D402" s="6"/>
      <c r="E402" s="6"/>
      <c r="F402" s="6"/>
      <c r="G402" s="6"/>
      <c r="H402" s="6"/>
      <c r="I402" s="7"/>
      <c r="J402" s="8"/>
    </row>
    <row r="403" spans="1:10" ht="15" customHeight="1">
      <c r="A403" s="48" t="s">
        <v>52</v>
      </c>
      <c r="B403" s="69" t="s">
        <v>53</v>
      </c>
      <c r="C403" s="69" t="s">
        <v>54</v>
      </c>
      <c r="D403" s="245" t="s">
        <v>55</v>
      </c>
      <c r="E403" s="246"/>
      <c r="F403" s="69" t="s">
        <v>56</v>
      </c>
      <c r="G403" s="69"/>
      <c r="H403" s="69"/>
      <c r="I403" s="69"/>
      <c r="J403" s="72"/>
    </row>
    <row r="404" spans="1:10" ht="13.5" customHeight="1">
      <c r="A404" s="49"/>
      <c r="B404" s="50"/>
      <c r="C404" s="51"/>
      <c r="D404" s="91"/>
      <c r="E404" s="96"/>
      <c r="F404" s="51"/>
      <c r="G404" s="51"/>
      <c r="H404" s="51"/>
      <c r="I404" s="52"/>
      <c r="J404" s="53"/>
    </row>
    <row r="405" spans="1:10" ht="13.5" customHeight="1">
      <c r="A405" s="54">
        <v>2000</v>
      </c>
      <c r="B405" s="55">
        <f>A405</f>
        <v>2000</v>
      </c>
      <c r="C405" s="141">
        <v>1400</v>
      </c>
      <c r="D405" s="92" t="s">
        <v>57</v>
      </c>
      <c r="E405" s="100">
        <f>(C405-200)/B405</f>
        <v>0.6</v>
      </c>
      <c r="F405" s="141">
        <f>SQRT((C405-200)^2+B405^2)</f>
        <v>2332.38075793812</v>
      </c>
      <c r="G405" s="56"/>
      <c r="H405" s="56"/>
      <c r="I405" s="56"/>
      <c r="J405" s="75"/>
    </row>
    <row r="406" spans="1:10" ht="13.5" customHeight="1">
      <c r="A406" s="58"/>
      <c r="B406" s="59"/>
      <c r="C406" s="60"/>
      <c r="D406" s="93"/>
      <c r="E406" s="98"/>
      <c r="F406" s="60"/>
      <c r="G406" s="60"/>
      <c r="H406" s="60"/>
      <c r="I406" s="60"/>
      <c r="J406" s="76"/>
    </row>
    <row r="407" spans="1:10" ht="13.5" customHeight="1">
      <c r="A407" s="54">
        <v>1900</v>
      </c>
      <c r="B407" s="55">
        <f>A407</f>
        <v>1900</v>
      </c>
      <c r="C407" s="141">
        <f>B407*E407+200</f>
        <v>1340</v>
      </c>
      <c r="D407" s="92" t="s">
        <v>57</v>
      </c>
      <c r="E407" s="100">
        <f>(C405-200)/B405</f>
        <v>0.6</v>
      </c>
      <c r="F407" s="141">
        <f>SQRT((C407-200)^2+B407^2)</f>
        <v>2215.761720041214</v>
      </c>
      <c r="G407" s="56"/>
      <c r="H407" s="56"/>
      <c r="I407" s="56"/>
      <c r="J407" s="75"/>
    </row>
    <row r="408" spans="1:10" ht="13.5" customHeight="1">
      <c r="A408" s="58"/>
      <c r="B408" s="59"/>
      <c r="C408" s="142"/>
      <c r="D408" s="93"/>
      <c r="E408" s="98"/>
      <c r="F408" s="60"/>
      <c r="G408" s="60"/>
      <c r="H408" s="60"/>
      <c r="I408" s="60"/>
      <c r="J408" s="76"/>
    </row>
    <row r="409" spans="1:10" ht="13.5" customHeight="1">
      <c r="A409" s="54">
        <v>1800</v>
      </c>
      <c r="B409" s="55">
        <f>A409</f>
        <v>1800</v>
      </c>
      <c r="C409" s="141">
        <f>B409*E409+200</f>
        <v>1280</v>
      </c>
      <c r="D409" s="92" t="s">
        <v>57</v>
      </c>
      <c r="E409" s="100">
        <f>(C405-200)/B405</f>
        <v>0.6</v>
      </c>
      <c r="F409" s="141">
        <f>SQRT((C409-200)^2+B409^2)</f>
        <v>2099.1426821443083</v>
      </c>
      <c r="G409" s="56"/>
      <c r="H409" s="56"/>
      <c r="I409" s="56"/>
      <c r="J409" s="75"/>
    </row>
    <row r="410" spans="1:10" ht="13.5" customHeight="1">
      <c r="A410" s="58"/>
      <c r="B410" s="59"/>
      <c r="C410" s="142"/>
      <c r="D410" s="93"/>
      <c r="E410" s="98"/>
      <c r="F410" s="60"/>
      <c r="G410" s="60"/>
      <c r="H410" s="60"/>
      <c r="I410" s="60"/>
      <c r="J410" s="76"/>
    </row>
    <row r="411" spans="1:10" ht="13.5" customHeight="1">
      <c r="A411" s="54">
        <v>1700</v>
      </c>
      <c r="B411" s="55">
        <f>A411</f>
        <v>1700</v>
      </c>
      <c r="C411" s="141">
        <f>B411*E411+200</f>
        <v>1220</v>
      </c>
      <c r="D411" s="92" t="s">
        <v>57</v>
      </c>
      <c r="E411" s="100">
        <f>(C405-200)/B405</f>
        <v>0.6</v>
      </c>
      <c r="F411" s="141">
        <f>SQRT((C411-200)^2+B411^2)</f>
        <v>1982.5236442474022</v>
      </c>
      <c r="G411" s="56"/>
      <c r="H411" s="56"/>
      <c r="I411" s="56"/>
      <c r="J411" s="75"/>
    </row>
    <row r="412" spans="1:10" ht="13.5" customHeight="1">
      <c r="A412" s="58"/>
      <c r="B412" s="59"/>
      <c r="C412" s="142"/>
      <c r="D412" s="93"/>
      <c r="E412" s="98"/>
      <c r="F412" s="60"/>
      <c r="G412" s="60"/>
      <c r="H412" s="60"/>
      <c r="I412" s="60"/>
      <c r="J412" s="76"/>
    </row>
    <row r="413" spans="1:10" ht="13.5" customHeight="1">
      <c r="A413" s="54">
        <v>1600</v>
      </c>
      <c r="B413" s="55">
        <f>A413</f>
        <v>1600</v>
      </c>
      <c r="C413" s="141">
        <f>B413*E413+200</f>
        <v>1160</v>
      </c>
      <c r="D413" s="92" t="s">
        <v>57</v>
      </c>
      <c r="E413" s="100">
        <f>(C405-200)/B405</f>
        <v>0.6</v>
      </c>
      <c r="F413" s="141">
        <f>SQRT((C413-200)^2+B413^2)</f>
        <v>1865.9046063504961</v>
      </c>
      <c r="G413" s="56"/>
      <c r="H413" s="56"/>
      <c r="I413" s="56"/>
      <c r="J413" s="75"/>
    </row>
    <row r="414" spans="1:10" ht="13.5" customHeight="1">
      <c r="A414" s="58"/>
      <c r="B414" s="59"/>
      <c r="C414" s="142"/>
      <c r="D414" s="93"/>
      <c r="E414" s="98"/>
      <c r="F414" s="60"/>
      <c r="G414" s="60"/>
      <c r="H414" s="60"/>
      <c r="I414" s="60"/>
      <c r="J414" s="76"/>
    </row>
    <row r="415" spans="1:10" ht="13.5" customHeight="1">
      <c r="A415" s="54">
        <v>1500</v>
      </c>
      <c r="B415" s="55">
        <f>A415</f>
        <v>1500</v>
      </c>
      <c r="C415" s="141">
        <f>B415*E415+200</f>
        <v>1100</v>
      </c>
      <c r="D415" s="92" t="s">
        <v>57</v>
      </c>
      <c r="E415" s="100">
        <f>(C405-200)/B405</f>
        <v>0.6</v>
      </c>
      <c r="F415" s="141">
        <f>SQRT((C415-200)^2+B415^2)</f>
        <v>1749.28556845359</v>
      </c>
      <c r="G415" s="56"/>
      <c r="H415" s="56"/>
      <c r="I415" s="56"/>
      <c r="J415" s="75"/>
    </row>
    <row r="416" spans="1:10" ht="13.5" customHeight="1">
      <c r="A416" s="58"/>
      <c r="B416" s="59"/>
      <c r="C416" s="60"/>
      <c r="D416" s="93"/>
      <c r="E416" s="98"/>
      <c r="F416" s="60"/>
      <c r="G416" s="60"/>
      <c r="H416" s="60"/>
      <c r="I416" s="60"/>
      <c r="J416" s="76"/>
    </row>
    <row r="417" spans="1:10" ht="13.5" customHeight="1">
      <c r="A417" s="54">
        <v>1400</v>
      </c>
      <c r="B417" s="55">
        <f>A417</f>
        <v>1400</v>
      </c>
      <c r="C417" s="141">
        <f>B417*E417+200</f>
        <v>1040</v>
      </c>
      <c r="D417" s="92" t="s">
        <v>57</v>
      </c>
      <c r="E417" s="100">
        <f>(C405-200)/B405</f>
        <v>0.6</v>
      </c>
      <c r="F417" s="141">
        <f>SQRT((C417-200)^2+B417^2)</f>
        <v>1632.6665305566842</v>
      </c>
      <c r="G417" s="56"/>
      <c r="H417" s="56"/>
      <c r="I417" s="56"/>
      <c r="J417" s="75"/>
    </row>
    <row r="418" spans="1:10" ht="13.5" customHeight="1">
      <c r="A418" s="58"/>
      <c r="B418" s="59"/>
      <c r="C418" s="142"/>
      <c r="D418" s="93"/>
      <c r="E418" s="98"/>
      <c r="F418" s="60"/>
      <c r="G418" s="60"/>
      <c r="H418" s="60"/>
      <c r="I418" s="60"/>
      <c r="J418" s="76"/>
    </row>
    <row r="419" spans="1:10" ht="13.5" customHeight="1">
      <c r="A419" s="54">
        <v>1300</v>
      </c>
      <c r="B419" s="55">
        <f>A419</f>
        <v>1300</v>
      </c>
      <c r="C419" s="141">
        <f>B419*E419+200</f>
        <v>980</v>
      </c>
      <c r="D419" s="92" t="s">
        <v>57</v>
      </c>
      <c r="E419" s="100">
        <f>(C405-200)/B405</f>
        <v>0.6</v>
      </c>
      <c r="F419" s="141">
        <f>SQRT((C419-200)^2+B419^2)</f>
        <v>1516.047492659778</v>
      </c>
      <c r="G419" s="56"/>
      <c r="H419" s="56"/>
      <c r="I419" s="56"/>
      <c r="J419" s="75"/>
    </row>
    <row r="420" spans="1:10" ht="13.5" customHeight="1">
      <c r="A420" s="58"/>
      <c r="B420" s="59"/>
      <c r="C420" s="142"/>
      <c r="D420" s="93"/>
      <c r="E420" s="98"/>
      <c r="F420" s="60"/>
      <c r="G420" s="60"/>
      <c r="H420" s="60"/>
      <c r="I420" s="60"/>
      <c r="J420" s="76"/>
    </row>
    <row r="421" spans="1:10" ht="13.5" customHeight="1">
      <c r="A421" s="54">
        <v>1200</v>
      </c>
      <c r="B421" s="55">
        <f>A421</f>
        <v>1200</v>
      </c>
      <c r="C421" s="141">
        <f>B421*E421+200</f>
        <v>920</v>
      </c>
      <c r="D421" s="92" t="s">
        <v>57</v>
      </c>
      <c r="E421" s="100">
        <f>(C405-200)/B405</f>
        <v>0.6</v>
      </c>
      <c r="F421" s="141">
        <f>SQRT((C421-200)^2+B421^2)</f>
        <v>1399.4284547628722</v>
      </c>
      <c r="G421" s="56"/>
      <c r="H421" s="56"/>
      <c r="I421" s="56"/>
      <c r="J421" s="75"/>
    </row>
    <row r="422" spans="1:10" ht="13.5" customHeight="1">
      <c r="A422" s="58"/>
      <c r="B422" s="59"/>
      <c r="C422" s="142"/>
      <c r="D422" s="93"/>
      <c r="E422" s="98"/>
      <c r="F422" s="60"/>
      <c r="G422" s="60"/>
      <c r="H422" s="60"/>
      <c r="I422" s="60"/>
      <c r="J422" s="76"/>
    </row>
    <row r="423" spans="1:10" ht="13.5" customHeight="1">
      <c r="A423" s="54">
        <v>1100</v>
      </c>
      <c r="B423" s="55">
        <f>A423</f>
        <v>1100</v>
      </c>
      <c r="C423" s="141">
        <f>B423*E423+200</f>
        <v>860</v>
      </c>
      <c r="D423" s="92" t="s">
        <v>57</v>
      </c>
      <c r="E423" s="100">
        <f>(C405-200)/B405</f>
        <v>0.6</v>
      </c>
      <c r="F423" s="141">
        <f>SQRT((C423-200)^2+B423^2)</f>
        <v>1282.809416865966</v>
      </c>
      <c r="G423" s="56"/>
      <c r="H423" s="56"/>
      <c r="I423" s="56"/>
      <c r="J423" s="75"/>
    </row>
    <row r="424" spans="1:10" ht="13.5" customHeight="1">
      <c r="A424" s="58"/>
      <c r="B424" s="59"/>
      <c r="C424" s="142"/>
      <c r="D424" s="93"/>
      <c r="E424" s="98"/>
      <c r="F424" s="60"/>
      <c r="G424" s="60"/>
      <c r="H424" s="60"/>
      <c r="I424" s="60"/>
      <c r="J424" s="76"/>
    </row>
    <row r="425" spans="1:10" ht="13.5" customHeight="1">
      <c r="A425" s="54">
        <v>1000</v>
      </c>
      <c r="B425" s="55">
        <f>A425</f>
        <v>1000</v>
      </c>
      <c r="C425" s="141">
        <f>B425*E425+200</f>
        <v>800</v>
      </c>
      <c r="D425" s="92" t="s">
        <v>57</v>
      </c>
      <c r="E425" s="100">
        <f>(C405-200)/B405</f>
        <v>0.6</v>
      </c>
      <c r="F425" s="141">
        <f>SQRT((C425-200)^2+B425^2)</f>
        <v>1166.19037896906</v>
      </c>
      <c r="G425" s="56"/>
      <c r="H425" s="56"/>
      <c r="I425" s="56"/>
      <c r="J425" s="75"/>
    </row>
    <row r="426" spans="1:10" ht="13.5" customHeight="1">
      <c r="A426" s="58"/>
      <c r="B426" s="59"/>
      <c r="C426" s="60"/>
      <c r="D426" s="93"/>
      <c r="E426" s="98"/>
      <c r="F426" s="60"/>
      <c r="G426" s="60"/>
      <c r="H426" s="60"/>
      <c r="I426" s="60"/>
      <c r="J426" s="76"/>
    </row>
    <row r="427" spans="1:10" ht="13.5" customHeight="1">
      <c r="A427" s="54"/>
      <c r="B427" s="55"/>
      <c r="C427" s="62"/>
      <c r="D427" s="95"/>
      <c r="E427" s="99"/>
      <c r="F427" s="62"/>
      <c r="G427" s="62"/>
      <c r="H427" s="62"/>
      <c r="I427" s="62"/>
      <c r="J427" s="77"/>
    </row>
    <row r="428" spans="1:10" ht="15" customHeight="1">
      <c r="A428" s="64" t="s">
        <v>58</v>
      </c>
      <c r="B428" s="65"/>
      <c r="C428" s="65"/>
      <c r="D428" s="65"/>
      <c r="E428" s="65"/>
      <c r="F428" s="65"/>
      <c r="G428" s="65"/>
      <c r="H428" s="65"/>
      <c r="I428" s="66" t="s">
        <v>10</v>
      </c>
      <c r="J428" s="67"/>
    </row>
    <row r="429" spans="1:10" ht="15" customHeight="1">
      <c r="A429" s="247" t="s">
        <v>93</v>
      </c>
      <c r="B429" s="74" t="s">
        <v>27</v>
      </c>
      <c r="C429" s="74" t="s">
        <v>32</v>
      </c>
      <c r="D429" s="245" t="s">
        <v>59</v>
      </c>
      <c r="E429" s="249"/>
      <c r="F429" s="74" t="s">
        <v>35</v>
      </c>
      <c r="G429" s="139" t="s">
        <v>47</v>
      </c>
      <c r="H429" s="74"/>
      <c r="I429" s="74"/>
      <c r="J429" s="86" t="s">
        <v>60</v>
      </c>
    </row>
    <row r="430" spans="1:10" ht="15" customHeight="1">
      <c r="A430" s="248"/>
      <c r="B430" s="68" t="s">
        <v>68</v>
      </c>
      <c r="C430" s="68" t="s">
        <v>68</v>
      </c>
      <c r="D430" s="250" t="s">
        <v>69</v>
      </c>
      <c r="E430" s="251"/>
      <c r="F430" s="68" t="s">
        <v>68</v>
      </c>
      <c r="G430" s="68" t="s">
        <v>49</v>
      </c>
      <c r="H430" s="73"/>
      <c r="I430" s="69"/>
      <c r="J430" s="70"/>
    </row>
    <row r="431" spans="1:10" ht="13.5" customHeight="1">
      <c r="A431" s="49"/>
      <c r="B431" s="50"/>
      <c r="C431" s="51"/>
      <c r="D431" s="226"/>
      <c r="E431" s="222"/>
      <c r="F431" s="51"/>
      <c r="G431" s="51"/>
      <c r="H431" s="51"/>
      <c r="I431" s="52"/>
      <c r="J431" s="53"/>
    </row>
    <row r="432" spans="1:10" ht="13.5" customHeight="1">
      <c r="A432" s="54">
        <f>A405</f>
        <v>2000</v>
      </c>
      <c r="B432" s="101">
        <f>(C405/1000+0.1*2)*10</f>
        <v>15.999999999999998</v>
      </c>
      <c r="C432" s="78">
        <f>(B405/1000+F405/1000)*10</f>
        <v>43.323807579381196</v>
      </c>
      <c r="D432" s="254">
        <f>(0.2+C405/1000)*B405/1000*1/2*10</f>
        <v>15.999999999999998</v>
      </c>
      <c r="E432" s="255"/>
      <c r="F432" s="78">
        <f>(0.2+C405/1000)*B405/1000*1/2</f>
        <v>1.5999999999999999</v>
      </c>
      <c r="G432" s="78">
        <f>((B405/1000-0.8)*E405+0.2)*10/5</f>
        <v>1.8399999999999999</v>
      </c>
      <c r="H432" s="78"/>
      <c r="I432" s="79"/>
      <c r="J432" s="57"/>
    </row>
    <row r="433" spans="1:10" ht="13.5" customHeight="1">
      <c r="A433" s="49"/>
      <c r="B433" s="102"/>
      <c r="C433" s="89"/>
      <c r="D433" s="252"/>
      <c r="E433" s="253"/>
      <c r="F433" s="89"/>
      <c r="G433" s="80"/>
      <c r="H433" s="80"/>
      <c r="I433" s="81"/>
      <c r="J433" s="53"/>
    </row>
    <row r="434" spans="1:10" ht="13.5" customHeight="1">
      <c r="A434" s="54">
        <f>A407</f>
        <v>1900</v>
      </c>
      <c r="B434" s="101">
        <f>(C407/1000+0.1*2)*10</f>
        <v>15.4</v>
      </c>
      <c r="C434" s="78">
        <f>(B407/1000+F407/1000)*10</f>
        <v>41.15761720041214</v>
      </c>
      <c r="D434" s="254">
        <f>(0.2+C407/1000)*B407/1000*1/2*10</f>
        <v>14.63</v>
      </c>
      <c r="E434" s="255"/>
      <c r="F434" s="78">
        <f>(0.2+C407/1000)*B407/1000*1/2</f>
        <v>1.463</v>
      </c>
      <c r="G434" s="78">
        <f>((B407/1000-0.8)*E407+0.2)*10/5</f>
        <v>1.7199999999999995</v>
      </c>
      <c r="H434" s="78"/>
      <c r="I434" s="79"/>
      <c r="J434" s="57"/>
    </row>
    <row r="435" spans="1:10" ht="13.5" customHeight="1">
      <c r="A435" s="49"/>
      <c r="B435" s="102"/>
      <c r="C435" s="89"/>
      <c r="D435" s="252"/>
      <c r="E435" s="253"/>
      <c r="F435" s="89"/>
      <c r="G435" s="80"/>
      <c r="H435" s="80"/>
      <c r="I435" s="81"/>
      <c r="J435" s="53"/>
    </row>
    <row r="436" spans="1:10" ht="13.5" customHeight="1">
      <c r="A436" s="54">
        <f>A409</f>
        <v>1800</v>
      </c>
      <c r="B436" s="101">
        <f>(C409/1000+0.1*2)*10</f>
        <v>14.8</v>
      </c>
      <c r="C436" s="78">
        <f>(B409/1000+F409/1000)*10</f>
        <v>38.991426821443085</v>
      </c>
      <c r="D436" s="254">
        <f>(0.2+C409/1000)*B409/1000*1/2*10</f>
        <v>13.32</v>
      </c>
      <c r="E436" s="255"/>
      <c r="F436" s="78">
        <f>(0.2+C409/1000)*B409/1000*1/2</f>
        <v>1.332</v>
      </c>
      <c r="G436" s="78">
        <f>((B409/1000-0.8)*E409+0.2)*10/5</f>
        <v>1.6</v>
      </c>
      <c r="H436" s="78"/>
      <c r="I436" s="79"/>
      <c r="J436" s="57"/>
    </row>
    <row r="437" spans="1:10" ht="13.5" customHeight="1">
      <c r="A437" s="49"/>
      <c r="B437" s="102"/>
      <c r="C437" s="89"/>
      <c r="D437" s="252"/>
      <c r="E437" s="253"/>
      <c r="F437" s="89"/>
      <c r="G437" s="80"/>
      <c r="H437" s="80"/>
      <c r="I437" s="81"/>
      <c r="J437" s="53"/>
    </row>
    <row r="438" spans="1:10" ht="13.5" customHeight="1">
      <c r="A438" s="54">
        <f>A411</f>
        <v>1700</v>
      </c>
      <c r="B438" s="101">
        <f>(C411/1000+0.1*2)*10</f>
        <v>14.2</v>
      </c>
      <c r="C438" s="78">
        <f>(B411/1000+F411/1000)*10</f>
        <v>36.82523644247402</v>
      </c>
      <c r="D438" s="254">
        <f>(0.2+C411/1000)*B411/1000*1/2*10</f>
        <v>12.07</v>
      </c>
      <c r="E438" s="255"/>
      <c r="F438" s="78">
        <f>(0.2+C411/1000)*B411/1000*1/2</f>
        <v>1.207</v>
      </c>
      <c r="G438" s="78">
        <f>((B411/1000-0.8)*E411+0.2)*10/5</f>
        <v>1.48</v>
      </c>
      <c r="H438" s="78"/>
      <c r="I438" s="79"/>
      <c r="J438" s="57"/>
    </row>
    <row r="439" spans="1:10" ht="13.5" customHeight="1">
      <c r="A439" s="49"/>
      <c r="B439" s="102"/>
      <c r="C439" s="89"/>
      <c r="D439" s="252"/>
      <c r="E439" s="253"/>
      <c r="F439" s="89"/>
      <c r="G439" s="80"/>
      <c r="H439" s="80"/>
      <c r="I439" s="81"/>
      <c r="J439" s="53"/>
    </row>
    <row r="440" spans="1:10" ht="13.5" customHeight="1">
      <c r="A440" s="54">
        <f>A413</f>
        <v>1600</v>
      </c>
      <c r="B440" s="101">
        <f>(C413/1000+0.1*2)*10</f>
        <v>13.599999999999998</v>
      </c>
      <c r="C440" s="78">
        <f>(B413/1000+F413/1000)*10</f>
        <v>34.65904606350496</v>
      </c>
      <c r="D440" s="254">
        <f>(0.2+C413/1000)*B413/1000*1/2*10</f>
        <v>10.88</v>
      </c>
      <c r="E440" s="255"/>
      <c r="F440" s="78">
        <f>(0.2+C413/1000)*B413/1000*1/2</f>
        <v>1.088</v>
      </c>
      <c r="G440" s="78">
        <f>((B413/1000-0.8)*E413+0.2)*10/5</f>
        <v>1.3599999999999999</v>
      </c>
      <c r="H440" s="78"/>
      <c r="I440" s="79"/>
      <c r="J440" s="57"/>
    </row>
    <row r="441" spans="1:10" ht="13.5" customHeight="1">
      <c r="A441" s="49"/>
      <c r="B441" s="102"/>
      <c r="C441" s="89"/>
      <c r="D441" s="252"/>
      <c r="E441" s="253"/>
      <c r="F441" s="89"/>
      <c r="G441" s="80"/>
      <c r="H441" s="80"/>
      <c r="I441" s="81"/>
      <c r="J441" s="53"/>
    </row>
    <row r="442" spans="1:10" ht="13.5" customHeight="1">
      <c r="A442" s="54">
        <f>A415</f>
        <v>1500</v>
      </c>
      <c r="B442" s="101">
        <f>(C415/1000+0.1*2)*10</f>
        <v>13</v>
      </c>
      <c r="C442" s="78">
        <f>(B415/1000+F415/1000)*10</f>
        <v>32.4928556845359</v>
      </c>
      <c r="D442" s="254">
        <f>(0.2+C415/1000)*B415/1000*1/2*10</f>
        <v>9.75</v>
      </c>
      <c r="E442" s="255"/>
      <c r="F442" s="78">
        <f>(0.2+C415/1000)*B415/1000*1/2</f>
        <v>0.975</v>
      </c>
      <c r="G442" s="78">
        <f>((B415/1000-0.8)*E415+0.2)*10/5</f>
        <v>1.24</v>
      </c>
      <c r="H442" s="78"/>
      <c r="I442" s="79"/>
      <c r="J442" s="57"/>
    </row>
    <row r="443" spans="1:10" ht="13.5" customHeight="1">
      <c r="A443" s="49"/>
      <c r="B443" s="102"/>
      <c r="C443" s="89"/>
      <c r="D443" s="252"/>
      <c r="E443" s="253"/>
      <c r="F443" s="89"/>
      <c r="G443" s="80"/>
      <c r="H443" s="80"/>
      <c r="I443" s="81"/>
      <c r="J443" s="53"/>
    </row>
    <row r="444" spans="1:10" ht="13.5" customHeight="1">
      <c r="A444" s="54">
        <f>A417</f>
        <v>1400</v>
      </c>
      <c r="B444" s="101">
        <f>(C417/1000+0.1*2)*10</f>
        <v>12.4</v>
      </c>
      <c r="C444" s="78">
        <f>(B417/1000+F417/1000)*10</f>
        <v>30.326665305566838</v>
      </c>
      <c r="D444" s="254">
        <f>(0.2+C417/1000)*B417/1000*1/2*10</f>
        <v>8.68</v>
      </c>
      <c r="E444" s="255"/>
      <c r="F444" s="78">
        <f>(0.2+C417/1000)*B417/1000*1/2</f>
        <v>0.868</v>
      </c>
      <c r="G444" s="78"/>
      <c r="H444" s="78"/>
      <c r="I444" s="79"/>
      <c r="J444" s="57"/>
    </row>
    <row r="445" spans="1:10" ht="13.5" customHeight="1">
      <c r="A445" s="49"/>
      <c r="B445" s="103"/>
      <c r="C445" s="80"/>
      <c r="D445" s="252"/>
      <c r="E445" s="253"/>
      <c r="F445" s="80"/>
      <c r="G445" s="80"/>
      <c r="H445" s="80"/>
      <c r="I445" s="81"/>
      <c r="J445" s="53"/>
    </row>
    <row r="446" spans="1:10" ht="13.5" customHeight="1">
      <c r="A446" s="54">
        <f>A419</f>
        <v>1300</v>
      </c>
      <c r="B446" s="101">
        <f>(C419/1000+0.1*2)*10</f>
        <v>11.799999999999999</v>
      </c>
      <c r="C446" s="78">
        <f>(B419/1000+F419/1000)*10</f>
        <v>28.16047492659778</v>
      </c>
      <c r="D446" s="254">
        <f>(0.2+C419/1000)*B419/1000*1/2*10</f>
        <v>7.67</v>
      </c>
      <c r="E446" s="255"/>
      <c r="F446" s="78">
        <f>(0.2+C419/1000)*B419/1000*1/2</f>
        <v>0.767</v>
      </c>
      <c r="G446" s="78"/>
      <c r="H446" s="78"/>
      <c r="I446" s="79"/>
      <c r="J446" s="57"/>
    </row>
    <row r="447" spans="1:10" ht="13.5" customHeight="1">
      <c r="A447" s="49"/>
      <c r="B447" s="103"/>
      <c r="C447" s="80"/>
      <c r="D447" s="252"/>
      <c r="E447" s="253"/>
      <c r="F447" s="80"/>
      <c r="G447" s="80"/>
      <c r="H447" s="80"/>
      <c r="I447" s="81"/>
      <c r="J447" s="53"/>
    </row>
    <row r="448" spans="1:10" ht="13.5" customHeight="1">
      <c r="A448" s="54">
        <f>A421</f>
        <v>1200</v>
      </c>
      <c r="B448" s="101">
        <f>(C421/1000+0.1*2)*10</f>
        <v>11.200000000000001</v>
      </c>
      <c r="C448" s="78">
        <f>(B421/1000+F421/1000)*10</f>
        <v>25.994284547628723</v>
      </c>
      <c r="D448" s="254">
        <f>(0.2+C421/1000)*B421/1000*1/2*10</f>
        <v>6.7200000000000015</v>
      </c>
      <c r="E448" s="255"/>
      <c r="F448" s="78">
        <f>(0.2+C421/1000)*B421/1000*1/2</f>
        <v>0.6720000000000002</v>
      </c>
      <c r="G448" s="78"/>
      <c r="H448" s="78"/>
      <c r="I448" s="79"/>
      <c r="J448" s="57"/>
    </row>
    <row r="449" spans="1:10" ht="13.5" customHeight="1">
      <c r="A449" s="49"/>
      <c r="B449" s="103"/>
      <c r="C449" s="80"/>
      <c r="D449" s="252"/>
      <c r="E449" s="253"/>
      <c r="F449" s="80"/>
      <c r="G449" s="80"/>
      <c r="H449" s="80"/>
      <c r="I449" s="81"/>
      <c r="J449" s="53"/>
    </row>
    <row r="450" spans="1:10" ht="13.5" customHeight="1">
      <c r="A450" s="54">
        <f>A423</f>
        <v>1100</v>
      </c>
      <c r="B450" s="101">
        <f>(C423/1000+0.1*2)*10</f>
        <v>10.600000000000001</v>
      </c>
      <c r="C450" s="78">
        <f>(B423/1000+F423/1000)*10</f>
        <v>23.82809416865966</v>
      </c>
      <c r="D450" s="254">
        <f>(0.2+C423/1000)*B423/1000*1/2*10</f>
        <v>5.83</v>
      </c>
      <c r="E450" s="255"/>
      <c r="F450" s="78">
        <f>(0.2+C423/1000)*B423/1000*1/2</f>
        <v>0.583</v>
      </c>
      <c r="G450" s="78"/>
      <c r="H450" s="78"/>
      <c r="I450" s="79"/>
      <c r="J450" s="57"/>
    </row>
    <row r="451" spans="1:10" ht="13.5" customHeight="1">
      <c r="A451" s="49"/>
      <c r="B451" s="103"/>
      <c r="C451" s="80"/>
      <c r="D451" s="252"/>
      <c r="E451" s="253"/>
      <c r="F451" s="80"/>
      <c r="G451" s="80"/>
      <c r="H451" s="80"/>
      <c r="I451" s="81"/>
      <c r="J451" s="53"/>
    </row>
    <row r="452" spans="1:10" ht="13.5" customHeight="1">
      <c r="A452" s="54">
        <f>A425</f>
        <v>1000</v>
      </c>
      <c r="B452" s="101">
        <f>(C425/1000+0.1*2)*10</f>
        <v>10</v>
      </c>
      <c r="C452" s="78">
        <f>(B425/1000+F425/1000)*10</f>
        <v>21.661903789690598</v>
      </c>
      <c r="D452" s="254">
        <f>(0.2+C425/1000)*B425/1000*1/2*10</f>
        <v>5</v>
      </c>
      <c r="E452" s="255"/>
      <c r="F452" s="78">
        <f>(0.2+C425/1000)*B425/1000*1/2</f>
        <v>0.5</v>
      </c>
      <c r="G452" s="78"/>
      <c r="H452" s="80"/>
      <c r="I452" s="81"/>
      <c r="J452" s="53"/>
    </row>
    <row r="453" spans="1:10" ht="13.5" customHeight="1">
      <c r="A453" s="49"/>
      <c r="B453" s="104"/>
      <c r="C453" s="82"/>
      <c r="D453" s="252"/>
      <c r="E453" s="253"/>
      <c r="F453" s="82"/>
      <c r="G453" s="82"/>
      <c r="H453" s="82"/>
      <c r="I453" s="83"/>
      <c r="J453" s="61"/>
    </row>
    <row r="454" spans="1:10" ht="13.5" customHeight="1">
      <c r="A454" s="71"/>
      <c r="B454" s="105"/>
      <c r="C454" s="84"/>
      <c r="D454" s="256"/>
      <c r="E454" s="225"/>
      <c r="F454" s="84"/>
      <c r="G454" s="84"/>
      <c r="H454" s="84"/>
      <c r="I454" s="85"/>
      <c r="J454" s="63"/>
    </row>
    <row r="457" spans="1:10" ht="24.75" customHeight="1">
      <c r="A457" s="22" t="s">
        <v>50</v>
      </c>
      <c r="B457" s="2"/>
      <c r="C457" s="2"/>
      <c r="D457" s="2"/>
      <c r="E457" s="2"/>
      <c r="F457" s="2"/>
      <c r="G457" s="2"/>
      <c r="H457" s="2"/>
      <c r="I457" s="2"/>
      <c r="J457" s="88"/>
    </row>
    <row r="458" spans="1:10" ht="24.75" customHeight="1">
      <c r="A458" s="227" t="s">
        <v>22</v>
      </c>
      <c r="B458" s="228"/>
      <c r="C458" s="244"/>
      <c r="D458" s="2" t="s">
        <v>137</v>
      </c>
      <c r="E458" s="2"/>
      <c r="F458" s="2"/>
      <c r="G458" s="2"/>
      <c r="H458" s="2"/>
      <c r="I458" s="3"/>
      <c r="J458" s="4"/>
    </row>
    <row r="459" spans="1:10" s="9" customFormat="1" ht="15" customHeight="1">
      <c r="A459" s="47" t="s">
        <v>51</v>
      </c>
      <c r="B459" s="6"/>
      <c r="C459" s="6"/>
      <c r="D459" s="6"/>
      <c r="E459" s="6"/>
      <c r="F459" s="6"/>
      <c r="G459" s="6"/>
      <c r="H459" s="6"/>
      <c r="I459" s="7"/>
      <c r="J459" s="8"/>
    </row>
    <row r="460" spans="1:10" ht="15" customHeight="1">
      <c r="A460" s="48" t="s">
        <v>52</v>
      </c>
      <c r="B460" s="69" t="s">
        <v>53</v>
      </c>
      <c r="C460" s="69" t="s">
        <v>54</v>
      </c>
      <c r="D460" s="245" t="s">
        <v>55</v>
      </c>
      <c r="E460" s="246"/>
      <c r="F460" s="69" t="s">
        <v>56</v>
      </c>
      <c r="G460" s="69"/>
      <c r="H460" s="69"/>
      <c r="I460" s="69"/>
      <c r="J460" s="72"/>
    </row>
    <row r="461" spans="1:10" ht="13.5" customHeight="1">
      <c r="A461" s="49"/>
      <c r="B461" s="50"/>
      <c r="C461" s="51"/>
      <c r="D461" s="91"/>
      <c r="E461" s="96"/>
      <c r="F461" s="51"/>
      <c r="G461" s="51"/>
      <c r="H461" s="51"/>
      <c r="I461" s="52"/>
      <c r="J461" s="53"/>
    </row>
    <row r="462" spans="1:10" ht="13.5" customHeight="1">
      <c r="A462" s="54">
        <v>2000</v>
      </c>
      <c r="B462" s="55">
        <f>A462</f>
        <v>2000</v>
      </c>
      <c r="C462" s="141">
        <v>1550</v>
      </c>
      <c r="D462" s="92" t="s">
        <v>57</v>
      </c>
      <c r="E462" s="100">
        <f>(C462-200)/B462</f>
        <v>0.675</v>
      </c>
      <c r="F462" s="141">
        <f>SQRT((C462-200)^2+B462^2)</f>
        <v>2412.9857024027306</v>
      </c>
      <c r="G462" s="56"/>
      <c r="H462" s="56"/>
      <c r="I462" s="56"/>
      <c r="J462" s="75"/>
    </row>
    <row r="463" spans="1:10" ht="13.5" customHeight="1">
      <c r="A463" s="58"/>
      <c r="B463" s="59"/>
      <c r="C463" s="60"/>
      <c r="D463" s="93"/>
      <c r="E463" s="98"/>
      <c r="F463" s="60"/>
      <c r="G463" s="60"/>
      <c r="H463" s="60"/>
      <c r="I463" s="60"/>
      <c r="J463" s="76"/>
    </row>
    <row r="464" spans="1:10" ht="13.5" customHeight="1">
      <c r="A464" s="54">
        <v>1900</v>
      </c>
      <c r="B464" s="55">
        <f>A464</f>
        <v>1900</v>
      </c>
      <c r="C464" s="141">
        <f>B464*E464+200</f>
        <v>1482.5</v>
      </c>
      <c r="D464" s="92" t="s">
        <v>57</v>
      </c>
      <c r="E464" s="100">
        <f>(C462-200)/B462</f>
        <v>0.675</v>
      </c>
      <c r="F464" s="141">
        <f>SQRT((C464-200)^2+B464^2)</f>
        <v>2292.336417282594</v>
      </c>
      <c r="G464" s="56"/>
      <c r="H464" s="56"/>
      <c r="I464" s="56"/>
      <c r="J464" s="75"/>
    </row>
    <row r="465" spans="1:10" ht="13.5" customHeight="1">
      <c r="A465" s="58"/>
      <c r="B465" s="59"/>
      <c r="C465" s="142"/>
      <c r="D465" s="93"/>
      <c r="E465" s="98"/>
      <c r="F465" s="60"/>
      <c r="G465" s="60"/>
      <c r="H465" s="60"/>
      <c r="I465" s="60"/>
      <c r="J465" s="76"/>
    </row>
    <row r="466" spans="1:10" ht="13.5" customHeight="1">
      <c r="A466" s="54">
        <v>1800</v>
      </c>
      <c r="B466" s="55">
        <f>A466</f>
        <v>1800</v>
      </c>
      <c r="C466" s="141">
        <f>B466*E466+200</f>
        <v>1415</v>
      </c>
      <c r="D466" s="92" t="s">
        <v>57</v>
      </c>
      <c r="E466" s="100">
        <f>(C462-200)/B462</f>
        <v>0.675</v>
      </c>
      <c r="F466" s="141">
        <f>SQRT((C466-200)^2+B466^2)</f>
        <v>2171.6871321624576</v>
      </c>
      <c r="G466" s="56"/>
      <c r="H466" s="56"/>
      <c r="I466" s="56"/>
      <c r="J466" s="75"/>
    </row>
    <row r="467" spans="1:10" ht="13.5" customHeight="1">
      <c r="A467" s="58"/>
      <c r="B467" s="59"/>
      <c r="C467" s="142"/>
      <c r="D467" s="93"/>
      <c r="E467" s="98"/>
      <c r="F467" s="60"/>
      <c r="G467" s="60"/>
      <c r="H467" s="60"/>
      <c r="I467" s="60"/>
      <c r="J467" s="76"/>
    </row>
    <row r="468" spans="1:10" ht="13.5" customHeight="1">
      <c r="A468" s="54">
        <v>1700</v>
      </c>
      <c r="B468" s="55">
        <f>A468</f>
        <v>1700</v>
      </c>
      <c r="C468" s="141">
        <f>B468*E468+200</f>
        <v>1347.5</v>
      </c>
      <c r="D468" s="92" t="s">
        <v>57</v>
      </c>
      <c r="E468" s="100">
        <f>(C462-200)/B462</f>
        <v>0.675</v>
      </c>
      <c r="F468" s="141">
        <f>SQRT((C468-200)^2+B468^2)</f>
        <v>2051.037847042321</v>
      </c>
      <c r="G468" s="56"/>
      <c r="H468" s="56"/>
      <c r="I468" s="56"/>
      <c r="J468" s="75"/>
    </row>
    <row r="469" spans="1:10" ht="13.5" customHeight="1">
      <c r="A469" s="58"/>
      <c r="B469" s="59"/>
      <c r="C469" s="142"/>
      <c r="D469" s="93"/>
      <c r="E469" s="98"/>
      <c r="F469" s="60"/>
      <c r="G469" s="60"/>
      <c r="H469" s="60"/>
      <c r="I469" s="60"/>
      <c r="J469" s="76"/>
    </row>
    <row r="470" spans="1:10" ht="13.5" customHeight="1">
      <c r="A470" s="54">
        <v>1600</v>
      </c>
      <c r="B470" s="55">
        <f>A470</f>
        <v>1600</v>
      </c>
      <c r="C470" s="141">
        <f>B470*E470+200</f>
        <v>1280</v>
      </c>
      <c r="D470" s="92" t="s">
        <v>57</v>
      </c>
      <c r="E470" s="100">
        <f>(C462-200)/B462</f>
        <v>0.675</v>
      </c>
      <c r="F470" s="141">
        <f>SQRT((C470-200)^2+B470^2)</f>
        <v>1930.3885619221846</v>
      </c>
      <c r="G470" s="56"/>
      <c r="H470" s="56"/>
      <c r="I470" s="56"/>
      <c r="J470" s="75"/>
    </row>
    <row r="471" spans="1:10" ht="13.5" customHeight="1">
      <c r="A471" s="58"/>
      <c r="B471" s="59"/>
      <c r="C471" s="142"/>
      <c r="D471" s="93"/>
      <c r="E471" s="98"/>
      <c r="F471" s="60"/>
      <c r="G471" s="60"/>
      <c r="H471" s="60"/>
      <c r="I471" s="60"/>
      <c r="J471" s="76"/>
    </row>
    <row r="472" spans="1:10" ht="13.5" customHeight="1">
      <c r="A472" s="54">
        <v>1500</v>
      </c>
      <c r="B472" s="55">
        <f>A472</f>
        <v>1500</v>
      </c>
      <c r="C472" s="141">
        <f>B472*E472+200</f>
        <v>1212.5</v>
      </c>
      <c r="D472" s="92" t="s">
        <v>57</v>
      </c>
      <c r="E472" s="100">
        <f>(C462-200)/B462</f>
        <v>0.675</v>
      </c>
      <c r="F472" s="141">
        <f>SQRT((C472-200)^2+B472^2)</f>
        <v>1809.7392768020482</v>
      </c>
      <c r="G472" s="56"/>
      <c r="H472" s="56"/>
      <c r="I472" s="56"/>
      <c r="J472" s="75"/>
    </row>
    <row r="473" spans="1:10" ht="13.5" customHeight="1">
      <c r="A473" s="58"/>
      <c r="B473" s="59"/>
      <c r="C473" s="60"/>
      <c r="D473" s="93"/>
      <c r="E473" s="98"/>
      <c r="F473" s="60"/>
      <c r="G473" s="60"/>
      <c r="H473" s="60"/>
      <c r="I473" s="60"/>
      <c r="J473" s="76"/>
    </row>
    <row r="474" spans="1:10" ht="13.5" customHeight="1">
      <c r="A474" s="54">
        <v>1400</v>
      </c>
      <c r="B474" s="55">
        <f>A474</f>
        <v>1400</v>
      </c>
      <c r="C474" s="141">
        <f>B474*E474+200</f>
        <v>1145</v>
      </c>
      <c r="D474" s="92" t="s">
        <v>57</v>
      </c>
      <c r="E474" s="100">
        <f>(C462-200)/B462</f>
        <v>0.675</v>
      </c>
      <c r="F474" s="141">
        <f>SQRT((C474-200)^2+B474^2)</f>
        <v>1689.0899916819114</v>
      </c>
      <c r="G474" s="56"/>
      <c r="H474" s="56"/>
      <c r="I474" s="56"/>
      <c r="J474" s="75"/>
    </row>
    <row r="475" spans="1:10" ht="13.5" customHeight="1">
      <c r="A475" s="58"/>
      <c r="B475" s="59"/>
      <c r="C475" s="142"/>
      <c r="D475" s="93"/>
      <c r="E475" s="98"/>
      <c r="F475" s="60"/>
      <c r="G475" s="60"/>
      <c r="H475" s="60"/>
      <c r="I475" s="60"/>
      <c r="J475" s="76"/>
    </row>
    <row r="476" spans="1:10" ht="13.5" customHeight="1">
      <c r="A476" s="54">
        <v>1300</v>
      </c>
      <c r="B476" s="55">
        <f>A476</f>
        <v>1300</v>
      </c>
      <c r="C476" s="141">
        <f>B476*E476+200</f>
        <v>1077.5</v>
      </c>
      <c r="D476" s="92" t="s">
        <v>57</v>
      </c>
      <c r="E476" s="100">
        <f>(C462-200)/B462</f>
        <v>0.675</v>
      </c>
      <c r="F476" s="141">
        <f>SQRT((C476-200)^2+B476^2)</f>
        <v>1568.440706561775</v>
      </c>
      <c r="G476" s="56"/>
      <c r="H476" s="56"/>
      <c r="I476" s="56"/>
      <c r="J476" s="75"/>
    </row>
    <row r="477" spans="1:10" ht="13.5" customHeight="1">
      <c r="A477" s="58"/>
      <c r="B477" s="59"/>
      <c r="C477" s="142"/>
      <c r="D477" s="93"/>
      <c r="E477" s="98"/>
      <c r="F477" s="60"/>
      <c r="G477" s="60"/>
      <c r="H477" s="60"/>
      <c r="I477" s="60"/>
      <c r="J477" s="76"/>
    </row>
    <row r="478" spans="1:10" ht="13.5" customHeight="1">
      <c r="A478" s="54">
        <v>1200</v>
      </c>
      <c r="B478" s="55">
        <f>A478</f>
        <v>1200</v>
      </c>
      <c r="C478" s="141">
        <f>B478*E478+200</f>
        <v>1010</v>
      </c>
      <c r="D478" s="92" t="s">
        <v>57</v>
      </c>
      <c r="E478" s="100">
        <f>(C462-200)/B462</f>
        <v>0.675</v>
      </c>
      <c r="F478" s="141">
        <f>SQRT((C478-200)^2+B478^2)</f>
        <v>1447.7914214416385</v>
      </c>
      <c r="G478" s="56"/>
      <c r="H478" s="56"/>
      <c r="I478" s="56"/>
      <c r="J478" s="75"/>
    </row>
    <row r="479" spans="1:10" ht="13.5" customHeight="1">
      <c r="A479" s="58"/>
      <c r="B479" s="59"/>
      <c r="C479" s="142"/>
      <c r="D479" s="93"/>
      <c r="E479" s="98"/>
      <c r="F479" s="60"/>
      <c r="G479" s="60"/>
      <c r="H479" s="60"/>
      <c r="I479" s="60"/>
      <c r="J479" s="76"/>
    </row>
    <row r="480" spans="1:10" ht="13.5" customHeight="1">
      <c r="A480" s="54">
        <v>1100</v>
      </c>
      <c r="B480" s="55">
        <f>A480</f>
        <v>1100</v>
      </c>
      <c r="C480" s="141">
        <f>B480*E480+200</f>
        <v>942.5</v>
      </c>
      <c r="D480" s="92" t="s">
        <v>57</v>
      </c>
      <c r="E480" s="100">
        <f>(C462-200)/B462</f>
        <v>0.675</v>
      </c>
      <c r="F480" s="141">
        <f>SQRT((C480-200)^2+B480^2)</f>
        <v>1327.142136321502</v>
      </c>
      <c r="G480" s="56"/>
      <c r="H480" s="56"/>
      <c r="I480" s="56"/>
      <c r="J480" s="75"/>
    </row>
    <row r="481" spans="1:10" ht="13.5" customHeight="1">
      <c r="A481" s="58"/>
      <c r="B481" s="59"/>
      <c r="C481" s="142"/>
      <c r="D481" s="93"/>
      <c r="E481" s="98"/>
      <c r="F481" s="60"/>
      <c r="G481" s="60"/>
      <c r="H481" s="60"/>
      <c r="I481" s="60"/>
      <c r="J481" s="76"/>
    </row>
    <row r="482" spans="1:10" ht="13.5" customHeight="1">
      <c r="A482" s="54">
        <v>1000</v>
      </c>
      <c r="B482" s="55">
        <f>A482</f>
        <v>1000</v>
      </c>
      <c r="C482" s="141">
        <f>B482*E482+200</f>
        <v>875</v>
      </c>
      <c r="D482" s="92" t="s">
        <v>57</v>
      </c>
      <c r="E482" s="100">
        <f>(C462-200)/B462</f>
        <v>0.675</v>
      </c>
      <c r="F482" s="141">
        <f>SQRT((C482-200)^2+B482^2)</f>
        <v>1206.4928512013653</v>
      </c>
      <c r="G482" s="56"/>
      <c r="H482" s="56"/>
      <c r="I482" s="56"/>
      <c r="J482" s="75"/>
    </row>
    <row r="483" spans="1:10" ht="13.5" customHeight="1">
      <c r="A483" s="58"/>
      <c r="B483" s="59"/>
      <c r="C483" s="60"/>
      <c r="D483" s="93"/>
      <c r="E483" s="98"/>
      <c r="F483" s="60"/>
      <c r="G483" s="60"/>
      <c r="H483" s="60"/>
      <c r="I483" s="60"/>
      <c r="J483" s="76"/>
    </row>
    <row r="484" spans="1:10" ht="13.5" customHeight="1">
      <c r="A484" s="54"/>
      <c r="B484" s="55"/>
      <c r="C484" s="62"/>
      <c r="D484" s="95"/>
      <c r="E484" s="99"/>
      <c r="F484" s="62"/>
      <c r="G484" s="62"/>
      <c r="H484" s="62"/>
      <c r="I484" s="62"/>
      <c r="J484" s="77"/>
    </row>
    <row r="485" spans="1:10" ht="15" customHeight="1">
      <c r="A485" s="64" t="s">
        <v>58</v>
      </c>
      <c r="B485" s="65"/>
      <c r="C485" s="65"/>
      <c r="D485" s="65"/>
      <c r="E485" s="65"/>
      <c r="F485" s="65"/>
      <c r="G485" s="65"/>
      <c r="H485" s="65"/>
      <c r="I485" s="66" t="s">
        <v>10</v>
      </c>
      <c r="J485" s="67"/>
    </row>
    <row r="486" spans="1:10" ht="15" customHeight="1">
      <c r="A486" s="247" t="s">
        <v>93</v>
      </c>
      <c r="B486" s="74" t="s">
        <v>27</v>
      </c>
      <c r="C486" s="74" t="s">
        <v>32</v>
      </c>
      <c r="D486" s="245" t="s">
        <v>59</v>
      </c>
      <c r="E486" s="249"/>
      <c r="F486" s="74" t="s">
        <v>35</v>
      </c>
      <c r="G486" s="139" t="s">
        <v>47</v>
      </c>
      <c r="H486" s="74"/>
      <c r="I486" s="74"/>
      <c r="J486" s="86" t="s">
        <v>60</v>
      </c>
    </row>
    <row r="487" spans="1:10" ht="15" customHeight="1">
      <c r="A487" s="248"/>
      <c r="B487" s="68" t="s">
        <v>72</v>
      </c>
      <c r="C487" s="68" t="s">
        <v>72</v>
      </c>
      <c r="D487" s="250" t="s">
        <v>73</v>
      </c>
      <c r="E487" s="251"/>
      <c r="F487" s="68" t="s">
        <v>72</v>
      </c>
      <c r="G487" s="68" t="s">
        <v>49</v>
      </c>
      <c r="H487" s="73"/>
      <c r="I487" s="69"/>
      <c r="J487" s="70"/>
    </row>
    <row r="488" spans="1:10" ht="13.5" customHeight="1">
      <c r="A488" s="49"/>
      <c r="B488" s="50"/>
      <c r="C488" s="51"/>
      <c r="D488" s="226"/>
      <c r="E488" s="222"/>
      <c r="F488" s="51"/>
      <c r="G488" s="51"/>
      <c r="H488" s="51"/>
      <c r="I488" s="52"/>
      <c r="J488" s="53"/>
    </row>
    <row r="489" spans="1:10" ht="13.5" customHeight="1">
      <c r="A489" s="54">
        <f>A462</f>
        <v>2000</v>
      </c>
      <c r="B489" s="101">
        <f>(C462/1000+0.1*2)*10</f>
        <v>17.5</v>
      </c>
      <c r="C489" s="78">
        <f>(B462/1000+F462/1000)*10</f>
        <v>44.1298570240273</v>
      </c>
      <c r="D489" s="254">
        <f>(0.2+C462/1000)*B462/1000*1/2*10</f>
        <v>17.5</v>
      </c>
      <c r="E489" s="255"/>
      <c r="F489" s="78">
        <f>(0.2+C462/1000)*B462/1000*1/2</f>
        <v>1.75</v>
      </c>
      <c r="G489" s="78">
        <f>((B462/1000-0.8)*E462+0.2)*10/5</f>
        <v>2.02</v>
      </c>
      <c r="H489" s="78"/>
      <c r="I489" s="79"/>
      <c r="J489" s="57"/>
    </row>
    <row r="490" spans="1:10" ht="13.5" customHeight="1">
      <c r="A490" s="49"/>
      <c r="B490" s="102"/>
      <c r="C490" s="89"/>
      <c r="D490" s="252"/>
      <c r="E490" s="253"/>
      <c r="F490" s="89"/>
      <c r="G490" s="80"/>
      <c r="H490" s="80"/>
      <c r="I490" s="81"/>
      <c r="J490" s="53"/>
    </row>
    <row r="491" spans="1:10" ht="13.5" customHeight="1">
      <c r="A491" s="54">
        <f>A464</f>
        <v>1900</v>
      </c>
      <c r="B491" s="101">
        <f>(C464/1000+0.1*2)*10</f>
        <v>16.825</v>
      </c>
      <c r="C491" s="78">
        <f>(B464/1000+F464/1000)*10</f>
        <v>41.923364172825934</v>
      </c>
      <c r="D491" s="254">
        <f>(0.2+C464/1000)*B464/1000*1/2*10</f>
        <v>15.98375</v>
      </c>
      <c r="E491" s="255"/>
      <c r="F491" s="78">
        <f>(0.2+C464/1000)*B464/1000*1/2</f>
        <v>1.598375</v>
      </c>
      <c r="G491" s="78">
        <f>((B464/1000-0.8)*E464+0.2)*10/5</f>
        <v>1.8849999999999998</v>
      </c>
      <c r="H491" s="78"/>
      <c r="I491" s="79"/>
      <c r="J491" s="57"/>
    </row>
    <row r="492" spans="1:10" ht="13.5" customHeight="1">
      <c r="A492" s="49"/>
      <c r="B492" s="102"/>
      <c r="C492" s="89"/>
      <c r="D492" s="252"/>
      <c r="E492" s="253"/>
      <c r="F492" s="89"/>
      <c r="G492" s="80"/>
      <c r="H492" s="80"/>
      <c r="I492" s="81"/>
      <c r="J492" s="53"/>
    </row>
    <row r="493" spans="1:10" ht="13.5" customHeight="1">
      <c r="A493" s="54">
        <f>A466</f>
        <v>1800</v>
      </c>
      <c r="B493" s="101">
        <f>(C466/1000+0.1*2)*10</f>
        <v>16.15</v>
      </c>
      <c r="C493" s="78">
        <f>(B466/1000+F466/1000)*10</f>
        <v>39.71687132162458</v>
      </c>
      <c r="D493" s="254">
        <f>(0.2+C466/1000)*B466/1000*1/2*10</f>
        <v>14.535</v>
      </c>
      <c r="E493" s="255"/>
      <c r="F493" s="78">
        <f>(0.2+C466/1000)*B466/1000*1/2</f>
        <v>1.4535</v>
      </c>
      <c r="G493" s="78">
        <f>((B466/1000-0.8)*E466+0.2)*10/5</f>
        <v>1.75</v>
      </c>
      <c r="H493" s="78"/>
      <c r="I493" s="79"/>
      <c r="J493" s="57"/>
    </row>
    <row r="494" spans="1:10" ht="13.5" customHeight="1">
      <c r="A494" s="49"/>
      <c r="B494" s="102"/>
      <c r="C494" s="89"/>
      <c r="D494" s="252"/>
      <c r="E494" s="253"/>
      <c r="F494" s="89"/>
      <c r="G494" s="80"/>
      <c r="H494" s="80"/>
      <c r="I494" s="81"/>
      <c r="J494" s="53"/>
    </row>
    <row r="495" spans="1:10" ht="13.5" customHeight="1">
      <c r="A495" s="54">
        <f>A468</f>
        <v>1700</v>
      </c>
      <c r="B495" s="101">
        <f>(C468/1000+0.1*2)*10</f>
        <v>15.474999999999998</v>
      </c>
      <c r="C495" s="78">
        <f>(B468/1000+F468/1000)*10</f>
        <v>37.510378470423205</v>
      </c>
      <c r="D495" s="254">
        <f>(0.2+C468/1000)*B468/1000*1/2*10</f>
        <v>13.153749999999999</v>
      </c>
      <c r="E495" s="255"/>
      <c r="F495" s="78">
        <f>(0.2+C468/1000)*B468/1000*1/2</f>
        <v>1.315375</v>
      </c>
      <c r="G495" s="78">
        <f>((B468/1000-0.8)*E468+0.2)*10/5</f>
        <v>1.6149999999999998</v>
      </c>
      <c r="H495" s="78"/>
      <c r="I495" s="79"/>
      <c r="J495" s="57"/>
    </row>
    <row r="496" spans="1:10" ht="13.5" customHeight="1">
      <c r="A496" s="49"/>
      <c r="B496" s="102"/>
      <c r="C496" s="89"/>
      <c r="D496" s="252"/>
      <c r="E496" s="253"/>
      <c r="F496" s="89"/>
      <c r="G496" s="80"/>
      <c r="H496" s="80"/>
      <c r="I496" s="81"/>
      <c r="J496" s="53"/>
    </row>
    <row r="497" spans="1:10" ht="13.5" customHeight="1">
      <c r="A497" s="54">
        <f>A470</f>
        <v>1600</v>
      </c>
      <c r="B497" s="101">
        <f>(C470/1000+0.1*2)*10</f>
        <v>14.8</v>
      </c>
      <c r="C497" s="78">
        <f>(B470/1000+F470/1000)*10</f>
        <v>35.303885619221845</v>
      </c>
      <c r="D497" s="254">
        <f>(0.2+C470/1000)*B470/1000*1/2*10</f>
        <v>11.84</v>
      </c>
      <c r="E497" s="255"/>
      <c r="F497" s="78">
        <f>(0.2+C470/1000)*B470/1000*1/2</f>
        <v>1.184</v>
      </c>
      <c r="G497" s="78">
        <f>((B470/1000-0.8)*E470+0.2)*10/5</f>
        <v>1.48</v>
      </c>
      <c r="H497" s="78"/>
      <c r="I497" s="79"/>
      <c r="J497" s="57"/>
    </row>
    <row r="498" spans="1:10" ht="13.5" customHeight="1">
      <c r="A498" s="49"/>
      <c r="B498" s="102"/>
      <c r="C498" s="89"/>
      <c r="D498" s="252"/>
      <c r="E498" s="253"/>
      <c r="F498" s="89"/>
      <c r="G498" s="80"/>
      <c r="H498" s="80"/>
      <c r="I498" s="81"/>
      <c r="J498" s="53"/>
    </row>
    <row r="499" spans="1:10" ht="13.5" customHeight="1">
      <c r="A499" s="54">
        <f>A472</f>
        <v>1500</v>
      </c>
      <c r="B499" s="101">
        <f>(C472/1000+0.1*2)*10</f>
        <v>14.124999999999998</v>
      </c>
      <c r="C499" s="78">
        <f>(B472/1000+F472/1000)*10</f>
        <v>33.097392768020484</v>
      </c>
      <c r="D499" s="254">
        <f>(0.2+C472/1000)*B472/1000*1/2*10</f>
        <v>10.59375</v>
      </c>
      <c r="E499" s="255"/>
      <c r="F499" s="78">
        <f>(0.2+C472/1000)*B472/1000*1/2</f>
        <v>1.059375</v>
      </c>
      <c r="G499" s="78">
        <f>((B472/1000-0.8)*E472+0.2)*10/5</f>
        <v>1.345</v>
      </c>
      <c r="H499" s="78"/>
      <c r="I499" s="79"/>
      <c r="J499" s="57"/>
    </row>
    <row r="500" spans="1:10" ht="13.5" customHeight="1">
      <c r="A500" s="49"/>
      <c r="B500" s="102"/>
      <c r="C500" s="89"/>
      <c r="D500" s="252"/>
      <c r="E500" s="253"/>
      <c r="F500" s="89"/>
      <c r="G500" s="80"/>
      <c r="H500" s="80"/>
      <c r="I500" s="81"/>
      <c r="J500" s="53"/>
    </row>
    <row r="501" spans="1:10" ht="13.5" customHeight="1">
      <c r="A501" s="54">
        <f>A474</f>
        <v>1400</v>
      </c>
      <c r="B501" s="101">
        <f>(C474/1000+0.1*2)*10</f>
        <v>13.45</v>
      </c>
      <c r="C501" s="78">
        <f>(B474/1000+F474/1000)*10</f>
        <v>30.890899916819112</v>
      </c>
      <c r="D501" s="254">
        <f>(0.2+C474/1000)*B474/1000*1/2*10</f>
        <v>9.415</v>
      </c>
      <c r="E501" s="255"/>
      <c r="F501" s="78">
        <f>(0.2+C474/1000)*B474/1000*1/2</f>
        <v>0.9415</v>
      </c>
      <c r="G501" s="78"/>
      <c r="H501" s="78"/>
      <c r="I501" s="79"/>
      <c r="J501" s="57"/>
    </row>
    <row r="502" spans="1:10" ht="13.5" customHeight="1">
      <c r="A502" s="49"/>
      <c r="B502" s="103"/>
      <c r="C502" s="80"/>
      <c r="D502" s="252"/>
      <c r="E502" s="253"/>
      <c r="F502" s="80"/>
      <c r="G502" s="80"/>
      <c r="H502" s="80"/>
      <c r="I502" s="81"/>
      <c r="J502" s="53"/>
    </row>
    <row r="503" spans="1:10" ht="13.5" customHeight="1">
      <c r="A503" s="54">
        <f>A476</f>
        <v>1300</v>
      </c>
      <c r="B503" s="101">
        <f>(C476/1000+0.1*2)*10</f>
        <v>12.774999999999999</v>
      </c>
      <c r="C503" s="78">
        <f>(B476/1000+F476/1000)*10</f>
        <v>28.684407065617748</v>
      </c>
      <c r="D503" s="254">
        <f>(0.2+C476/1000)*B476/1000*1/2*10</f>
        <v>8.303749999999999</v>
      </c>
      <c r="E503" s="255"/>
      <c r="F503" s="78">
        <f>(0.2+C476/1000)*B476/1000*1/2</f>
        <v>0.8303749999999999</v>
      </c>
      <c r="G503" s="78"/>
      <c r="H503" s="78"/>
      <c r="I503" s="79"/>
      <c r="J503" s="57"/>
    </row>
    <row r="504" spans="1:10" ht="13.5" customHeight="1">
      <c r="A504" s="49"/>
      <c r="B504" s="103"/>
      <c r="C504" s="80"/>
      <c r="D504" s="252"/>
      <c r="E504" s="253"/>
      <c r="F504" s="80"/>
      <c r="G504" s="80"/>
      <c r="H504" s="80"/>
      <c r="I504" s="81"/>
      <c r="J504" s="53"/>
    </row>
    <row r="505" spans="1:10" ht="13.5" customHeight="1">
      <c r="A505" s="54">
        <f>A478</f>
        <v>1200</v>
      </c>
      <c r="B505" s="101">
        <f>(C478/1000+0.1*2)*10</f>
        <v>12.1</v>
      </c>
      <c r="C505" s="78">
        <f>(B478/1000+F478/1000)*10</f>
        <v>26.477914214416387</v>
      </c>
      <c r="D505" s="254">
        <f>(0.2+C478/1000)*B478/1000*1/2*10</f>
        <v>7.26</v>
      </c>
      <c r="E505" s="255"/>
      <c r="F505" s="78">
        <f>(0.2+C478/1000)*B478/1000*1/2</f>
        <v>0.726</v>
      </c>
      <c r="G505" s="78"/>
      <c r="H505" s="78"/>
      <c r="I505" s="79"/>
      <c r="J505" s="57"/>
    </row>
    <row r="506" spans="1:10" ht="13.5" customHeight="1">
      <c r="A506" s="49"/>
      <c r="B506" s="103"/>
      <c r="C506" s="80"/>
      <c r="D506" s="252"/>
      <c r="E506" s="253"/>
      <c r="F506" s="80"/>
      <c r="G506" s="80"/>
      <c r="H506" s="80"/>
      <c r="I506" s="81"/>
      <c r="J506" s="53"/>
    </row>
    <row r="507" spans="1:10" ht="13.5" customHeight="1">
      <c r="A507" s="54">
        <f>A480</f>
        <v>1100</v>
      </c>
      <c r="B507" s="101">
        <f>(C480/1000+0.1*2)*10</f>
        <v>11.425</v>
      </c>
      <c r="C507" s="78">
        <f>(B480/1000+F480/1000)*10</f>
        <v>24.27142136321502</v>
      </c>
      <c r="D507" s="254">
        <f>(0.2+C480/1000)*B480/1000*1/2*10</f>
        <v>6.28375</v>
      </c>
      <c r="E507" s="255"/>
      <c r="F507" s="78">
        <f>(0.2+C480/1000)*B480/1000*1/2</f>
        <v>0.628375</v>
      </c>
      <c r="G507" s="78"/>
      <c r="H507" s="78"/>
      <c r="I507" s="79"/>
      <c r="J507" s="57"/>
    </row>
    <row r="508" spans="1:10" ht="13.5" customHeight="1">
      <c r="A508" s="49"/>
      <c r="B508" s="103"/>
      <c r="C508" s="80"/>
      <c r="D508" s="252"/>
      <c r="E508" s="253"/>
      <c r="F508" s="80"/>
      <c r="G508" s="80"/>
      <c r="H508" s="80"/>
      <c r="I508" s="81"/>
      <c r="J508" s="53"/>
    </row>
    <row r="509" spans="1:10" ht="13.5" customHeight="1">
      <c r="A509" s="54">
        <f>A482</f>
        <v>1000</v>
      </c>
      <c r="B509" s="101">
        <f>(C482/1000+0.1*2)*10</f>
        <v>10.75</v>
      </c>
      <c r="C509" s="78">
        <f>(B482/1000+F482/1000)*10</f>
        <v>22.06492851201365</v>
      </c>
      <c r="D509" s="254">
        <f>(0.2+C482/1000)*B482/1000*1/2*10</f>
        <v>5.375</v>
      </c>
      <c r="E509" s="255"/>
      <c r="F509" s="78">
        <f>(0.2+C482/1000)*B482/1000*1/2</f>
        <v>0.5375</v>
      </c>
      <c r="G509" s="78"/>
      <c r="H509" s="80"/>
      <c r="I509" s="81"/>
      <c r="J509" s="53"/>
    </row>
    <row r="510" spans="1:10" ht="13.5" customHeight="1">
      <c r="A510" s="49"/>
      <c r="B510" s="104"/>
      <c r="C510" s="82"/>
      <c r="D510" s="252"/>
      <c r="E510" s="253"/>
      <c r="F510" s="82"/>
      <c r="G510" s="82"/>
      <c r="H510" s="82"/>
      <c r="I510" s="83"/>
      <c r="J510" s="61"/>
    </row>
    <row r="511" spans="1:10" ht="13.5" customHeight="1">
      <c r="A511" s="71"/>
      <c r="B511" s="105"/>
      <c r="C511" s="84"/>
      <c r="D511" s="256"/>
      <c r="E511" s="225"/>
      <c r="F511" s="84"/>
      <c r="G511" s="84"/>
      <c r="H511" s="84"/>
      <c r="I511" s="85"/>
      <c r="J511" s="63"/>
    </row>
    <row r="514" spans="1:10" ht="24.75" customHeight="1">
      <c r="A514" s="22" t="s">
        <v>50</v>
      </c>
      <c r="B514" s="2"/>
      <c r="C514" s="2"/>
      <c r="D514" s="2"/>
      <c r="E514" s="2"/>
      <c r="F514" s="2"/>
      <c r="G514" s="2"/>
      <c r="H514" s="2"/>
      <c r="I514" s="2"/>
      <c r="J514" s="88"/>
    </row>
    <row r="515" spans="1:10" ht="24.75" customHeight="1">
      <c r="A515" s="227" t="s">
        <v>22</v>
      </c>
      <c r="B515" s="228"/>
      <c r="C515" s="244"/>
      <c r="D515" s="2" t="s">
        <v>138</v>
      </c>
      <c r="E515" s="2"/>
      <c r="F515" s="2"/>
      <c r="G515" s="2"/>
      <c r="H515" s="2"/>
      <c r="I515" s="3"/>
      <c r="J515" s="4"/>
    </row>
    <row r="516" spans="1:10" s="9" customFormat="1" ht="15" customHeight="1">
      <c r="A516" s="47" t="s">
        <v>51</v>
      </c>
      <c r="B516" s="6"/>
      <c r="C516" s="6"/>
      <c r="D516" s="6"/>
      <c r="E516" s="6"/>
      <c r="F516" s="6"/>
      <c r="G516" s="6"/>
      <c r="H516" s="6"/>
      <c r="I516" s="7"/>
      <c r="J516" s="8"/>
    </row>
    <row r="517" spans="1:10" ht="15" customHeight="1">
      <c r="A517" s="48" t="s">
        <v>52</v>
      </c>
      <c r="B517" s="69" t="s">
        <v>53</v>
      </c>
      <c r="C517" s="69" t="s">
        <v>54</v>
      </c>
      <c r="D517" s="245" t="s">
        <v>55</v>
      </c>
      <c r="E517" s="246"/>
      <c r="F517" s="69" t="s">
        <v>56</v>
      </c>
      <c r="G517" s="69"/>
      <c r="H517" s="69"/>
      <c r="I517" s="69"/>
      <c r="J517" s="72"/>
    </row>
    <row r="518" spans="1:10" ht="13.5" customHeight="1">
      <c r="A518" s="49"/>
      <c r="B518" s="50"/>
      <c r="C518" s="51"/>
      <c r="D518" s="91"/>
      <c r="E518" s="96"/>
      <c r="F518" s="51"/>
      <c r="G518" s="51"/>
      <c r="H518" s="51"/>
      <c r="I518" s="52"/>
      <c r="J518" s="53"/>
    </row>
    <row r="519" spans="1:10" ht="13.5" customHeight="1">
      <c r="A519" s="54">
        <v>2000</v>
      </c>
      <c r="B519" s="55">
        <f>A519</f>
        <v>2000</v>
      </c>
      <c r="C519" s="141">
        <v>1750</v>
      </c>
      <c r="D519" s="92" t="s">
        <v>57</v>
      </c>
      <c r="E519" s="100">
        <f>(C519-200)/B519</f>
        <v>0.775</v>
      </c>
      <c r="F519" s="141">
        <f>SQRT((C519-200)^2+B519^2)</f>
        <v>2530.316185775999</v>
      </c>
      <c r="G519" s="56"/>
      <c r="H519" s="56"/>
      <c r="I519" s="56"/>
      <c r="J519" s="75"/>
    </row>
    <row r="520" spans="1:10" ht="13.5" customHeight="1">
      <c r="A520" s="58"/>
      <c r="B520" s="59"/>
      <c r="C520" s="60"/>
      <c r="D520" s="93"/>
      <c r="E520" s="98"/>
      <c r="F520" s="60"/>
      <c r="G520" s="60"/>
      <c r="H520" s="60"/>
      <c r="I520" s="60"/>
      <c r="J520" s="76"/>
    </row>
    <row r="521" spans="1:10" ht="13.5" customHeight="1">
      <c r="A521" s="54">
        <v>1900</v>
      </c>
      <c r="B521" s="55">
        <f>A521</f>
        <v>1900</v>
      </c>
      <c r="C521" s="141">
        <f>B521*E521+200</f>
        <v>1672.5</v>
      </c>
      <c r="D521" s="92" t="s">
        <v>57</v>
      </c>
      <c r="E521" s="100">
        <f>(C519-200)/B519</f>
        <v>0.775</v>
      </c>
      <c r="F521" s="141">
        <f>SQRT((C521-200)^2+B521^2)</f>
        <v>2403.800376487199</v>
      </c>
      <c r="G521" s="56"/>
      <c r="H521" s="56"/>
      <c r="I521" s="56"/>
      <c r="J521" s="75"/>
    </row>
    <row r="522" spans="1:10" ht="13.5" customHeight="1">
      <c r="A522" s="58"/>
      <c r="B522" s="59"/>
      <c r="C522" s="142"/>
      <c r="D522" s="93"/>
      <c r="E522" s="98"/>
      <c r="F522" s="60"/>
      <c r="G522" s="60"/>
      <c r="H522" s="60"/>
      <c r="I522" s="60"/>
      <c r="J522" s="76"/>
    </row>
    <row r="523" spans="1:10" ht="13.5" customHeight="1">
      <c r="A523" s="54">
        <v>1800</v>
      </c>
      <c r="B523" s="55">
        <f>A523</f>
        <v>1800</v>
      </c>
      <c r="C523" s="141">
        <f>B523*E523+200</f>
        <v>1595</v>
      </c>
      <c r="D523" s="92" t="s">
        <v>57</v>
      </c>
      <c r="E523" s="100">
        <f>(C519-200)/B519</f>
        <v>0.775</v>
      </c>
      <c r="F523" s="141">
        <f>SQRT((C523-200)^2+B523^2)</f>
        <v>2277.284567198399</v>
      </c>
      <c r="G523" s="56"/>
      <c r="H523" s="56"/>
      <c r="I523" s="56"/>
      <c r="J523" s="75"/>
    </row>
    <row r="524" spans="1:10" ht="13.5" customHeight="1">
      <c r="A524" s="58"/>
      <c r="B524" s="59"/>
      <c r="C524" s="142"/>
      <c r="D524" s="93"/>
      <c r="E524" s="98"/>
      <c r="F524" s="60"/>
      <c r="G524" s="60"/>
      <c r="H524" s="60"/>
      <c r="I524" s="60"/>
      <c r="J524" s="76"/>
    </row>
    <row r="525" spans="1:10" ht="13.5" customHeight="1">
      <c r="A525" s="54">
        <v>1700</v>
      </c>
      <c r="B525" s="55">
        <f>A525</f>
        <v>1700</v>
      </c>
      <c r="C525" s="141">
        <f>B525*E525+200</f>
        <v>1517.5</v>
      </c>
      <c r="D525" s="92" t="s">
        <v>57</v>
      </c>
      <c r="E525" s="100">
        <f>(C519-200)/B519</f>
        <v>0.775</v>
      </c>
      <c r="F525" s="141">
        <f>SQRT((C525-200)^2+B525^2)</f>
        <v>2150.768757909599</v>
      </c>
      <c r="G525" s="56"/>
      <c r="H525" s="56"/>
      <c r="I525" s="56"/>
      <c r="J525" s="75"/>
    </row>
    <row r="526" spans="1:10" ht="13.5" customHeight="1">
      <c r="A526" s="58"/>
      <c r="B526" s="59"/>
      <c r="C526" s="142"/>
      <c r="D526" s="93"/>
      <c r="E526" s="98"/>
      <c r="F526" s="60"/>
      <c r="G526" s="60"/>
      <c r="H526" s="60"/>
      <c r="I526" s="60"/>
      <c r="J526" s="76"/>
    </row>
    <row r="527" spans="1:10" ht="13.5" customHeight="1">
      <c r="A527" s="54">
        <v>1600</v>
      </c>
      <c r="B527" s="55">
        <f>A527</f>
        <v>1600</v>
      </c>
      <c r="C527" s="141">
        <f>B527*E527+200</f>
        <v>1440</v>
      </c>
      <c r="D527" s="92" t="s">
        <v>57</v>
      </c>
      <c r="E527" s="100">
        <f>(C519-200)/B519</f>
        <v>0.775</v>
      </c>
      <c r="F527" s="141">
        <f>SQRT((C527-200)^2+B527^2)</f>
        <v>2024.2529486207993</v>
      </c>
      <c r="G527" s="56"/>
      <c r="H527" s="56"/>
      <c r="I527" s="56"/>
      <c r="J527" s="75"/>
    </row>
    <row r="528" spans="1:10" ht="13.5" customHeight="1">
      <c r="A528" s="58"/>
      <c r="B528" s="59"/>
      <c r="C528" s="142"/>
      <c r="D528" s="93"/>
      <c r="E528" s="98"/>
      <c r="F528" s="60"/>
      <c r="G528" s="60"/>
      <c r="H528" s="60"/>
      <c r="I528" s="60"/>
      <c r="J528" s="76"/>
    </row>
    <row r="529" spans="1:10" ht="13.5" customHeight="1">
      <c r="A529" s="54">
        <v>1500</v>
      </c>
      <c r="B529" s="55">
        <f>A529</f>
        <v>1500</v>
      </c>
      <c r="C529" s="141">
        <f>B529*E529+200</f>
        <v>1362.5</v>
      </c>
      <c r="D529" s="92" t="s">
        <v>57</v>
      </c>
      <c r="E529" s="100">
        <f>(C519-200)/B519</f>
        <v>0.775</v>
      </c>
      <c r="F529" s="141">
        <f>SQRT((C529-200)^2+B529^2)</f>
        <v>1897.7371393319993</v>
      </c>
      <c r="G529" s="56"/>
      <c r="H529" s="56"/>
      <c r="I529" s="56"/>
      <c r="J529" s="75"/>
    </row>
    <row r="530" spans="1:10" ht="13.5" customHeight="1">
      <c r="A530" s="58"/>
      <c r="B530" s="59"/>
      <c r="C530" s="60"/>
      <c r="D530" s="93"/>
      <c r="E530" s="98"/>
      <c r="F530" s="60"/>
      <c r="G530" s="60"/>
      <c r="H530" s="60"/>
      <c r="I530" s="60"/>
      <c r="J530" s="76"/>
    </row>
    <row r="531" spans="1:10" ht="13.5" customHeight="1">
      <c r="A531" s="54">
        <v>1400</v>
      </c>
      <c r="B531" s="55">
        <f>A531</f>
        <v>1400</v>
      </c>
      <c r="C531" s="141">
        <f>B531*E531+200</f>
        <v>1285</v>
      </c>
      <c r="D531" s="92" t="s">
        <v>57</v>
      </c>
      <c r="E531" s="100">
        <f>(C519-200)/B519</f>
        <v>0.775</v>
      </c>
      <c r="F531" s="141">
        <f>SQRT((C531-200)^2+B531^2)</f>
        <v>1771.2213300431993</v>
      </c>
      <c r="G531" s="56"/>
      <c r="H531" s="56"/>
      <c r="I531" s="56"/>
      <c r="J531" s="75"/>
    </row>
    <row r="532" spans="1:10" ht="13.5" customHeight="1">
      <c r="A532" s="58"/>
      <c r="B532" s="59"/>
      <c r="C532" s="142"/>
      <c r="D532" s="93"/>
      <c r="E532" s="98"/>
      <c r="F532" s="60"/>
      <c r="G532" s="60"/>
      <c r="H532" s="60"/>
      <c r="I532" s="60"/>
      <c r="J532" s="76"/>
    </row>
    <row r="533" spans="1:10" ht="13.5" customHeight="1">
      <c r="A533" s="54">
        <v>1300</v>
      </c>
      <c r="B533" s="55">
        <f>A533</f>
        <v>1300</v>
      </c>
      <c r="C533" s="141">
        <f>B533*E533+200</f>
        <v>1207.5</v>
      </c>
      <c r="D533" s="92" t="s">
        <v>57</v>
      </c>
      <c r="E533" s="100">
        <f>(C519-200)/B519</f>
        <v>0.775</v>
      </c>
      <c r="F533" s="141">
        <f>SQRT((C533-200)^2+B533^2)</f>
        <v>1644.7055207543995</v>
      </c>
      <c r="G533" s="56"/>
      <c r="H533" s="56"/>
      <c r="I533" s="56"/>
      <c r="J533" s="75"/>
    </row>
    <row r="534" spans="1:10" ht="13.5" customHeight="1">
      <c r="A534" s="58"/>
      <c r="B534" s="59"/>
      <c r="C534" s="142"/>
      <c r="D534" s="93"/>
      <c r="E534" s="98"/>
      <c r="F534" s="60"/>
      <c r="G534" s="60"/>
      <c r="H534" s="60"/>
      <c r="I534" s="60"/>
      <c r="J534" s="76"/>
    </row>
    <row r="535" spans="1:10" ht="13.5" customHeight="1">
      <c r="A535" s="54">
        <v>1200</v>
      </c>
      <c r="B535" s="55">
        <f>A535</f>
        <v>1200</v>
      </c>
      <c r="C535" s="141">
        <f>B535*E535+200</f>
        <v>1130</v>
      </c>
      <c r="D535" s="92" t="s">
        <v>57</v>
      </c>
      <c r="E535" s="100">
        <f>(C519-200)/B519</f>
        <v>0.775</v>
      </c>
      <c r="F535" s="141">
        <f>SQRT((C535-200)^2+B535^2)</f>
        <v>1518.1897114655994</v>
      </c>
      <c r="G535" s="56"/>
      <c r="H535" s="56"/>
      <c r="I535" s="56"/>
      <c r="J535" s="75"/>
    </row>
    <row r="536" spans="1:10" ht="13.5" customHeight="1">
      <c r="A536" s="58"/>
      <c r="B536" s="59"/>
      <c r="C536" s="142"/>
      <c r="D536" s="93"/>
      <c r="E536" s="98"/>
      <c r="F536" s="60"/>
      <c r="G536" s="60"/>
      <c r="H536" s="60"/>
      <c r="I536" s="60"/>
      <c r="J536" s="76"/>
    </row>
    <row r="537" spans="1:10" ht="13.5" customHeight="1">
      <c r="A537" s="54">
        <v>1100</v>
      </c>
      <c r="B537" s="55">
        <f>A537</f>
        <v>1100</v>
      </c>
      <c r="C537" s="141">
        <f>B537*E537+200</f>
        <v>1052.5</v>
      </c>
      <c r="D537" s="92" t="s">
        <v>57</v>
      </c>
      <c r="E537" s="100">
        <f>(C519-200)/B519</f>
        <v>0.775</v>
      </c>
      <c r="F537" s="141">
        <f>SQRT((C537-200)^2+B537^2)</f>
        <v>1391.6739021767994</v>
      </c>
      <c r="G537" s="56"/>
      <c r="H537" s="56"/>
      <c r="I537" s="56"/>
      <c r="J537" s="75"/>
    </row>
    <row r="538" spans="1:10" ht="13.5" customHeight="1">
      <c r="A538" s="58"/>
      <c r="B538" s="59"/>
      <c r="C538" s="142"/>
      <c r="D538" s="93"/>
      <c r="E538" s="98"/>
      <c r="F538" s="60"/>
      <c r="G538" s="60"/>
      <c r="H538" s="60"/>
      <c r="I538" s="60"/>
      <c r="J538" s="76"/>
    </row>
    <row r="539" spans="1:10" ht="13.5" customHeight="1">
      <c r="A539" s="54">
        <v>1000</v>
      </c>
      <c r="B539" s="55">
        <f>A539</f>
        <v>1000</v>
      </c>
      <c r="C539" s="141">
        <f>B539*E539+200</f>
        <v>975</v>
      </c>
      <c r="D539" s="92" t="s">
        <v>57</v>
      </c>
      <c r="E539" s="100">
        <f>(C519-200)/B519</f>
        <v>0.775</v>
      </c>
      <c r="F539" s="141">
        <f>SQRT((C539-200)^2+B539^2)</f>
        <v>1265.1580928879996</v>
      </c>
      <c r="G539" s="56"/>
      <c r="H539" s="56"/>
      <c r="I539" s="56"/>
      <c r="J539" s="75"/>
    </row>
    <row r="540" spans="1:10" ht="13.5" customHeight="1">
      <c r="A540" s="58"/>
      <c r="B540" s="59"/>
      <c r="C540" s="60"/>
      <c r="D540" s="93"/>
      <c r="E540" s="98"/>
      <c r="F540" s="60"/>
      <c r="G540" s="60"/>
      <c r="H540" s="60"/>
      <c r="I540" s="60"/>
      <c r="J540" s="76"/>
    </row>
    <row r="541" spans="1:10" ht="13.5" customHeight="1">
      <c r="A541" s="54"/>
      <c r="B541" s="55"/>
      <c r="C541" s="62"/>
      <c r="D541" s="95"/>
      <c r="E541" s="99"/>
      <c r="F541" s="62"/>
      <c r="G541" s="62"/>
      <c r="H541" s="62"/>
      <c r="I541" s="62"/>
      <c r="J541" s="77"/>
    </row>
    <row r="542" spans="1:10" ht="15" customHeight="1">
      <c r="A542" s="64" t="s">
        <v>58</v>
      </c>
      <c r="B542" s="65"/>
      <c r="C542" s="65"/>
      <c r="D542" s="65"/>
      <c r="E542" s="65"/>
      <c r="F542" s="65"/>
      <c r="G542" s="65"/>
      <c r="H542" s="65"/>
      <c r="I542" s="66" t="s">
        <v>10</v>
      </c>
      <c r="J542" s="67"/>
    </row>
    <row r="543" spans="1:10" ht="15" customHeight="1">
      <c r="A543" s="247" t="s">
        <v>93</v>
      </c>
      <c r="B543" s="74" t="s">
        <v>27</v>
      </c>
      <c r="C543" s="74" t="s">
        <v>32</v>
      </c>
      <c r="D543" s="245" t="s">
        <v>59</v>
      </c>
      <c r="E543" s="249"/>
      <c r="F543" s="74" t="s">
        <v>35</v>
      </c>
      <c r="G543" s="139" t="s">
        <v>47</v>
      </c>
      <c r="H543" s="74"/>
      <c r="I543" s="74"/>
      <c r="J543" s="86" t="s">
        <v>60</v>
      </c>
    </row>
    <row r="544" spans="1:10" ht="15" customHeight="1">
      <c r="A544" s="248"/>
      <c r="B544" s="68" t="s">
        <v>68</v>
      </c>
      <c r="C544" s="68" t="s">
        <v>68</v>
      </c>
      <c r="D544" s="250" t="s">
        <v>69</v>
      </c>
      <c r="E544" s="251"/>
      <c r="F544" s="68" t="s">
        <v>68</v>
      </c>
      <c r="G544" s="68" t="s">
        <v>49</v>
      </c>
      <c r="H544" s="73"/>
      <c r="I544" s="69"/>
      <c r="J544" s="70"/>
    </row>
    <row r="545" spans="1:10" ht="13.5" customHeight="1">
      <c r="A545" s="49"/>
      <c r="B545" s="50"/>
      <c r="C545" s="51"/>
      <c r="D545" s="226"/>
      <c r="E545" s="222"/>
      <c r="F545" s="51"/>
      <c r="G545" s="51"/>
      <c r="H545" s="51"/>
      <c r="I545" s="52"/>
      <c r="J545" s="53"/>
    </row>
    <row r="546" spans="1:10" ht="13.5" customHeight="1">
      <c r="A546" s="54">
        <f>A519</f>
        <v>2000</v>
      </c>
      <c r="B546" s="101">
        <f>(C519/1000+0.1*2)*10</f>
        <v>19.5</v>
      </c>
      <c r="C546" s="78">
        <f>(B519/1000+F519/1000)*10</f>
        <v>45.30316185775999</v>
      </c>
      <c r="D546" s="254">
        <f>(0.2+C519/1000)*B519/1000*1/2*10</f>
        <v>19.5</v>
      </c>
      <c r="E546" s="255"/>
      <c r="F546" s="78">
        <f>(0.2+C519/1000)*B519/1000*1/2</f>
        <v>1.95</v>
      </c>
      <c r="G546" s="78">
        <f>((B519/1000-0.8)*E519+0.2)*10/5</f>
        <v>2.26</v>
      </c>
      <c r="H546" s="78"/>
      <c r="I546" s="79"/>
      <c r="J546" s="57"/>
    </row>
    <row r="547" spans="1:10" ht="13.5" customHeight="1">
      <c r="A547" s="49"/>
      <c r="B547" s="102"/>
      <c r="C547" s="89"/>
      <c r="D547" s="252"/>
      <c r="E547" s="253"/>
      <c r="F547" s="89"/>
      <c r="G547" s="80"/>
      <c r="H547" s="80"/>
      <c r="I547" s="81"/>
      <c r="J547" s="53"/>
    </row>
    <row r="548" spans="1:10" ht="13.5" customHeight="1">
      <c r="A548" s="54">
        <f>A521</f>
        <v>1900</v>
      </c>
      <c r="B548" s="101">
        <f>(C521/1000+0.1*2)*10</f>
        <v>18.725</v>
      </c>
      <c r="C548" s="78">
        <f>(B521/1000+F521/1000)*10</f>
        <v>43.038003764871995</v>
      </c>
      <c r="D548" s="254">
        <f>(0.2+C521/1000)*B521/1000*1/2*10</f>
        <v>17.78875</v>
      </c>
      <c r="E548" s="255"/>
      <c r="F548" s="78">
        <f>(0.2+C521/1000)*B521/1000*1/2</f>
        <v>1.778875</v>
      </c>
      <c r="G548" s="78">
        <f>((B521/1000-0.8)*E521+0.2)*10/5</f>
        <v>2.105</v>
      </c>
      <c r="H548" s="78"/>
      <c r="I548" s="79"/>
      <c r="J548" s="57"/>
    </row>
    <row r="549" spans="1:10" ht="13.5" customHeight="1">
      <c r="A549" s="49"/>
      <c r="B549" s="102"/>
      <c r="C549" s="89"/>
      <c r="D549" s="252"/>
      <c r="E549" s="253"/>
      <c r="F549" s="89"/>
      <c r="G549" s="80"/>
      <c r="H549" s="80"/>
      <c r="I549" s="81"/>
      <c r="J549" s="53"/>
    </row>
    <row r="550" spans="1:10" ht="13.5" customHeight="1">
      <c r="A550" s="54">
        <f>A523</f>
        <v>1800</v>
      </c>
      <c r="B550" s="101">
        <f>(C523/1000+0.1*2)*10</f>
        <v>17.95</v>
      </c>
      <c r="C550" s="78">
        <f>(B523/1000+F523/1000)*10</f>
        <v>40.77284567198399</v>
      </c>
      <c r="D550" s="254">
        <f>(0.2+C523/1000)*B523/1000*1/2*10</f>
        <v>16.155</v>
      </c>
      <c r="E550" s="255"/>
      <c r="F550" s="78">
        <f>(0.2+C523/1000)*B523/1000*1/2</f>
        <v>1.6155</v>
      </c>
      <c r="G550" s="78">
        <f>((B523/1000-0.8)*E523+0.2)*10/5</f>
        <v>1.95</v>
      </c>
      <c r="H550" s="78"/>
      <c r="I550" s="79"/>
      <c r="J550" s="57"/>
    </row>
    <row r="551" spans="1:10" ht="13.5" customHeight="1">
      <c r="A551" s="49"/>
      <c r="B551" s="102"/>
      <c r="C551" s="89"/>
      <c r="D551" s="252"/>
      <c r="E551" s="253"/>
      <c r="F551" s="89"/>
      <c r="G551" s="80"/>
      <c r="H551" s="80"/>
      <c r="I551" s="81"/>
      <c r="J551" s="53"/>
    </row>
    <row r="552" spans="1:10" ht="13.5" customHeight="1">
      <c r="A552" s="54">
        <f>A525</f>
        <v>1700</v>
      </c>
      <c r="B552" s="101">
        <f>(C525/1000+0.1*2)*10</f>
        <v>17.175</v>
      </c>
      <c r="C552" s="78">
        <f>(B525/1000+F525/1000)*10</f>
        <v>38.50768757909599</v>
      </c>
      <c r="D552" s="254">
        <f>(0.2+C525/1000)*B525/1000*1/2*10</f>
        <v>14.59875</v>
      </c>
      <c r="E552" s="255"/>
      <c r="F552" s="78">
        <f>(0.2+C525/1000)*B525/1000*1/2</f>
        <v>1.459875</v>
      </c>
      <c r="G552" s="78">
        <f>((B525/1000-0.8)*E525+0.2)*10/5</f>
        <v>1.795</v>
      </c>
      <c r="H552" s="78"/>
      <c r="I552" s="79"/>
      <c r="J552" s="57"/>
    </row>
    <row r="553" spans="1:10" ht="13.5" customHeight="1">
      <c r="A553" s="49"/>
      <c r="B553" s="102"/>
      <c r="C553" s="89"/>
      <c r="D553" s="252"/>
      <c r="E553" s="253"/>
      <c r="F553" s="89"/>
      <c r="G553" s="80"/>
      <c r="H553" s="80"/>
      <c r="I553" s="81"/>
      <c r="J553" s="53"/>
    </row>
    <row r="554" spans="1:10" ht="13.5" customHeight="1">
      <c r="A554" s="54">
        <f>A527</f>
        <v>1600</v>
      </c>
      <c r="B554" s="101">
        <f>(C527/1000+0.1*2)*10</f>
        <v>16.4</v>
      </c>
      <c r="C554" s="78">
        <f>(B527/1000+F527/1000)*10</f>
        <v>36.24252948620799</v>
      </c>
      <c r="D554" s="254">
        <f>(0.2+C527/1000)*B527/1000*1/2*10</f>
        <v>13.120000000000001</v>
      </c>
      <c r="E554" s="255"/>
      <c r="F554" s="78">
        <f>(0.2+C527/1000)*B527/1000*1/2</f>
        <v>1.312</v>
      </c>
      <c r="G554" s="78">
        <f>((B527/1000-0.8)*E527+0.2)*10/5</f>
        <v>1.6400000000000001</v>
      </c>
      <c r="H554" s="78"/>
      <c r="I554" s="79"/>
      <c r="J554" s="57"/>
    </row>
    <row r="555" spans="1:10" ht="13.5" customHeight="1">
      <c r="A555" s="49"/>
      <c r="B555" s="102"/>
      <c r="C555" s="89"/>
      <c r="D555" s="252"/>
      <c r="E555" s="253"/>
      <c r="F555" s="89"/>
      <c r="G555" s="80"/>
      <c r="H555" s="80"/>
      <c r="I555" s="81"/>
      <c r="J555" s="53"/>
    </row>
    <row r="556" spans="1:10" ht="13.5" customHeight="1">
      <c r="A556" s="54">
        <f>A529</f>
        <v>1500</v>
      </c>
      <c r="B556" s="101">
        <f>(C529/1000+0.1*2)*10</f>
        <v>15.625</v>
      </c>
      <c r="C556" s="78">
        <f>(B529/1000+F529/1000)*10</f>
        <v>33.97737139332</v>
      </c>
      <c r="D556" s="254">
        <f>(0.2+C529/1000)*B529/1000*1/2*10</f>
        <v>11.71875</v>
      </c>
      <c r="E556" s="255"/>
      <c r="F556" s="78">
        <f>(0.2+C529/1000)*B529/1000*1/2</f>
        <v>1.171875</v>
      </c>
      <c r="G556" s="78">
        <f>((B529/1000-0.8)*E529+0.2)*10/5</f>
        <v>1.4849999999999999</v>
      </c>
      <c r="H556" s="78"/>
      <c r="I556" s="79"/>
      <c r="J556" s="57"/>
    </row>
    <row r="557" spans="1:10" ht="13.5" customHeight="1">
      <c r="A557" s="49"/>
      <c r="B557" s="102"/>
      <c r="C557" s="89"/>
      <c r="D557" s="252"/>
      <c r="E557" s="253"/>
      <c r="F557" s="89"/>
      <c r="G557" s="80"/>
      <c r="H557" s="80"/>
      <c r="I557" s="81"/>
      <c r="J557" s="53"/>
    </row>
    <row r="558" spans="1:10" ht="13.5" customHeight="1">
      <c r="A558" s="54">
        <f>A531</f>
        <v>1400</v>
      </c>
      <c r="B558" s="101">
        <f>(C531/1000+0.1*2)*10</f>
        <v>14.849999999999998</v>
      </c>
      <c r="C558" s="78">
        <f>(B531/1000+F531/1000)*10</f>
        <v>31.71221330043199</v>
      </c>
      <c r="D558" s="254">
        <f>(0.2+C531/1000)*B531/1000*1/2*10</f>
        <v>10.395000000000001</v>
      </c>
      <c r="E558" s="255"/>
      <c r="F558" s="78">
        <f>(0.2+C531/1000)*B531/1000*1/2</f>
        <v>1.0395</v>
      </c>
      <c r="G558" s="78"/>
      <c r="H558" s="78"/>
      <c r="I558" s="79"/>
      <c r="J558" s="57"/>
    </row>
    <row r="559" spans="1:10" ht="13.5" customHeight="1">
      <c r="A559" s="49"/>
      <c r="B559" s="103"/>
      <c r="C559" s="80"/>
      <c r="D559" s="252"/>
      <c r="E559" s="253"/>
      <c r="F559" s="80"/>
      <c r="G559" s="80"/>
      <c r="H559" s="80"/>
      <c r="I559" s="81"/>
      <c r="J559" s="53"/>
    </row>
    <row r="560" spans="1:10" ht="13.5" customHeight="1">
      <c r="A560" s="54">
        <f>A533</f>
        <v>1300</v>
      </c>
      <c r="B560" s="101">
        <f>(C533/1000+0.1*2)*10</f>
        <v>14.075</v>
      </c>
      <c r="C560" s="78">
        <f>(B533/1000+F533/1000)*10</f>
        <v>29.447055207543997</v>
      </c>
      <c r="D560" s="254">
        <f>(0.2+C533/1000)*B533/1000*1/2*10</f>
        <v>9.14875</v>
      </c>
      <c r="E560" s="255"/>
      <c r="F560" s="78">
        <f>(0.2+C533/1000)*B533/1000*1/2</f>
        <v>0.914875</v>
      </c>
      <c r="G560" s="78"/>
      <c r="H560" s="78"/>
      <c r="I560" s="79"/>
      <c r="J560" s="57"/>
    </row>
    <row r="561" spans="1:10" ht="13.5" customHeight="1">
      <c r="A561" s="49"/>
      <c r="B561" s="103"/>
      <c r="C561" s="80"/>
      <c r="D561" s="252"/>
      <c r="E561" s="253"/>
      <c r="F561" s="80"/>
      <c r="G561" s="80"/>
      <c r="H561" s="80"/>
      <c r="I561" s="81"/>
      <c r="J561" s="53"/>
    </row>
    <row r="562" spans="1:10" ht="13.5" customHeight="1">
      <c r="A562" s="54">
        <f>A535</f>
        <v>1200</v>
      </c>
      <c r="B562" s="101">
        <f>(C535/1000+0.1*2)*10</f>
        <v>13.299999999999999</v>
      </c>
      <c r="C562" s="78">
        <f>(B535/1000+F535/1000)*10</f>
        <v>27.18189711465599</v>
      </c>
      <c r="D562" s="254">
        <f>(0.2+C535/1000)*B535/1000*1/2*10</f>
        <v>7.9799999999999995</v>
      </c>
      <c r="E562" s="255"/>
      <c r="F562" s="78">
        <f>(0.2+C535/1000)*B535/1000*1/2</f>
        <v>0.7979999999999999</v>
      </c>
      <c r="G562" s="78"/>
      <c r="H562" s="78"/>
      <c r="I562" s="79"/>
      <c r="J562" s="57"/>
    </row>
    <row r="563" spans="1:10" ht="13.5" customHeight="1">
      <c r="A563" s="49"/>
      <c r="B563" s="103"/>
      <c r="C563" s="80"/>
      <c r="D563" s="252"/>
      <c r="E563" s="253"/>
      <c r="F563" s="80"/>
      <c r="G563" s="80"/>
      <c r="H563" s="80"/>
      <c r="I563" s="81"/>
      <c r="J563" s="53"/>
    </row>
    <row r="564" spans="1:10" ht="13.5" customHeight="1">
      <c r="A564" s="54">
        <f>A537</f>
        <v>1100</v>
      </c>
      <c r="B564" s="101">
        <f>(C537/1000+0.1*2)*10</f>
        <v>12.524999999999999</v>
      </c>
      <c r="C564" s="78">
        <f>(B537/1000+F537/1000)*10</f>
        <v>24.916739021767995</v>
      </c>
      <c r="D564" s="254">
        <f>(0.2+C537/1000)*B537/1000*1/2*10</f>
        <v>6.88875</v>
      </c>
      <c r="E564" s="255"/>
      <c r="F564" s="78">
        <f>(0.2+C537/1000)*B537/1000*1/2</f>
        <v>0.688875</v>
      </c>
      <c r="G564" s="78"/>
      <c r="H564" s="78"/>
      <c r="I564" s="79"/>
      <c r="J564" s="57"/>
    </row>
    <row r="565" spans="1:10" ht="13.5" customHeight="1">
      <c r="A565" s="49"/>
      <c r="B565" s="103"/>
      <c r="C565" s="80"/>
      <c r="D565" s="252"/>
      <c r="E565" s="253"/>
      <c r="F565" s="80"/>
      <c r="G565" s="80"/>
      <c r="H565" s="80"/>
      <c r="I565" s="81"/>
      <c r="J565" s="53"/>
    </row>
    <row r="566" spans="1:10" ht="13.5" customHeight="1">
      <c r="A566" s="54">
        <f>A539</f>
        <v>1000</v>
      </c>
      <c r="B566" s="101">
        <f>(C539/1000+0.1*2)*10</f>
        <v>11.75</v>
      </c>
      <c r="C566" s="78">
        <f>(B539/1000+F539/1000)*10</f>
        <v>22.651580928879994</v>
      </c>
      <c r="D566" s="254">
        <f>(0.2+C539/1000)*B539/1000*1/2*10</f>
        <v>5.875</v>
      </c>
      <c r="E566" s="255"/>
      <c r="F566" s="78">
        <f>(0.2+C539/1000)*B539/1000*1/2</f>
        <v>0.5875</v>
      </c>
      <c r="G566" s="78"/>
      <c r="H566" s="80"/>
      <c r="I566" s="81"/>
      <c r="J566" s="53"/>
    </row>
    <row r="567" spans="1:10" ht="13.5" customHeight="1">
      <c r="A567" s="49"/>
      <c r="B567" s="104"/>
      <c r="C567" s="82"/>
      <c r="D567" s="252"/>
      <c r="E567" s="253"/>
      <c r="F567" s="82"/>
      <c r="G567" s="82"/>
      <c r="H567" s="82"/>
      <c r="I567" s="83"/>
      <c r="J567" s="61"/>
    </row>
    <row r="568" spans="1:10" ht="13.5" customHeight="1">
      <c r="A568" s="71"/>
      <c r="B568" s="105"/>
      <c r="C568" s="84"/>
      <c r="D568" s="256"/>
      <c r="E568" s="225"/>
      <c r="F568" s="84"/>
      <c r="G568" s="84"/>
      <c r="H568" s="84"/>
      <c r="I568" s="85"/>
      <c r="J568" s="63"/>
    </row>
    <row r="571" spans="1:10" ht="24.75" customHeight="1">
      <c r="A571" s="22" t="s">
        <v>50</v>
      </c>
      <c r="B571" s="2"/>
      <c r="C571" s="2"/>
      <c r="D571" s="2"/>
      <c r="E571" s="2"/>
      <c r="F571" s="2"/>
      <c r="G571" s="2"/>
      <c r="H571" s="2"/>
      <c r="I571" s="2"/>
      <c r="J571" s="88"/>
    </row>
    <row r="572" spans="1:10" ht="24.75" customHeight="1">
      <c r="A572" s="227" t="s">
        <v>22</v>
      </c>
      <c r="B572" s="228"/>
      <c r="C572" s="244"/>
      <c r="D572" s="2" t="s">
        <v>139</v>
      </c>
      <c r="E572" s="2"/>
      <c r="F572" s="2"/>
      <c r="G572" s="2"/>
      <c r="H572" s="2"/>
      <c r="I572" s="3"/>
      <c r="J572" s="4"/>
    </row>
    <row r="573" spans="1:10" s="9" customFormat="1" ht="15" customHeight="1">
      <c r="A573" s="47" t="s">
        <v>51</v>
      </c>
      <c r="B573" s="6"/>
      <c r="C573" s="6"/>
      <c r="D573" s="6"/>
      <c r="E573" s="6"/>
      <c r="F573" s="6"/>
      <c r="G573" s="6"/>
      <c r="H573" s="6"/>
      <c r="I573" s="7"/>
      <c r="J573" s="8"/>
    </row>
    <row r="574" spans="1:10" ht="15" customHeight="1">
      <c r="A574" s="48" t="s">
        <v>52</v>
      </c>
      <c r="B574" s="69" t="s">
        <v>53</v>
      </c>
      <c r="C574" s="69" t="s">
        <v>54</v>
      </c>
      <c r="D574" s="245" t="s">
        <v>55</v>
      </c>
      <c r="E574" s="246"/>
      <c r="F574" s="69" t="s">
        <v>56</v>
      </c>
      <c r="G574" s="69"/>
      <c r="H574" s="69"/>
      <c r="I574" s="69"/>
      <c r="J574" s="72"/>
    </row>
    <row r="575" spans="1:10" ht="13.5" customHeight="1">
      <c r="A575" s="49"/>
      <c r="B575" s="50"/>
      <c r="C575" s="51"/>
      <c r="D575" s="91"/>
      <c r="E575" s="96"/>
      <c r="F575" s="51"/>
      <c r="G575" s="51"/>
      <c r="H575" s="51"/>
      <c r="I575" s="52"/>
      <c r="J575" s="53"/>
    </row>
    <row r="576" spans="1:10" ht="13.5" customHeight="1">
      <c r="A576" s="54">
        <v>2500</v>
      </c>
      <c r="B576" s="55">
        <f>A576</f>
        <v>2500</v>
      </c>
      <c r="C576" s="141">
        <v>1750</v>
      </c>
      <c r="D576" s="92" t="s">
        <v>57</v>
      </c>
      <c r="E576" s="100">
        <f>(C576-200)/B576</f>
        <v>0.62</v>
      </c>
      <c r="F576" s="141">
        <f>SQRT((C576-200)^2+B576^2)</f>
        <v>2941.5132160165454</v>
      </c>
      <c r="G576" s="56"/>
      <c r="H576" s="56"/>
      <c r="I576" s="56"/>
      <c r="J576" s="75"/>
    </row>
    <row r="577" spans="1:10" ht="13.5" customHeight="1">
      <c r="A577" s="58"/>
      <c r="B577" s="59"/>
      <c r="C577" s="60"/>
      <c r="D577" s="93"/>
      <c r="E577" s="98"/>
      <c r="F577" s="60"/>
      <c r="G577" s="60"/>
      <c r="H577" s="60"/>
      <c r="I577" s="60"/>
      <c r="J577" s="76"/>
    </row>
    <row r="578" spans="1:10" ht="13.5" customHeight="1">
      <c r="A578" s="54">
        <v>2400</v>
      </c>
      <c r="B578" s="55">
        <f>A578</f>
        <v>2400</v>
      </c>
      <c r="C578" s="141">
        <f>B578*E578+200</f>
        <v>1688</v>
      </c>
      <c r="D578" s="92" t="s">
        <v>57</v>
      </c>
      <c r="E578" s="100">
        <f>(C576-200)/B576</f>
        <v>0.62</v>
      </c>
      <c r="F578" s="141">
        <f>SQRT((C578-200)^2+B578^2)</f>
        <v>2823.8526873758838</v>
      </c>
      <c r="G578" s="56"/>
      <c r="H578" s="56"/>
      <c r="I578" s="56"/>
      <c r="J578" s="75"/>
    </row>
    <row r="579" spans="1:10" ht="13.5" customHeight="1">
      <c r="A579" s="58"/>
      <c r="B579" s="59"/>
      <c r="C579" s="142"/>
      <c r="D579" s="93"/>
      <c r="E579" s="98"/>
      <c r="F579" s="60"/>
      <c r="G579" s="60"/>
      <c r="H579" s="60"/>
      <c r="I579" s="60"/>
      <c r="J579" s="76"/>
    </row>
    <row r="580" spans="1:10" ht="13.5" customHeight="1">
      <c r="A580" s="54">
        <v>2300</v>
      </c>
      <c r="B580" s="55">
        <f>A580</f>
        <v>2300</v>
      </c>
      <c r="C580" s="141">
        <f>B580*E580+200</f>
        <v>1626</v>
      </c>
      <c r="D580" s="92" t="s">
        <v>57</v>
      </c>
      <c r="E580" s="100">
        <f>(C576-200)/B576</f>
        <v>0.62</v>
      </c>
      <c r="F580" s="141">
        <f>SQRT((C580-200)^2+B580^2)</f>
        <v>2706.1921587352217</v>
      </c>
      <c r="G580" s="56"/>
      <c r="H580" s="56"/>
      <c r="I580" s="56"/>
      <c r="J580" s="75"/>
    </row>
    <row r="581" spans="1:10" ht="13.5" customHeight="1">
      <c r="A581" s="58"/>
      <c r="B581" s="59"/>
      <c r="C581" s="142"/>
      <c r="D581" s="93"/>
      <c r="E581" s="98"/>
      <c r="F581" s="60"/>
      <c r="G581" s="60"/>
      <c r="H581" s="60"/>
      <c r="I581" s="60"/>
      <c r="J581" s="76"/>
    </row>
    <row r="582" spans="1:10" ht="13.5" customHeight="1">
      <c r="A582" s="54">
        <v>2200</v>
      </c>
      <c r="B582" s="55">
        <f>A582</f>
        <v>2200</v>
      </c>
      <c r="C582" s="141">
        <f>B582*E582+200</f>
        <v>1564</v>
      </c>
      <c r="D582" s="92" t="s">
        <v>57</v>
      </c>
      <c r="E582" s="100">
        <f>(C576-200)/B576</f>
        <v>0.62</v>
      </c>
      <c r="F582" s="141">
        <f>SQRT((C582-200)^2+B582^2)</f>
        <v>2588.53163009456</v>
      </c>
      <c r="G582" s="56"/>
      <c r="H582" s="56"/>
      <c r="I582" s="56"/>
      <c r="J582" s="75"/>
    </row>
    <row r="583" spans="1:10" ht="13.5" customHeight="1">
      <c r="A583" s="58"/>
      <c r="B583" s="59"/>
      <c r="C583" s="142"/>
      <c r="D583" s="93"/>
      <c r="E583" s="98"/>
      <c r="F583" s="60"/>
      <c r="G583" s="60"/>
      <c r="H583" s="60"/>
      <c r="I583" s="60"/>
      <c r="J583" s="76"/>
    </row>
    <row r="584" spans="1:10" ht="13.5" customHeight="1">
      <c r="A584" s="54">
        <v>2100</v>
      </c>
      <c r="B584" s="55">
        <f>A584</f>
        <v>2100</v>
      </c>
      <c r="C584" s="141">
        <f>B584*E584+200</f>
        <v>1502</v>
      </c>
      <c r="D584" s="92" t="s">
        <v>57</v>
      </c>
      <c r="E584" s="100">
        <f>(C576-200)/B576</f>
        <v>0.62</v>
      </c>
      <c r="F584" s="141">
        <f>SQRT((C584-200)^2+B584^2)</f>
        <v>2470.871101453898</v>
      </c>
      <c r="G584" s="56"/>
      <c r="H584" s="56"/>
      <c r="I584" s="56"/>
      <c r="J584" s="75"/>
    </row>
    <row r="585" spans="1:10" ht="13.5" customHeight="1">
      <c r="A585" s="58"/>
      <c r="B585" s="59"/>
      <c r="C585" s="142"/>
      <c r="D585" s="93"/>
      <c r="E585" s="98"/>
      <c r="F585" s="60"/>
      <c r="G585" s="60"/>
      <c r="H585" s="60"/>
      <c r="I585" s="60"/>
      <c r="J585" s="76"/>
    </row>
    <row r="586" spans="1:10" ht="13.5" customHeight="1">
      <c r="A586" s="54">
        <v>2000</v>
      </c>
      <c r="B586" s="55">
        <f>A586</f>
        <v>2000</v>
      </c>
      <c r="C586" s="141">
        <f>B586*E586+200</f>
        <v>1440</v>
      </c>
      <c r="D586" s="92" t="s">
        <v>57</v>
      </c>
      <c r="E586" s="100">
        <f>(C576-200)/B576</f>
        <v>0.62</v>
      </c>
      <c r="F586" s="141">
        <f>SQRT((C586-200)^2+B586^2)</f>
        <v>2353.2105728132365</v>
      </c>
      <c r="G586" s="56"/>
      <c r="H586" s="56"/>
      <c r="I586" s="56"/>
      <c r="J586" s="75"/>
    </row>
    <row r="587" spans="1:10" ht="13.5" customHeight="1">
      <c r="A587" s="58"/>
      <c r="B587" s="59"/>
      <c r="C587" s="60"/>
      <c r="D587" s="93"/>
      <c r="E587" s="98"/>
      <c r="F587" s="60"/>
      <c r="G587" s="60"/>
      <c r="H587" s="60"/>
      <c r="I587" s="60"/>
      <c r="J587" s="76"/>
    </row>
    <row r="588" spans="1:10" ht="13.5" customHeight="1">
      <c r="A588" s="54">
        <v>1900</v>
      </c>
      <c r="B588" s="55">
        <f>A588</f>
        <v>1900</v>
      </c>
      <c r="C588" s="141">
        <f>B588*E588+200</f>
        <v>1378</v>
      </c>
      <c r="D588" s="92" t="s">
        <v>57</v>
      </c>
      <c r="E588" s="100">
        <f>(C576-200)/B576</f>
        <v>0.62</v>
      </c>
      <c r="F588" s="141">
        <f>SQRT((C588-200)^2+B588^2)</f>
        <v>2235.5500441725744</v>
      </c>
      <c r="G588" s="56"/>
      <c r="H588" s="56"/>
      <c r="I588" s="56"/>
      <c r="J588" s="75"/>
    </row>
    <row r="589" spans="1:10" ht="13.5" customHeight="1">
      <c r="A589" s="58"/>
      <c r="B589" s="59"/>
      <c r="C589" s="142"/>
      <c r="D589" s="93"/>
      <c r="E589" s="98"/>
      <c r="F589" s="60"/>
      <c r="G589" s="60"/>
      <c r="H589" s="60"/>
      <c r="I589" s="60"/>
      <c r="J589" s="76"/>
    </row>
    <row r="590" spans="1:10" ht="13.5" customHeight="1">
      <c r="A590" s="54">
        <v>1800</v>
      </c>
      <c r="B590" s="55">
        <f>A590</f>
        <v>1800</v>
      </c>
      <c r="C590" s="141">
        <f>B590*E590+200</f>
        <v>1316</v>
      </c>
      <c r="D590" s="92" t="s">
        <v>57</v>
      </c>
      <c r="E590" s="100">
        <f>(C576-200)/B576</f>
        <v>0.62</v>
      </c>
      <c r="F590" s="141">
        <f>SQRT((C590-200)^2+B590^2)</f>
        <v>2117.889515531913</v>
      </c>
      <c r="G590" s="56"/>
      <c r="H590" s="56"/>
      <c r="I590" s="56"/>
      <c r="J590" s="75"/>
    </row>
    <row r="591" spans="1:10" ht="13.5" customHeight="1">
      <c r="A591" s="58"/>
      <c r="B591" s="59"/>
      <c r="C591" s="142"/>
      <c r="D591" s="93"/>
      <c r="E591" s="98"/>
      <c r="F591" s="60"/>
      <c r="G591" s="60"/>
      <c r="H591" s="60"/>
      <c r="I591" s="60"/>
      <c r="J591" s="76"/>
    </row>
    <row r="592" spans="1:10" ht="13.5" customHeight="1">
      <c r="A592" s="54">
        <v>1700</v>
      </c>
      <c r="B592" s="55">
        <f>A592</f>
        <v>1700</v>
      </c>
      <c r="C592" s="141">
        <f>B592*E592+200</f>
        <v>1254</v>
      </c>
      <c r="D592" s="92" t="s">
        <v>57</v>
      </c>
      <c r="E592" s="100">
        <f>(C576-200)/B576</f>
        <v>0.62</v>
      </c>
      <c r="F592" s="141">
        <f>SQRT((C592-200)^2+B592^2)</f>
        <v>2000.228986891251</v>
      </c>
      <c r="G592" s="56"/>
      <c r="H592" s="56"/>
      <c r="I592" s="56"/>
      <c r="J592" s="75"/>
    </row>
    <row r="593" spans="1:10" ht="13.5" customHeight="1">
      <c r="A593" s="58"/>
      <c r="B593" s="59"/>
      <c r="C593" s="142"/>
      <c r="D593" s="93"/>
      <c r="E593" s="98"/>
      <c r="F593" s="60"/>
      <c r="G593" s="60"/>
      <c r="H593" s="60"/>
      <c r="I593" s="60"/>
      <c r="J593" s="76"/>
    </row>
    <row r="594" spans="1:10" ht="13.5" customHeight="1">
      <c r="A594" s="54">
        <v>1600</v>
      </c>
      <c r="B594" s="55">
        <f>A594</f>
        <v>1600</v>
      </c>
      <c r="C594" s="141">
        <f>B594*E594+200</f>
        <v>1192</v>
      </c>
      <c r="D594" s="92" t="s">
        <v>57</v>
      </c>
      <c r="E594" s="100">
        <f>(C576-200)/B576</f>
        <v>0.62</v>
      </c>
      <c r="F594" s="141">
        <f>SQRT((C594-200)^2+B594^2)</f>
        <v>1882.5684582505892</v>
      </c>
      <c r="G594" s="56"/>
      <c r="H594" s="56"/>
      <c r="I594" s="56"/>
      <c r="J594" s="75"/>
    </row>
    <row r="595" spans="1:10" ht="13.5" customHeight="1">
      <c r="A595" s="58"/>
      <c r="B595" s="59"/>
      <c r="C595" s="142"/>
      <c r="D595" s="93"/>
      <c r="E595" s="98"/>
      <c r="F595" s="60"/>
      <c r="G595" s="60"/>
      <c r="H595" s="60"/>
      <c r="I595" s="60"/>
      <c r="J595" s="76"/>
    </row>
    <row r="596" spans="1:10" ht="13.5" customHeight="1">
      <c r="A596" s="54">
        <v>1500</v>
      </c>
      <c r="B596" s="55">
        <f>A596</f>
        <v>1500</v>
      </c>
      <c r="C596" s="141">
        <f>B596*E596+200</f>
        <v>1130</v>
      </c>
      <c r="D596" s="92" t="s">
        <v>57</v>
      </c>
      <c r="E596" s="100">
        <f>(C576-200)/B576</f>
        <v>0.62</v>
      </c>
      <c r="F596" s="141">
        <f>SQRT((C596-200)^2+B596^2)</f>
        <v>1764.9079296099274</v>
      </c>
      <c r="G596" s="56"/>
      <c r="H596" s="56"/>
      <c r="I596" s="56"/>
      <c r="J596" s="75"/>
    </row>
    <row r="597" spans="1:10" ht="13.5" customHeight="1">
      <c r="A597" s="58"/>
      <c r="B597" s="59"/>
      <c r="C597" s="60"/>
      <c r="D597" s="93"/>
      <c r="E597" s="98"/>
      <c r="F597" s="60"/>
      <c r="G597" s="60"/>
      <c r="H597" s="60"/>
      <c r="I597" s="60"/>
      <c r="J597" s="76"/>
    </row>
    <row r="598" spans="1:10" ht="13.5" customHeight="1">
      <c r="A598" s="54"/>
      <c r="B598" s="55"/>
      <c r="C598" s="62"/>
      <c r="D598" s="95"/>
      <c r="E598" s="99"/>
      <c r="F598" s="62"/>
      <c r="G598" s="62"/>
      <c r="H598" s="62"/>
      <c r="I598" s="62"/>
      <c r="J598" s="77"/>
    </row>
    <row r="599" spans="1:10" ht="15" customHeight="1">
      <c r="A599" s="64" t="s">
        <v>58</v>
      </c>
      <c r="B599" s="65"/>
      <c r="C599" s="65"/>
      <c r="D599" s="65"/>
      <c r="E599" s="65"/>
      <c r="F599" s="65"/>
      <c r="G599" s="65"/>
      <c r="H599" s="65"/>
      <c r="I599" s="66" t="s">
        <v>10</v>
      </c>
      <c r="J599" s="67"/>
    </row>
    <row r="600" spans="1:10" ht="15" customHeight="1">
      <c r="A600" s="247" t="s">
        <v>93</v>
      </c>
      <c r="B600" s="74" t="s">
        <v>27</v>
      </c>
      <c r="C600" s="74" t="s">
        <v>32</v>
      </c>
      <c r="D600" s="245" t="s">
        <v>59</v>
      </c>
      <c r="E600" s="249"/>
      <c r="F600" s="74" t="s">
        <v>35</v>
      </c>
      <c r="G600" s="139" t="s">
        <v>47</v>
      </c>
      <c r="H600" s="74"/>
      <c r="I600" s="74"/>
      <c r="J600" s="86" t="s">
        <v>60</v>
      </c>
    </row>
    <row r="601" spans="1:10" ht="15" customHeight="1">
      <c r="A601" s="248"/>
      <c r="B601" s="68" t="s">
        <v>74</v>
      </c>
      <c r="C601" s="68" t="s">
        <v>74</v>
      </c>
      <c r="D601" s="250" t="s">
        <v>75</v>
      </c>
      <c r="E601" s="251"/>
      <c r="F601" s="68" t="s">
        <v>74</v>
      </c>
      <c r="G601" s="68" t="s">
        <v>49</v>
      </c>
      <c r="H601" s="73"/>
      <c r="I601" s="69"/>
      <c r="J601" s="70"/>
    </row>
    <row r="602" spans="1:10" ht="13.5" customHeight="1">
      <c r="A602" s="49"/>
      <c r="B602" s="50"/>
      <c r="C602" s="51"/>
      <c r="D602" s="226"/>
      <c r="E602" s="222"/>
      <c r="F602" s="51"/>
      <c r="G602" s="51"/>
      <c r="H602" s="51"/>
      <c r="I602" s="52"/>
      <c r="J602" s="53"/>
    </row>
    <row r="603" spans="1:10" ht="13.5" customHeight="1">
      <c r="A603" s="54">
        <f>A576</f>
        <v>2500</v>
      </c>
      <c r="B603" s="101">
        <f>(C576/1000+0.1*2)*10</f>
        <v>19.5</v>
      </c>
      <c r="C603" s="78">
        <f>(B576/1000+F576/1000)*10</f>
        <v>54.415132160165456</v>
      </c>
      <c r="D603" s="254">
        <f>(0.2+C576/1000)*B576/1000*1/2*10</f>
        <v>24.375</v>
      </c>
      <c r="E603" s="255"/>
      <c r="F603" s="78">
        <f>(0.2+C576/1000)*B576/1000*1/2</f>
        <v>2.4375</v>
      </c>
      <c r="G603" s="78">
        <f>((B576/1000-0.8)*E576+0.2)*10/5</f>
        <v>2.508</v>
      </c>
      <c r="H603" s="78"/>
      <c r="I603" s="79"/>
      <c r="J603" s="57"/>
    </row>
    <row r="604" spans="1:10" ht="13.5" customHeight="1">
      <c r="A604" s="49"/>
      <c r="B604" s="102"/>
      <c r="C604" s="89"/>
      <c r="D604" s="252"/>
      <c r="E604" s="253"/>
      <c r="F604" s="89"/>
      <c r="G604" s="80"/>
      <c r="H604" s="80"/>
      <c r="I604" s="81"/>
      <c r="J604" s="53"/>
    </row>
    <row r="605" spans="1:10" ht="13.5" customHeight="1">
      <c r="A605" s="54">
        <f>A578</f>
        <v>2400</v>
      </c>
      <c r="B605" s="101">
        <f>(C578/1000+0.1*2)*10</f>
        <v>18.88</v>
      </c>
      <c r="C605" s="78">
        <f>(B578/1000+F578/1000)*10</f>
        <v>52.23852687375883</v>
      </c>
      <c r="D605" s="254">
        <f>(0.2+C578/1000)*B578/1000*1/2*10</f>
        <v>22.656</v>
      </c>
      <c r="E605" s="255"/>
      <c r="F605" s="78">
        <f>(0.2+C578/1000)*B578/1000*1/2</f>
        <v>2.2656</v>
      </c>
      <c r="G605" s="78">
        <f>((B578/1000-0.8)*E578+0.2)*10/5</f>
        <v>2.384</v>
      </c>
      <c r="H605" s="78"/>
      <c r="I605" s="79"/>
      <c r="J605" s="57"/>
    </row>
    <row r="606" spans="1:10" ht="13.5" customHeight="1">
      <c r="A606" s="49"/>
      <c r="B606" s="102"/>
      <c r="C606" s="89"/>
      <c r="D606" s="252"/>
      <c r="E606" s="253"/>
      <c r="F606" s="89"/>
      <c r="G606" s="80"/>
      <c r="H606" s="80"/>
      <c r="I606" s="81"/>
      <c r="J606" s="53"/>
    </row>
    <row r="607" spans="1:10" ht="13.5" customHeight="1">
      <c r="A607" s="54">
        <f>A580</f>
        <v>2300</v>
      </c>
      <c r="B607" s="101">
        <f>(C580/1000+0.1*2)*10</f>
        <v>18.259999999999998</v>
      </c>
      <c r="C607" s="78">
        <f>(B580/1000+F580/1000)*10</f>
        <v>50.06192158735221</v>
      </c>
      <c r="D607" s="254">
        <f>(0.2+C580/1000)*B580/1000*1/2*10</f>
        <v>20.998999999999995</v>
      </c>
      <c r="E607" s="255"/>
      <c r="F607" s="78">
        <f>(0.2+C580/1000)*B580/1000*1/2</f>
        <v>2.0998999999999994</v>
      </c>
      <c r="G607" s="78">
        <f>((B580/1000-0.8)*E580+0.2)*10/5</f>
        <v>2.26</v>
      </c>
      <c r="H607" s="78"/>
      <c r="I607" s="79"/>
      <c r="J607" s="57"/>
    </row>
    <row r="608" spans="1:10" ht="13.5" customHeight="1">
      <c r="A608" s="49"/>
      <c r="B608" s="102"/>
      <c r="C608" s="89"/>
      <c r="D608" s="252"/>
      <c r="E608" s="253"/>
      <c r="F608" s="89"/>
      <c r="G608" s="80"/>
      <c r="H608" s="80"/>
      <c r="I608" s="81"/>
      <c r="J608" s="53"/>
    </row>
    <row r="609" spans="1:10" ht="13.5" customHeight="1">
      <c r="A609" s="54">
        <f>A582</f>
        <v>2200</v>
      </c>
      <c r="B609" s="101">
        <f>(C582/1000+0.1*2)*10</f>
        <v>17.64</v>
      </c>
      <c r="C609" s="78">
        <f>(B582/1000+F582/1000)*10</f>
        <v>47.885316300945604</v>
      </c>
      <c r="D609" s="254">
        <f>(0.2+C582/1000)*B582/1000*1/2*10</f>
        <v>19.404</v>
      </c>
      <c r="E609" s="255"/>
      <c r="F609" s="78">
        <f>(0.2+C582/1000)*B582/1000*1/2</f>
        <v>1.9404000000000001</v>
      </c>
      <c r="G609" s="78">
        <f>((B582/1000-0.8)*E582+0.2)*10/5</f>
        <v>2.136</v>
      </c>
      <c r="H609" s="78"/>
      <c r="I609" s="79"/>
      <c r="J609" s="57"/>
    </row>
    <row r="610" spans="1:10" ht="13.5" customHeight="1">
      <c r="A610" s="49"/>
      <c r="B610" s="102"/>
      <c r="C610" s="89"/>
      <c r="D610" s="252"/>
      <c r="E610" s="253"/>
      <c r="F610" s="89"/>
      <c r="G610" s="80"/>
      <c r="H610" s="80"/>
      <c r="I610" s="81"/>
      <c r="J610" s="53"/>
    </row>
    <row r="611" spans="1:10" ht="13.5" customHeight="1">
      <c r="A611" s="54">
        <f>A584</f>
        <v>2100</v>
      </c>
      <c r="B611" s="101">
        <f>(C584/1000+0.1*2)*10</f>
        <v>17.02</v>
      </c>
      <c r="C611" s="78">
        <f>(B584/1000+F584/1000)*10</f>
        <v>45.70871101453898</v>
      </c>
      <c r="D611" s="254">
        <f>(0.2+C584/1000)*B584/1000*1/2*10</f>
        <v>17.871</v>
      </c>
      <c r="E611" s="255"/>
      <c r="F611" s="78">
        <f>(0.2+C584/1000)*B584/1000*1/2</f>
        <v>1.7871</v>
      </c>
      <c r="G611" s="78">
        <f>((B584/1000-0.8)*E584+0.2)*10/5</f>
        <v>2.012</v>
      </c>
      <c r="H611" s="78"/>
      <c r="I611" s="79"/>
      <c r="J611" s="57"/>
    </row>
    <row r="612" spans="1:10" ht="13.5" customHeight="1">
      <c r="A612" s="49"/>
      <c r="B612" s="102"/>
      <c r="C612" s="89"/>
      <c r="D612" s="252"/>
      <c r="E612" s="253"/>
      <c r="F612" s="89"/>
      <c r="G612" s="80"/>
      <c r="H612" s="80"/>
      <c r="I612" s="81"/>
      <c r="J612" s="53"/>
    </row>
    <row r="613" spans="1:10" ht="13.5" customHeight="1">
      <c r="A613" s="54">
        <f>A586</f>
        <v>2000</v>
      </c>
      <c r="B613" s="101">
        <f>(C586/1000+0.1*2)*10</f>
        <v>16.4</v>
      </c>
      <c r="C613" s="78">
        <f>(B586/1000+F586/1000)*10</f>
        <v>43.532105728132365</v>
      </c>
      <c r="D613" s="254">
        <f>(0.2+C586/1000)*B586/1000*1/2*10</f>
        <v>16.4</v>
      </c>
      <c r="E613" s="255"/>
      <c r="F613" s="78">
        <f>(0.2+C586/1000)*B586/1000*1/2</f>
        <v>1.64</v>
      </c>
      <c r="G613" s="78">
        <f>((B586/1000-0.8)*E586+0.2)*10/5</f>
        <v>1.888</v>
      </c>
      <c r="H613" s="78"/>
      <c r="I613" s="79"/>
      <c r="J613" s="57"/>
    </row>
    <row r="614" spans="1:10" ht="13.5" customHeight="1">
      <c r="A614" s="49"/>
      <c r="B614" s="102"/>
      <c r="C614" s="89"/>
      <c r="D614" s="252"/>
      <c r="E614" s="253"/>
      <c r="F614" s="89"/>
      <c r="G614" s="80"/>
      <c r="H614" s="80"/>
      <c r="I614" s="81"/>
      <c r="J614" s="53"/>
    </row>
    <row r="615" spans="1:10" ht="13.5" customHeight="1">
      <c r="A615" s="54">
        <f>A588</f>
        <v>1900</v>
      </c>
      <c r="B615" s="101">
        <f>(C588/1000+0.1*2)*10</f>
        <v>15.779999999999998</v>
      </c>
      <c r="C615" s="78">
        <f>(B588/1000+F588/1000)*10</f>
        <v>41.355500441725745</v>
      </c>
      <c r="D615" s="254">
        <f>(0.2+C588/1000)*B588/1000*1/2*10</f>
        <v>14.991</v>
      </c>
      <c r="E615" s="255"/>
      <c r="F615" s="78">
        <f>(0.2+C588/1000)*B588/1000*1/2</f>
        <v>1.4990999999999999</v>
      </c>
      <c r="G615" s="78">
        <f>((B588/1000-0.8)*E588+0.2)*10/5</f>
        <v>1.7639999999999998</v>
      </c>
      <c r="H615" s="78"/>
      <c r="I615" s="79"/>
      <c r="J615" s="57"/>
    </row>
    <row r="616" spans="1:10" ht="13.5" customHeight="1">
      <c r="A616" s="49"/>
      <c r="B616" s="103"/>
      <c r="C616" s="80"/>
      <c r="D616" s="252"/>
      <c r="E616" s="253"/>
      <c r="F616" s="80"/>
      <c r="G616" s="80"/>
      <c r="H616" s="80"/>
      <c r="I616" s="81"/>
      <c r="J616" s="53"/>
    </row>
    <row r="617" spans="1:10" ht="13.5" customHeight="1">
      <c r="A617" s="54">
        <f>A590</f>
        <v>1800</v>
      </c>
      <c r="B617" s="101">
        <f>(C590/1000+0.1*2)*10</f>
        <v>15.16</v>
      </c>
      <c r="C617" s="78">
        <f>(B590/1000+F590/1000)*10</f>
        <v>39.178895155319125</v>
      </c>
      <c r="D617" s="254">
        <f>(0.2+C590/1000)*B590/1000*1/2*10</f>
        <v>13.644</v>
      </c>
      <c r="E617" s="255"/>
      <c r="F617" s="78">
        <f>(0.2+C590/1000)*B590/1000*1/2</f>
        <v>1.3644</v>
      </c>
      <c r="G617" s="78">
        <f>((B590/1000-0.8)*E590+0.2)*10/5</f>
        <v>1.6400000000000001</v>
      </c>
      <c r="H617" s="78"/>
      <c r="I617" s="79"/>
      <c r="J617" s="57"/>
    </row>
    <row r="618" spans="1:10" ht="13.5" customHeight="1">
      <c r="A618" s="49"/>
      <c r="B618" s="103"/>
      <c r="C618" s="80"/>
      <c r="D618" s="252"/>
      <c r="E618" s="253"/>
      <c r="F618" s="80"/>
      <c r="G618" s="80"/>
      <c r="H618" s="80"/>
      <c r="I618" s="81"/>
      <c r="J618" s="53"/>
    </row>
    <row r="619" spans="1:10" ht="13.5" customHeight="1">
      <c r="A619" s="54">
        <f>A592</f>
        <v>1700</v>
      </c>
      <c r="B619" s="101">
        <f>(C592/1000+0.1*2)*10</f>
        <v>14.54</v>
      </c>
      <c r="C619" s="78">
        <f>(B592/1000+F592/1000)*10</f>
        <v>37.002289868912506</v>
      </c>
      <c r="D619" s="254">
        <f>(0.2+C592/1000)*B592/1000*1/2*10</f>
        <v>12.358999999999998</v>
      </c>
      <c r="E619" s="255"/>
      <c r="F619" s="78">
        <f>(0.2+C592/1000)*B592/1000*1/2</f>
        <v>1.2358999999999998</v>
      </c>
      <c r="G619" s="78">
        <f>((B592/1000-0.8)*E592+0.2)*10/5</f>
        <v>1.516</v>
      </c>
      <c r="H619" s="78"/>
      <c r="I619" s="79"/>
      <c r="J619" s="57"/>
    </row>
    <row r="620" spans="1:10" ht="13.5" customHeight="1">
      <c r="A620" s="49"/>
      <c r="B620" s="103"/>
      <c r="C620" s="80"/>
      <c r="D620" s="252"/>
      <c r="E620" s="253"/>
      <c r="F620" s="80"/>
      <c r="G620" s="80"/>
      <c r="H620" s="80"/>
      <c r="I620" s="81"/>
      <c r="J620" s="53"/>
    </row>
    <row r="621" spans="1:10" ht="13.5" customHeight="1">
      <c r="A621" s="54">
        <f>A594</f>
        <v>1600</v>
      </c>
      <c r="B621" s="101">
        <f>(C594/1000+0.1*2)*10</f>
        <v>13.919999999999998</v>
      </c>
      <c r="C621" s="78">
        <f>(B594/1000+F594/1000)*10</f>
        <v>34.82568458250589</v>
      </c>
      <c r="D621" s="254">
        <f>(0.2+C594/1000)*B594/1000*1/2*10</f>
        <v>11.136</v>
      </c>
      <c r="E621" s="255"/>
      <c r="F621" s="78">
        <f>(0.2+C594/1000)*B594/1000*1/2</f>
        <v>1.1136</v>
      </c>
      <c r="G621" s="78">
        <f>((B594/1000-0.8)*E594+0.2)*10/5</f>
        <v>1.392</v>
      </c>
      <c r="H621" s="78"/>
      <c r="I621" s="79"/>
      <c r="J621" s="57"/>
    </row>
    <row r="622" spans="1:10" ht="13.5" customHeight="1">
      <c r="A622" s="49"/>
      <c r="B622" s="103"/>
      <c r="C622" s="80"/>
      <c r="D622" s="252"/>
      <c r="E622" s="253"/>
      <c r="F622" s="80"/>
      <c r="G622" s="80"/>
      <c r="H622" s="80"/>
      <c r="I622" s="81"/>
      <c r="J622" s="53"/>
    </row>
    <row r="623" spans="1:10" ht="13.5" customHeight="1">
      <c r="A623" s="54">
        <f>A596</f>
        <v>1500</v>
      </c>
      <c r="B623" s="101">
        <f>(C596/1000+0.1*2)*10</f>
        <v>13.299999999999999</v>
      </c>
      <c r="C623" s="78">
        <f>(B596/1000+F596/1000)*10</f>
        <v>32.64907929609927</v>
      </c>
      <c r="D623" s="254">
        <f>(0.2+C596/1000)*B596/1000*1/2*10</f>
        <v>9.974999999999998</v>
      </c>
      <c r="E623" s="255"/>
      <c r="F623" s="78">
        <f>(0.2+C596/1000)*B596/1000*1/2</f>
        <v>0.9974999999999998</v>
      </c>
      <c r="G623" s="78">
        <f>((B596/1000-0.8)*E596+0.2)*10/5</f>
        <v>1.268</v>
      </c>
      <c r="H623" s="80"/>
      <c r="I623" s="81"/>
      <c r="J623" s="53"/>
    </row>
    <row r="624" spans="1:10" ht="13.5" customHeight="1">
      <c r="A624" s="49"/>
      <c r="B624" s="104"/>
      <c r="C624" s="82"/>
      <c r="D624" s="252"/>
      <c r="E624" s="253"/>
      <c r="F624" s="82"/>
      <c r="G624" s="82"/>
      <c r="H624" s="82"/>
      <c r="I624" s="83"/>
      <c r="J624" s="61"/>
    </row>
    <row r="625" spans="1:10" ht="13.5" customHeight="1">
      <c r="A625" s="71"/>
      <c r="B625" s="105"/>
      <c r="C625" s="84"/>
      <c r="D625" s="256"/>
      <c r="E625" s="225"/>
      <c r="F625" s="84"/>
      <c r="G625" s="84"/>
      <c r="H625" s="84"/>
      <c r="I625" s="85"/>
      <c r="J625" s="63"/>
    </row>
    <row r="628" spans="1:10" ht="24.75" customHeight="1">
      <c r="A628" s="22" t="s">
        <v>50</v>
      </c>
      <c r="B628" s="2"/>
      <c r="C628" s="2"/>
      <c r="D628" s="2"/>
      <c r="E628" s="2"/>
      <c r="F628" s="2"/>
      <c r="G628" s="2"/>
      <c r="H628" s="2"/>
      <c r="I628" s="2"/>
      <c r="J628" s="88"/>
    </row>
    <row r="629" spans="1:10" ht="24.75" customHeight="1">
      <c r="A629" s="227" t="s">
        <v>22</v>
      </c>
      <c r="B629" s="228"/>
      <c r="C629" s="244"/>
      <c r="D629" s="2" t="s">
        <v>140</v>
      </c>
      <c r="E629" s="2"/>
      <c r="F629" s="2"/>
      <c r="G629" s="2"/>
      <c r="H629" s="2"/>
      <c r="I629" s="3"/>
      <c r="J629" s="4"/>
    </row>
    <row r="630" spans="1:10" s="9" customFormat="1" ht="15" customHeight="1">
      <c r="A630" s="47" t="s">
        <v>51</v>
      </c>
      <c r="B630" s="6"/>
      <c r="C630" s="6"/>
      <c r="D630" s="6"/>
      <c r="E630" s="6"/>
      <c r="F630" s="6"/>
      <c r="G630" s="6"/>
      <c r="H630" s="6"/>
      <c r="I630" s="7"/>
      <c r="J630" s="8"/>
    </row>
    <row r="631" spans="1:10" ht="15" customHeight="1">
      <c r="A631" s="48" t="s">
        <v>52</v>
      </c>
      <c r="B631" s="69" t="s">
        <v>53</v>
      </c>
      <c r="C631" s="69" t="s">
        <v>54</v>
      </c>
      <c r="D631" s="245" t="s">
        <v>55</v>
      </c>
      <c r="E631" s="246"/>
      <c r="F631" s="69" t="s">
        <v>56</v>
      </c>
      <c r="G631" s="69"/>
      <c r="H631" s="69"/>
      <c r="I631" s="69"/>
      <c r="J631" s="72"/>
    </row>
    <row r="632" spans="1:10" ht="13.5" customHeight="1">
      <c r="A632" s="49"/>
      <c r="B632" s="50"/>
      <c r="C632" s="51"/>
      <c r="D632" s="91"/>
      <c r="E632" s="96"/>
      <c r="F632" s="51"/>
      <c r="G632" s="51"/>
      <c r="H632" s="51"/>
      <c r="I632" s="52"/>
      <c r="J632" s="53"/>
    </row>
    <row r="633" spans="1:10" ht="13.5" customHeight="1">
      <c r="A633" s="54">
        <v>2500</v>
      </c>
      <c r="B633" s="55">
        <f>A633</f>
        <v>2500</v>
      </c>
      <c r="C633" s="141">
        <v>2000</v>
      </c>
      <c r="D633" s="92" t="s">
        <v>57</v>
      </c>
      <c r="E633" s="100">
        <f>(C633-200)/B633</f>
        <v>0.72</v>
      </c>
      <c r="F633" s="141">
        <f>SQRT((C633-200)^2+B633^2)</f>
        <v>3080.5843601498727</v>
      </c>
      <c r="G633" s="56"/>
      <c r="H633" s="56"/>
      <c r="I633" s="56"/>
      <c r="J633" s="75"/>
    </row>
    <row r="634" spans="1:10" ht="13.5" customHeight="1">
      <c r="A634" s="58"/>
      <c r="B634" s="59"/>
      <c r="C634" s="60"/>
      <c r="D634" s="93"/>
      <c r="E634" s="98"/>
      <c r="F634" s="60"/>
      <c r="G634" s="60"/>
      <c r="H634" s="60"/>
      <c r="I634" s="60"/>
      <c r="J634" s="76"/>
    </row>
    <row r="635" spans="1:10" ht="13.5" customHeight="1">
      <c r="A635" s="54">
        <v>2400</v>
      </c>
      <c r="B635" s="55">
        <f>A635</f>
        <v>2400</v>
      </c>
      <c r="C635" s="141">
        <f>B635*E635+200</f>
        <v>1928</v>
      </c>
      <c r="D635" s="92" t="s">
        <v>57</v>
      </c>
      <c r="E635" s="100">
        <f>(C633-200)/B633</f>
        <v>0.72</v>
      </c>
      <c r="F635" s="141">
        <f>SQRT((C635-200)^2+B635^2)</f>
        <v>2957.360985743878</v>
      </c>
      <c r="G635" s="56"/>
      <c r="H635" s="56"/>
      <c r="I635" s="56"/>
      <c r="J635" s="75"/>
    </row>
    <row r="636" spans="1:10" ht="13.5" customHeight="1">
      <c r="A636" s="58"/>
      <c r="B636" s="59"/>
      <c r="C636" s="142"/>
      <c r="D636" s="93"/>
      <c r="E636" s="98"/>
      <c r="F636" s="60"/>
      <c r="G636" s="60"/>
      <c r="H636" s="60"/>
      <c r="I636" s="60"/>
      <c r="J636" s="76"/>
    </row>
    <row r="637" spans="1:10" ht="13.5" customHeight="1">
      <c r="A637" s="54">
        <v>2300</v>
      </c>
      <c r="B637" s="55">
        <f>A637</f>
        <v>2300</v>
      </c>
      <c r="C637" s="141">
        <f>B637*E637+200</f>
        <v>1856</v>
      </c>
      <c r="D637" s="92" t="s">
        <v>57</v>
      </c>
      <c r="E637" s="100">
        <f>(C633-200)/B633</f>
        <v>0.72</v>
      </c>
      <c r="F637" s="141">
        <f>SQRT((C637-200)^2+B637^2)</f>
        <v>2834.137611337883</v>
      </c>
      <c r="G637" s="56"/>
      <c r="H637" s="56"/>
      <c r="I637" s="56"/>
      <c r="J637" s="75"/>
    </row>
    <row r="638" spans="1:10" ht="13.5" customHeight="1">
      <c r="A638" s="58"/>
      <c r="B638" s="59"/>
      <c r="C638" s="142"/>
      <c r="D638" s="93"/>
      <c r="E638" s="98"/>
      <c r="F638" s="60"/>
      <c r="G638" s="60"/>
      <c r="H638" s="60"/>
      <c r="I638" s="60"/>
      <c r="J638" s="76"/>
    </row>
    <row r="639" spans="1:10" ht="13.5" customHeight="1">
      <c r="A639" s="54">
        <v>2200</v>
      </c>
      <c r="B639" s="55">
        <f>A639</f>
        <v>2200</v>
      </c>
      <c r="C639" s="141">
        <f>B639*E639+200</f>
        <v>1784</v>
      </c>
      <c r="D639" s="92" t="s">
        <v>57</v>
      </c>
      <c r="E639" s="100">
        <f>(C633-200)/B633</f>
        <v>0.72</v>
      </c>
      <c r="F639" s="141">
        <f>SQRT((C639-200)^2+B639^2)</f>
        <v>2710.914236931888</v>
      </c>
      <c r="G639" s="56"/>
      <c r="H639" s="56"/>
      <c r="I639" s="56"/>
      <c r="J639" s="75"/>
    </row>
    <row r="640" spans="1:10" ht="13.5" customHeight="1">
      <c r="A640" s="58"/>
      <c r="B640" s="59"/>
      <c r="C640" s="142"/>
      <c r="D640" s="93"/>
      <c r="E640" s="98"/>
      <c r="F640" s="60"/>
      <c r="G640" s="60"/>
      <c r="H640" s="60"/>
      <c r="I640" s="60"/>
      <c r="J640" s="76"/>
    </row>
    <row r="641" spans="1:10" ht="13.5" customHeight="1">
      <c r="A641" s="54">
        <v>2100</v>
      </c>
      <c r="B641" s="55">
        <f>A641</f>
        <v>2100</v>
      </c>
      <c r="C641" s="141">
        <f>B641*E641+200</f>
        <v>1712</v>
      </c>
      <c r="D641" s="92" t="s">
        <v>57</v>
      </c>
      <c r="E641" s="100">
        <f>(C633-200)/B633</f>
        <v>0.72</v>
      </c>
      <c r="F641" s="141">
        <f>SQRT((C641-200)^2+B641^2)</f>
        <v>2587.690862525893</v>
      </c>
      <c r="G641" s="56"/>
      <c r="H641" s="56"/>
      <c r="I641" s="56"/>
      <c r="J641" s="75"/>
    </row>
    <row r="642" spans="1:10" ht="13.5" customHeight="1">
      <c r="A642" s="58"/>
      <c r="B642" s="59"/>
      <c r="C642" s="142"/>
      <c r="D642" s="93"/>
      <c r="E642" s="98"/>
      <c r="F642" s="60"/>
      <c r="G642" s="60"/>
      <c r="H642" s="60"/>
      <c r="I642" s="60"/>
      <c r="J642" s="76"/>
    </row>
    <row r="643" spans="1:10" ht="13.5" customHeight="1">
      <c r="A643" s="54">
        <v>2000</v>
      </c>
      <c r="B643" s="55">
        <f>A643</f>
        <v>2000</v>
      </c>
      <c r="C643" s="141">
        <f>B643*E643+200</f>
        <v>1640</v>
      </c>
      <c r="D643" s="92" t="s">
        <v>57</v>
      </c>
      <c r="E643" s="100">
        <f>(C633-200)/B633</f>
        <v>0.72</v>
      </c>
      <c r="F643" s="141">
        <f>SQRT((C643-200)^2+B643^2)</f>
        <v>2464.467488119898</v>
      </c>
      <c r="G643" s="56"/>
      <c r="H643" s="56"/>
      <c r="I643" s="56"/>
      <c r="J643" s="75"/>
    </row>
    <row r="644" spans="1:10" ht="13.5" customHeight="1">
      <c r="A644" s="58"/>
      <c r="B644" s="59"/>
      <c r="C644" s="60"/>
      <c r="D644" s="93"/>
      <c r="E644" s="98"/>
      <c r="F644" s="60"/>
      <c r="G644" s="60"/>
      <c r="H644" s="60"/>
      <c r="I644" s="60"/>
      <c r="J644" s="76"/>
    </row>
    <row r="645" spans="1:10" ht="13.5" customHeight="1">
      <c r="A645" s="54">
        <v>1900</v>
      </c>
      <c r="B645" s="55">
        <f>A645</f>
        <v>1900</v>
      </c>
      <c r="C645" s="141">
        <f>B645*E645+200</f>
        <v>1568</v>
      </c>
      <c r="D645" s="92" t="s">
        <v>57</v>
      </c>
      <c r="E645" s="100">
        <f>(C633-200)/B633</f>
        <v>0.72</v>
      </c>
      <c r="F645" s="141">
        <f>SQRT((C645-200)^2+B645^2)</f>
        <v>2341.244113713903</v>
      </c>
      <c r="G645" s="56"/>
      <c r="H645" s="56"/>
      <c r="I645" s="56"/>
      <c r="J645" s="75"/>
    </row>
    <row r="646" spans="1:10" ht="13.5" customHeight="1">
      <c r="A646" s="58"/>
      <c r="B646" s="59"/>
      <c r="C646" s="142"/>
      <c r="D646" s="93"/>
      <c r="E646" s="98"/>
      <c r="F646" s="60"/>
      <c r="G646" s="60"/>
      <c r="H646" s="60"/>
      <c r="I646" s="60"/>
      <c r="J646" s="76"/>
    </row>
    <row r="647" spans="1:10" ht="13.5" customHeight="1">
      <c r="A647" s="54">
        <v>1800</v>
      </c>
      <c r="B647" s="55">
        <f>A647</f>
        <v>1800</v>
      </c>
      <c r="C647" s="141">
        <f>B647*E647+200</f>
        <v>1496</v>
      </c>
      <c r="D647" s="92" t="s">
        <v>57</v>
      </c>
      <c r="E647" s="100">
        <f>(C633-200)/B633</f>
        <v>0.72</v>
      </c>
      <c r="F647" s="141">
        <f>SQRT((C647-200)^2+B647^2)</f>
        <v>2218.020739307908</v>
      </c>
      <c r="G647" s="56"/>
      <c r="H647" s="56"/>
      <c r="I647" s="56"/>
      <c r="J647" s="75"/>
    </row>
    <row r="648" spans="1:10" ht="13.5" customHeight="1">
      <c r="A648" s="58"/>
      <c r="B648" s="59"/>
      <c r="C648" s="142"/>
      <c r="D648" s="93"/>
      <c r="E648" s="98"/>
      <c r="F648" s="60"/>
      <c r="G648" s="60"/>
      <c r="H648" s="60"/>
      <c r="I648" s="60"/>
      <c r="J648" s="76"/>
    </row>
    <row r="649" spans="1:10" ht="13.5" customHeight="1">
      <c r="A649" s="54">
        <v>1700</v>
      </c>
      <c r="B649" s="55">
        <f>A649</f>
        <v>1700</v>
      </c>
      <c r="C649" s="141">
        <f>B649*E649+200</f>
        <v>1424</v>
      </c>
      <c r="D649" s="92" t="s">
        <v>57</v>
      </c>
      <c r="E649" s="100">
        <f>(C633-200)/B633</f>
        <v>0.72</v>
      </c>
      <c r="F649" s="141">
        <f>SQRT((C649-200)^2+B649^2)</f>
        <v>2094.797364901913</v>
      </c>
      <c r="G649" s="56"/>
      <c r="H649" s="56"/>
      <c r="I649" s="56"/>
      <c r="J649" s="75"/>
    </row>
    <row r="650" spans="1:10" ht="13.5" customHeight="1">
      <c r="A650" s="58"/>
      <c r="B650" s="59"/>
      <c r="C650" s="142"/>
      <c r="D650" s="93"/>
      <c r="E650" s="98"/>
      <c r="F650" s="60"/>
      <c r="G650" s="60"/>
      <c r="H650" s="60"/>
      <c r="I650" s="60"/>
      <c r="J650" s="76"/>
    </row>
    <row r="651" spans="1:10" ht="13.5" customHeight="1">
      <c r="A651" s="54">
        <v>1600</v>
      </c>
      <c r="B651" s="55">
        <f>A651</f>
        <v>1600</v>
      </c>
      <c r="C651" s="141">
        <f>B651*E651+200</f>
        <v>1352</v>
      </c>
      <c r="D651" s="92" t="s">
        <v>57</v>
      </c>
      <c r="E651" s="100">
        <f>(C633-200)/B633</f>
        <v>0.72</v>
      </c>
      <c r="F651" s="141">
        <f>SQRT((C651-200)^2+B651^2)</f>
        <v>1971.5739904959185</v>
      </c>
      <c r="G651" s="56"/>
      <c r="H651" s="56"/>
      <c r="I651" s="56"/>
      <c r="J651" s="75"/>
    </row>
    <row r="652" spans="1:10" ht="13.5" customHeight="1">
      <c r="A652" s="58"/>
      <c r="B652" s="59"/>
      <c r="C652" s="142"/>
      <c r="D652" s="93"/>
      <c r="E652" s="98"/>
      <c r="F652" s="60"/>
      <c r="G652" s="60"/>
      <c r="H652" s="60"/>
      <c r="I652" s="60"/>
      <c r="J652" s="76"/>
    </row>
    <row r="653" spans="1:10" ht="13.5" customHeight="1">
      <c r="A653" s="54">
        <v>1500</v>
      </c>
      <c r="B653" s="55">
        <f>A653</f>
        <v>1500</v>
      </c>
      <c r="C653" s="141">
        <f>B653*E653+200</f>
        <v>1280</v>
      </c>
      <c r="D653" s="92" t="s">
        <v>57</v>
      </c>
      <c r="E653" s="100">
        <f>(C633-200)/B633</f>
        <v>0.72</v>
      </c>
      <c r="F653" s="141">
        <f>SQRT((C653-200)^2+B653^2)</f>
        <v>1848.3506160899235</v>
      </c>
      <c r="G653" s="56"/>
      <c r="H653" s="56"/>
      <c r="I653" s="56"/>
      <c r="J653" s="75"/>
    </row>
    <row r="654" spans="1:10" ht="13.5" customHeight="1">
      <c r="A654" s="58"/>
      <c r="B654" s="59"/>
      <c r="C654" s="60"/>
      <c r="D654" s="93"/>
      <c r="E654" s="98"/>
      <c r="F654" s="60"/>
      <c r="G654" s="60"/>
      <c r="H654" s="60"/>
      <c r="I654" s="60"/>
      <c r="J654" s="76"/>
    </row>
    <row r="655" spans="1:10" ht="13.5" customHeight="1">
      <c r="A655" s="54"/>
      <c r="B655" s="55"/>
      <c r="C655" s="62"/>
      <c r="D655" s="95"/>
      <c r="E655" s="99"/>
      <c r="F655" s="62"/>
      <c r="G655" s="62"/>
      <c r="H655" s="62"/>
      <c r="I655" s="62"/>
      <c r="J655" s="77"/>
    </row>
    <row r="656" spans="1:10" ht="15" customHeight="1">
      <c r="A656" s="64" t="s">
        <v>58</v>
      </c>
      <c r="B656" s="65"/>
      <c r="C656" s="65"/>
      <c r="D656" s="65"/>
      <c r="E656" s="65"/>
      <c r="F656" s="65"/>
      <c r="G656" s="65"/>
      <c r="H656" s="65"/>
      <c r="I656" s="66" t="s">
        <v>10</v>
      </c>
      <c r="J656" s="67"/>
    </row>
    <row r="657" spans="1:10" ht="15" customHeight="1">
      <c r="A657" s="247" t="s">
        <v>93</v>
      </c>
      <c r="B657" s="74" t="s">
        <v>27</v>
      </c>
      <c r="C657" s="74" t="s">
        <v>32</v>
      </c>
      <c r="D657" s="245" t="s">
        <v>59</v>
      </c>
      <c r="E657" s="249"/>
      <c r="F657" s="74" t="s">
        <v>35</v>
      </c>
      <c r="G657" s="139" t="s">
        <v>47</v>
      </c>
      <c r="H657" s="74"/>
      <c r="I657" s="74"/>
      <c r="J657" s="86" t="s">
        <v>60</v>
      </c>
    </row>
    <row r="658" spans="1:10" ht="15" customHeight="1">
      <c r="A658" s="248"/>
      <c r="B658" s="68" t="s">
        <v>74</v>
      </c>
      <c r="C658" s="68" t="s">
        <v>74</v>
      </c>
      <c r="D658" s="250" t="s">
        <v>75</v>
      </c>
      <c r="E658" s="251"/>
      <c r="F658" s="68" t="s">
        <v>74</v>
      </c>
      <c r="G658" s="68" t="s">
        <v>49</v>
      </c>
      <c r="H658" s="73"/>
      <c r="I658" s="69"/>
      <c r="J658" s="70"/>
    </row>
    <row r="659" spans="1:10" ht="13.5" customHeight="1">
      <c r="A659" s="49"/>
      <c r="B659" s="50"/>
      <c r="C659" s="51"/>
      <c r="D659" s="226"/>
      <c r="E659" s="222"/>
      <c r="F659" s="51"/>
      <c r="G659" s="51"/>
      <c r="H659" s="51"/>
      <c r="I659" s="52"/>
      <c r="J659" s="53"/>
    </row>
    <row r="660" spans="1:10" ht="13.5" customHeight="1">
      <c r="A660" s="54">
        <f>A633</f>
        <v>2500</v>
      </c>
      <c r="B660" s="101">
        <f>(C633/1000+0.1*2)*10</f>
        <v>22</v>
      </c>
      <c r="C660" s="78">
        <f>(B633/1000+F633/1000)*10</f>
        <v>55.80584360149872</v>
      </c>
      <c r="D660" s="254">
        <f>(0.2+C633/1000)*B633/1000*1/2*10</f>
        <v>27.5</v>
      </c>
      <c r="E660" s="255"/>
      <c r="F660" s="78">
        <f>(0.2+C633/1000)*B633/1000*1/2</f>
        <v>2.75</v>
      </c>
      <c r="G660" s="78">
        <f>((B633/1000-0.8)*E633+0.2)*10/5</f>
        <v>2.848</v>
      </c>
      <c r="H660" s="78"/>
      <c r="I660" s="79"/>
      <c r="J660" s="57"/>
    </row>
    <row r="661" spans="1:10" ht="13.5" customHeight="1">
      <c r="A661" s="49"/>
      <c r="B661" s="102"/>
      <c r="C661" s="89"/>
      <c r="D661" s="252"/>
      <c r="E661" s="253"/>
      <c r="F661" s="89"/>
      <c r="G661" s="80"/>
      <c r="H661" s="80"/>
      <c r="I661" s="81"/>
      <c r="J661" s="53"/>
    </row>
    <row r="662" spans="1:10" ht="13.5" customHeight="1">
      <c r="A662" s="54">
        <f>A635</f>
        <v>2400</v>
      </c>
      <c r="B662" s="101">
        <f>(C635/1000+0.1*2)*10</f>
        <v>21.28</v>
      </c>
      <c r="C662" s="78">
        <f>(B635/1000+F635/1000)*10</f>
        <v>53.573609857438775</v>
      </c>
      <c r="D662" s="254">
        <f>(0.2+C635/1000)*B635/1000*1/2*10</f>
        <v>25.536</v>
      </c>
      <c r="E662" s="255"/>
      <c r="F662" s="78">
        <f>(0.2+C635/1000)*B635/1000*1/2</f>
        <v>2.5536000000000003</v>
      </c>
      <c r="G662" s="78">
        <f>((B635/1000-0.8)*E635+0.2)*10/5</f>
        <v>2.7039999999999997</v>
      </c>
      <c r="H662" s="78"/>
      <c r="I662" s="79"/>
      <c r="J662" s="57"/>
    </row>
    <row r="663" spans="1:10" ht="13.5" customHeight="1">
      <c r="A663" s="49"/>
      <c r="B663" s="102"/>
      <c r="C663" s="89"/>
      <c r="D663" s="252"/>
      <c r="E663" s="253"/>
      <c r="F663" s="89"/>
      <c r="G663" s="80"/>
      <c r="H663" s="80"/>
      <c r="I663" s="81"/>
      <c r="J663" s="53"/>
    </row>
    <row r="664" spans="1:10" ht="13.5" customHeight="1">
      <c r="A664" s="54">
        <f>A637</f>
        <v>2300</v>
      </c>
      <c r="B664" s="101">
        <f>(C637/1000+0.1*2)*10</f>
        <v>20.560000000000002</v>
      </c>
      <c r="C664" s="78">
        <f>(B637/1000+F637/1000)*10</f>
        <v>51.34137611337883</v>
      </c>
      <c r="D664" s="254">
        <f>(0.2+C637/1000)*B637/1000*1/2*10</f>
        <v>23.644000000000002</v>
      </c>
      <c r="E664" s="255"/>
      <c r="F664" s="78">
        <f>(0.2+C637/1000)*B637/1000*1/2</f>
        <v>2.3644000000000003</v>
      </c>
      <c r="G664" s="78">
        <f>((B637/1000-0.8)*E637+0.2)*10/5</f>
        <v>2.5599999999999996</v>
      </c>
      <c r="H664" s="78"/>
      <c r="I664" s="79"/>
      <c r="J664" s="57"/>
    </row>
    <row r="665" spans="1:10" ht="13.5" customHeight="1">
      <c r="A665" s="49"/>
      <c r="B665" s="102"/>
      <c r="C665" s="89"/>
      <c r="D665" s="252"/>
      <c r="E665" s="253"/>
      <c r="F665" s="89"/>
      <c r="G665" s="80"/>
      <c r="H665" s="80"/>
      <c r="I665" s="81"/>
      <c r="J665" s="53"/>
    </row>
    <row r="666" spans="1:10" ht="13.5" customHeight="1">
      <c r="A666" s="54">
        <f>A639</f>
        <v>2200</v>
      </c>
      <c r="B666" s="101">
        <f>(C639/1000+0.1*2)*10</f>
        <v>19.84</v>
      </c>
      <c r="C666" s="78">
        <f>(B639/1000+F639/1000)*10</f>
        <v>49.109142369318874</v>
      </c>
      <c r="D666" s="254">
        <f>(0.2+C639/1000)*B639/1000*1/2*10</f>
        <v>21.823999999999998</v>
      </c>
      <c r="E666" s="255"/>
      <c r="F666" s="78">
        <f>(0.2+C639/1000)*B639/1000*1/2</f>
        <v>2.1824</v>
      </c>
      <c r="G666" s="78">
        <f>((B639/1000-0.8)*E639+0.2)*10/5</f>
        <v>2.416</v>
      </c>
      <c r="H666" s="78"/>
      <c r="I666" s="79"/>
      <c r="J666" s="57"/>
    </row>
    <row r="667" spans="1:10" ht="13.5" customHeight="1">
      <c r="A667" s="49"/>
      <c r="B667" s="102"/>
      <c r="C667" s="89"/>
      <c r="D667" s="252"/>
      <c r="E667" s="253"/>
      <c r="F667" s="89"/>
      <c r="G667" s="80"/>
      <c r="H667" s="80"/>
      <c r="I667" s="81"/>
      <c r="J667" s="53"/>
    </row>
    <row r="668" spans="1:10" ht="13.5" customHeight="1">
      <c r="A668" s="54">
        <f>A641</f>
        <v>2100</v>
      </c>
      <c r="B668" s="101">
        <f>(C641/1000+0.1*2)*10</f>
        <v>19.119999999999997</v>
      </c>
      <c r="C668" s="78">
        <f>(B641/1000+F641/1000)*10</f>
        <v>46.87690862525892</v>
      </c>
      <c r="D668" s="254">
        <f>(0.2+C641/1000)*B641/1000*1/2*10</f>
        <v>20.076</v>
      </c>
      <c r="E668" s="255"/>
      <c r="F668" s="78">
        <f>(0.2+C641/1000)*B641/1000*1/2</f>
        <v>2.0076</v>
      </c>
      <c r="G668" s="78">
        <f>((B641/1000-0.8)*E641+0.2)*10/5</f>
        <v>2.272</v>
      </c>
      <c r="H668" s="78"/>
      <c r="I668" s="79"/>
      <c r="J668" s="57"/>
    </row>
    <row r="669" spans="1:10" ht="13.5" customHeight="1">
      <c r="A669" s="49"/>
      <c r="B669" s="102"/>
      <c r="C669" s="89"/>
      <c r="D669" s="252"/>
      <c r="E669" s="253"/>
      <c r="F669" s="89"/>
      <c r="G669" s="80"/>
      <c r="H669" s="80"/>
      <c r="I669" s="81"/>
      <c r="J669" s="53"/>
    </row>
    <row r="670" spans="1:10" ht="13.5" customHeight="1">
      <c r="A670" s="54">
        <f>A643</f>
        <v>2000</v>
      </c>
      <c r="B670" s="101">
        <f>(C643/1000+0.1*2)*10</f>
        <v>18.4</v>
      </c>
      <c r="C670" s="78">
        <f>(B643/1000+F643/1000)*10</f>
        <v>44.64467488119897</v>
      </c>
      <c r="D670" s="254">
        <f>(0.2+C643/1000)*B643/1000*1/2*10</f>
        <v>18.4</v>
      </c>
      <c r="E670" s="255"/>
      <c r="F670" s="78">
        <f>(0.2+C643/1000)*B643/1000*1/2</f>
        <v>1.8399999999999999</v>
      </c>
      <c r="G670" s="78">
        <f>((B643/1000-0.8)*E643+0.2)*10/5</f>
        <v>2.128</v>
      </c>
      <c r="H670" s="78"/>
      <c r="I670" s="79"/>
      <c r="J670" s="57"/>
    </row>
    <row r="671" spans="1:10" ht="13.5" customHeight="1">
      <c r="A671" s="49"/>
      <c r="B671" s="102"/>
      <c r="C671" s="89"/>
      <c r="D671" s="252"/>
      <c r="E671" s="253"/>
      <c r="F671" s="89"/>
      <c r="G671" s="80"/>
      <c r="H671" s="80"/>
      <c r="I671" s="81"/>
      <c r="J671" s="53"/>
    </row>
    <row r="672" spans="1:10" ht="13.5" customHeight="1">
      <c r="A672" s="54">
        <f>A645</f>
        <v>1900</v>
      </c>
      <c r="B672" s="101">
        <f>(C645/1000+0.1*2)*10</f>
        <v>17.68</v>
      </c>
      <c r="C672" s="78">
        <f>(B645/1000+F645/1000)*10</f>
        <v>42.41244113713903</v>
      </c>
      <c r="D672" s="254">
        <f>(0.2+C645/1000)*B645/1000*1/2*10</f>
        <v>16.796</v>
      </c>
      <c r="E672" s="255"/>
      <c r="F672" s="78">
        <f>(0.2+C645/1000)*B645/1000*1/2</f>
        <v>1.6796</v>
      </c>
      <c r="G672" s="78">
        <f>((B645/1000-0.8)*E645+0.2)*10/5</f>
        <v>1.984</v>
      </c>
      <c r="H672" s="78"/>
      <c r="I672" s="79"/>
      <c r="J672" s="57"/>
    </row>
    <row r="673" spans="1:10" ht="13.5" customHeight="1">
      <c r="A673" s="49"/>
      <c r="B673" s="103"/>
      <c r="C673" s="80"/>
      <c r="D673" s="252"/>
      <c r="E673" s="253"/>
      <c r="F673" s="80"/>
      <c r="G673" s="80"/>
      <c r="H673" s="80"/>
      <c r="I673" s="81"/>
      <c r="J673" s="53"/>
    </row>
    <row r="674" spans="1:10" ht="13.5" customHeight="1">
      <c r="A674" s="54">
        <f>A647</f>
        <v>1800</v>
      </c>
      <c r="B674" s="101">
        <f>(C647/1000+0.1*2)*10</f>
        <v>16.96</v>
      </c>
      <c r="C674" s="78">
        <f>(B647/1000+F647/1000)*10</f>
        <v>40.18020739307908</v>
      </c>
      <c r="D674" s="254">
        <f>(0.2+C647/1000)*B647/1000*1/2*10</f>
        <v>15.263999999999998</v>
      </c>
      <c r="E674" s="255"/>
      <c r="F674" s="78">
        <f>(0.2+C647/1000)*B647/1000*1/2</f>
        <v>1.5263999999999998</v>
      </c>
      <c r="G674" s="78">
        <f>((B647/1000-0.8)*E647+0.2)*10/5</f>
        <v>1.8399999999999999</v>
      </c>
      <c r="H674" s="78"/>
      <c r="I674" s="79"/>
      <c r="J674" s="57"/>
    </row>
    <row r="675" spans="1:10" ht="13.5" customHeight="1">
      <c r="A675" s="49"/>
      <c r="B675" s="103"/>
      <c r="C675" s="80"/>
      <c r="D675" s="252"/>
      <c r="E675" s="253"/>
      <c r="F675" s="80"/>
      <c r="G675" s="80"/>
      <c r="H675" s="80"/>
      <c r="I675" s="81"/>
      <c r="J675" s="53"/>
    </row>
    <row r="676" spans="1:10" ht="13.5" customHeight="1">
      <c r="A676" s="54">
        <f>A649</f>
        <v>1700</v>
      </c>
      <c r="B676" s="101">
        <f>(C649/1000+0.1*2)*10</f>
        <v>16.24</v>
      </c>
      <c r="C676" s="78">
        <f>(B649/1000+F649/1000)*10</f>
        <v>37.94797364901913</v>
      </c>
      <c r="D676" s="254">
        <f>(0.2+C649/1000)*B649/1000*1/2*10</f>
        <v>13.803999999999998</v>
      </c>
      <c r="E676" s="255"/>
      <c r="F676" s="78">
        <f>(0.2+C649/1000)*B649/1000*1/2</f>
        <v>1.3803999999999998</v>
      </c>
      <c r="G676" s="78">
        <f>((B649/1000-0.8)*E649+0.2)*10/5</f>
        <v>1.6959999999999997</v>
      </c>
      <c r="H676" s="78"/>
      <c r="I676" s="79"/>
      <c r="J676" s="57"/>
    </row>
    <row r="677" spans="1:10" ht="13.5" customHeight="1">
      <c r="A677" s="49"/>
      <c r="B677" s="103"/>
      <c r="C677" s="80"/>
      <c r="D677" s="252"/>
      <c r="E677" s="253"/>
      <c r="F677" s="80"/>
      <c r="G677" s="80"/>
      <c r="H677" s="80"/>
      <c r="I677" s="81"/>
      <c r="J677" s="53"/>
    </row>
    <row r="678" spans="1:10" ht="13.5" customHeight="1">
      <c r="A678" s="54">
        <f>A651</f>
        <v>1600</v>
      </c>
      <c r="B678" s="101">
        <f>(C651/1000+0.1*2)*10</f>
        <v>15.52</v>
      </c>
      <c r="C678" s="78">
        <f>(B651/1000+F651/1000)*10</f>
        <v>35.715739904959186</v>
      </c>
      <c r="D678" s="254">
        <f>(0.2+C651/1000)*B651/1000*1/2*10</f>
        <v>12.416</v>
      </c>
      <c r="E678" s="255"/>
      <c r="F678" s="78">
        <f>(0.2+C651/1000)*B651/1000*1/2</f>
        <v>1.2416</v>
      </c>
      <c r="G678" s="78">
        <f>((B651/1000-0.8)*E651+0.2)*10/5</f>
        <v>1.552</v>
      </c>
      <c r="H678" s="78"/>
      <c r="I678" s="79"/>
      <c r="J678" s="57"/>
    </row>
    <row r="679" spans="1:10" ht="13.5" customHeight="1">
      <c r="A679" s="49"/>
      <c r="B679" s="103"/>
      <c r="C679" s="80"/>
      <c r="D679" s="252"/>
      <c r="E679" s="253"/>
      <c r="F679" s="80"/>
      <c r="G679" s="80"/>
      <c r="H679" s="80"/>
      <c r="I679" s="81"/>
      <c r="J679" s="53"/>
    </row>
    <row r="680" spans="1:10" ht="13.5" customHeight="1">
      <c r="A680" s="54">
        <f>A653</f>
        <v>1500</v>
      </c>
      <c r="B680" s="101">
        <f>(C653/1000+0.1*2)*10</f>
        <v>14.8</v>
      </c>
      <c r="C680" s="78">
        <f>(B653/1000+F653/1000)*10</f>
        <v>33.48350616089923</v>
      </c>
      <c r="D680" s="254">
        <f>(0.2+C653/1000)*B653/1000*1/2*10</f>
        <v>11.100000000000001</v>
      </c>
      <c r="E680" s="255"/>
      <c r="F680" s="78">
        <f>(0.2+C653/1000)*B653/1000*1/2</f>
        <v>1.11</v>
      </c>
      <c r="G680" s="78">
        <f>((B653/1000-0.8)*E653+0.2)*10/5</f>
        <v>1.408</v>
      </c>
      <c r="H680" s="80"/>
      <c r="I680" s="81"/>
      <c r="J680" s="53"/>
    </row>
    <row r="681" spans="1:10" ht="13.5" customHeight="1">
      <c r="A681" s="49"/>
      <c r="B681" s="104"/>
      <c r="C681" s="82"/>
      <c r="D681" s="252"/>
      <c r="E681" s="253"/>
      <c r="F681" s="82"/>
      <c r="G681" s="82"/>
      <c r="H681" s="82"/>
      <c r="I681" s="83"/>
      <c r="J681" s="61"/>
    </row>
    <row r="682" spans="1:10" ht="13.5" customHeight="1">
      <c r="A682" s="71"/>
      <c r="B682" s="105"/>
      <c r="C682" s="84"/>
      <c r="D682" s="256"/>
      <c r="E682" s="225"/>
      <c r="F682" s="84"/>
      <c r="G682" s="84"/>
      <c r="H682" s="84"/>
      <c r="I682" s="85"/>
      <c r="J682" s="63"/>
    </row>
    <row r="685" spans="1:10" ht="24.75" customHeight="1">
      <c r="A685" s="22" t="s">
        <v>50</v>
      </c>
      <c r="B685" s="2"/>
      <c r="C685" s="2"/>
      <c r="D685" s="2"/>
      <c r="E685" s="2"/>
      <c r="F685" s="2"/>
      <c r="G685" s="2"/>
      <c r="H685" s="2"/>
      <c r="I685" s="2"/>
      <c r="J685" s="88"/>
    </row>
    <row r="686" spans="1:10" ht="24.75" customHeight="1">
      <c r="A686" s="227" t="s">
        <v>22</v>
      </c>
      <c r="B686" s="228"/>
      <c r="C686" s="244"/>
      <c r="D686" s="2" t="s">
        <v>141</v>
      </c>
      <c r="E686" s="2"/>
      <c r="F686" s="2"/>
      <c r="G686" s="2"/>
      <c r="H686" s="2"/>
      <c r="I686" s="3"/>
      <c r="J686" s="4"/>
    </row>
    <row r="687" spans="1:10" s="9" customFormat="1" ht="15" customHeight="1">
      <c r="A687" s="47" t="s">
        <v>51</v>
      </c>
      <c r="B687" s="6"/>
      <c r="C687" s="6"/>
      <c r="D687" s="6"/>
      <c r="E687" s="6"/>
      <c r="F687" s="6"/>
      <c r="G687" s="6"/>
      <c r="H687" s="6"/>
      <c r="I687" s="7"/>
      <c r="J687" s="8"/>
    </row>
    <row r="688" spans="1:10" ht="15" customHeight="1">
      <c r="A688" s="48" t="s">
        <v>52</v>
      </c>
      <c r="B688" s="69" t="s">
        <v>53</v>
      </c>
      <c r="C688" s="69" t="s">
        <v>54</v>
      </c>
      <c r="D688" s="245" t="s">
        <v>55</v>
      </c>
      <c r="E688" s="246"/>
      <c r="F688" s="69" t="s">
        <v>56</v>
      </c>
      <c r="G688" s="69"/>
      <c r="H688" s="69"/>
      <c r="I688" s="69"/>
      <c r="J688" s="72"/>
    </row>
    <row r="689" spans="1:10" ht="13.5" customHeight="1">
      <c r="A689" s="118">
        <v>3000</v>
      </c>
      <c r="B689" s="132">
        <f>A689</f>
        <v>3000</v>
      </c>
      <c r="C689" s="144">
        <v>2100</v>
      </c>
      <c r="D689" s="136" t="s">
        <v>57</v>
      </c>
      <c r="E689" s="146">
        <f>(C689-200)/B689</f>
        <v>0.6333333333333333</v>
      </c>
      <c r="F689" s="144">
        <f>SQRT((C689-200)^2+B689^2)</f>
        <v>3551.056180912941</v>
      </c>
      <c r="G689" s="119"/>
      <c r="H689" s="119"/>
      <c r="I689" s="120"/>
      <c r="J689" s="121"/>
    </row>
    <row r="690" spans="1:10" ht="13.5" customHeight="1">
      <c r="A690" s="113">
        <v>2900</v>
      </c>
      <c r="B690" s="107">
        <f aca="true" t="shared" si="0" ref="B690:B704">A690</f>
        <v>2900</v>
      </c>
      <c r="C690" s="143">
        <f>B690*E690+200</f>
        <v>2036.6666666666665</v>
      </c>
      <c r="D690" s="109" t="s">
        <v>57</v>
      </c>
      <c r="E690" s="110">
        <f>(C689-200)/B689</f>
        <v>0.6333333333333333</v>
      </c>
      <c r="F690" s="143">
        <f aca="true" t="shared" si="1" ref="F690:F704">SQRT((C690-200)^2+B690^2)</f>
        <v>3432.687641549176</v>
      </c>
      <c r="G690" s="108"/>
      <c r="H690" s="108"/>
      <c r="I690" s="108"/>
      <c r="J690" s="112"/>
    </row>
    <row r="691" spans="1:10" ht="13.5" customHeight="1">
      <c r="A691" s="113">
        <v>2800</v>
      </c>
      <c r="B691" s="107">
        <f t="shared" si="0"/>
        <v>2800</v>
      </c>
      <c r="C691" s="143">
        <f>B691*E691+200</f>
        <v>1973.3333333333333</v>
      </c>
      <c r="D691" s="109" t="s">
        <v>57</v>
      </c>
      <c r="E691" s="110">
        <f>(C689-200)/B689</f>
        <v>0.6333333333333333</v>
      </c>
      <c r="F691" s="143">
        <f t="shared" si="1"/>
        <v>3314.3191021854113</v>
      </c>
      <c r="G691" s="108"/>
      <c r="H691" s="108"/>
      <c r="I691" s="108"/>
      <c r="J691" s="112"/>
    </row>
    <row r="692" spans="1:10" ht="13.5" customHeight="1">
      <c r="A692" s="113">
        <v>2700</v>
      </c>
      <c r="B692" s="107">
        <f t="shared" si="0"/>
        <v>2700</v>
      </c>
      <c r="C692" s="143">
        <f>B692*E692+200</f>
        <v>1910</v>
      </c>
      <c r="D692" s="109" t="s">
        <v>57</v>
      </c>
      <c r="E692" s="110">
        <f>(C689-200)/B689</f>
        <v>0.6333333333333333</v>
      </c>
      <c r="F692" s="143">
        <f t="shared" si="1"/>
        <v>3195.9505628216466</v>
      </c>
      <c r="G692" s="108"/>
      <c r="H692" s="108"/>
      <c r="I692" s="108"/>
      <c r="J692" s="112"/>
    </row>
    <row r="693" spans="1:10" ht="13.5" customHeight="1">
      <c r="A693" s="113">
        <v>2600</v>
      </c>
      <c r="B693" s="107">
        <f t="shared" si="0"/>
        <v>2600</v>
      </c>
      <c r="C693" s="143">
        <f aca="true" t="shared" si="2" ref="C693:C704">B693*E693+200</f>
        <v>1846.6666666666665</v>
      </c>
      <c r="D693" s="109" t="s">
        <v>57</v>
      </c>
      <c r="E693" s="110">
        <f>(C689-200)/B689</f>
        <v>0.6333333333333333</v>
      </c>
      <c r="F693" s="143">
        <f t="shared" si="1"/>
        <v>3077.582023457882</v>
      </c>
      <c r="G693" s="108"/>
      <c r="H693" s="108"/>
      <c r="I693" s="108"/>
      <c r="J693" s="112"/>
    </row>
    <row r="694" spans="1:10" ht="13.5" customHeight="1">
      <c r="A694" s="113">
        <v>2500</v>
      </c>
      <c r="B694" s="107">
        <f t="shared" si="0"/>
        <v>2500</v>
      </c>
      <c r="C694" s="143">
        <f t="shared" si="2"/>
        <v>1783.3333333333333</v>
      </c>
      <c r="D694" s="109" t="s">
        <v>57</v>
      </c>
      <c r="E694" s="110">
        <f>(C689-200)/B689</f>
        <v>0.6333333333333333</v>
      </c>
      <c r="F694" s="143">
        <f t="shared" si="1"/>
        <v>2959.213484094117</v>
      </c>
      <c r="G694" s="108"/>
      <c r="H694" s="108"/>
      <c r="I694" s="108"/>
      <c r="J694" s="112"/>
    </row>
    <row r="695" spans="1:10" ht="13.5" customHeight="1">
      <c r="A695" s="113">
        <v>2400</v>
      </c>
      <c r="B695" s="107">
        <f t="shared" si="0"/>
        <v>2400</v>
      </c>
      <c r="C695" s="143">
        <f t="shared" si="2"/>
        <v>1720</v>
      </c>
      <c r="D695" s="109" t="s">
        <v>57</v>
      </c>
      <c r="E695" s="110">
        <f>(C689-200)/B689</f>
        <v>0.6333333333333333</v>
      </c>
      <c r="F695" s="143">
        <f t="shared" si="1"/>
        <v>2840.8449447303524</v>
      </c>
      <c r="G695" s="108"/>
      <c r="H695" s="108"/>
      <c r="I695" s="108"/>
      <c r="J695" s="112"/>
    </row>
    <row r="696" spans="1:10" ht="13.5" customHeight="1">
      <c r="A696" s="113">
        <v>2300</v>
      </c>
      <c r="B696" s="107">
        <f t="shared" si="0"/>
        <v>2300</v>
      </c>
      <c r="C696" s="143">
        <f t="shared" si="2"/>
        <v>1656.6666666666665</v>
      </c>
      <c r="D696" s="109" t="s">
        <v>57</v>
      </c>
      <c r="E696" s="110">
        <f>(C689-200)/B689</f>
        <v>0.6333333333333333</v>
      </c>
      <c r="F696" s="143">
        <f t="shared" si="1"/>
        <v>2722.476405366588</v>
      </c>
      <c r="G696" s="108"/>
      <c r="H696" s="108"/>
      <c r="I696" s="108"/>
      <c r="J696" s="112"/>
    </row>
    <row r="697" spans="1:10" ht="13.5" customHeight="1">
      <c r="A697" s="113">
        <v>2200</v>
      </c>
      <c r="B697" s="107">
        <f t="shared" si="0"/>
        <v>2200</v>
      </c>
      <c r="C697" s="143">
        <f t="shared" si="2"/>
        <v>1593.3333333333333</v>
      </c>
      <c r="D697" s="109" t="s">
        <v>57</v>
      </c>
      <c r="E697" s="110">
        <f>(C689-200)/B689</f>
        <v>0.6333333333333333</v>
      </c>
      <c r="F697" s="143">
        <f t="shared" si="1"/>
        <v>2604.1078660028234</v>
      </c>
      <c r="G697" s="108"/>
      <c r="H697" s="108"/>
      <c r="I697" s="108"/>
      <c r="J697" s="112"/>
    </row>
    <row r="698" spans="1:10" ht="13.5" customHeight="1">
      <c r="A698" s="113">
        <v>2100</v>
      </c>
      <c r="B698" s="107">
        <f t="shared" si="0"/>
        <v>2100</v>
      </c>
      <c r="C698" s="143">
        <f t="shared" si="2"/>
        <v>1530</v>
      </c>
      <c r="D698" s="109" t="s">
        <v>57</v>
      </c>
      <c r="E698" s="110">
        <f>(C689-200)/B689</f>
        <v>0.6333333333333333</v>
      </c>
      <c r="F698" s="143">
        <f t="shared" si="1"/>
        <v>2485.7393266390586</v>
      </c>
      <c r="G698" s="108"/>
      <c r="H698" s="108"/>
      <c r="I698" s="108"/>
      <c r="J698" s="112"/>
    </row>
    <row r="699" spans="1:10" ht="13.5" customHeight="1">
      <c r="A699" s="113">
        <v>2000</v>
      </c>
      <c r="B699" s="107">
        <f t="shared" si="0"/>
        <v>2000</v>
      </c>
      <c r="C699" s="143">
        <f t="shared" si="2"/>
        <v>1466.6666666666665</v>
      </c>
      <c r="D699" s="109" t="s">
        <v>57</v>
      </c>
      <c r="E699" s="110">
        <f>(C689-200)/B689</f>
        <v>0.6333333333333333</v>
      </c>
      <c r="F699" s="143">
        <f t="shared" si="1"/>
        <v>2367.370787275294</v>
      </c>
      <c r="G699" s="108"/>
      <c r="H699" s="108"/>
      <c r="I699" s="108"/>
      <c r="J699" s="112"/>
    </row>
    <row r="700" spans="1:10" ht="13.5" customHeight="1">
      <c r="A700" s="113">
        <v>1900</v>
      </c>
      <c r="B700" s="107">
        <f t="shared" si="0"/>
        <v>1900</v>
      </c>
      <c r="C700" s="143">
        <f t="shared" si="2"/>
        <v>1403.3333333333333</v>
      </c>
      <c r="D700" s="109" t="s">
        <v>57</v>
      </c>
      <c r="E700" s="110">
        <f>(C689-200)/B689</f>
        <v>0.6333333333333333</v>
      </c>
      <c r="F700" s="143">
        <f t="shared" si="1"/>
        <v>2249.002247911529</v>
      </c>
      <c r="G700" s="108"/>
      <c r="H700" s="108"/>
      <c r="I700" s="108"/>
      <c r="J700" s="112"/>
    </row>
    <row r="701" spans="1:10" ht="13.5" customHeight="1">
      <c r="A701" s="113">
        <v>1800</v>
      </c>
      <c r="B701" s="107">
        <f t="shared" si="0"/>
        <v>1800</v>
      </c>
      <c r="C701" s="143">
        <f t="shared" si="2"/>
        <v>1340</v>
      </c>
      <c r="D701" s="109" t="s">
        <v>57</v>
      </c>
      <c r="E701" s="110">
        <f>(C689-200)/B689</f>
        <v>0.6333333333333333</v>
      </c>
      <c r="F701" s="143">
        <f t="shared" si="1"/>
        <v>2130.6337085477644</v>
      </c>
      <c r="G701" s="108"/>
      <c r="H701" s="108"/>
      <c r="I701" s="108"/>
      <c r="J701" s="112"/>
    </row>
    <row r="702" spans="1:10" ht="13.5" customHeight="1">
      <c r="A702" s="113">
        <v>1700</v>
      </c>
      <c r="B702" s="107">
        <f t="shared" si="0"/>
        <v>1700</v>
      </c>
      <c r="C702" s="143">
        <f t="shared" si="2"/>
        <v>1276.6666666666665</v>
      </c>
      <c r="D702" s="109" t="s">
        <v>57</v>
      </c>
      <c r="E702" s="110">
        <f>(C689-200)/B689</f>
        <v>0.6333333333333333</v>
      </c>
      <c r="F702" s="143">
        <f t="shared" si="1"/>
        <v>2012.2651691839997</v>
      </c>
      <c r="G702" s="108"/>
      <c r="H702" s="108"/>
      <c r="I702" s="108"/>
      <c r="J702" s="112"/>
    </row>
    <row r="703" spans="1:10" ht="13.5" customHeight="1">
      <c r="A703" s="113">
        <v>1600</v>
      </c>
      <c r="B703" s="107">
        <f t="shared" si="0"/>
        <v>1600</v>
      </c>
      <c r="C703" s="143">
        <f t="shared" si="2"/>
        <v>1213.3333333333333</v>
      </c>
      <c r="D703" s="109" t="s">
        <v>57</v>
      </c>
      <c r="E703" s="110">
        <f>(C689-200)/B689</f>
        <v>0.6333333333333333</v>
      </c>
      <c r="F703" s="143">
        <f t="shared" si="1"/>
        <v>1893.896629820235</v>
      </c>
      <c r="G703" s="108"/>
      <c r="H703" s="108"/>
      <c r="I703" s="108"/>
      <c r="J703" s="112"/>
    </row>
    <row r="704" spans="1:10" ht="13.5" customHeight="1">
      <c r="A704" s="113">
        <v>1500</v>
      </c>
      <c r="B704" s="107">
        <f t="shared" si="0"/>
        <v>1500</v>
      </c>
      <c r="C704" s="143">
        <f t="shared" si="2"/>
        <v>1150</v>
      </c>
      <c r="D704" s="109" t="s">
        <v>57</v>
      </c>
      <c r="E704" s="110">
        <f>(C689-200)/B689</f>
        <v>0.6333333333333333</v>
      </c>
      <c r="F704" s="143">
        <f t="shared" si="1"/>
        <v>1775.5280904564704</v>
      </c>
      <c r="G704" s="108"/>
      <c r="H704" s="108"/>
      <c r="I704" s="108"/>
      <c r="J704" s="112"/>
    </row>
    <row r="705" spans="1:10" ht="13.5" customHeight="1">
      <c r="A705" s="113"/>
      <c r="B705" s="107"/>
      <c r="C705" s="143"/>
      <c r="D705" s="109"/>
      <c r="E705" s="110"/>
      <c r="F705" s="143"/>
      <c r="G705" s="108"/>
      <c r="H705" s="108"/>
      <c r="I705" s="108"/>
      <c r="J705" s="112"/>
    </row>
    <row r="706" spans="1:10" ht="13.5" customHeight="1">
      <c r="A706" s="113"/>
      <c r="B706" s="107"/>
      <c r="C706" s="143"/>
      <c r="D706" s="109"/>
      <c r="E706" s="110"/>
      <c r="F706" s="143"/>
      <c r="G706" s="108"/>
      <c r="H706" s="108"/>
      <c r="I706" s="108"/>
      <c r="J706" s="112"/>
    </row>
    <row r="707" spans="1:10" ht="13.5" customHeight="1">
      <c r="A707" s="113"/>
      <c r="B707" s="107"/>
      <c r="C707" s="143"/>
      <c r="D707" s="109"/>
      <c r="E707" s="110"/>
      <c r="F707" s="143"/>
      <c r="G707" s="108"/>
      <c r="H707" s="108"/>
      <c r="I707" s="108"/>
      <c r="J707" s="112"/>
    </row>
    <row r="708" spans="1:10" ht="13.5" customHeight="1">
      <c r="A708" s="113"/>
      <c r="B708" s="107"/>
      <c r="C708" s="143"/>
      <c r="D708" s="109"/>
      <c r="E708" s="110"/>
      <c r="F708" s="143"/>
      <c r="G708" s="108"/>
      <c r="H708" s="108"/>
      <c r="I708" s="108"/>
      <c r="J708" s="112"/>
    </row>
    <row r="709" spans="1:10" ht="13.5" customHeight="1">
      <c r="A709" s="113"/>
      <c r="B709" s="107"/>
      <c r="C709" s="143"/>
      <c r="D709" s="109"/>
      <c r="E709" s="110"/>
      <c r="F709" s="143"/>
      <c r="G709" s="108"/>
      <c r="H709" s="108"/>
      <c r="I709" s="108"/>
      <c r="J709" s="112"/>
    </row>
    <row r="710" spans="1:10" ht="13.5" customHeight="1">
      <c r="A710" s="113"/>
      <c r="B710" s="107"/>
      <c r="C710" s="143"/>
      <c r="D710" s="109"/>
      <c r="E710" s="110"/>
      <c r="F710" s="143"/>
      <c r="G710" s="108"/>
      <c r="H710" s="108"/>
      <c r="I710" s="108"/>
      <c r="J710" s="112"/>
    </row>
    <row r="711" spans="1:10" ht="13.5" customHeight="1">
      <c r="A711" s="113"/>
      <c r="B711" s="107"/>
      <c r="C711" s="108"/>
      <c r="D711" s="114"/>
      <c r="E711" s="115"/>
      <c r="F711" s="108"/>
      <c r="G711" s="108"/>
      <c r="H711" s="108"/>
      <c r="I711" s="108"/>
      <c r="J711" s="112"/>
    </row>
    <row r="712" spans="1:10" ht="13.5" customHeight="1">
      <c r="A712" s="127"/>
      <c r="B712" s="133"/>
      <c r="C712" s="134"/>
      <c r="D712" s="137"/>
      <c r="E712" s="138"/>
      <c r="F712" s="134"/>
      <c r="G712" s="134"/>
      <c r="H712" s="134"/>
      <c r="I712" s="134"/>
      <c r="J712" s="135"/>
    </row>
    <row r="713" spans="1:10" ht="15" customHeight="1">
      <c r="A713" s="64" t="s">
        <v>58</v>
      </c>
      <c r="B713" s="65"/>
      <c r="C713" s="65"/>
      <c r="D713" s="65"/>
      <c r="E713" s="65"/>
      <c r="F713" s="65"/>
      <c r="G713" s="65"/>
      <c r="H713" s="65"/>
      <c r="I713" s="66" t="s">
        <v>10</v>
      </c>
      <c r="J713" s="67"/>
    </row>
    <row r="714" spans="1:10" ht="15" customHeight="1">
      <c r="A714" s="247" t="s">
        <v>93</v>
      </c>
      <c r="B714" s="74" t="s">
        <v>27</v>
      </c>
      <c r="C714" s="74" t="s">
        <v>32</v>
      </c>
      <c r="D714" s="245" t="s">
        <v>59</v>
      </c>
      <c r="E714" s="249"/>
      <c r="F714" s="74" t="s">
        <v>35</v>
      </c>
      <c r="G714" s="139" t="s">
        <v>47</v>
      </c>
      <c r="H714" s="74"/>
      <c r="I714" s="74"/>
      <c r="J714" s="86" t="s">
        <v>60</v>
      </c>
    </row>
    <row r="715" spans="1:10" ht="15" customHeight="1">
      <c r="A715" s="248"/>
      <c r="B715" s="68" t="s">
        <v>74</v>
      </c>
      <c r="C715" s="68" t="s">
        <v>74</v>
      </c>
      <c r="D715" s="250" t="s">
        <v>75</v>
      </c>
      <c r="E715" s="251"/>
      <c r="F715" s="68" t="s">
        <v>74</v>
      </c>
      <c r="G715" s="68" t="s">
        <v>49</v>
      </c>
      <c r="H715" s="73"/>
      <c r="I715" s="69"/>
      <c r="J715" s="70"/>
    </row>
    <row r="716" spans="1:10" ht="13.5" customHeight="1">
      <c r="A716" s="118">
        <f>A689</f>
        <v>3000</v>
      </c>
      <c r="B716" s="116">
        <f>(C689/1000+0.1*2)*10</f>
        <v>23.000000000000004</v>
      </c>
      <c r="C716" s="117">
        <f>(B689/1000+F689/1000)*10</f>
        <v>65.5105618091294</v>
      </c>
      <c r="D716" s="242">
        <f>(0.2+C689/1000)*B689/1000*1/2*10</f>
        <v>34.50000000000001</v>
      </c>
      <c r="E716" s="243"/>
      <c r="F716" s="117">
        <f>(0.2+C689/1000)*B689/1000*1/2</f>
        <v>3.4500000000000006</v>
      </c>
      <c r="G716" s="117">
        <f>((B689/1000-0.8)*E689+0.2)*10/5</f>
        <v>3.1866666666666665</v>
      </c>
      <c r="H716" s="119"/>
      <c r="I716" s="120"/>
      <c r="J716" s="121"/>
    </row>
    <row r="717" spans="1:10" ht="13.5" customHeight="1">
      <c r="A717" s="113">
        <f aca="true" t="shared" si="3" ref="A717:A731">A690</f>
        <v>2900</v>
      </c>
      <c r="B717" s="122">
        <f aca="true" t="shared" si="4" ref="B717:B731">(C690/1000+0.1*2)*10</f>
        <v>22.366666666666667</v>
      </c>
      <c r="C717" s="123">
        <f aca="true" t="shared" si="5" ref="C717:C731">(B690/1000+F690/1000)*10</f>
        <v>63.32687641549177</v>
      </c>
      <c r="D717" s="238">
        <f aca="true" t="shared" si="6" ref="D717:D731">(0.2+C690/1000)*B690/1000*1/2*10</f>
        <v>32.431666666666665</v>
      </c>
      <c r="E717" s="239"/>
      <c r="F717" s="123">
        <f aca="true" t="shared" si="7" ref="F717:F731">(0.2+C690/1000)*B690/1000*1/2</f>
        <v>3.2431666666666668</v>
      </c>
      <c r="G717" s="123">
        <f aca="true" t="shared" si="8" ref="G717:G731">((B690/1000-0.8)*E690+0.2)*10/5</f>
        <v>3.059999999999999</v>
      </c>
      <c r="H717" s="123"/>
      <c r="I717" s="124"/>
      <c r="J717" s="125"/>
    </row>
    <row r="718" spans="1:10" ht="13.5" customHeight="1">
      <c r="A718" s="113">
        <f t="shared" si="3"/>
        <v>2800</v>
      </c>
      <c r="B718" s="122">
        <f t="shared" si="4"/>
        <v>21.733333333333334</v>
      </c>
      <c r="C718" s="123">
        <f t="shared" si="5"/>
        <v>61.143191021854115</v>
      </c>
      <c r="D718" s="238">
        <f t="shared" si="6"/>
        <v>30.426666666666662</v>
      </c>
      <c r="E718" s="239"/>
      <c r="F718" s="123">
        <f t="shared" si="7"/>
        <v>3.0426666666666664</v>
      </c>
      <c r="G718" s="123">
        <f t="shared" si="8"/>
        <v>2.9333333333333327</v>
      </c>
      <c r="H718" s="123"/>
      <c r="I718" s="124"/>
      <c r="J718" s="125"/>
    </row>
    <row r="719" spans="1:10" ht="13.5" customHeight="1">
      <c r="A719" s="113">
        <f t="shared" si="3"/>
        <v>2700</v>
      </c>
      <c r="B719" s="122">
        <f t="shared" si="4"/>
        <v>21.099999999999998</v>
      </c>
      <c r="C719" s="123">
        <f t="shared" si="5"/>
        <v>58.95950562821646</v>
      </c>
      <c r="D719" s="238">
        <f t="shared" si="6"/>
        <v>28.485</v>
      </c>
      <c r="E719" s="239"/>
      <c r="F719" s="123">
        <f t="shared" si="7"/>
        <v>2.8485</v>
      </c>
      <c r="G719" s="123">
        <f t="shared" si="8"/>
        <v>2.8066666666666666</v>
      </c>
      <c r="H719" s="123"/>
      <c r="I719" s="124"/>
      <c r="J719" s="125"/>
    </row>
    <row r="720" spans="1:10" ht="13.5" customHeight="1">
      <c r="A720" s="113">
        <f t="shared" si="3"/>
        <v>2600</v>
      </c>
      <c r="B720" s="122">
        <f t="shared" si="4"/>
        <v>20.466666666666665</v>
      </c>
      <c r="C720" s="123">
        <f t="shared" si="5"/>
        <v>56.775820234578816</v>
      </c>
      <c r="D720" s="238">
        <f t="shared" si="6"/>
        <v>26.60666666666667</v>
      </c>
      <c r="E720" s="239"/>
      <c r="F720" s="123">
        <f t="shared" si="7"/>
        <v>2.6606666666666667</v>
      </c>
      <c r="G720" s="123">
        <f t="shared" si="8"/>
        <v>2.6799999999999997</v>
      </c>
      <c r="H720" s="123"/>
      <c r="I720" s="124"/>
      <c r="J720" s="125"/>
    </row>
    <row r="721" spans="1:10" ht="13.5" customHeight="1">
      <c r="A721" s="113">
        <f t="shared" si="3"/>
        <v>2500</v>
      </c>
      <c r="B721" s="122">
        <f t="shared" si="4"/>
        <v>19.833333333333332</v>
      </c>
      <c r="C721" s="123">
        <f t="shared" si="5"/>
        <v>54.59213484094118</v>
      </c>
      <c r="D721" s="238">
        <f t="shared" si="6"/>
        <v>24.791666666666664</v>
      </c>
      <c r="E721" s="239"/>
      <c r="F721" s="123">
        <f t="shared" si="7"/>
        <v>2.4791666666666665</v>
      </c>
      <c r="G721" s="123">
        <f t="shared" si="8"/>
        <v>2.5533333333333332</v>
      </c>
      <c r="H721" s="123"/>
      <c r="I721" s="124"/>
      <c r="J721" s="125"/>
    </row>
    <row r="722" spans="1:10" ht="13.5" customHeight="1">
      <c r="A722" s="113">
        <f t="shared" si="3"/>
        <v>2400</v>
      </c>
      <c r="B722" s="122">
        <f t="shared" si="4"/>
        <v>19.2</v>
      </c>
      <c r="C722" s="123">
        <f t="shared" si="5"/>
        <v>52.40844944730352</v>
      </c>
      <c r="D722" s="238">
        <f t="shared" si="6"/>
        <v>23.04</v>
      </c>
      <c r="E722" s="239"/>
      <c r="F722" s="123">
        <f t="shared" si="7"/>
        <v>2.304</v>
      </c>
      <c r="G722" s="123">
        <f t="shared" si="8"/>
        <v>2.4266666666666663</v>
      </c>
      <c r="H722" s="123"/>
      <c r="I722" s="124"/>
      <c r="J722" s="125"/>
    </row>
    <row r="723" spans="1:10" ht="13.5" customHeight="1">
      <c r="A723" s="113">
        <f t="shared" si="3"/>
        <v>2300</v>
      </c>
      <c r="B723" s="122">
        <f t="shared" si="4"/>
        <v>18.566666666666663</v>
      </c>
      <c r="C723" s="123">
        <f t="shared" si="5"/>
        <v>50.22476405366588</v>
      </c>
      <c r="D723" s="238">
        <f t="shared" si="6"/>
        <v>21.351666666666667</v>
      </c>
      <c r="E723" s="239"/>
      <c r="F723" s="123">
        <f t="shared" si="7"/>
        <v>2.1351666666666667</v>
      </c>
      <c r="G723" s="123">
        <f t="shared" si="8"/>
        <v>2.3</v>
      </c>
      <c r="H723" s="123"/>
      <c r="I723" s="124"/>
      <c r="J723" s="125"/>
    </row>
    <row r="724" spans="1:10" ht="13.5" customHeight="1">
      <c r="A724" s="113">
        <f t="shared" si="3"/>
        <v>2200</v>
      </c>
      <c r="B724" s="122">
        <f t="shared" si="4"/>
        <v>17.933333333333334</v>
      </c>
      <c r="C724" s="123">
        <f t="shared" si="5"/>
        <v>48.041078660028234</v>
      </c>
      <c r="D724" s="238">
        <f t="shared" si="6"/>
        <v>19.726666666666667</v>
      </c>
      <c r="E724" s="239"/>
      <c r="F724" s="123">
        <f t="shared" si="7"/>
        <v>1.9726666666666666</v>
      </c>
      <c r="G724" s="123">
        <f t="shared" si="8"/>
        <v>2.1733333333333333</v>
      </c>
      <c r="H724" s="123"/>
      <c r="I724" s="124"/>
      <c r="J724" s="125"/>
    </row>
    <row r="725" spans="1:10" ht="13.5" customHeight="1">
      <c r="A725" s="113">
        <f t="shared" si="3"/>
        <v>2100</v>
      </c>
      <c r="B725" s="122">
        <f t="shared" si="4"/>
        <v>17.3</v>
      </c>
      <c r="C725" s="123">
        <f t="shared" si="5"/>
        <v>45.85739326639059</v>
      </c>
      <c r="D725" s="238">
        <f t="shared" si="6"/>
        <v>18.165</v>
      </c>
      <c r="E725" s="239"/>
      <c r="F725" s="123">
        <f t="shared" si="7"/>
        <v>1.8165</v>
      </c>
      <c r="G725" s="123">
        <f t="shared" si="8"/>
        <v>2.046666666666667</v>
      </c>
      <c r="H725" s="123"/>
      <c r="I725" s="124"/>
      <c r="J725" s="125"/>
    </row>
    <row r="726" spans="1:10" ht="13.5" customHeight="1">
      <c r="A726" s="113">
        <f t="shared" si="3"/>
        <v>2000</v>
      </c>
      <c r="B726" s="122">
        <f t="shared" si="4"/>
        <v>16.666666666666664</v>
      </c>
      <c r="C726" s="123">
        <f t="shared" si="5"/>
        <v>43.67370787275294</v>
      </c>
      <c r="D726" s="238">
        <f t="shared" si="6"/>
        <v>16.666666666666664</v>
      </c>
      <c r="E726" s="239"/>
      <c r="F726" s="123">
        <f t="shared" si="7"/>
        <v>1.6666666666666665</v>
      </c>
      <c r="G726" s="123">
        <f t="shared" si="8"/>
        <v>1.92</v>
      </c>
      <c r="H726" s="123"/>
      <c r="I726" s="124"/>
      <c r="J726" s="125"/>
    </row>
    <row r="727" spans="1:10" ht="13.5" customHeight="1">
      <c r="A727" s="113">
        <f t="shared" si="3"/>
        <v>1900</v>
      </c>
      <c r="B727" s="122">
        <f t="shared" si="4"/>
        <v>16.03333333333333</v>
      </c>
      <c r="C727" s="123">
        <f t="shared" si="5"/>
        <v>41.49002247911529</v>
      </c>
      <c r="D727" s="238">
        <f t="shared" si="6"/>
        <v>15.231666666666666</v>
      </c>
      <c r="E727" s="239"/>
      <c r="F727" s="123">
        <f t="shared" si="7"/>
        <v>1.5231666666666666</v>
      </c>
      <c r="G727" s="123">
        <f t="shared" si="8"/>
        <v>1.793333333333333</v>
      </c>
      <c r="H727" s="123"/>
      <c r="I727" s="124"/>
      <c r="J727" s="125"/>
    </row>
    <row r="728" spans="1:10" ht="13.5" customHeight="1">
      <c r="A728" s="113">
        <f t="shared" si="3"/>
        <v>1800</v>
      </c>
      <c r="B728" s="122">
        <f t="shared" si="4"/>
        <v>15.4</v>
      </c>
      <c r="C728" s="123">
        <f t="shared" si="5"/>
        <v>39.30633708547765</v>
      </c>
      <c r="D728" s="238">
        <f t="shared" si="6"/>
        <v>13.86</v>
      </c>
      <c r="E728" s="239"/>
      <c r="F728" s="123">
        <f t="shared" si="7"/>
        <v>1.386</v>
      </c>
      <c r="G728" s="123">
        <f t="shared" si="8"/>
        <v>1.6666666666666665</v>
      </c>
      <c r="H728" s="123"/>
      <c r="I728" s="124"/>
      <c r="J728" s="125"/>
    </row>
    <row r="729" spans="1:10" ht="13.5" customHeight="1">
      <c r="A729" s="113">
        <f t="shared" si="3"/>
        <v>1700</v>
      </c>
      <c r="B729" s="122">
        <f t="shared" si="4"/>
        <v>14.766666666666666</v>
      </c>
      <c r="C729" s="123">
        <f t="shared" si="5"/>
        <v>37.12265169184</v>
      </c>
      <c r="D729" s="238">
        <f t="shared" si="6"/>
        <v>12.551666666666666</v>
      </c>
      <c r="E729" s="239"/>
      <c r="F729" s="123">
        <f t="shared" si="7"/>
        <v>1.2551666666666665</v>
      </c>
      <c r="G729" s="123">
        <f t="shared" si="8"/>
        <v>1.54</v>
      </c>
      <c r="H729" s="123"/>
      <c r="I729" s="124"/>
      <c r="J729" s="125"/>
    </row>
    <row r="730" spans="1:10" ht="13.5" customHeight="1">
      <c r="A730" s="113">
        <f t="shared" si="3"/>
        <v>1600</v>
      </c>
      <c r="B730" s="122">
        <f t="shared" si="4"/>
        <v>14.133333333333331</v>
      </c>
      <c r="C730" s="123">
        <f t="shared" si="5"/>
        <v>34.93896629820235</v>
      </c>
      <c r="D730" s="238">
        <f t="shared" si="6"/>
        <v>11.306666666666665</v>
      </c>
      <c r="E730" s="239"/>
      <c r="F730" s="123">
        <f t="shared" si="7"/>
        <v>1.1306666666666665</v>
      </c>
      <c r="G730" s="123">
        <f t="shared" si="8"/>
        <v>1.4133333333333336</v>
      </c>
      <c r="H730" s="123"/>
      <c r="I730" s="124"/>
      <c r="J730" s="125"/>
    </row>
    <row r="731" spans="1:10" ht="13.5" customHeight="1">
      <c r="A731" s="113">
        <f t="shared" si="3"/>
        <v>1500</v>
      </c>
      <c r="B731" s="122">
        <f t="shared" si="4"/>
        <v>13.499999999999998</v>
      </c>
      <c r="C731" s="123">
        <f t="shared" si="5"/>
        <v>32.7552809045647</v>
      </c>
      <c r="D731" s="238">
        <f t="shared" si="6"/>
        <v>10.125</v>
      </c>
      <c r="E731" s="239"/>
      <c r="F731" s="123">
        <f t="shared" si="7"/>
        <v>1.0125</v>
      </c>
      <c r="G731" s="123">
        <f t="shared" si="8"/>
        <v>1.2866666666666666</v>
      </c>
      <c r="H731" s="123"/>
      <c r="I731" s="124"/>
      <c r="J731" s="125"/>
    </row>
    <row r="732" spans="1:10" ht="13.5" customHeight="1">
      <c r="A732" s="113"/>
      <c r="B732" s="122"/>
      <c r="C732" s="123"/>
      <c r="D732" s="236"/>
      <c r="E732" s="237"/>
      <c r="F732" s="123"/>
      <c r="G732" s="123"/>
      <c r="H732" s="123"/>
      <c r="I732" s="124"/>
      <c r="J732" s="125"/>
    </row>
    <row r="733" spans="1:10" ht="13.5" customHeight="1">
      <c r="A733" s="113"/>
      <c r="B733" s="122"/>
      <c r="C733" s="123"/>
      <c r="D733" s="238"/>
      <c r="E733" s="239"/>
      <c r="F733" s="123"/>
      <c r="G733" s="123"/>
      <c r="H733" s="123"/>
      <c r="I733" s="124"/>
      <c r="J733" s="125"/>
    </row>
    <row r="734" spans="1:10" ht="13.5" customHeight="1">
      <c r="A734" s="113"/>
      <c r="B734" s="122"/>
      <c r="C734" s="123"/>
      <c r="D734" s="236"/>
      <c r="E734" s="237"/>
      <c r="F734" s="123"/>
      <c r="G734" s="123"/>
      <c r="H734" s="123"/>
      <c r="I734" s="124"/>
      <c r="J734" s="125"/>
    </row>
    <row r="735" spans="1:10" ht="13.5" customHeight="1">
      <c r="A735" s="113"/>
      <c r="B735" s="122"/>
      <c r="C735" s="123"/>
      <c r="D735" s="238"/>
      <c r="E735" s="239"/>
      <c r="F735" s="123"/>
      <c r="G735" s="123"/>
      <c r="H735" s="123"/>
      <c r="I735" s="124"/>
      <c r="J735" s="125"/>
    </row>
    <row r="736" spans="1:10" ht="13.5" customHeight="1">
      <c r="A736" s="113"/>
      <c r="B736" s="122"/>
      <c r="C736" s="123"/>
      <c r="D736" s="236"/>
      <c r="E736" s="237"/>
      <c r="F736" s="123"/>
      <c r="G736" s="123"/>
      <c r="H736" s="123"/>
      <c r="I736" s="124"/>
      <c r="J736" s="125"/>
    </row>
    <row r="737" spans="1:10" ht="13.5" customHeight="1">
      <c r="A737" s="113"/>
      <c r="B737" s="122"/>
      <c r="C737" s="123"/>
      <c r="D737" s="238"/>
      <c r="E737" s="239"/>
      <c r="F737" s="123"/>
      <c r="G737" s="123"/>
      <c r="H737" s="123"/>
      <c r="I737" s="124"/>
      <c r="J737" s="125"/>
    </row>
    <row r="738" spans="1:10" ht="13.5" customHeight="1">
      <c r="A738" s="113"/>
      <c r="B738" s="122"/>
      <c r="C738" s="123"/>
      <c r="D738" s="236"/>
      <c r="E738" s="237"/>
      <c r="F738" s="123"/>
      <c r="G738" s="123"/>
      <c r="H738" s="123"/>
      <c r="I738" s="124"/>
      <c r="J738" s="125"/>
    </row>
    <row r="739" spans="1:10" ht="13.5" customHeight="1">
      <c r="A739" s="127"/>
      <c r="B739" s="128"/>
      <c r="C739" s="129"/>
      <c r="D739" s="240"/>
      <c r="E739" s="241"/>
      <c r="F739" s="129"/>
      <c r="G739" s="129"/>
      <c r="H739" s="129"/>
      <c r="I739" s="130"/>
      <c r="J739" s="131"/>
    </row>
    <row r="742" spans="1:10" ht="24.75" customHeight="1">
      <c r="A742" s="22" t="s">
        <v>50</v>
      </c>
      <c r="B742" s="2"/>
      <c r="C742" s="2"/>
      <c r="D742" s="2"/>
      <c r="E742" s="2"/>
      <c r="F742" s="2"/>
      <c r="G742" s="2"/>
      <c r="H742" s="2"/>
      <c r="I742" s="2"/>
      <c r="J742" s="88"/>
    </row>
    <row r="743" spans="1:10" ht="24.75" customHeight="1">
      <c r="A743" s="227" t="s">
        <v>22</v>
      </c>
      <c r="B743" s="228"/>
      <c r="C743" s="244"/>
      <c r="D743" s="2" t="s">
        <v>142</v>
      </c>
      <c r="E743" s="2"/>
      <c r="F743" s="2"/>
      <c r="G743" s="2"/>
      <c r="H743" s="2"/>
      <c r="I743" s="3"/>
      <c r="J743" s="4"/>
    </row>
    <row r="744" spans="1:10" s="9" customFormat="1" ht="15" customHeight="1">
      <c r="A744" s="47" t="s">
        <v>51</v>
      </c>
      <c r="B744" s="6"/>
      <c r="C744" s="6"/>
      <c r="D744" s="6"/>
      <c r="E744" s="6"/>
      <c r="F744" s="6"/>
      <c r="G744" s="6"/>
      <c r="H744" s="6"/>
      <c r="I744" s="7"/>
      <c r="J744" s="8"/>
    </row>
    <row r="745" spans="1:10" ht="15" customHeight="1">
      <c r="A745" s="48" t="s">
        <v>52</v>
      </c>
      <c r="B745" s="69" t="s">
        <v>53</v>
      </c>
      <c r="C745" s="69" t="s">
        <v>54</v>
      </c>
      <c r="D745" s="245" t="s">
        <v>55</v>
      </c>
      <c r="E745" s="246"/>
      <c r="F745" s="69" t="s">
        <v>56</v>
      </c>
      <c r="G745" s="69"/>
      <c r="H745" s="69"/>
      <c r="I745" s="69"/>
      <c r="J745" s="72"/>
    </row>
    <row r="746" spans="1:10" ht="13.5" customHeight="1">
      <c r="A746" s="118">
        <v>3000</v>
      </c>
      <c r="B746" s="132">
        <f aca="true" t="shared" si="9" ref="B746:B761">A746</f>
        <v>3000</v>
      </c>
      <c r="C746" s="144">
        <v>2250</v>
      </c>
      <c r="D746" s="136" t="s">
        <v>57</v>
      </c>
      <c r="E746" s="146">
        <f>(C746-200)/B746</f>
        <v>0.6833333333333333</v>
      </c>
      <c r="F746" s="144">
        <f aca="true" t="shared" si="10" ref="F746:F761">SQRT((C746-200)^2+B746^2)</f>
        <v>3633.5244598048325</v>
      </c>
      <c r="G746" s="119"/>
      <c r="H746" s="119"/>
      <c r="I746" s="120"/>
      <c r="J746" s="121"/>
    </row>
    <row r="747" spans="1:10" ht="13.5" customHeight="1">
      <c r="A747" s="113">
        <v>2900</v>
      </c>
      <c r="B747" s="107">
        <f t="shared" si="9"/>
        <v>2900</v>
      </c>
      <c r="C747" s="143">
        <f aca="true" t="shared" si="11" ref="C747:C761">B747*E747+200</f>
        <v>2181.666666666667</v>
      </c>
      <c r="D747" s="109" t="s">
        <v>57</v>
      </c>
      <c r="E747" s="110">
        <f>(C746-200)/B746</f>
        <v>0.6833333333333333</v>
      </c>
      <c r="F747" s="143">
        <f t="shared" si="10"/>
        <v>3512.4069778113385</v>
      </c>
      <c r="G747" s="108"/>
      <c r="H747" s="108"/>
      <c r="I747" s="108"/>
      <c r="J747" s="112"/>
    </row>
    <row r="748" spans="1:10" ht="13.5" customHeight="1">
      <c r="A748" s="113">
        <v>2800</v>
      </c>
      <c r="B748" s="107">
        <f t="shared" si="9"/>
        <v>2800</v>
      </c>
      <c r="C748" s="143">
        <f t="shared" si="11"/>
        <v>2113.3333333333335</v>
      </c>
      <c r="D748" s="109" t="s">
        <v>57</v>
      </c>
      <c r="E748" s="110">
        <f>(C746-200)/B746</f>
        <v>0.6833333333333333</v>
      </c>
      <c r="F748" s="143">
        <f t="shared" si="10"/>
        <v>3391.2894958178435</v>
      </c>
      <c r="G748" s="108"/>
      <c r="H748" s="108"/>
      <c r="I748" s="108"/>
      <c r="J748" s="112"/>
    </row>
    <row r="749" spans="1:10" ht="13.5" customHeight="1">
      <c r="A749" s="113">
        <v>2700</v>
      </c>
      <c r="B749" s="107">
        <f t="shared" si="9"/>
        <v>2700</v>
      </c>
      <c r="C749" s="143">
        <f t="shared" si="11"/>
        <v>2045</v>
      </c>
      <c r="D749" s="109" t="s">
        <v>57</v>
      </c>
      <c r="E749" s="110">
        <f>(C746-200)/B746</f>
        <v>0.6833333333333333</v>
      </c>
      <c r="F749" s="143">
        <f t="shared" si="10"/>
        <v>3270.172013824349</v>
      </c>
      <c r="G749" s="108"/>
      <c r="H749" s="108"/>
      <c r="I749" s="108"/>
      <c r="J749" s="112"/>
    </row>
    <row r="750" spans="1:10" ht="13.5" customHeight="1">
      <c r="A750" s="113">
        <v>2600</v>
      </c>
      <c r="B750" s="107">
        <f t="shared" si="9"/>
        <v>2600</v>
      </c>
      <c r="C750" s="143">
        <f t="shared" si="11"/>
        <v>1976.6666666666667</v>
      </c>
      <c r="D750" s="109" t="s">
        <v>57</v>
      </c>
      <c r="E750" s="110">
        <f>(C746-200)/B746</f>
        <v>0.6833333333333333</v>
      </c>
      <c r="F750" s="143">
        <f t="shared" si="10"/>
        <v>3149.054531830855</v>
      </c>
      <c r="G750" s="108"/>
      <c r="H750" s="108"/>
      <c r="I750" s="108"/>
      <c r="J750" s="112"/>
    </row>
    <row r="751" spans="1:10" ht="13.5" customHeight="1">
      <c r="A751" s="113">
        <v>2500</v>
      </c>
      <c r="B751" s="107">
        <f t="shared" si="9"/>
        <v>2500</v>
      </c>
      <c r="C751" s="143">
        <f t="shared" si="11"/>
        <v>1908.3333333333333</v>
      </c>
      <c r="D751" s="109" t="s">
        <v>57</v>
      </c>
      <c r="E751" s="110">
        <f>(C746-200)/B746</f>
        <v>0.6833333333333333</v>
      </c>
      <c r="F751" s="143">
        <f t="shared" si="10"/>
        <v>3027.9370498373605</v>
      </c>
      <c r="G751" s="108"/>
      <c r="H751" s="108"/>
      <c r="I751" s="108"/>
      <c r="J751" s="112"/>
    </row>
    <row r="752" spans="1:10" ht="13.5" customHeight="1">
      <c r="A752" s="113">
        <v>2400</v>
      </c>
      <c r="B752" s="107">
        <f t="shared" si="9"/>
        <v>2400</v>
      </c>
      <c r="C752" s="143">
        <f t="shared" si="11"/>
        <v>1840</v>
      </c>
      <c r="D752" s="109" t="s">
        <v>57</v>
      </c>
      <c r="E752" s="110">
        <f>(C746-200)/B746</f>
        <v>0.6833333333333333</v>
      </c>
      <c r="F752" s="143">
        <f t="shared" si="10"/>
        <v>2906.819567843866</v>
      </c>
      <c r="G752" s="108"/>
      <c r="H752" s="108"/>
      <c r="I752" s="108"/>
      <c r="J752" s="112"/>
    </row>
    <row r="753" spans="1:10" ht="13.5" customHeight="1">
      <c r="A753" s="113">
        <v>2300</v>
      </c>
      <c r="B753" s="107">
        <f t="shared" si="9"/>
        <v>2300</v>
      </c>
      <c r="C753" s="143">
        <f t="shared" si="11"/>
        <v>1771.6666666666667</v>
      </c>
      <c r="D753" s="109" t="s">
        <v>57</v>
      </c>
      <c r="E753" s="110">
        <f>(C746-200)/B746</f>
        <v>0.6833333333333333</v>
      </c>
      <c r="F753" s="143">
        <f t="shared" si="10"/>
        <v>2785.7020858503715</v>
      </c>
      <c r="G753" s="108"/>
      <c r="H753" s="108"/>
      <c r="I753" s="108"/>
      <c r="J753" s="112"/>
    </row>
    <row r="754" spans="1:10" ht="13.5" customHeight="1">
      <c r="A754" s="113">
        <v>2200</v>
      </c>
      <c r="B754" s="107">
        <f t="shared" si="9"/>
        <v>2200</v>
      </c>
      <c r="C754" s="143">
        <f t="shared" si="11"/>
        <v>1703.3333333333333</v>
      </c>
      <c r="D754" s="109" t="s">
        <v>57</v>
      </c>
      <c r="E754" s="110">
        <f>(C746-200)/B746</f>
        <v>0.6833333333333333</v>
      </c>
      <c r="F754" s="143">
        <f t="shared" si="10"/>
        <v>2664.584603856877</v>
      </c>
      <c r="G754" s="108"/>
      <c r="H754" s="108"/>
      <c r="I754" s="108"/>
      <c r="J754" s="112"/>
    </row>
    <row r="755" spans="1:10" ht="13.5" customHeight="1">
      <c r="A755" s="113">
        <v>2100</v>
      </c>
      <c r="B755" s="107">
        <f t="shared" si="9"/>
        <v>2100</v>
      </c>
      <c r="C755" s="143">
        <f t="shared" si="11"/>
        <v>1635</v>
      </c>
      <c r="D755" s="109" t="s">
        <v>57</v>
      </c>
      <c r="E755" s="110">
        <f>(C746-200)/B746</f>
        <v>0.6833333333333333</v>
      </c>
      <c r="F755" s="143">
        <f t="shared" si="10"/>
        <v>2543.4671218633825</v>
      </c>
      <c r="G755" s="108"/>
      <c r="H755" s="108"/>
      <c r="I755" s="108"/>
      <c r="J755" s="112"/>
    </row>
    <row r="756" spans="1:10" ht="13.5" customHeight="1">
      <c r="A756" s="113">
        <v>2000</v>
      </c>
      <c r="B756" s="107">
        <f t="shared" si="9"/>
        <v>2000</v>
      </c>
      <c r="C756" s="143">
        <f t="shared" si="11"/>
        <v>1566.6666666666667</v>
      </c>
      <c r="D756" s="109" t="s">
        <v>57</v>
      </c>
      <c r="E756" s="110">
        <f>(C746-200)/B746</f>
        <v>0.6833333333333333</v>
      </c>
      <c r="F756" s="143">
        <f t="shared" si="10"/>
        <v>2422.3496398698885</v>
      </c>
      <c r="G756" s="108"/>
      <c r="H756" s="108"/>
      <c r="I756" s="108"/>
      <c r="J756" s="112"/>
    </row>
    <row r="757" spans="1:10" ht="13.5" customHeight="1">
      <c r="A757" s="113">
        <v>1900</v>
      </c>
      <c r="B757" s="107">
        <f t="shared" si="9"/>
        <v>1900</v>
      </c>
      <c r="C757" s="143">
        <f t="shared" si="11"/>
        <v>1498.3333333333333</v>
      </c>
      <c r="D757" s="109" t="s">
        <v>57</v>
      </c>
      <c r="E757" s="110">
        <f>(C746-200)/B746</f>
        <v>0.6833333333333333</v>
      </c>
      <c r="F757" s="143">
        <f t="shared" si="10"/>
        <v>2301.232157876394</v>
      </c>
      <c r="G757" s="108"/>
      <c r="H757" s="108"/>
      <c r="I757" s="108"/>
      <c r="J757" s="112"/>
    </row>
    <row r="758" spans="1:10" ht="13.5" customHeight="1">
      <c r="A758" s="113">
        <v>1800</v>
      </c>
      <c r="B758" s="107">
        <f t="shared" si="9"/>
        <v>1800</v>
      </c>
      <c r="C758" s="143">
        <f t="shared" si="11"/>
        <v>1430</v>
      </c>
      <c r="D758" s="109" t="s">
        <v>57</v>
      </c>
      <c r="E758" s="110">
        <f>(C746-200)/B746</f>
        <v>0.6833333333333333</v>
      </c>
      <c r="F758" s="143">
        <f t="shared" si="10"/>
        <v>2180.1146758828995</v>
      </c>
      <c r="G758" s="108"/>
      <c r="H758" s="108"/>
      <c r="I758" s="108"/>
      <c r="J758" s="112"/>
    </row>
    <row r="759" spans="1:10" ht="13.5" customHeight="1">
      <c r="A759" s="113">
        <v>1700</v>
      </c>
      <c r="B759" s="107">
        <f t="shared" si="9"/>
        <v>1700</v>
      </c>
      <c r="C759" s="143">
        <f t="shared" si="11"/>
        <v>1361.6666666666667</v>
      </c>
      <c r="D759" s="109" t="s">
        <v>57</v>
      </c>
      <c r="E759" s="110">
        <f>(C746-200)/B746</f>
        <v>0.6833333333333333</v>
      </c>
      <c r="F759" s="143">
        <f t="shared" si="10"/>
        <v>2058.997193889405</v>
      </c>
      <c r="G759" s="108"/>
      <c r="H759" s="108"/>
      <c r="I759" s="108"/>
      <c r="J759" s="112"/>
    </row>
    <row r="760" spans="1:10" ht="13.5" customHeight="1">
      <c r="A760" s="113">
        <v>1600</v>
      </c>
      <c r="B760" s="107">
        <f t="shared" si="9"/>
        <v>1600</v>
      </c>
      <c r="C760" s="143">
        <f t="shared" si="11"/>
        <v>1293.3333333333333</v>
      </c>
      <c r="D760" s="109" t="s">
        <v>57</v>
      </c>
      <c r="E760" s="110">
        <f>(C746-200)/B746</f>
        <v>0.6833333333333333</v>
      </c>
      <c r="F760" s="143">
        <f t="shared" si="10"/>
        <v>1937.8797118959105</v>
      </c>
      <c r="G760" s="108"/>
      <c r="H760" s="108"/>
      <c r="I760" s="108"/>
      <c r="J760" s="112"/>
    </row>
    <row r="761" spans="1:10" ht="13.5" customHeight="1">
      <c r="A761" s="113">
        <v>1500</v>
      </c>
      <c r="B761" s="107">
        <f t="shared" si="9"/>
        <v>1500</v>
      </c>
      <c r="C761" s="143">
        <f t="shared" si="11"/>
        <v>1225</v>
      </c>
      <c r="D761" s="109" t="s">
        <v>57</v>
      </c>
      <c r="E761" s="110">
        <f>(C746-200)/B746</f>
        <v>0.6833333333333333</v>
      </c>
      <c r="F761" s="143">
        <f t="shared" si="10"/>
        <v>1816.7622299024163</v>
      </c>
      <c r="G761" s="108"/>
      <c r="H761" s="108"/>
      <c r="I761" s="108"/>
      <c r="J761" s="112"/>
    </row>
    <row r="762" spans="1:10" ht="13.5" customHeight="1">
      <c r="A762" s="113"/>
      <c r="B762" s="107"/>
      <c r="C762" s="143"/>
      <c r="D762" s="109"/>
      <c r="E762" s="110"/>
      <c r="F762" s="143"/>
      <c r="G762" s="108"/>
      <c r="H762" s="108"/>
      <c r="I762" s="108"/>
      <c r="J762" s="112"/>
    </row>
    <row r="763" spans="1:10" ht="13.5" customHeight="1">
      <c r="A763" s="113"/>
      <c r="B763" s="107"/>
      <c r="C763" s="143"/>
      <c r="D763" s="109"/>
      <c r="E763" s="110"/>
      <c r="F763" s="143"/>
      <c r="G763" s="108"/>
      <c r="H763" s="108"/>
      <c r="I763" s="108"/>
      <c r="J763" s="112"/>
    </row>
    <row r="764" spans="1:10" ht="13.5" customHeight="1">
      <c r="A764" s="113"/>
      <c r="B764" s="107"/>
      <c r="C764" s="143"/>
      <c r="D764" s="109"/>
      <c r="E764" s="110"/>
      <c r="F764" s="143"/>
      <c r="G764" s="108"/>
      <c r="H764" s="108"/>
      <c r="I764" s="108"/>
      <c r="J764" s="112"/>
    </row>
    <row r="765" spans="1:10" ht="13.5" customHeight="1">
      <c r="A765" s="113"/>
      <c r="B765" s="107"/>
      <c r="C765" s="143"/>
      <c r="D765" s="109"/>
      <c r="E765" s="110"/>
      <c r="F765" s="143"/>
      <c r="G765" s="108"/>
      <c r="H765" s="108"/>
      <c r="I765" s="108"/>
      <c r="J765" s="112"/>
    </row>
    <row r="766" spans="1:10" ht="13.5" customHeight="1">
      <c r="A766" s="113"/>
      <c r="B766" s="107"/>
      <c r="C766" s="143"/>
      <c r="D766" s="109"/>
      <c r="E766" s="110"/>
      <c r="F766" s="143"/>
      <c r="G766" s="108"/>
      <c r="H766" s="108"/>
      <c r="I766" s="108"/>
      <c r="J766" s="112"/>
    </row>
    <row r="767" spans="1:10" ht="13.5" customHeight="1">
      <c r="A767" s="113"/>
      <c r="B767" s="107"/>
      <c r="C767" s="143"/>
      <c r="D767" s="109"/>
      <c r="E767" s="110"/>
      <c r="F767" s="143"/>
      <c r="G767" s="108"/>
      <c r="H767" s="108"/>
      <c r="I767" s="108"/>
      <c r="J767" s="112"/>
    </row>
    <row r="768" spans="1:10" ht="13.5" customHeight="1">
      <c r="A768" s="113"/>
      <c r="B768" s="107"/>
      <c r="C768" s="108"/>
      <c r="D768" s="114"/>
      <c r="E768" s="115"/>
      <c r="F768" s="108"/>
      <c r="G768" s="108"/>
      <c r="H768" s="108"/>
      <c r="I768" s="108"/>
      <c r="J768" s="112"/>
    </row>
    <row r="769" spans="1:10" ht="13.5" customHeight="1">
      <c r="A769" s="127"/>
      <c r="B769" s="133"/>
      <c r="C769" s="134"/>
      <c r="D769" s="137"/>
      <c r="E769" s="138"/>
      <c r="F769" s="134"/>
      <c r="G769" s="134"/>
      <c r="H769" s="134"/>
      <c r="I769" s="134"/>
      <c r="J769" s="135"/>
    </row>
    <row r="770" spans="1:10" ht="15" customHeight="1">
      <c r="A770" s="64" t="s">
        <v>58</v>
      </c>
      <c r="B770" s="65"/>
      <c r="C770" s="65"/>
      <c r="D770" s="65"/>
      <c r="E770" s="65"/>
      <c r="F770" s="65"/>
      <c r="G770" s="65"/>
      <c r="H770" s="65"/>
      <c r="I770" s="66" t="s">
        <v>10</v>
      </c>
      <c r="J770" s="67"/>
    </row>
    <row r="771" spans="1:10" ht="15" customHeight="1">
      <c r="A771" s="247" t="s">
        <v>96</v>
      </c>
      <c r="B771" s="74" t="s">
        <v>27</v>
      </c>
      <c r="C771" s="74" t="s">
        <v>32</v>
      </c>
      <c r="D771" s="245" t="s">
        <v>59</v>
      </c>
      <c r="E771" s="249"/>
      <c r="F771" s="74" t="s">
        <v>35</v>
      </c>
      <c r="G771" s="139" t="s">
        <v>47</v>
      </c>
      <c r="H771" s="74"/>
      <c r="I771" s="74"/>
      <c r="J771" s="86" t="s">
        <v>60</v>
      </c>
    </row>
    <row r="772" spans="1:10" ht="15" customHeight="1">
      <c r="A772" s="248"/>
      <c r="B772" s="68" t="s">
        <v>70</v>
      </c>
      <c r="C772" s="68" t="s">
        <v>70</v>
      </c>
      <c r="D772" s="250" t="s">
        <v>71</v>
      </c>
      <c r="E772" s="251"/>
      <c r="F772" s="68" t="s">
        <v>70</v>
      </c>
      <c r="G772" s="68" t="s">
        <v>49</v>
      </c>
      <c r="H772" s="73"/>
      <c r="I772" s="69"/>
      <c r="J772" s="70"/>
    </row>
    <row r="773" spans="1:10" ht="13.5" customHeight="1">
      <c r="A773" s="118">
        <f aca="true" t="shared" si="12" ref="A773:A788">A746</f>
        <v>3000</v>
      </c>
      <c r="B773" s="116">
        <f>(C746/1000+0.1*2)*10</f>
        <v>24.5</v>
      </c>
      <c r="C773" s="117">
        <f>(B746/1000+F746/1000)*10</f>
        <v>66.33524459804832</v>
      </c>
      <c r="D773" s="242">
        <f>(0.2+C746/1000)*B746/1000*1/2*10</f>
        <v>36.75</v>
      </c>
      <c r="E773" s="243"/>
      <c r="F773" s="117">
        <f>(0.2+C746/1000)*B746/1000*1/2</f>
        <v>3.6750000000000003</v>
      </c>
      <c r="G773" s="117">
        <f aca="true" t="shared" si="13" ref="G773:G788">((B746/1000-0.8)*E746+0.2)*10/5</f>
        <v>3.406666666666667</v>
      </c>
      <c r="H773" s="119"/>
      <c r="I773" s="120"/>
      <c r="J773" s="121"/>
    </row>
    <row r="774" spans="1:10" ht="13.5" customHeight="1">
      <c r="A774" s="113">
        <f t="shared" si="12"/>
        <v>2900</v>
      </c>
      <c r="B774" s="122">
        <f aca="true" t="shared" si="14" ref="B774:B788">(C747/1000+0.1*2)*10</f>
        <v>23.816666666666674</v>
      </c>
      <c r="C774" s="123">
        <f aca="true" t="shared" si="15" ref="C774:C788">(B747/1000+F747/1000)*10</f>
        <v>64.12406977811338</v>
      </c>
      <c r="D774" s="238">
        <f aca="true" t="shared" si="16" ref="D774:D788">(0.2+C747/1000)*B747/1000*1/2*10</f>
        <v>34.53416666666668</v>
      </c>
      <c r="E774" s="239"/>
      <c r="F774" s="123">
        <f aca="true" t="shared" si="17" ref="F774:F788">(0.2+C747/1000)*B747/1000*1/2</f>
        <v>3.4534166666666675</v>
      </c>
      <c r="G774" s="123">
        <f t="shared" si="13"/>
        <v>3.2699999999999996</v>
      </c>
      <c r="H774" s="123"/>
      <c r="I774" s="124"/>
      <c r="J774" s="125"/>
    </row>
    <row r="775" spans="1:10" ht="13.5" customHeight="1">
      <c r="A775" s="113">
        <f t="shared" si="12"/>
        <v>2800</v>
      </c>
      <c r="B775" s="122">
        <f t="shared" si="14"/>
        <v>23.133333333333333</v>
      </c>
      <c r="C775" s="123">
        <f t="shared" si="15"/>
        <v>61.91289495817843</v>
      </c>
      <c r="D775" s="238">
        <f t="shared" si="16"/>
        <v>32.38666666666667</v>
      </c>
      <c r="E775" s="239"/>
      <c r="F775" s="123">
        <f t="shared" si="17"/>
        <v>3.238666666666667</v>
      </c>
      <c r="G775" s="123">
        <f t="shared" si="13"/>
        <v>3.133333333333333</v>
      </c>
      <c r="H775" s="123"/>
      <c r="I775" s="124"/>
      <c r="J775" s="125"/>
    </row>
    <row r="776" spans="1:10" ht="13.5" customHeight="1">
      <c r="A776" s="113">
        <f t="shared" si="12"/>
        <v>2700</v>
      </c>
      <c r="B776" s="122">
        <f t="shared" si="14"/>
        <v>22.450000000000003</v>
      </c>
      <c r="C776" s="123">
        <f t="shared" si="15"/>
        <v>59.701720138243495</v>
      </c>
      <c r="D776" s="238">
        <f t="shared" si="16"/>
        <v>30.307499999999997</v>
      </c>
      <c r="E776" s="239"/>
      <c r="F776" s="123">
        <f t="shared" si="17"/>
        <v>3.03075</v>
      </c>
      <c r="G776" s="123">
        <f t="shared" si="13"/>
        <v>2.996666666666667</v>
      </c>
      <c r="H776" s="123"/>
      <c r="I776" s="124"/>
      <c r="J776" s="125"/>
    </row>
    <row r="777" spans="1:10" ht="13.5" customHeight="1">
      <c r="A777" s="113">
        <f t="shared" si="12"/>
        <v>2600</v>
      </c>
      <c r="B777" s="122">
        <f t="shared" si="14"/>
        <v>21.766666666666666</v>
      </c>
      <c r="C777" s="123">
        <f t="shared" si="15"/>
        <v>57.49054531830855</v>
      </c>
      <c r="D777" s="238">
        <f t="shared" si="16"/>
        <v>28.296666666666667</v>
      </c>
      <c r="E777" s="239"/>
      <c r="F777" s="123">
        <f t="shared" si="17"/>
        <v>2.8296666666666668</v>
      </c>
      <c r="G777" s="123">
        <f t="shared" si="13"/>
        <v>2.86</v>
      </c>
      <c r="H777" s="123"/>
      <c r="I777" s="124"/>
      <c r="J777" s="125"/>
    </row>
    <row r="778" spans="1:10" ht="13.5" customHeight="1">
      <c r="A778" s="113">
        <f t="shared" si="12"/>
        <v>2500</v>
      </c>
      <c r="B778" s="122">
        <f t="shared" si="14"/>
        <v>21.083333333333336</v>
      </c>
      <c r="C778" s="123">
        <f t="shared" si="15"/>
        <v>55.27937049837361</v>
      </c>
      <c r="D778" s="238">
        <f t="shared" si="16"/>
        <v>26.354166666666664</v>
      </c>
      <c r="E778" s="239"/>
      <c r="F778" s="123">
        <f t="shared" si="17"/>
        <v>2.6354166666666665</v>
      </c>
      <c r="G778" s="123">
        <f t="shared" si="13"/>
        <v>2.723333333333333</v>
      </c>
      <c r="H778" s="123"/>
      <c r="I778" s="124"/>
      <c r="J778" s="125"/>
    </row>
    <row r="779" spans="1:10" ht="13.5" customHeight="1">
      <c r="A779" s="113">
        <f t="shared" si="12"/>
        <v>2400</v>
      </c>
      <c r="B779" s="122">
        <f t="shared" si="14"/>
        <v>20.4</v>
      </c>
      <c r="C779" s="123">
        <f t="shared" si="15"/>
        <v>53.06819567843866</v>
      </c>
      <c r="D779" s="238">
        <f t="shared" si="16"/>
        <v>24.48</v>
      </c>
      <c r="E779" s="239"/>
      <c r="F779" s="123">
        <f t="shared" si="17"/>
        <v>2.448</v>
      </c>
      <c r="G779" s="123">
        <f t="shared" si="13"/>
        <v>2.5866666666666664</v>
      </c>
      <c r="H779" s="123"/>
      <c r="I779" s="124"/>
      <c r="J779" s="125"/>
    </row>
    <row r="780" spans="1:10" ht="13.5" customHeight="1">
      <c r="A780" s="113">
        <f t="shared" si="12"/>
        <v>2300</v>
      </c>
      <c r="B780" s="122">
        <f t="shared" si="14"/>
        <v>19.71666666666667</v>
      </c>
      <c r="C780" s="123">
        <f t="shared" si="15"/>
        <v>50.85702085850372</v>
      </c>
      <c r="D780" s="238">
        <f t="shared" si="16"/>
        <v>22.674166666666665</v>
      </c>
      <c r="E780" s="239"/>
      <c r="F780" s="123">
        <f t="shared" si="17"/>
        <v>2.2674166666666666</v>
      </c>
      <c r="G780" s="123">
        <f t="shared" si="13"/>
        <v>2.4499999999999997</v>
      </c>
      <c r="H780" s="123"/>
      <c r="I780" s="124"/>
      <c r="J780" s="125"/>
    </row>
    <row r="781" spans="1:10" ht="13.5" customHeight="1">
      <c r="A781" s="113">
        <f t="shared" si="12"/>
        <v>2200</v>
      </c>
      <c r="B781" s="122">
        <f t="shared" si="14"/>
        <v>19.03333333333333</v>
      </c>
      <c r="C781" s="123">
        <f t="shared" si="15"/>
        <v>48.64584603856877</v>
      </c>
      <c r="D781" s="238">
        <f t="shared" si="16"/>
        <v>20.936666666666667</v>
      </c>
      <c r="E781" s="239"/>
      <c r="F781" s="123">
        <f t="shared" si="17"/>
        <v>2.0936666666666666</v>
      </c>
      <c r="G781" s="123">
        <f t="shared" si="13"/>
        <v>2.3133333333333335</v>
      </c>
      <c r="H781" s="123"/>
      <c r="I781" s="124"/>
      <c r="J781" s="125"/>
    </row>
    <row r="782" spans="1:10" ht="13.5" customHeight="1">
      <c r="A782" s="113">
        <f t="shared" si="12"/>
        <v>2100</v>
      </c>
      <c r="B782" s="122">
        <f t="shared" si="14"/>
        <v>18.35</v>
      </c>
      <c r="C782" s="123">
        <f t="shared" si="15"/>
        <v>46.434671218633824</v>
      </c>
      <c r="D782" s="238">
        <f t="shared" si="16"/>
        <v>19.2675</v>
      </c>
      <c r="E782" s="239"/>
      <c r="F782" s="123">
        <f t="shared" si="17"/>
        <v>1.92675</v>
      </c>
      <c r="G782" s="123">
        <f t="shared" si="13"/>
        <v>2.1766666666666667</v>
      </c>
      <c r="H782" s="123"/>
      <c r="I782" s="124"/>
      <c r="J782" s="125"/>
    </row>
    <row r="783" spans="1:10" ht="13.5" customHeight="1">
      <c r="A783" s="113">
        <f t="shared" si="12"/>
        <v>2000</v>
      </c>
      <c r="B783" s="122">
        <f t="shared" si="14"/>
        <v>17.666666666666664</v>
      </c>
      <c r="C783" s="123">
        <f t="shared" si="15"/>
        <v>44.22349639869889</v>
      </c>
      <c r="D783" s="238">
        <f t="shared" si="16"/>
        <v>17.666666666666664</v>
      </c>
      <c r="E783" s="239"/>
      <c r="F783" s="123">
        <f t="shared" si="17"/>
        <v>1.7666666666666666</v>
      </c>
      <c r="G783" s="123">
        <f t="shared" si="13"/>
        <v>2.04</v>
      </c>
      <c r="H783" s="123"/>
      <c r="I783" s="124"/>
      <c r="J783" s="125"/>
    </row>
    <row r="784" spans="1:10" ht="13.5" customHeight="1">
      <c r="A784" s="113">
        <f t="shared" si="12"/>
        <v>1900</v>
      </c>
      <c r="B784" s="122">
        <f t="shared" si="14"/>
        <v>16.983333333333334</v>
      </c>
      <c r="C784" s="123">
        <f t="shared" si="15"/>
        <v>42.01232157876394</v>
      </c>
      <c r="D784" s="238">
        <f t="shared" si="16"/>
        <v>16.134166666666665</v>
      </c>
      <c r="E784" s="239"/>
      <c r="F784" s="123">
        <f t="shared" si="17"/>
        <v>1.6134166666666665</v>
      </c>
      <c r="G784" s="123">
        <f t="shared" si="13"/>
        <v>1.903333333333333</v>
      </c>
      <c r="H784" s="123"/>
      <c r="I784" s="124"/>
      <c r="J784" s="125"/>
    </row>
    <row r="785" spans="1:10" ht="13.5" customHeight="1">
      <c r="A785" s="113">
        <f t="shared" si="12"/>
        <v>1800</v>
      </c>
      <c r="B785" s="122">
        <f t="shared" si="14"/>
        <v>16.299999999999997</v>
      </c>
      <c r="C785" s="123">
        <f t="shared" si="15"/>
        <v>39.80114675882899</v>
      </c>
      <c r="D785" s="238">
        <f t="shared" si="16"/>
        <v>14.670000000000002</v>
      </c>
      <c r="E785" s="239"/>
      <c r="F785" s="123">
        <f t="shared" si="17"/>
        <v>1.467</v>
      </c>
      <c r="G785" s="123">
        <f t="shared" si="13"/>
        <v>1.7666666666666664</v>
      </c>
      <c r="H785" s="123"/>
      <c r="I785" s="124"/>
      <c r="J785" s="125"/>
    </row>
    <row r="786" spans="1:10" ht="13.5" customHeight="1">
      <c r="A786" s="113">
        <f t="shared" si="12"/>
        <v>1700</v>
      </c>
      <c r="B786" s="122">
        <f t="shared" si="14"/>
        <v>15.616666666666667</v>
      </c>
      <c r="C786" s="123">
        <f t="shared" si="15"/>
        <v>37.58997193889405</v>
      </c>
      <c r="D786" s="238">
        <f t="shared" si="16"/>
        <v>13.274166666666666</v>
      </c>
      <c r="E786" s="239"/>
      <c r="F786" s="123">
        <f t="shared" si="17"/>
        <v>1.3274166666666667</v>
      </c>
      <c r="G786" s="123">
        <f t="shared" si="13"/>
        <v>1.6299999999999997</v>
      </c>
      <c r="H786" s="123"/>
      <c r="I786" s="124"/>
      <c r="J786" s="125"/>
    </row>
    <row r="787" spans="1:10" ht="13.5" customHeight="1">
      <c r="A787" s="113">
        <f t="shared" si="12"/>
        <v>1600</v>
      </c>
      <c r="B787" s="122">
        <f t="shared" si="14"/>
        <v>14.933333333333332</v>
      </c>
      <c r="C787" s="123">
        <f t="shared" si="15"/>
        <v>35.378797118959106</v>
      </c>
      <c r="D787" s="238">
        <f t="shared" si="16"/>
        <v>11.946666666666665</v>
      </c>
      <c r="E787" s="239"/>
      <c r="F787" s="123">
        <f t="shared" si="17"/>
        <v>1.1946666666666665</v>
      </c>
      <c r="G787" s="123">
        <f t="shared" si="13"/>
        <v>1.4933333333333336</v>
      </c>
      <c r="H787" s="123"/>
      <c r="I787" s="124"/>
      <c r="J787" s="125"/>
    </row>
    <row r="788" spans="1:10" ht="13.5" customHeight="1">
      <c r="A788" s="113">
        <f t="shared" si="12"/>
        <v>1500</v>
      </c>
      <c r="B788" s="122">
        <f t="shared" si="14"/>
        <v>14.25</v>
      </c>
      <c r="C788" s="123">
        <f t="shared" si="15"/>
        <v>33.16762229902416</v>
      </c>
      <c r="D788" s="238">
        <f t="shared" si="16"/>
        <v>10.6875</v>
      </c>
      <c r="E788" s="239"/>
      <c r="F788" s="123">
        <f t="shared" si="17"/>
        <v>1.06875</v>
      </c>
      <c r="G788" s="123">
        <f t="shared" si="13"/>
        <v>1.3566666666666667</v>
      </c>
      <c r="H788" s="123"/>
      <c r="I788" s="124"/>
      <c r="J788" s="125"/>
    </row>
    <row r="789" spans="1:10" ht="13.5" customHeight="1">
      <c r="A789" s="113"/>
      <c r="B789" s="122"/>
      <c r="C789" s="123"/>
      <c r="D789" s="236"/>
      <c r="E789" s="237"/>
      <c r="F789" s="123"/>
      <c r="G789" s="123"/>
      <c r="H789" s="123"/>
      <c r="I789" s="124"/>
      <c r="J789" s="125"/>
    </row>
    <row r="790" spans="1:10" ht="13.5" customHeight="1">
      <c r="A790" s="113"/>
      <c r="B790" s="122"/>
      <c r="C790" s="123"/>
      <c r="D790" s="238"/>
      <c r="E790" s="239"/>
      <c r="F790" s="123"/>
      <c r="G790" s="123"/>
      <c r="H790" s="123"/>
      <c r="I790" s="124"/>
      <c r="J790" s="125"/>
    </row>
    <row r="791" spans="1:10" ht="13.5" customHeight="1">
      <c r="A791" s="113"/>
      <c r="B791" s="122"/>
      <c r="C791" s="123"/>
      <c r="D791" s="236"/>
      <c r="E791" s="237"/>
      <c r="F791" s="123"/>
      <c r="G791" s="123"/>
      <c r="H791" s="123"/>
      <c r="I791" s="124"/>
      <c r="J791" s="125"/>
    </row>
    <row r="792" spans="1:10" ht="13.5" customHeight="1">
      <c r="A792" s="113"/>
      <c r="B792" s="122"/>
      <c r="C792" s="123"/>
      <c r="D792" s="238"/>
      <c r="E792" s="239"/>
      <c r="F792" s="123"/>
      <c r="G792" s="123"/>
      <c r="H792" s="123"/>
      <c r="I792" s="124"/>
      <c r="J792" s="125"/>
    </row>
    <row r="793" spans="1:10" ht="13.5" customHeight="1">
      <c r="A793" s="113"/>
      <c r="B793" s="122"/>
      <c r="C793" s="123"/>
      <c r="D793" s="236"/>
      <c r="E793" s="237"/>
      <c r="F793" s="123"/>
      <c r="G793" s="123"/>
      <c r="H793" s="123"/>
      <c r="I793" s="124"/>
      <c r="J793" s="125"/>
    </row>
    <row r="794" spans="1:10" ht="13.5" customHeight="1">
      <c r="A794" s="113"/>
      <c r="B794" s="122"/>
      <c r="C794" s="123"/>
      <c r="D794" s="238"/>
      <c r="E794" s="239"/>
      <c r="F794" s="123"/>
      <c r="G794" s="123"/>
      <c r="H794" s="123"/>
      <c r="I794" s="124"/>
      <c r="J794" s="125"/>
    </row>
    <row r="795" spans="1:10" ht="13.5" customHeight="1">
      <c r="A795" s="113"/>
      <c r="B795" s="122"/>
      <c r="C795" s="123"/>
      <c r="D795" s="236"/>
      <c r="E795" s="237"/>
      <c r="F795" s="123"/>
      <c r="G795" s="123"/>
      <c r="H795" s="123"/>
      <c r="I795" s="124"/>
      <c r="J795" s="125"/>
    </row>
    <row r="796" spans="1:10" ht="13.5" customHeight="1">
      <c r="A796" s="127"/>
      <c r="B796" s="128"/>
      <c r="C796" s="129"/>
      <c r="D796" s="240"/>
      <c r="E796" s="241"/>
      <c r="F796" s="129"/>
      <c r="G796" s="129"/>
      <c r="H796" s="129"/>
      <c r="I796" s="130"/>
      <c r="J796" s="131"/>
    </row>
    <row r="799" spans="1:10" ht="24.75" customHeight="1">
      <c r="A799" s="22" t="s">
        <v>50</v>
      </c>
      <c r="B799" s="2"/>
      <c r="C799" s="2"/>
      <c r="D799" s="2"/>
      <c r="E799" s="2"/>
      <c r="F799" s="2"/>
      <c r="G799" s="2"/>
      <c r="H799" s="2"/>
      <c r="I799" s="2"/>
      <c r="J799" s="88"/>
    </row>
    <row r="800" spans="1:10" ht="24.75" customHeight="1">
      <c r="A800" s="227" t="s">
        <v>22</v>
      </c>
      <c r="B800" s="228"/>
      <c r="C800" s="244"/>
      <c r="D800" s="2" t="s">
        <v>143</v>
      </c>
      <c r="E800" s="2"/>
      <c r="F800" s="2"/>
      <c r="G800" s="2"/>
      <c r="H800" s="2"/>
      <c r="I800" s="3"/>
      <c r="J800" s="4"/>
    </row>
    <row r="801" spans="1:10" s="9" customFormat="1" ht="15" customHeight="1">
      <c r="A801" s="47" t="s">
        <v>51</v>
      </c>
      <c r="B801" s="6"/>
      <c r="C801" s="6"/>
      <c r="D801" s="6"/>
      <c r="E801" s="6"/>
      <c r="F801" s="6"/>
      <c r="G801" s="6"/>
      <c r="H801" s="6"/>
      <c r="I801" s="7"/>
      <c r="J801" s="8"/>
    </row>
    <row r="802" spans="1:10" ht="15" customHeight="1">
      <c r="A802" s="48" t="s">
        <v>52</v>
      </c>
      <c r="B802" s="69" t="s">
        <v>53</v>
      </c>
      <c r="C802" s="69" t="s">
        <v>54</v>
      </c>
      <c r="D802" s="245" t="s">
        <v>55</v>
      </c>
      <c r="E802" s="246"/>
      <c r="F802" s="69" t="s">
        <v>56</v>
      </c>
      <c r="G802" s="69"/>
      <c r="H802" s="69"/>
      <c r="I802" s="69"/>
      <c r="J802" s="72"/>
    </row>
    <row r="803" spans="1:10" ht="13.5" customHeight="1">
      <c r="A803" s="118">
        <v>3000</v>
      </c>
      <c r="B803" s="132">
        <f aca="true" t="shared" si="18" ref="B803:B818">A803</f>
        <v>3000</v>
      </c>
      <c r="C803" s="144">
        <v>2350</v>
      </c>
      <c r="D803" s="136" t="s">
        <v>57</v>
      </c>
      <c r="E803" s="146">
        <f>(C803-200)/B803</f>
        <v>0.7166666666666667</v>
      </c>
      <c r="F803" s="144">
        <f aca="true" t="shared" si="19" ref="F803:F818">SQRT((C803-200)^2+B803^2)</f>
        <v>3690.8671067921155</v>
      </c>
      <c r="G803" s="119"/>
      <c r="H803" s="119"/>
      <c r="I803" s="120"/>
      <c r="J803" s="121"/>
    </row>
    <row r="804" spans="1:10" ht="13.5" customHeight="1">
      <c r="A804" s="113">
        <v>2900</v>
      </c>
      <c r="B804" s="107">
        <f t="shared" si="18"/>
        <v>2900</v>
      </c>
      <c r="C804" s="143">
        <f aca="true" t="shared" si="20" ref="C804:C818">B804*E804+200</f>
        <v>2278.3333333333335</v>
      </c>
      <c r="D804" s="109" t="s">
        <v>57</v>
      </c>
      <c r="E804" s="110">
        <f>(C803-200)/B803</f>
        <v>0.7166666666666667</v>
      </c>
      <c r="F804" s="143">
        <f t="shared" si="19"/>
        <v>3567.838203232378</v>
      </c>
      <c r="G804" s="108"/>
      <c r="H804" s="108"/>
      <c r="I804" s="108"/>
      <c r="J804" s="112"/>
    </row>
    <row r="805" spans="1:10" ht="13.5" customHeight="1">
      <c r="A805" s="113">
        <v>2800</v>
      </c>
      <c r="B805" s="107">
        <f t="shared" si="18"/>
        <v>2800</v>
      </c>
      <c r="C805" s="143">
        <f t="shared" si="20"/>
        <v>2206.666666666667</v>
      </c>
      <c r="D805" s="109" t="s">
        <v>57</v>
      </c>
      <c r="E805" s="110">
        <f>(C803-200)/B803</f>
        <v>0.7166666666666667</v>
      </c>
      <c r="F805" s="143">
        <f t="shared" si="19"/>
        <v>3444.809299672641</v>
      </c>
      <c r="G805" s="108"/>
      <c r="H805" s="108"/>
      <c r="I805" s="108"/>
      <c r="J805" s="112"/>
    </row>
    <row r="806" spans="1:10" ht="13.5" customHeight="1">
      <c r="A806" s="113">
        <v>2700</v>
      </c>
      <c r="B806" s="107">
        <f t="shared" si="18"/>
        <v>2700</v>
      </c>
      <c r="C806" s="143">
        <f t="shared" si="20"/>
        <v>2135</v>
      </c>
      <c r="D806" s="109" t="s">
        <v>57</v>
      </c>
      <c r="E806" s="110">
        <f>(C803-200)/B803</f>
        <v>0.7166666666666667</v>
      </c>
      <c r="F806" s="143">
        <f t="shared" si="19"/>
        <v>3321.780396112904</v>
      </c>
      <c r="G806" s="108"/>
      <c r="H806" s="108"/>
      <c r="I806" s="108"/>
      <c r="J806" s="112"/>
    </row>
    <row r="807" spans="1:10" ht="13.5" customHeight="1">
      <c r="A807" s="113">
        <v>2600</v>
      </c>
      <c r="B807" s="107">
        <f t="shared" si="18"/>
        <v>2600</v>
      </c>
      <c r="C807" s="143">
        <f t="shared" si="20"/>
        <v>2063.333333333333</v>
      </c>
      <c r="D807" s="109" t="s">
        <v>57</v>
      </c>
      <c r="E807" s="110">
        <f>(C803-200)/B803</f>
        <v>0.7166666666666667</v>
      </c>
      <c r="F807" s="143">
        <f t="shared" si="19"/>
        <v>3198.7514925531664</v>
      </c>
      <c r="G807" s="108"/>
      <c r="H807" s="108"/>
      <c r="I807" s="108"/>
      <c r="J807" s="112"/>
    </row>
    <row r="808" spans="1:10" ht="13.5" customHeight="1">
      <c r="A808" s="113">
        <v>2500</v>
      </c>
      <c r="B808" s="107">
        <f t="shared" si="18"/>
        <v>2500</v>
      </c>
      <c r="C808" s="143">
        <f t="shared" si="20"/>
        <v>1991.6666666666667</v>
      </c>
      <c r="D808" s="109" t="s">
        <v>57</v>
      </c>
      <c r="E808" s="110">
        <f>(C803-200)/B803</f>
        <v>0.7166666666666667</v>
      </c>
      <c r="F808" s="143">
        <f t="shared" si="19"/>
        <v>3075.7225889934293</v>
      </c>
      <c r="G808" s="108"/>
      <c r="H808" s="108"/>
      <c r="I808" s="108"/>
      <c r="J808" s="112"/>
    </row>
    <row r="809" spans="1:10" ht="13.5" customHeight="1">
      <c r="A809" s="113">
        <v>2400</v>
      </c>
      <c r="B809" s="107">
        <f t="shared" si="18"/>
        <v>2400</v>
      </c>
      <c r="C809" s="143">
        <f t="shared" si="20"/>
        <v>1920</v>
      </c>
      <c r="D809" s="109" t="s">
        <v>57</v>
      </c>
      <c r="E809" s="110">
        <f>(C803-200)/B803</f>
        <v>0.7166666666666667</v>
      </c>
      <c r="F809" s="143">
        <f t="shared" si="19"/>
        <v>2952.6936854336923</v>
      </c>
      <c r="G809" s="108"/>
      <c r="H809" s="108"/>
      <c r="I809" s="108"/>
      <c r="J809" s="112"/>
    </row>
    <row r="810" spans="1:10" ht="13.5" customHeight="1">
      <c r="A810" s="113">
        <v>2300</v>
      </c>
      <c r="B810" s="107">
        <f t="shared" si="18"/>
        <v>2300</v>
      </c>
      <c r="C810" s="143">
        <f t="shared" si="20"/>
        <v>1848.3333333333333</v>
      </c>
      <c r="D810" s="109" t="s">
        <v>57</v>
      </c>
      <c r="E810" s="110">
        <f>(C803-200)/B803</f>
        <v>0.7166666666666667</v>
      </c>
      <c r="F810" s="143">
        <f t="shared" si="19"/>
        <v>2829.6647818739552</v>
      </c>
      <c r="G810" s="108"/>
      <c r="H810" s="108"/>
      <c r="I810" s="108"/>
      <c r="J810" s="112"/>
    </row>
    <row r="811" spans="1:10" ht="13.5" customHeight="1">
      <c r="A811" s="113">
        <v>2200</v>
      </c>
      <c r="B811" s="107">
        <f t="shared" si="18"/>
        <v>2200</v>
      </c>
      <c r="C811" s="143">
        <f t="shared" si="20"/>
        <v>1776.6666666666667</v>
      </c>
      <c r="D811" s="109" t="s">
        <v>57</v>
      </c>
      <c r="E811" s="110">
        <f>(C803-200)/B803</f>
        <v>0.7166666666666667</v>
      </c>
      <c r="F811" s="143">
        <f t="shared" si="19"/>
        <v>2706.6358783142177</v>
      </c>
      <c r="G811" s="108"/>
      <c r="H811" s="108"/>
      <c r="I811" s="108"/>
      <c r="J811" s="112"/>
    </row>
    <row r="812" spans="1:10" ht="13.5" customHeight="1">
      <c r="A812" s="113">
        <v>2100</v>
      </c>
      <c r="B812" s="107">
        <f t="shared" si="18"/>
        <v>2100</v>
      </c>
      <c r="C812" s="143">
        <f t="shared" si="20"/>
        <v>1705</v>
      </c>
      <c r="D812" s="109" t="s">
        <v>57</v>
      </c>
      <c r="E812" s="110">
        <f>(C803-200)/B803</f>
        <v>0.7166666666666667</v>
      </c>
      <c r="F812" s="143">
        <f t="shared" si="19"/>
        <v>2583.6069747544807</v>
      </c>
      <c r="G812" s="108"/>
      <c r="H812" s="108"/>
      <c r="I812" s="108"/>
      <c r="J812" s="112"/>
    </row>
    <row r="813" spans="1:10" ht="13.5" customHeight="1">
      <c r="A813" s="113">
        <v>2000</v>
      </c>
      <c r="B813" s="107">
        <f t="shared" si="18"/>
        <v>2000</v>
      </c>
      <c r="C813" s="143">
        <f t="shared" si="20"/>
        <v>1633.3333333333333</v>
      </c>
      <c r="D813" s="109" t="s">
        <v>57</v>
      </c>
      <c r="E813" s="110">
        <f>(C803-200)/B803</f>
        <v>0.7166666666666667</v>
      </c>
      <c r="F813" s="143">
        <f t="shared" si="19"/>
        <v>2460.5780711947436</v>
      </c>
      <c r="G813" s="108"/>
      <c r="H813" s="108"/>
      <c r="I813" s="108"/>
      <c r="J813" s="112"/>
    </row>
    <row r="814" spans="1:10" ht="13.5" customHeight="1">
      <c r="A814" s="113">
        <v>1900</v>
      </c>
      <c r="B814" s="107">
        <f t="shared" si="18"/>
        <v>1900</v>
      </c>
      <c r="C814" s="143">
        <f t="shared" si="20"/>
        <v>1561.6666666666667</v>
      </c>
      <c r="D814" s="109" t="s">
        <v>57</v>
      </c>
      <c r="E814" s="110">
        <f>(C803-200)/B803</f>
        <v>0.7166666666666667</v>
      </c>
      <c r="F814" s="143">
        <f t="shared" si="19"/>
        <v>2337.549167635006</v>
      </c>
      <c r="G814" s="108"/>
      <c r="H814" s="108"/>
      <c r="I814" s="108"/>
      <c r="J814" s="112"/>
    </row>
    <row r="815" spans="1:10" ht="13.5" customHeight="1">
      <c r="A815" s="113">
        <v>1800</v>
      </c>
      <c r="B815" s="107">
        <f t="shared" si="18"/>
        <v>1800</v>
      </c>
      <c r="C815" s="143">
        <f t="shared" si="20"/>
        <v>1490</v>
      </c>
      <c r="D815" s="109" t="s">
        <v>57</v>
      </c>
      <c r="E815" s="110">
        <f>(C803-200)/B803</f>
        <v>0.7166666666666667</v>
      </c>
      <c r="F815" s="143">
        <f t="shared" si="19"/>
        <v>2214.520264075269</v>
      </c>
      <c r="G815" s="108"/>
      <c r="H815" s="108"/>
      <c r="I815" s="108"/>
      <c r="J815" s="112"/>
    </row>
    <row r="816" spans="1:10" ht="13.5" customHeight="1">
      <c r="A816" s="113">
        <v>1700</v>
      </c>
      <c r="B816" s="107">
        <f t="shared" si="18"/>
        <v>1700</v>
      </c>
      <c r="C816" s="143">
        <f t="shared" si="20"/>
        <v>1418.3333333333333</v>
      </c>
      <c r="D816" s="109" t="s">
        <v>57</v>
      </c>
      <c r="E816" s="110">
        <f>(C803-200)/B803</f>
        <v>0.7166666666666667</v>
      </c>
      <c r="F816" s="143">
        <f t="shared" si="19"/>
        <v>2091.491360515532</v>
      </c>
      <c r="G816" s="108"/>
      <c r="H816" s="108"/>
      <c r="I816" s="108"/>
      <c r="J816" s="112"/>
    </row>
    <row r="817" spans="1:10" ht="13.5" customHeight="1">
      <c r="A817" s="113">
        <v>1600</v>
      </c>
      <c r="B817" s="107">
        <f t="shared" si="18"/>
        <v>1600</v>
      </c>
      <c r="C817" s="143">
        <f t="shared" si="20"/>
        <v>1346.6666666666667</v>
      </c>
      <c r="D817" s="109" t="s">
        <v>57</v>
      </c>
      <c r="E817" s="110">
        <f>(C803-200)/B803</f>
        <v>0.7166666666666667</v>
      </c>
      <c r="F817" s="143">
        <f t="shared" si="19"/>
        <v>1968.462456955795</v>
      </c>
      <c r="G817" s="108"/>
      <c r="H817" s="108"/>
      <c r="I817" s="108"/>
      <c r="J817" s="112"/>
    </row>
    <row r="818" spans="1:10" ht="13.5" customHeight="1">
      <c r="A818" s="113">
        <v>1500</v>
      </c>
      <c r="B818" s="107">
        <f t="shared" si="18"/>
        <v>1500</v>
      </c>
      <c r="C818" s="143">
        <f t="shared" si="20"/>
        <v>1275</v>
      </c>
      <c r="D818" s="109" t="s">
        <v>57</v>
      </c>
      <c r="E818" s="110">
        <f>(C803-200)/B803</f>
        <v>0.7166666666666667</v>
      </c>
      <c r="F818" s="143">
        <f t="shared" si="19"/>
        <v>1845.4335533960577</v>
      </c>
      <c r="G818" s="108"/>
      <c r="H818" s="108"/>
      <c r="I818" s="108"/>
      <c r="J818" s="112"/>
    </row>
    <row r="819" spans="1:10" ht="13.5" customHeight="1">
      <c r="A819" s="113"/>
      <c r="B819" s="107"/>
      <c r="C819" s="143"/>
      <c r="D819" s="109"/>
      <c r="E819" s="110"/>
      <c r="F819" s="143"/>
      <c r="G819" s="108"/>
      <c r="H819" s="108"/>
      <c r="I819" s="108"/>
      <c r="J819" s="112"/>
    </row>
    <row r="820" spans="1:10" ht="13.5" customHeight="1">
      <c r="A820" s="113"/>
      <c r="B820" s="107"/>
      <c r="C820" s="143"/>
      <c r="D820" s="109"/>
      <c r="E820" s="110"/>
      <c r="F820" s="143"/>
      <c r="G820" s="108"/>
      <c r="H820" s="108"/>
      <c r="I820" s="108"/>
      <c r="J820" s="112"/>
    </row>
    <row r="821" spans="1:10" ht="13.5" customHeight="1">
      <c r="A821" s="113"/>
      <c r="B821" s="107"/>
      <c r="C821" s="143"/>
      <c r="D821" s="109"/>
      <c r="E821" s="110"/>
      <c r="F821" s="143"/>
      <c r="G821" s="108"/>
      <c r="H821" s="108"/>
      <c r="I821" s="108"/>
      <c r="J821" s="112"/>
    </row>
    <row r="822" spans="1:10" ht="13.5" customHeight="1">
      <c r="A822" s="113"/>
      <c r="B822" s="107"/>
      <c r="C822" s="143"/>
      <c r="D822" s="109"/>
      <c r="E822" s="110"/>
      <c r="F822" s="143"/>
      <c r="G822" s="108"/>
      <c r="H822" s="108"/>
      <c r="I822" s="108"/>
      <c r="J822" s="112"/>
    </row>
    <row r="823" spans="1:10" ht="13.5" customHeight="1">
      <c r="A823" s="113"/>
      <c r="B823" s="107"/>
      <c r="C823" s="143"/>
      <c r="D823" s="109"/>
      <c r="E823" s="110"/>
      <c r="F823" s="143"/>
      <c r="G823" s="108"/>
      <c r="H823" s="108"/>
      <c r="I823" s="108"/>
      <c r="J823" s="112"/>
    </row>
    <row r="824" spans="1:10" ht="13.5" customHeight="1">
      <c r="A824" s="113"/>
      <c r="B824" s="107"/>
      <c r="C824" s="143"/>
      <c r="D824" s="109"/>
      <c r="E824" s="110"/>
      <c r="F824" s="143"/>
      <c r="G824" s="108"/>
      <c r="H824" s="108"/>
      <c r="I824" s="108"/>
      <c r="J824" s="112"/>
    </row>
    <row r="825" spans="1:10" ht="13.5" customHeight="1">
      <c r="A825" s="113"/>
      <c r="B825" s="107"/>
      <c r="C825" s="108"/>
      <c r="D825" s="114"/>
      <c r="E825" s="115"/>
      <c r="F825" s="108"/>
      <c r="G825" s="108"/>
      <c r="H825" s="108"/>
      <c r="I825" s="108"/>
      <c r="J825" s="112"/>
    </row>
    <row r="826" spans="1:10" ht="13.5" customHeight="1">
      <c r="A826" s="127"/>
      <c r="B826" s="133"/>
      <c r="C826" s="134"/>
      <c r="D826" s="137"/>
      <c r="E826" s="138"/>
      <c r="F826" s="134"/>
      <c r="G826" s="134"/>
      <c r="H826" s="134"/>
      <c r="I826" s="134"/>
      <c r="J826" s="135"/>
    </row>
    <row r="827" spans="1:10" ht="15" customHeight="1">
      <c r="A827" s="64" t="s">
        <v>58</v>
      </c>
      <c r="B827" s="65"/>
      <c r="C827" s="65"/>
      <c r="D827" s="65"/>
      <c r="E827" s="65"/>
      <c r="F827" s="65"/>
      <c r="G827" s="65"/>
      <c r="H827" s="65"/>
      <c r="I827" s="66" t="s">
        <v>10</v>
      </c>
      <c r="J827" s="67"/>
    </row>
    <row r="828" spans="1:10" ht="15" customHeight="1">
      <c r="A828" s="247" t="s">
        <v>96</v>
      </c>
      <c r="B828" s="74" t="s">
        <v>27</v>
      </c>
      <c r="C828" s="74" t="s">
        <v>32</v>
      </c>
      <c r="D828" s="245" t="s">
        <v>59</v>
      </c>
      <c r="E828" s="249"/>
      <c r="F828" s="74" t="s">
        <v>35</v>
      </c>
      <c r="G828" s="139" t="s">
        <v>47</v>
      </c>
      <c r="H828" s="74"/>
      <c r="I828" s="74"/>
      <c r="J828" s="86" t="s">
        <v>60</v>
      </c>
    </row>
    <row r="829" spans="1:10" ht="15" customHeight="1">
      <c r="A829" s="248"/>
      <c r="B829" s="68" t="s">
        <v>70</v>
      </c>
      <c r="C829" s="68" t="s">
        <v>70</v>
      </c>
      <c r="D829" s="250" t="s">
        <v>71</v>
      </c>
      <c r="E829" s="251"/>
      <c r="F829" s="68" t="s">
        <v>70</v>
      </c>
      <c r="G829" s="68" t="s">
        <v>49</v>
      </c>
      <c r="H829" s="73"/>
      <c r="I829" s="69"/>
      <c r="J829" s="70"/>
    </row>
    <row r="830" spans="1:10" ht="13.5" customHeight="1">
      <c r="A830" s="118">
        <f aca="true" t="shared" si="21" ref="A830:A845">A803</f>
        <v>3000</v>
      </c>
      <c r="B830" s="116">
        <f aca="true" t="shared" si="22" ref="B830:B845">(C803/1000+0.1*2)*10</f>
        <v>25.500000000000004</v>
      </c>
      <c r="C830" s="117">
        <f>(B803/1000+F803/1000)*10</f>
        <v>66.90867106792115</v>
      </c>
      <c r="D830" s="242">
        <f>(0.2+C803/1000)*B803/1000*1/2*10</f>
        <v>38.25000000000001</v>
      </c>
      <c r="E830" s="243"/>
      <c r="F830" s="117">
        <f>(0.2+C803/1000)*B803/1000*1/2</f>
        <v>3.8250000000000006</v>
      </c>
      <c r="G830" s="117">
        <f>((B803/1000-0.8)*E803+0.2)*10/5</f>
        <v>3.5533333333333337</v>
      </c>
      <c r="H830" s="119"/>
      <c r="I830" s="120"/>
      <c r="J830" s="121"/>
    </row>
    <row r="831" spans="1:10" ht="13.5" customHeight="1">
      <c r="A831" s="113">
        <f t="shared" si="21"/>
        <v>2900</v>
      </c>
      <c r="B831" s="122">
        <f t="shared" si="22"/>
        <v>24.783333333333335</v>
      </c>
      <c r="C831" s="123">
        <f aca="true" t="shared" si="23" ref="C831:C845">(B804/1000+F804/1000)*10</f>
        <v>64.67838203232378</v>
      </c>
      <c r="D831" s="238">
        <f aca="true" t="shared" si="24" ref="D831:D845">(0.2+C804/1000)*B804/1000*1/2*10</f>
        <v>35.935833333333335</v>
      </c>
      <c r="E831" s="239"/>
      <c r="F831" s="123">
        <f aca="true" t="shared" si="25" ref="F831:F845">(0.2+C804/1000)*B804/1000*1/2</f>
        <v>3.5935833333333336</v>
      </c>
      <c r="G831" s="123">
        <f aca="true" t="shared" si="26" ref="G831:G845">((B804/1000-0.8)*E804+0.2)*10/5</f>
        <v>3.4099999999999993</v>
      </c>
      <c r="H831" s="123"/>
      <c r="I831" s="124"/>
      <c r="J831" s="125"/>
    </row>
    <row r="832" spans="1:10" ht="13.5" customHeight="1">
      <c r="A832" s="113">
        <f t="shared" si="21"/>
        <v>2800</v>
      </c>
      <c r="B832" s="122">
        <f t="shared" si="22"/>
        <v>24.06666666666667</v>
      </c>
      <c r="C832" s="123">
        <f t="shared" si="23"/>
        <v>62.4480929967264</v>
      </c>
      <c r="D832" s="238">
        <f t="shared" si="24"/>
        <v>33.69333333333334</v>
      </c>
      <c r="E832" s="239"/>
      <c r="F832" s="123">
        <f t="shared" si="25"/>
        <v>3.369333333333334</v>
      </c>
      <c r="G832" s="123">
        <f t="shared" si="26"/>
        <v>3.2666666666666666</v>
      </c>
      <c r="H832" s="123"/>
      <c r="I832" s="124"/>
      <c r="J832" s="125"/>
    </row>
    <row r="833" spans="1:10" ht="13.5" customHeight="1">
      <c r="A833" s="113">
        <f t="shared" si="21"/>
        <v>2700</v>
      </c>
      <c r="B833" s="122">
        <f t="shared" si="22"/>
        <v>23.35</v>
      </c>
      <c r="C833" s="123">
        <f t="shared" si="23"/>
        <v>60.217803961129036</v>
      </c>
      <c r="D833" s="238">
        <f t="shared" si="24"/>
        <v>31.5225</v>
      </c>
      <c r="E833" s="239"/>
      <c r="F833" s="123">
        <f t="shared" si="25"/>
        <v>3.15225</v>
      </c>
      <c r="G833" s="123">
        <f t="shared" si="26"/>
        <v>3.1233333333333335</v>
      </c>
      <c r="H833" s="123"/>
      <c r="I833" s="124"/>
      <c r="J833" s="125"/>
    </row>
    <row r="834" spans="1:10" ht="13.5" customHeight="1">
      <c r="A834" s="113">
        <f t="shared" si="21"/>
        <v>2600</v>
      </c>
      <c r="B834" s="122">
        <f t="shared" si="22"/>
        <v>22.633333333333333</v>
      </c>
      <c r="C834" s="123">
        <f t="shared" si="23"/>
        <v>57.98751492553166</v>
      </c>
      <c r="D834" s="238">
        <f t="shared" si="24"/>
        <v>29.423333333333332</v>
      </c>
      <c r="E834" s="239"/>
      <c r="F834" s="123">
        <f t="shared" si="25"/>
        <v>2.942333333333333</v>
      </c>
      <c r="G834" s="123">
        <f t="shared" si="26"/>
        <v>2.98</v>
      </c>
      <c r="H834" s="123"/>
      <c r="I834" s="124"/>
      <c r="J834" s="125"/>
    </row>
    <row r="835" spans="1:10" ht="13.5" customHeight="1">
      <c r="A835" s="113">
        <f t="shared" si="21"/>
        <v>2500</v>
      </c>
      <c r="B835" s="122">
        <f t="shared" si="22"/>
        <v>21.916666666666668</v>
      </c>
      <c r="C835" s="123">
        <f t="shared" si="23"/>
        <v>55.75722588993429</v>
      </c>
      <c r="D835" s="238">
        <f t="shared" si="24"/>
        <v>27.395833333333336</v>
      </c>
      <c r="E835" s="239"/>
      <c r="F835" s="123">
        <f t="shared" si="25"/>
        <v>2.7395833333333335</v>
      </c>
      <c r="G835" s="123">
        <f t="shared" si="26"/>
        <v>2.8366666666666664</v>
      </c>
      <c r="H835" s="123"/>
      <c r="I835" s="124"/>
      <c r="J835" s="125"/>
    </row>
    <row r="836" spans="1:10" ht="13.5" customHeight="1">
      <c r="A836" s="113">
        <f t="shared" si="21"/>
        <v>2400</v>
      </c>
      <c r="B836" s="122">
        <f t="shared" si="22"/>
        <v>21.200000000000003</v>
      </c>
      <c r="C836" s="123">
        <f t="shared" si="23"/>
        <v>53.526936854336924</v>
      </c>
      <c r="D836" s="238">
        <f t="shared" si="24"/>
        <v>25.44</v>
      </c>
      <c r="E836" s="239"/>
      <c r="F836" s="123">
        <f t="shared" si="25"/>
        <v>2.544</v>
      </c>
      <c r="G836" s="123">
        <f t="shared" si="26"/>
        <v>2.693333333333333</v>
      </c>
      <c r="H836" s="123"/>
      <c r="I836" s="124"/>
      <c r="J836" s="125"/>
    </row>
    <row r="837" spans="1:10" ht="13.5" customHeight="1">
      <c r="A837" s="113">
        <f t="shared" si="21"/>
        <v>2300</v>
      </c>
      <c r="B837" s="122">
        <f t="shared" si="22"/>
        <v>20.483333333333334</v>
      </c>
      <c r="C837" s="123">
        <f t="shared" si="23"/>
        <v>51.29664781873955</v>
      </c>
      <c r="D837" s="238">
        <f t="shared" si="24"/>
        <v>23.555833333333336</v>
      </c>
      <c r="E837" s="239"/>
      <c r="F837" s="123">
        <f t="shared" si="25"/>
        <v>2.3555833333333336</v>
      </c>
      <c r="G837" s="123">
        <f t="shared" si="26"/>
        <v>2.55</v>
      </c>
      <c r="H837" s="123"/>
      <c r="I837" s="124"/>
      <c r="J837" s="125"/>
    </row>
    <row r="838" spans="1:10" ht="13.5" customHeight="1">
      <c r="A838" s="113">
        <f t="shared" si="21"/>
        <v>2200</v>
      </c>
      <c r="B838" s="122">
        <f t="shared" si="22"/>
        <v>19.76666666666667</v>
      </c>
      <c r="C838" s="123">
        <f t="shared" si="23"/>
        <v>49.06635878314218</v>
      </c>
      <c r="D838" s="238">
        <f t="shared" si="24"/>
        <v>21.743333333333336</v>
      </c>
      <c r="E838" s="239"/>
      <c r="F838" s="123">
        <f t="shared" si="25"/>
        <v>2.1743333333333337</v>
      </c>
      <c r="G838" s="123">
        <f t="shared" si="26"/>
        <v>2.4066666666666667</v>
      </c>
      <c r="H838" s="123"/>
      <c r="I838" s="124"/>
      <c r="J838" s="125"/>
    </row>
    <row r="839" spans="1:10" ht="13.5" customHeight="1">
      <c r="A839" s="113">
        <f t="shared" si="21"/>
        <v>2100</v>
      </c>
      <c r="B839" s="122">
        <f t="shared" si="22"/>
        <v>19.05</v>
      </c>
      <c r="C839" s="123">
        <f t="shared" si="23"/>
        <v>46.83606974754481</v>
      </c>
      <c r="D839" s="238">
        <f t="shared" si="24"/>
        <v>20.002499999999998</v>
      </c>
      <c r="E839" s="239"/>
      <c r="F839" s="123">
        <f t="shared" si="25"/>
        <v>2.00025</v>
      </c>
      <c r="G839" s="123">
        <f t="shared" si="26"/>
        <v>2.2633333333333336</v>
      </c>
      <c r="H839" s="123"/>
      <c r="I839" s="124"/>
      <c r="J839" s="125"/>
    </row>
    <row r="840" spans="1:10" ht="13.5" customHeight="1">
      <c r="A840" s="113">
        <f t="shared" si="21"/>
        <v>2000</v>
      </c>
      <c r="B840" s="122">
        <f t="shared" si="22"/>
        <v>18.333333333333332</v>
      </c>
      <c r="C840" s="123">
        <f t="shared" si="23"/>
        <v>44.605780711947446</v>
      </c>
      <c r="D840" s="238">
        <f t="shared" si="24"/>
        <v>18.333333333333332</v>
      </c>
      <c r="E840" s="239"/>
      <c r="F840" s="123">
        <f t="shared" si="25"/>
        <v>1.8333333333333333</v>
      </c>
      <c r="G840" s="123">
        <f t="shared" si="26"/>
        <v>2.12</v>
      </c>
      <c r="H840" s="123"/>
      <c r="I840" s="124"/>
      <c r="J840" s="125"/>
    </row>
    <row r="841" spans="1:10" ht="13.5" customHeight="1">
      <c r="A841" s="113">
        <f t="shared" si="21"/>
        <v>1900</v>
      </c>
      <c r="B841" s="122">
        <f t="shared" si="22"/>
        <v>17.616666666666667</v>
      </c>
      <c r="C841" s="123">
        <f t="shared" si="23"/>
        <v>42.37549167635006</v>
      </c>
      <c r="D841" s="238">
        <f t="shared" si="24"/>
        <v>16.735833333333336</v>
      </c>
      <c r="E841" s="239"/>
      <c r="F841" s="123">
        <f t="shared" si="25"/>
        <v>1.6735833333333334</v>
      </c>
      <c r="G841" s="123">
        <f t="shared" si="26"/>
        <v>1.9766666666666666</v>
      </c>
      <c r="H841" s="123"/>
      <c r="I841" s="124"/>
      <c r="J841" s="125"/>
    </row>
    <row r="842" spans="1:10" ht="13.5" customHeight="1">
      <c r="A842" s="113">
        <f t="shared" si="21"/>
        <v>1800</v>
      </c>
      <c r="B842" s="122">
        <f t="shared" si="22"/>
        <v>16.9</v>
      </c>
      <c r="C842" s="123">
        <f t="shared" si="23"/>
        <v>40.14520264075269</v>
      </c>
      <c r="D842" s="238">
        <f t="shared" si="24"/>
        <v>15.209999999999999</v>
      </c>
      <c r="E842" s="239"/>
      <c r="F842" s="123">
        <f t="shared" si="25"/>
        <v>1.521</v>
      </c>
      <c r="G842" s="123">
        <f t="shared" si="26"/>
        <v>1.8333333333333335</v>
      </c>
      <c r="H842" s="123"/>
      <c r="I842" s="124"/>
      <c r="J842" s="125"/>
    </row>
    <row r="843" spans="1:10" ht="13.5" customHeight="1">
      <c r="A843" s="113">
        <f t="shared" si="21"/>
        <v>1700</v>
      </c>
      <c r="B843" s="122">
        <f t="shared" si="22"/>
        <v>16.18333333333333</v>
      </c>
      <c r="C843" s="123">
        <f t="shared" si="23"/>
        <v>37.91491360515532</v>
      </c>
      <c r="D843" s="238">
        <f t="shared" si="24"/>
        <v>13.755833333333332</v>
      </c>
      <c r="E843" s="239"/>
      <c r="F843" s="123">
        <f t="shared" si="25"/>
        <v>1.3755833333333332</v>
      </c>
      <c r="G843" s="123">
        <f t="shared" si="26"/>
        <v>1.69</v>
      </c>
      <c r="H843" s="123"/>
      <c r="I843" s="124"/>
      <c r="J843" s="125"/>
    </row>
    <row r="844" spans="1:10" ht="13.5" customHeight="1">
      <c r="A844" s="113">
        <f t="shared" si="21"/>
        <v>1600</v>
      </c>
      <c r="B844" s="122">
        <f t="shared" si="22"/>
        <v>15.466666666666667</v>
      </c>
      <c r="C844" s="123">
        <f t="shared" si="23"/>
        <v>35.684624569557954</v>
      </c>
      <c r="D844" s="238">
        <f t="shared" si="24"/>
        <v>12.373333333333331</v>
      </c>
      <c r="E844" s="239"/>
      <c r="F844" s="123">
        <f t="shared" si="25"/>
        <v>1.2373333333333332</v>
      </c>
      <c r="G844" s="123">
        <f t="shared" si="26"/>
        <v>1.5466666666666669</v>
      </c>
      <c r="H844" s="123"/>
      <c r="I844" s="124"/>
      <c r="J844" s="125"/>
    </row>
    <row r="845" spans="1:10" ht="13.5" customHeight="1">
      <c r="A845" s="113">
        <f t="shared" si="21"/>
        <v>1500</v>
      </c>
      <c r="B845" s="122">
        <f t="shared" si="22"/>
        <v>14.749999999999998</v>
      </c>
      <c r="C845" s="123">
        <f t="shared" si="23"/>
        <v>33.454335533960574</v>
      </c>
      <c r="D845" s="238">
        <f t="shared" si="24"/>
        <v>11.0625</v>
      </c>
      <c r="E845" s="239"/>
      <c r="F845" s="123">
        <f t="shared" si="25"/>
        <v>1.10625</v>
      </c>
      <c r="G845" s="123">
        <f t="shared" si="26"/>
        <v>1.4033333333333333</v>
      </c>
      <c r="H845" s="123"/>
      <c r="I845" s="124"/>
      <c r="J845" s="125"/>
    </row>
    <row r="846" spans="1:10" ht="13.5" customHeight="1">
      <c r="A846" s="113"/>
      <c r="B846" s="122"/>
      <c r="C846" s="123"/>
      <c r="D846" s="236"/>
      <c r="E846" s="237"/>
      <c r="F846" s="123"/>
      <c r="G846" s="123"/>
      <c r="H846" s="123"/>
      <c r="I846" s="124"/>
      <c r="J846" s="125"/>
    </row>
    <row r="847" spans="1:10" ht="13.5" customHeight="1">
      <c r="A847" s="113"/>
      <c r="B847" s="122"/>
      <c r="C847" s="123"/>
      <c r="D847" s="238"/>
      <c r="E847" s="239"/>
      <c r="F847" s="123"/>
      <c r="G847" s="123"/>
      <c r="H847" s="123"/>
      <c r="I847" s="124"/>
      <c r="J847" s="125"/>
    </row>
    <row r="848" spans="1:10" ht="13.5" customHeight="1">
      <c r="A848" s="113"/>
      <c r="B848" s="122"/>
      <c r="C848" s="123"/>
      <c r="D848" s="236"/>
      <c r="E848" s="237"/>
      <c r="F848" s="123"/>
      <c r="G848" s="123"/>
      <c r="H848" s="123"/>
      <c r="I848" s="124"/>
      <c r="J848" s="125"/>
    </row>
    <row r="849" spans="1:10" ht="13.5" customHeight="1">
      <c r="A849" s="113"/>
      <c r="B849" s="122"/>
      <c r="C849" s="123"/>
      <c r="D849" s="238"/>
      <c r="E849" s="239"/>
      <c r="F849" s="123"/>
      <c r="G849" s="123"/>
      <c r="H849" s="123"/>
      <c r="I849" s="124"/>
      <c r="J849" s="125"/>
    </row>
    <row r="850" spans="1:10" ht="13.5" customHeight="1">
      <c r="A850" s="113"/>
      <c r="B850" s="122"/>
      <c r="C850" s="123"/>
      <c r="D850" s="236"/>
      <c r="E850" s="237"/>
      <c r="F850" s="123"/>
      <c r="G850" s="123"/>
      <c r="H850" s="123"/>
      <c r="I850" s="124"/>
      <c r="J850" s="125"/>
    </row>
    <row r="851" spans="1:10" ht="13.5" customHeight="1">
      <c r="A851" s="113"/>
      <c r="B851" s="122"/>
      <c r="C851" s="123"/>
      <c r="D851" s="238"/>
      <c r="E851" s="239"/>
      <c r="F851" s="123"/>
      <c r="G851" s="123"/>
      <c r="H851" s="123"/>
      <c r="I851" s="124"/>
      <c r="J851" s="125"/>
    </row>
    <row r="852" spans="1:10" ht="13.5" customHeight="1">
      <c r="A852" s="113"/>
      <c r="B852" s="122"/>
      <c r="C852" s="123"/>
      <c r="D852" s="236"/>
      <c r="E852" s="237"/>
      <c r="F852" s="123"/>
      <c r="G852" s="123"/>
      <c r="H852" s="123"/>
      <c r="I852" s="124"/>
      <c r="J852" s="125"/>
    </row>
    <row r="853" spans="1:10" ht="13.5" customHeight="1">
      <c r="A853" s="127"/>
      <c r="B853" s="128"/>
      <c r="C853" s="129"/>
      <c r="D853" s="240"/>
      <c r="E853" s="241"/>
      <c r="F853" s="129"/>
      <c r="G853" s="129"/>
      <c r="H853" s="129"/>
      <c r="I853" s="130"/>
      <c r="J853" s="131"/>
    </row>
  </sheetData>
  <mergeCells count="435">
    <mergeCell ref="A2:C2"/>
    <mergeCell ref="D4:E4"/>
    <mergeCell ref="A30:A3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9:C59"/>
    <mergeCell ref="D61:E61"/>
    <mergeCell ref="A87:A88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A116:C116"/>
    <mergeCell ref="D118:E118"/>
    <mergeCell ref="A144:A145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A173:C173"/>
    <mergeCell ref="D175:E175"/>
    <mergeCell ref="A201:A202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A230:C230"/>
    <mergeCell ref="D232:E232"/>
    <mergeCell ref="A258:A259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A287:C287"/>
    <mergeCell ref="D289:E289"/>
    <mergeCell ref="A315:A316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A344:C344"/>
    <mergeCell ref="D346:E346"/>
    <mergeCell ref="A372:A373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A401:C401"/>
    <mergeCell ref="D403:E403"/>
    <mergeCell ref="A429:A430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A458:C458"/>
    <mergeCell ref="D460:E460"/>
    <mergeCell ref="A486:A487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A515:C515"/>
    <mergeCell ref="D517:E517"/>
    <mergeCell ref="A543:A544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A572:C572"/>
    <mergeCell ref="D574:E574"/>
    <mergeCell ref="A600:A601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A629:C629"/>
    <mergeCell ref="D631:E631"/>
    <mergeCell ref="A657:A658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A686:C686"/>
    <mergeCell ref="D688:E688"/>
    <mergeCell ref="A714:A715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A743:C743"/>
    <mergeCell ref="D745:E745"/>
    <mergeCell ref="A771:A772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796:E796"/>
    <mergeCell ref="A800:C800"/>
    <mergeCell ref="D802:E802"/>
    <mergeCell ref="A828:A829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</mergeCells>
  <printOptions/>
  <pageMargins left="0.7874015748031497" right="0.5905511811023623" top="0.7874015748031497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:O1"/>
    </sheetView>
  </sheetViews>
  <sheetFormatPr defaultColWidth="9.00390625" defaultRowHeight="15" customHeight="1"/>
  <cols>
    <col min="1" max="1" width="12.625" style="150" customWidth="1"/>
    <col min="2" max="2" width="13.625" style="150" customWidth="1"/>
    <col min="3" max="3" width="2.875" style="150" customWidth="1"/>
    <col min="4" max="4" width="6.625" style="150" customWidth="1"/>
    <col min="5" max="5" width="2.875" style="150" customWidth="1"/>
    <col min="6" max="6" width="6.625" style="150" customWidth="1"/>
    <col min="7" max="7" width="2.875" style="150" customWidth="1"/>
    <col min="8" max="8" width="6.625" style="150" customWidth="1"/>
    <col min="9" max="9" width="2.875" style="150" customWidth="1"/>
    <col min="10" max="10" width="4.75390625" style="150" customWidth="1"/>
    <col min="11" max="11" width="2.875" style="150" customWidth="1"/>
    <col min="12" max="12" width="4.625" style="150" customWidth="1"/>
    <col min="13" max="13" width="1.875" style="150" customWidth="1"/>
    <col min="14" max="14" width="7.125" style="150" customWidth="1"/>
    <col min="15" max="15" width="10.125" style="150" customWidth="1"/>
    <col min="16" max="16384" width="9.00390625" style="150" customWidth="1"/>
  </cols>
  <sheetData>
    <row r="1" spans="1:15" ht="24.75" customHeight="1">
      <c r="A1" s="262" t="s">
        <v>21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</row>
    <row r="2" spans="1:15" ht="24.75" customHeight="1">
      <c r="A2" s="262" t="s">
        <v>22</v>
      </c>
      <c r="B2" s="263"/>
      <c r="C2" s="149" t="s">
        <v>97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1"/>
      <c r="O2" s="152"/>
    </row>
    <row r="3" spans="1:15" ht="24.75" customHeight="1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153"/>
      <c r="M3" s="153"/>
      <c r="N3" s="153"/>
      <c r="O3" s="154"/>
    </row>
    <row r="4" spans="1:15" ht="24.75" customHeigh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O4" s="155"/>
    </row>
    <row r="5" spans="1:15" ht="24.75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71" t="s">
        <v>111</v>
      </c>
      <c r="M5" s="271"/>
      <c r="N5" s="207" t="s">
        <v>149</v>
      </c>
      <c r="O5" s="155"/>
    </row>
    <row r="6" spans="1:15" ht="24.7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71" t="s">
        <v>106</v>
      </c>
      <c r="M6" s="271"/>
      <c r="N6" s="207">
        <v>900</v>
      </c>
      <c r="O6" s="155"/>
    </row>
    <row r="7" spans="1:15" ht="24.75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23" t="s">
        <v>37</v>
      </c>
      <c r="M7" s="224"/>
      <c r="N7" s="257"/>
      <c r="O7" s="155"/>
    </row>
    <row r="8" spans="1:15" ht="24.75" customHeight="1">
      <c r="A8" s="267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23" t="s">
        <v>107</v>
      </c>
      <c r="M8" s="257"/>
      <c r="N8" s="156">
        <f>N6</f>
        <v>900</v>
      </c>
      <c r="O8" s="155"/>
    </row>
    <row r="9" spans="1:15" ht="24.75" customHeight="1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23" t="s">
        <v>108</v>
      </c>
      <c r="M9" s="257"/>
      <c r="N9" s="157">
        <f>N8*N10+200</f>
        <v>650</v>
      </c>
      <c r="O9" s="155"/>
    </row>
    <row r="10" spans="1:15" ht="24.75" customHeigh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23" t="s">
        <v>109</v>
      </c>
      <c r="M10" s="257"/>
      <c r="N10" s="158">
        <f ca="1">INDEX(INDIRECT($N$5),0,0)</f>
        <v>0.5</v>
      </c>
      <c r="O10" s="155"/>
    </row>
    <row r="11" spans="1:15" ht="24.75" customHeight="1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23" t="s">
        <v>110</v>
      </c>
      <c r="M11" s="257"/>
      <c r="N11" s="157">
        <f>SQRT((N9-200)^2+N8^2)</f>
        <v>1006.2305898749054</v>
      </c>
      <c r="O11" s="155"/>
    </row>
    <row r="12" spans="1:15" ht="24.75" customHeight="1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58"/>
      <c r="M12" s="258"/>
      <c r="N12" s="159"/>
      <c r="O12" s="155"/>
    </row>
    <row r="13" spans="1:15" ht="24.75" customHeight="1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58"/>
      <c r="M13" s="258"/>
      <c r="N13" s="159"/>
      <c r="O13" s="155"/>
    </row>
    <row r="14" spans="1:15" ht="24.75" customHeight="1">
      <c r="A14" s="269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160"/>
      <c r="M14" s="160"/>
      <c r="N14" s="161"/>
      <c r="O14" s="162"/>
    </row>
    <row r="15" spans="1:15" s="167" customFormat="1" ht="24.7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 t="s">
        <v>10</v>
      </c>
      <c r="O15" s="166"/>
    </row>
    <row r="16" spans="1:15" ht="24.75" customHeight="1">
      <c r="A16" s="168" t="s">
        <v>23</v>
      </c>
      <c r="B16" s="169" t="s">
        <v>24</v>
      </c>
      <c r="C16" s="259" t="s">
        <v>129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169" t="s">
        <v>25</v>
      </c>
      <c r="O16" s="170" t="s">
        <v>26</v>
      </c>
    </row>
    <row r="17" spans="1:15" ht="15" customHeight="1">
      <c r="A17" s="171"/>
      <c r="B17" s="172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176"/>
      <c r="O17" s="177"/>
    </row>
    <row r="18" spans="1:15" ht="15" customHeight="1">
      <c r="A18" s="178" t="s">
        <v>11</v>
      </c>
      <c r="B18" s="179" t="s">
        <v>15</v>
      </c>
      <c r="C18" s="180" t="s">
        <v>16</v>
      </c>
      <c r="D18" s="181">
        <f>$N$9/1000</f>
        <v>0.65</v>
      </c>
      <c r="E18" s="182" t="s">
        <v>20</v>
      </c>
      <c r="F18" s="182">
        <v>0.1</v>
      </c>
      <c r="G18" s="182" t="s">
        <v>17</v>
      </c>
      <c r="H18" s="183" t="s">
        <v>83</v>
      </c>
      <c r="I18" s="184" t="s">
        <v>19</v>
      </c>
      <c r="J18" s="185">
        <v>10</v>
      </c>
      <c r="K18" s="184"/>
      <c r="L18" s="184"/>
      <c r="M18" s="186"/>
      <c r="N18" s="187" t="s">
        <v>8</v>
      </c>
      <c r="O18" s="188">
        <f>(D18+F18*H18)*J18</f>
        <v>8.5</v>
      </c>
    </row>
    <row r="19" spans="1:15" ht="15" customHeight="1">
      <c r="A19" s="189"/>
      <c r="B19" s="190"/>
      <c r="C19" s="191"/>
      <c r="D19" s="192"/>
      <c r="E19" s="193"/>
      <c r="F19" s="192"/>
      <c r="G19" s="193"/>
      <c r="H19" s="192"/>
      <c r="I19" s="193"/>
      <c r="J19" s="192"/>
      <c r="K19" s="193"/>
      <c r="L19" s="193"/>
      <c r="M19" s="194"/>
      <c r="N19" s="195"/>
      <c r="O19" s="196"/>
    </row>
    <row r="20" spans="1:15" ht="15" customHeight="1">
      <c r="A20" s="178" t="s">
        <v>7</v>
      </c>
      <c r="B20" s="179"/>
      <c r="C20" s="180" t="s">
        <v>16</v>
      </c>
      <c r="D20" s="197">
        <f>$N$8/1000</f>
        <v>0.9</v>
      </c>
      <c r="E20" s="182" t="s">
        <v>20</v>
      </c>
      <c r="F20" s="181">
        <f>$N$11/1000</f>
        <v>1.0062305898749053</v>
      </c>
      <c r="G20" s="184" t="s">
        <v>19</v>
      </c>
      <c r="H20" s="185">
        <v>10</v>
      </c>
      <c r="I20" s="184"/>
      <c r="J20" s="182"/>
      <c r="K20" s="184"/>
      <c r="L20" s="184"/>
      <c r="M20" s="186"/>
      <c r="N20" s="187" t="s">
        <v>8</v>
      </c>
      <c r="O20" s="188">
        <f>(D20+F20)*H20</f>
        <v>19.062305898749052</v>
      </c>
    </row>
    <row r="21" spans="1:15" ht="15" customHeight="1">
      <c r="A21" s="189"/>
      <c r="B21" s="190"/>
      <c r="C21" s="191"/>
      <c r="D21" s="192"/>
      <c r="E21" s="193"/>
      <c r="F21" s="192"/>
      <c r="G21" s="193"/>
      <c r="H21" s="192"/>
      <c r="I21" s="193"/>
      <c r="J21" s="192"/>
      <c r="K21" s="193"/>
      <c r="L21" s="193"/>
      <c r="M21" s="194"/>
      <c r="N21" s="195"/>
      <c r="O21" s="196"/>
    </row>
    <row r="22" spans="1:15" ht="15" customHeight="1">
      <c r="A22" s="178" t="s">
        <v>9</v>
      </c>
      <c r="B22" s="179" t="s">
        <v>128</v>
      </c>
      <c r="C22" s="180" t="s">
        <v>16</v>
      </c>
      <c r="D22" s="182">
        <v>0.2</v>
      </c>
      <c r="E22" s="182" t="s">
        <v>20</v>
      </c>
      <c r="F22" s="181">
        <f>$N$9/1000</f>
        <v>0.65</v>
      </c>
      <c r="G22" s="184" t="s">
        <v>19</v>
      </c>
      <c r="H22" s="197">
        <f>$N$8/1000</f>
        <v>0.9</v>
      </c>
      <c r="I22" s="182" t="s">
        <v>17</v>
      </c>
      <c r="J22" s="183" t="s">
        <v>40</v>
      </c>
      <c r="K22" s="184" t="s">
        <v>17</v>
      </c>
      <c r="L22" s="185">
        <v>10</v>
      </c>
      <c r="M22" s="186"/>
      <c r="N22" s="187" t="s">
        <v>14</v>
      </c>
      <c r="O22" s="188">
        <f>(D22+F22)*H22/2*L22</f>
        <v>3.8250000000000006</v>
      </c>
    </row>
    <row r="23" spans="1:15" ht="15" customHeight="1">
      <c r="A23" s="198"/>
      <c r="B23" s="190"/>
      <c r="C23" s="191"/>
      <c r="D23" s="192"/>
      <c r="E23" s="193"/>
      <c r="F23" s="192"/>
      <c r="G23" s="193"/>
      <c r="H23" s="192"/>
      <c r="I23" s="193"/>
      <c r="J23" s="192"/>
      <c r="K23" s="193"/>
      <c r="L23" s="192"/>
      <c r="M23" s="194"/>
      <c r="N23" s="195"/>
      <c r="O23" s="196"/>
    </row>
    <row r="24" spans="1:15" ht="15" customHeight="1">
      <c r="A24" s="178" t="s">
        <v>12</v>
      </c>
      <c r="B24" s="179" t="s">
        <v>13</v>
      </c>
      <c r="C24" s="180" t="s">
        <v>16</v>
      </c>
      <c r="D24" s="182">
        <v>0.2</v>
      </c>
      <c r="E24" s="182" t="s">
        <v>20</v>
      </c>
      <c r="F24" s="181">
        <f>$N$9/1000</f>
        <v>0.65</v>
      </c>
      <c r="G24" s="184" t="s">
        <v>19</v>
      </c>
      <c r="H24" s="197">
        <f>$N$8/1000</f>
        <v>0.9</v>
      </c>
      <c r="I24" s="182" t="s">
        <v>17</v>
      </c>
      <c r="J24" s="183" t="s">
        <v>40</v>
      </c>
      <c r="K24" s="184"/>
      <c r="L24" s="182"/>
      <c r="M24" s="186"/>
      <c r="N24" s="187" t="s">
        <v>8</v>
      </c>
      <c r="O24" s="188">
        <f>(D24+F24)*H24/2</f>
        <v>0.38250000000000006</v>
      </c>
    </row>
    <row r="25" spans="1:15" ht="15" customHeight="1">
      <c r="A25" s="189"/>
      <c r="B25" s="190"/>
      <c r="C25" s="191"/>
      <c r="D25" s="192"/>
      <c r="E25" s="193"/>
      <c r="F25" s="192"/>
      <c r="G25" s="193"/>
      <c r="H25" s="192"/>
      <c r="I25" s="193"/>
      <c r="J25" s="192"/>
      <c r="K25" s="193"/>
      <c r="L25" s="192"/>
      <c r="M25" s="194"/>
      <c r="N25" s="195"/>
      <c r="O25" s="196"/>
    </row>
    <row r="26" spans="1:15" ht="15" customHeight="1">
      <c r="A26" s="178" t="s">
        <v>41</v>
      </c>
      <c r="B26" s="179"/>
      <c r="C26" s="180">
        <f>IF(N6&gt;=1500,"{(","")</f>
      </c>
      <c r="D26" s="197">
        <f>IF(N6&gt;=1500,$N$8/1000,"")</f>
      </c>
      <c r="E26" s="182">
        <f>IF(N6&gt;=1500,"-","")</f>
      </c>
      <c r="F26" s="182">
        <f>IF(N6&gt;=1500,0.8,"")</f>
      </c>
      <c r="G26" s="184">
        <f>IF(N6&gt;=1500,")×","")</f>
      </c>
      <c r="H26" s="181">
        <f>IF(N6&gt;=1500,$N$10,"")</f>
      </c>
      <c r="I26" s="182">
        <f>IF(N6&gt;=1500,"+","")</f>
      </c>
      <c r="J26" s="182">
        <f>IF(N6&gt;=1500,0.2,"")</f>
      </c>
      <c r="K26" s="184">
        <f>IF(N6&gt;=1500,"}×","")</f>
      </c>
      <c r="L26" s="185">
        <f>IF(N6&gt;=1500,10,"")</f>
      </c>
      <c r="M26" s="186"/>
      <c r="N26" s="187"/>
      <c r="O26" s="188"/>
    </row>
    <row r="27" spans="1:15" ht="15" customHeight="1">
      <c r="A27" s="189"/>
      <c r="B27" s="190"/>
      <c r="C27" s="191"/>
      <c r="D27" s="192"/>
      <c r="E27" s="193"/>
      <c r="F27" s="193"/>
      <c r="G27" s="193"/>
      <c r="H27" s="193"/>
      <c r="I27" s="193"/>
      <c r="J27" s="193"/>
      <c r="K27" s="193"/>
      <c r="L27" s="193"/>
      <c r="M27" s="194"/>
      <c r="N27" s="195"/>
      <c r="O27" s="196"/>
    </row>
    <row r="28" spans="1:15" ht="15" customHeight="1">
      <c r="A28" s="178"/>
      <c r="B28" s="179"/>
      <c r="C28" s="180">
        <f>IF(N6&gt;=1500,"/","")</f>
      </c>
      <c r="D28" s="182">
        <f>IF(N6&gt;=1500,5,"")</f>
      </c>
      <c r="E28" s="184"/>
      <c r="F28" s="184"/>
      <c r="G28" s="184"/>
      <c r="H28" s="184"/>
      <c r="I28" s="184"/>
      <c r="J28" s="184"/>
      <c r="K28" s="184"/>
      <c r="L28" s="184"/>
      <c r="M28" s="186"/>
      <c r="N28" s="187">
        <f>IF(N6&gt;=1500,"ｍ","")</f>
      </c>
      <c r="O28" s="188">
        <f>IF(N6&gt;=1500,((D26-F26)*H26+J26)*L26/D28,"")</f>
      </c>
    </row>
    <row r="29" spans="1:15" ht="15" customHeight="1">
      <c r="A29" s="198"/>
      <c r="B29" s="190"/>
      <c r="C29" s="191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5"/>
      <c r="O29" s="196"/>
    </row>
    <row r="30" spans="1:15" ht="15" customHeight="1">
      <c r="A30" s="178"/>
      <c r="B30" s="179"/>
      <c r="C30" s="199"/>
      <c r="D30" s="184"/>
      <c r="E30" s="184"/>
      <c r="F30" s="184"/>
      <c r="G30" s="184"/>
      <c r="H30" s="184"/>
      <c r="I30" s="184"/>
      <c r="J30" s="184"/>
      <c r="K30" s="184"/>
      <c r="L30" s="184"/>
      <c r="M30" s="186"/>
      <c r="N30" s="187"/>
      <c r="O30" s="188"/>
    </row>
    <row r="31" spans="1:15" ht="15" customHeight="1">
      <c r="A31" s="189"/>
      <c r="B31" s="190"/>
      <c r="C31" s="191"/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195"/>
      <c r="O31" s="196"/>
    </row>
    <row r="32" spans="1:15" ht="15" customHeight="1">
      <c r="A32" s="178"/>
      <c r="B32" s="179"/>
      <c r="C32" s="199"/>
      <c r="D32" s="184"/>
      <c r="E32" s="184"/>
      <c r="F32" s="184"/>
      <c r="G32" s="184"/>
      <c r="H32" s="184"/>
      <c r="I32" s="184"/>
      <c r="J32" s="184"/>
      <c r="K32" s="184"/>
      <c r="L32" s="184"/>
      <c r="M32" s="186"/>
      <c r="N32" s="187"/>
      <c r="O32" s="188"/>
    </row>
    <row r="33" spans="1:15" ht="15" customHeight="1">
      <c r="A33" s="189"/>
      <c r="B33" s="190"/>
      <c r="C33" s="191"/>
      <c r="D33" s="193"/>
      <c r="E33" s="193"/>
      <c r="F33" s="193"/>
      <c r="G33" s="193"/>
      <c r="H33" s="193"/>
      <c r="I33" s="193"/>
      <c r="J33" s="193"/>
      <c r="K33" s="193"/>
      <c r="L33" s="193"/>
      <c r="M33" s="194"/>
      <c r="N33" s="195"/>
      <c r="O33" s="196"/>
    </row>
    <row r="34" spans="1:15" ht="15" customHeight="1">
      <c r="A34" s="178"/>
      <c r="B34" s="179"/>
      <c r="C34" s="199"/>
      <c r="D34" s="184"/>
      <c r="E34" s="184"/>
      <c r="F34" s="184"/>
      <c r="G34" s="184"/>
      <c r="H34" s="184"/>
      <c r="I34" s="184"/>
      <c r="J34" s="184"/>
      <c r="K34" s="184"/>
      <c r="L34" s="184"/>
      <c r="M34" s="186"/>
      <c r="N34" s="187"/>
      <c r="O34" s="188"/>
    </row>
    <row r="35" spans="1:15" ht="15" customHeight="1">
      <c r="A35" s="189"/>
      <c r="B35" s="190"/>
      <c r="C35" s="191"/>
      <c r="D35" s="193"/>
      <c r="E35" s="193"/>
      <c r="F35" s="193"/>
      <c r="G35" s="193"/>
      <c r="H35" s="193"/>
      <c r="I35" s="193"/>
      <c r="J35" s="193"/>
      <c r="K35" s="193"/>
      <c r="L35" s="193"/>
      <c r="M35" s="194"/>
      <c r="N35" s="195"/>
      <c r="O35" s="196"/>
    </row>
    <row r="36" spans="1:15" ht="15" customHeight="1">
      <c r="A36" s="178"/>
      <c r="B36" s="179"/>
      <c r="C36" s="199"/>
      <c r="D36" s="184"/>
      <c r="E36" s="184"/>
      <c r="F36" s="184"/>
      <c r="G36" s="184"/>
      <c r="H36" s="184"/>
      <c r="I36" s="184"/>
      <c r="J36" s="184"/>
      <c r="K36" s="184"/>
      <c r="L36" s="184"/>
      <c r="M36" s="186"/>
      <c r="N36" s="187"/>
      <c r="O36" s="188"/>
    </row>
    <row r="37" spans="1:15" ht="15" customHeight="1">
      <c r="A37" s="189"/>
      <c r="B37" s="190"/>
      <c r="C37" s="191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5"/>
      <c r="O37" s="196"/>
    </row>
    <row r="38" spans="1:15" ht="15" customHeight="1">
      <c r="A38" s="178"/>
      <c r="B38" s="179"/>
      <c r="C38" s="199"/>
      <c r="D38" s="184"/>
      <c r="E38" s="184"/>
      <c r="F38" s="184"/>
      <c r="G38" s="184"/>
      <c r="H38" s="184"/>
      <c r="I38" s="184"/>
      <c r="J38" s="184"/>
      <c r="K38" s="184"/>
      <c r="L38" s="184"/>
      <c r="M38" s="186"/>
      <c r="N38" s="187"/>
      <c r="O38" s="188"/>
    </row>
    <row r="39" spans="1:15" ht="15" customHeight="1">
      <c r="A39" s="189"/>
      <c r="B39" s="190"/>
      <c r="C39" s="191"/>
      <c r="D39" s="193"/>
      <c r="E39" s="193"/>
      <c r="F39" s="193"/>
      <c r="G39" s="193"/>
      <c r="H39" s="193"/>
      <c r="I39" s="193"/>
      <c r="J39" s="193"/>
      <c r="K39" s="193"/>
      <c r="L39" s="193"/>
      <c r="M39" s="194"/>
      <c r="N39" s="195"/>
      <c r="O39" s="196"/>
    </row>
    <row r="40" spans="1:15" ht="15" customHeight="1">
      <c r="A40" s="178"/>
      <c r="B40" s="179"/>
      <c r="C40" s="199"/>
      <c r="D40" s="184"/>
      <c r="E40" s="184"/>
      <c r="F40" s="184"/>
      <c r="G40" s="184"/>
      <c r="H40" s="184"/>
      <c r="I40" s="184"/>
      <c r="J40" s="184"/>
      <c r="K40" s="184"/>
      <c r="L40" s="184"/>
      <c r="M40" s="186"/>
      <c r="N40" s="187"/>
      <c r="O40" s="188"/>
    </row>
    <row r="41" spans="1:15" ht="15" customHeight="1">
      <c r="A41" s="189"/>
      <c r="B41" s="190"/>
      <c r="C41" s="191"/>
      <c r="D41" s="193"/>
      <c r="E41" s="193"/>
      <c r="F41" s="193"/>
      <c r="G41" s="193"/>
      <c r="H41" s="193"/>
      <c r="I41" s="193"/>
      <c r="J41" s="193"/>
      <c r="K41" s="193"/>
      <c r="L41" s="193"/>
      <c r="M41" s="194"/>
      <c r="N41" s="195"/>
      <c r="O41" s="196"/>
    </row>
    <row r="42" spans="1:15" ht="15" customHeight="1">
      <c r="A42" s="178"/>
      <c r="B42" s="179"/>
      <c r="C42" s="199"/>
      <c r="D42" s="184"/>
      <c r="E42" s="184"/>
      <c r="F42" s="184"/>
      <c r="G42" s="184"/>
      <c r="H42" s="184"/>
      <c r="I42" s="184"/>
      <c r="J42" s="184"/>
      <c r="K42" s="184"/>
      <c r="L42" s="184"/>
      <c r="M42" s="186"/>
      <c r="N42" s="187"/>
      <c r="O42" s="188"/>
    </row>
    <row r="43" spans="1:15" ht="15" customHeight="1">
      <c r="A43" s="189"/>
      <c r="B43" s="190"/>
      <c r="C43" s="191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95"/>
      <c r="O43" s="196"/>
    </row>
    <row r="44" spans="1:15" ht="15" customHeight="1">
      <c r="A44" s="200"/>
      <c r="B44" s="201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205"/>
      <c r="O44" s="206"/>
    </row>
  </sheetData>
  <mergeCells count="13">
    <mergeCell ref="C16:M16"/>
    <mergeCell ref="A1:O1"/>
    <mergeCell ref="A3:K14"/>
    <mergeCell ref="L12:M12"/>
    <mergeCell ref="A2:B2"/>
    <mergeCell ref="L10:M10"/>
    <mergeCell ref="L5:M5"/>
    <mergeCell ref="L6:M6"/>
    <mergeCell ref="L7:N7"/>
    <mergeCell ref="L13:M13"/>
    <mergeCell ref="L11:M11"/>
    <mergeCell ref="L8:M8"/>
    <mergeCell ref="L9:M9"/>
  </mergeCells>
  <printOptions/>
  <pageMargins left="0.7874015748031497" right="0.5905511811023623" top="0.7874015748031497" bottom="0.37" header="0" footer="0"/>
  <pageSetup blackAndWhite="1" horizontalDpi="300" verticalDpi="300" orientation="portrait" paperSize="9" r:id="rId3"/>
  <legacyDrawing r:id="rId2"/>
  <oleObjects>
    <oleObject progId="AutoCADLT.Drawing.4" shapeId="6032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:O1"/>
    </sheetView>
  </sheetViews>
  <sheetFormatPr defaultColWidth="9.00390625" defaultRowHeight="15" customHeight="1"/>
  <cols>
    <col min="1" max="1" width="12.625" style="1" customWidth="1"/>
    <col min="2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87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00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227" t="s">
        <v>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32"/>
    </row>
    <row r="2" spans="1:15" ht="24.75" customHeight="1">
      <c r="A2" s="227" t="s">
        <v>22</v>
      </c>
      <c r="B2" s="228"/>
      <c r="C2" s="145" t="s">
        <v>144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</row>
    <row r="3" spans="1:15" ht="300" customHeight="1">
      <c r="A3" s="229" t="s">
        <v>145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10</v>
      </c>
      <c r="O4" s="8"/>
    </row>
    <row r="5" spans="1:15" ht="24.75" customHeight="1">
      <c r="A5" s="10" t="s">
        <v>23</v>
      </c>
      <c r="B5" s="11" t="s">
        <v>24</v>
      </c>
      <c r="C5" s="233" t="s">
        <v>61</v>
      </c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11" t="s">
        <v>25</v>
      </c>
      <c r="O5" s="12" t="s">
        <v>26</v>
      </c>
    </row>
    <row r="6" spans="1:15" ht="15" customHeight="1">
      <c r="A6" s="17"/>
      <c r="B6" s="13"/>
      <c r="C6" s="33"/>
      <c r="D6" s="34"/>
      <c r="E6" s="34"/>
      <c r="F6" s="34"/>
      <c r="G6" s="34"/>
      <c r="H6" s="34"/>
      <c r="I6" s="34"/>
      <c r="J6" s="34"/>
      <c r="K6" s="34"/>
      <c r="L6" s="34"/>
      <c r="M6" s="35"/>
      <c r="N6" s="23"/>
      <c r="O6" s="24"/>
    </row>
    <row r="7" spans="1:15" ht="16.5" customHeight="1">
      <c r="A7" s="18" t="s">
        <v>27</v>
      </c>
      <c r="B7" s="14" t="s">
        <v>28</v>
      </c>
      <c r="C7" s="36" t="s">
        <v>29</v>
      </c>
      <c r="D7" s="38" t="s">
        <v>105</v>
      </c>
      <c r="E7" s="38" t="s">
        <v>30</v>
      </c>
      <c r="F7" s="38">
        <v>0.1</v>
      </c>
      <c r="G7" s="38" t="s">
        <v>17</v>
      </c>
      <c r="H7" s="90" t="s">
        <v>83</v>
      </c>
      <c r="I7" s="37" t="s">
        <v>31</v>
      </c>
      <c r="J7" s="106">
        <v>10</v>
      </c>
      <c r="K7" s="37"/>
      <c r="L7" s="37"/>
      <c r="M7" s="39"/>
      <c r="N7" s="25" t="s">
        <v>81</v>
      </c>
      <c r="O7" s="31"/>
    </row>
    <row r="8" spans="1:15" ht="15" customHeight="1">
      <c r="A8" s="19"/>
      <c r="B8" s="15"/>
      <c r="C8" s="40"/>
      <c r="D8" s="87"/>
      <c r="E8" s="41"/>
      <c r="F8" s="87"/>
      <c r="G8" s="41"/>
      <c r="H8" s="41"/>
      <c r="I8" s="41"/>
      <c r="J8" s="41"/>
      <c r="K8" s="41"/>
      <c r="L8" s="41"/>
      <c r="M8" s="42"/>
      <c r="N8" s="27"/>
      <c r="O8" s="32"/>
    </row>
    <row r="9" spans="1:15" ht="16.5" customHeight="1">
      <c r="A9" s="18" t="s">
        <v>32</v>
      </c>
      <c r="B9" s="14"/>
      <c r="C9" s="36" t="s">
        <v>29</v>
      </c>
      <c r="D9" s="38" t="s">
        <v>76</v>
      </c>
      <c r="E9" s="38" t="s">
        <v>30</v>
      </c>
      <c r="F9" s="38" t="s">
        <v>103</v>
      </c>
      <c r="G9" s="38" t="s">
        <v>30</v>
      </c>
      <c r="H9" s="38" t="s">
        <v>90</v>
      </c>
      <c r="I9" s="37" t="s">
        <v>31</v>
      </c>
      <c r="J9" s="106">
        <v>10</v>
      </c>
      <c r="K9" s="37"/>
      <c r="L9" s="37"/>
      <c r="M9" s="39"/>
      <c r="N9" s="25" t="s">
        <v>81</v>
      </c>
      <c r="O9" s="31"/>
    </row>
    <row r="10" spans="1:15" ht="15" customHeight="1">
      <c r="A10" s="19"/>
      <c r="B10" s="15"/>
      <c r="C10" s="40"/>
      <c r="D10" s="87"/>
      <c r="E10" s="41"/>
      <c r="F10" s="87"/>
      <c r="G10" s="41"/>
      <c r="H10" s="41"/>
      <c r="I10" s="41"/>
      <c r="J10" s="41"/>
      <c r="K10" s="41"/>
      <c r="L10" s="41"/>
      <c r="M10" s="42"/>
      <c r="N10" s="27"/>
      <c r="O10" s="32"/>
    </row>
    <row r="11" spans="1:15" ht="16.5" customHeight="1">
      <c r="A11" s="18" t="s">
        <v>33</v>
      </c>
      <c r="B11" s="14" t="s">
        <v>128</v>
      </c>
      <c r="C11" s="36" t="s">
        <v>84</v>
      </c>
      <c r="D11" s="38">
        <v>0.2</v>
      </c>
      <c r="E11" s="90" t="s">
        <v>94</v>
      </c>
      <c r="F11" s="38" t="s">
        <v>105</v>
      </c>
      <c r="G11" s="38" t="s">
        <v>34</v>
      </c>
      <c r="H11" s="38" t="s">
        <v>85</v>
      </c>
      <c r="I11" s="38" t="s">
        <v>89</v>
      </c>
      <c r="J11" s="38" t="s">
        <v>76</v>
      </c>
      <c r="K11" s="38" t="s">
        <v>34</v>
      </c>
      <c r="L11" s="38" t="s">
        <v>90</v>
      </c>
      <c r="M11" s="39" t="s">
        <v>86</v>
      </c>
      <c r="N11" s="25"/>
      <c r="O11" s="31"/>
    </row>
    <row r="12" spans="1:15" ht="15" customHeight="1">
      <c r="A12" s="21"/>
      <c r="B12" s="15"/>
      <c r="C12" s="40"/>
      <c r="D12" s="87"/>
      <c r="E12" s="41"/>
      <c r="F12" s="87"/>
      <c r="G12" s="41"/>
      <c r="H12" s="87"/>
      <c r="I12" s="41"/>
      <c r="J12" s="41"/>
      <c r="K12" s="41"/>
      <c r="L12" s="41"/>
      <c r="M12" s="42"/>
      <c r="N12" s="27"/>
      <c r="O12" s="32"/>
    </row>
    <row r="13" spans="1:15" ht="16.5" customHeight="1">
      <c r="A13" s="18"/>
      <c r="B13" s="14"/>
      <c r="C13" s="36" t="s">
        <v>17</v>
      </c>
      <c r="D13" s="90" t="s">
        <v>77</v>
      </c>
      <c r="E13" s="38" t="s">
        <v>30</v>
      </c>
      <c r="F13" s="38" t="s">
        <v>105</v>
      </c>
      <c r="G13" s="38" t="s">
        <v>17</v>
      </c>
      <c r="H13" s="38" t="s">
        <v>90</v>
      </c>
      <c r="I13" s="38" t="s">
        <v>95</v>
      </c>
      <c r="J13" s="106">
        <v>10</v>
      </c>
      <c r="K13" s="37"/>
      <c r="L13" s="37"/>
      <c r="M13" s="39"/>
      <c r="N13" s="25" t="s">
        <v>82</v>
      </c>
      <c r="O13" s="31"/>
    </row>
    <row r="14" spans="1:15" ht="15" customHeight="1">
      <c r="A14" s="19"/>
      <c r="B14" s="15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7"/>
      <c r="O14" s="28"/>
    </row>
    <row r="15" spans="1:15" ht="16.5" customHeight="1">
      <c r="A15" s="18" t="s">
        <v>35</v>
      </c>
      <c r="B15" s="14" t="s">
        <v>36</v>
      </c>
      <c r="C15" s="36" t="s">
        <v>87</v>
      </c>
      <c r="D15" s="38">
        <v>0.2</v>
      </c>
      <c r="E15" s="90" t="s">
        <v>88</v>
      </c>
      <c r="F15" s="38" t="s">
        <v>105</v>
      </c>
      <c r="G15" s="38" t="s">
        <v>34</v>
      </c>
      <c r="H15" s="38" t="s">
        <v>85</v>
      </c>
      <c r="I15" s="38" t="s">
        <v>89</v>
      </c>
      <c r="J15" s="38" t="s">
        <v>76</v>
      </c>
      <c r="K15" s="38" t="s">
        <v>34</v>
      </c>
      <c r="L15" s="38" t="s">
        <v>90</v>
      </c>
      <c r="M15" s="39" t="s">
        <v>86</v>
      </c>
      <c r="N15" s="25"/>
      <c r="O15" s="26"/>
    </row>
    <row r="16" spans="1:15" ht="15" customHeight="1">
      <c r="A16" s="19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7"/>
      <c r="O16" s="28"/>
    </row>
    <row r="17" spans="1:15" ht="16.5" customHeight="1">
      <c r="A17" s="18"/>
      <c r="B17" s="14"/>
      <c r="C17" s="36" t="s">
        <v>17</v>
      </c>
      <c r="D17" s="90" t="s">
        <v>77</v>
      </c>
      <c r="E17" s="38" t="s">
        <v>30</v>
      </c>
      <c r="F17" s="38" t="s">
        <v>105</v>
      </c>
      <c r="G17" s="38" t="s">
        <v>17</v>
      </c>
      <c r="H17" s="38" t="s">
        <v>90</v>
      </c>
      <c r="I17" s="38"/>
      <c r="J17" s="38"/>
      <c r="K17" s="37"/>
      <c r="L17" s="37"/>
      <c r="M17" s="39"/>
      <c r="N17" s="25" t="s">
        <v>48</v>
      </c>
      <c r="O17" s="26"/>
    </row>
    <row r="18" spans="1:15" ht="15" customHeight="1">
      <c r="A18" s="19"/>
      <c r="B18" s="15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27"/>
      <c r="O18" s="28"/>
    </row>
    <row r="19" spans="1:15" ht="16.5" customHeight="1">
      <c r="A19" s="18" t="s">
        <v>47</v>
      </c>
      <c r="B19" s="14"/>
      <c r="C19" s="36" t="s">
        <v>78</v>
      </c>
      <c r="D19" s="38" t="s">
        <v>76</v>
      </c>
      <c r="E19" s="38" t="s">
        <v>34</v>
      </c>
      <c r="F19" s="37">
        <v>0.8</v>
      </c>
      <c r="G19" s="37" t="s">
        <v>31</v>
      </c>
      <c r="H19" s="38" t="s">
        <v>79</v>
      </c>
      <c r="I19" s="38" t="s">
        <v>30</v>
      </c>
      <c r="J19" s="38">
        <v>0.2</v>
      </c>
      <c r="K19" s="37" t="s">
        <v>80</v>
      </c>
      <c r="L19" s="106">
        <v>10</v>
      </c>
      <c r="M19" s="39"/>
      <c r="N19" s="25"/>
      <c r="O19" s="26"/>
    </row>
    <row r="20" spans="1:15" ht="15" customHeight="1">
      <c r="A20" s="19"/>
      <c r="B20" s="1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7"/>
      <c r="O20" s="28"/>
    </row>
    <row r="21" spans="1:15" ht="16.5" customHeight="1">
      <c r="A21" s="18"/>
      <c r="B21" s="14"/>
      <c r="C21" s="36" t="s">
        <v>45</v>
      </c>
      <c r="D21" s="37">
        <v>5</v>
      </c>
      <c r="E21" s="37"/>
      <c r="F21" s="37"/>
      <c r="G21" s="37"/>
      <c r="H21" s="37"/>
      <c r="I21" s="37"/>
      <c r="J21" s="37"/>
      <c r="K21" s="37"/>
      <c r="L21" s="37"/>
      <c r="M21" s="39"/>
      <c r="N21" s="25" t="s">
        <v>48</v>
      </c>
      <c r="O21" s="26"/>
    </row>
    <row r="22" spans="1:15" ht="1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7"/>
      <c r="O22" s="28"/>
    </row>
    <row r="23" spans="1:15" ht="16.5" customHeight="1">
      <c r="A23" s="18" t="s">
        <v>99</v>
      </c>
      <c r="B23" s="14" t="s">
        <v>100</v>
      </c>
      <c r="C23" s="147"/>
      <c r="D23" s="148" t="s">
        <v>101</v>
      </c>
      <c r="E23" s="37"/>
      <c r="F23" s="37"/>
      <c r="G23" s="37"/>
      <c r="H23" s="37"/>
      <c r="I23" s="37"/>
      <c r="J23" s="37"/>
      <c r="K23" s="37"/>
      <c r="L23" s="37"/>
      <c r="M23" s="39"/>
      <c r="N23" s="25" t="s">
        <v>102</v>
      </c>
      <c r="O23" s="26"/>
    </row>
    <row r="24" spans="1:15" ht="1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7"/>
      <c r="O24" s="28"/>
    </row>
    <row r="25" spans="1:15" ht="16.5" customHeight="1">
      <c r="A25" s="18"/>
      <c r="B25" s="14"/>
      <c r="C25" s="43"/>
      <c r="D25" s="37"/>
      <c r="E25" s="37"/>
      <c r="F25" s="37"/>
      <c r="G25" s="37"/>
      <c r="H25" s="37"/>
      <c r="I25" s="37"/>
      <c r="J25" s="37"/>
      <c r="K25" s="37"/>
      <c r="L25" s="37"/>
      <c r="M25" s="39"/>
      <c r="N25" s="25"/>
      <c r="O25" s="26"/>
    </row>
    <row r="26" spans="1:15" ht="1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7"/>
      <c r="O26" s="28"/>
    </row>
    <row r="27" spans="1:15" ht="16.5" customHeight="1">
      <c r="A27" s="18"/>
      <c r="B27" s="14"/>
      <c r="C27" s="43"/>
      <c r="D27" s="37"/>
      <c r="E27" s="37"/>
      <c r="F27" s="37"/>
      <c r="G27" s="37"/>
      <c r="H27" s="37"/>
      <c r="I27" s="37"/>
      <c r="J27" s="37"/>
      <c r="K27" s="37"/>
      <c r="L27" s="37"/>
      <c r="M27" s="39"/>
      <c r="N27" s="25"/>
      <c r="O27" s="26"/>
    </row>
    <row r="28" spans="1:15" ht="1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7"/>
      <c r="O28" s="28"/>
    </row>
    <row r="29" spans="1:15" ht="16.5" customHeight="1">
      <c r="A29" s="18"/>
      <c r="B29" s="14"/>
      <c r="C29" s="43"/>
      <c r="D29" s="37"/>
      <c r="E29" s="37"/>
      <c r="F29" s="37"/>
      <c r="G29" s="37"/>
      <c r="H29" s="37"/>
      <c r="I29" s="37"/>
      <c r="J29" s="37"/>
      <c r="K29" s="37"/>
      <c r="L29" s="37"/>
      <c r="M29" s="39"/>
      <c r="N29" s="25"/>
      <c r="O29" s="26"/>
    </row>
    <row r="30" spans="1:15" ht="1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7"/>
      <c r="O30" s="28"/>
    </row>
    <row r="31" spans="1:15" ht="16.5" customHeight="1">
      <c r="A31" s="20"/>
      <c r="B31" s="16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29"/>
      <c r="O31" s="30"/>
    </row>
  </sheetData>
  <mergeCells count="4">
    <mergeCell ref="A2:B2"/>
    <mergeCell ref="A3:O3"/>
    <mergeCell ref="A1:O1"/>
    <mergeCell ref="C5:M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175165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showZeros="0" workbookViewId="0" topLeftCell="A1">
      <selection activeCell="A1" sqref="A1"/>
    </sheetView>
  </sheetViews>
  <sheetFormatPr defaultColWidth="9.00390625" defaultRowHeight="15" customHeight="1"/>
  <cols>
    <col min="1" max="1" width="11.625" style="1" customWidth="1"/>
    <col min="2" max="3" width="9.50390625" style="1" customWidth="1"/>
    <col min="4" max="4" width="4.125" style="1" customWidth="1"/>
    <col min="5" max="5" width="6.125" style="1" customWidth="1"/>
    <col min="6" max="10" width="9.50390625" style="1" customWidth="1"/>
    <col min="11" max="16384" width="9.00390625" style="1" customWidth="1"/>
  </cols>
  <sheetData>
    <row r="1" spans="1:10" ht="24.75" customHeight="1">
      <c r="A1" s="22" t="s">
        <v>50</v>
      </c>
      <c r="B1" s="2"/>
      <c r="C1" s="2"/>
      <c r="D1" s="2"/>
      <c r="E1" s="2"/>
      <c r="F1" s="2"/>
      <c r="G1" s="2"/>
      <c r="H1" s="2"/>
      <c r="I1" s="2"/>
      <c r="J1" s="88"/>
    </row>
    <row r="2" spans="1:10" ht="24.75" customHeight="1">
      <c r="A2" s="227" t="s">
        <v>22</v>
      </c>
      <c r="B2" s="228"/>
      <c r="C2" s="244"/>
      <c r="D2" s="2" t="s">
        <v>147</v>
      </c>
      <c r="E2" s="2"/>
      <c r="F2" s="2"/>
      <c r="G2" s="2"/>
      <c r="H2" s="2"/>
      <c r="I2" s="3"/>
      <c r="J2" s="4"/>
    </row>
    <row r="3" spans="1:10" s="9" customFormat="1" ht="15" customHeight="1">
      <c r="A3" s="47" t="s">
        <v>51</v>
      </c>
      <c r="B3" s="6"/>
      <c r="C3" s="6"/>
      <c r="D3" s="6"/>
      <c r="E3" s="6"/>
      <c r="F3" s="6"/>
      <c r="G3" s="6"/>
      <c r="H3" s="6"/>
      <c r="I3" s="7"/>
      <c r="J3" s="8"/>
    </row>
    <row r="4" spans="1:10" ht="15" customHeight="1">
      <c r="A4" s="48" t="s">
        <v>52</v>
      </c>
      <c r="B4" s="69" t="s">
        <v>53</v>
      </c>
      <c r="C4" s="69" t="s">
        <v>54</v>
      </c>
      <c r="D4" s="245" t="s">
        <v>55</v>
      </c>
      <c r="E4" s="246"/>
      <c r="F4" s="69" t="s">
        <v>91</v>
      </c>
      <c r="G4" s="69" t="s">
        <v>92</v>
      </c>
      <c r="H4" s="69" t="s">
        <v>56</v>
      </c>
      <c r="I4" s="69"/>
      <c r="J4" s="72"/>
    </row>
    <row r="5" spans="1:10" ht="13.5" customHeight="1">
      <c r="A5" s="118">
        <v>3000</v>
      </c>
      <c r="B5" s="132">
        <f>A5</f>
        <v>3000</v>
      </c>
      <c r="C5" s="144">
        <v>2650</v>
      </c>
      <c r="D5" s="136" t="s">
        <v>57</v>
      </c>
      <c r="E5" s="100">
        <f>ROUND((C5-200-G5)/(B5-F5),4)</f>
        <v>0.6304</v>
      </c>
      <c r="F5" s="120">
        <v>700</v>
      </c>
      <c r="G5" s="144">
        <v>1000</v>
      </c>
      <c r="H5" s="144">
        <f>SQRT((C5-G5-200)^2+(B5-F5)^2)</f>
        <v>2718.9152248645046</v>
      </c>
      <c r="I5" s="120"/>
      <c r="J5" s="121"/>
    </row>
    <row r="6" spans="1:10" ht="13.5" customHeight="1">
      <c r="A6" s="113">
        <v>2900</v>
      </c>
      <c r="B6" s="107">
        <f>A6</f>
        <v>2900</v>
      </c>
      <c r="C6" s="141">
        <v>2470</v>
      </c>
      <c r="D6" s="109" t="s">
        <v>57</v>
      </c>
      <c r="E6" s="100">
        <f>(C5-200-G5)/(B5-F5)</f>
        <v>0.6304347826086957</v>
      </c>
      <c r="F6" s="108">
        <v>700</v>
      </c>
      <c r="G6" s="143">
        <f>C6-((B6-F6)*E6+200)</f>
        <v>883.0434782608695</v>
      </c>
      <c r="H6" s="143">
        <f aca="true" t="shared" si="0" ref="H6:H20">SQRT((C6-G6-200)^2+(B6-F6)^2)</f>
        <v>2600.701519435613</v>
      </c>
      <c r="I6" s="108"/>
      <c r="J6" s="112"/>
    </row>
    <row r="7" spans="1:10" ht="13.5" customHeight="1">
      <c r="A7" s="113">
        <v>2800</v>
      </c>
      <c r="B7" s="107">
        <f aca="true" t="shared" si="1" ref="B7:B20">A7</f>
        <v>2800</v>
      </c>
      <c r="C7" s="141">
        <v>2290</v>
      </c>
      <c r="D7" s="109" t="s">
        <v>57</v>
      </c>
      <c r="E7" s="100">
        <f>(C5-200-G5)/(B5-F5)</f>
        <v>0.6304347826086957</v>
      </c>
      <c r="F7" s="108">
        <v>700</v>
      </c>
      <c r="G7" s="143">
        <f aca="true" t="shared" si="2" ref="G7:G20">C7-((B7-F7)*E7+200)</f>
        <v>766.086956521739</v>
      </c>
      <c r="H7" s="143">
        <f t="shared" si="0"/>
        <v>2482.4878140067217</v>
      </c>
      <c r="I7" s="108"/>
      <c r="J7" s="112"/>
    </row>
    <row r="8" spans="1:10" ht="13.5" customHeight="1">
      <c r="A8" s="113">
        <v>2700</v>
      </c>
      <c r="B8" s="107">
        <f t="shared" si="1"/>
        <v>2700</v>
      </c>
      <c r="C8" s="141">
        <v>2110</v>
      </c>
      <c r="D8" s="109" t="s">
        <v>57</v>
      </c>
      <c r="E8" s="100">
        <f>(C5-200-G5)/(B5-F5)</f>
        <v>0.6304347826086957</v>
      </c>
      <c r="F8" s="108">
        <v>700</v>
      </c>
      <c r="G8" s="143">
        <f t="shared" si="2"/>
        <v>649.1304347826087</v>
      </c>
      <c r="H8" s="143">
        <f t="shared" si="0"/>
        <v>2364.2741085778302</v>
      </c>
      <c r="I8" s="108"/>
      <c r="J8" s="112"/>
    </row>
    <row r="9" spans="1:10" ht="13.5" customHeight="1">
      <c r="A9" s="113">
        <v>2600</v>
      </c>
      <c r="B9" s="107">
        <f t="shared" si="1"/>
        <v>2600</v>
      </c>
      <c r="C9" s="141">
        <v>1930</v>
      </c>
      <c r="D9" s="109" t="s">
        <v>57</v>
      </c>
      <c r="E9" s="100">
        <f>(C5-200-G5)/(B5-F5)</f>
        <v>0.6304347826086957</v>
      </c>
      <c r="F9" s="108">
        <v>700</v>
      </c>
      <c r="G9" s="143">
        <f t="shared" si="2"/>
        <v>532.1739130434783</v>
      </c>
      <c r="H9" s="143">
        <f t="shared" si="0"/>
        <v>2246.060403148939</v>
      </c>
      <c r="I9" s="108"/>
      <c r="J9" s="112"/>
    </row>
    <row r="10" spans="1:10" ht="13.5" customHeight="1">
      <c r="A10" s="113">
        <v>2500</v>
      </c>
      <c r="B10" s="107">
        <f t="shared" si="1"/>
        <v>2500</v>
      </c>
      <c r="C10" s="141">
        <v>1750</v>
      </c>
      <c r="D10" s="109" t="s">
        <v>57</v>
      </c>
      <c r="E10" s="100">
        <f>(C5-200-G5)/(B5-F5)</f>
        <v>0.6304347826086957</v>
      </c>
      <c r="F10" s="108">
        <v>700</v>
      </c>
      <c r="G10" s="143">
        <f t="shared" si="2"/>
        <v>415.21739130434776</v>
      </c>
      <c r="H10" s="143">
        <f t="shared" si="0"/>
        <v>2127.846697720047</v>
      </c>
      <c r="I10" s="108"/>
      <c r="J10" s="112"/>
    </row>
    <row r="11" spans="1:10" ht="13.5" customHeight="1">
      <c r="A11" s="113">
        <v>2400</v>
      </c>
      <c r="B11" s="107">
        <f t="shared" si="1"/>
        <v>2400</v>
      </c>
      <c r="C11" s="141">
        <v>1670</v>
      </c>
      <c r="D11" s="109" t="s">
        <v>57</v>
      </c>
      <c r="E11" s="100">
        <f>(C5-200-G5)/(B5-F5)</f>
        <v>0.6304347826086957</v>
      </c>
      <c r="F11" s="108">
        <v>700</v>
      </c>
      <c r="G11" s="143">
        <f t="shared" si="2"/>
        <v>398.26086956521726</v>
      </c>
      <c r="H11" s="143">
        <f t="shared" si="0"/>
        <v>2009.6329922911557</v>
      </c>
      <c r="I11" s="108"/>
      <c r="J11" s="112"/>
    </row>
    <row r="12" spans="1:10" ht="13.5" customHeight="1">
      <c r="A12" s="113">
        <v>2300</v>
      </c>
      <c r="B12" s="107">
        <f t="shared" si="1"/>
        <v>2300</v>
      </c>
      <c r="C12" s="141">
        <v>1590</v>
      </c>
      <c r="D12" s="109" t="s">
        <v>57</v>
      </c>
      <c r="E12" s="100">
        <f>(C5-200-G5)/(B5-F5)</f>
        <v>0.6304347826086957</v>
      </c>
      <c r="F12" s="108">
        <v>700</v>
      </c>
      <c r="G12" s="143">
        <f t="shared" si="2"/>
        <v>381.304347826087</v>
      </c>
      <c r="H12" s="143">
        <f t="shared" si="0"/>
        <v>1891.4192868622642</v>
      </c>
      <c r="I12" s="108"/>
      <c r="J12" s="112"/>
    </row>
    <row r="13" spans="1:10" ht="13.5" customHeight="1">
      <c r="A13" s="113">
        <v>2200</v>
      </c>
      <c r="B13" s="107">
        <f t="shared" si="1"/>
        <v>2200</v>
      </c>
      <c r="C13" s="141">
        <v>1510</v>
      </c>
      <c r="D13" s="109" t="s">
        <v>57</v>
      </c>
      <c r="E13" s="100">
        <f>(C5-200-G5)/(B5-F5)</f>
        <v>0.6304347826086957</v>
      </c>
      <c r="F13" s="108">
        <v>700</v>
      </c>
      <c r="G13" s="143">
        <f t="shared" si="2"/>
        <v>364.3478260869565</v>
      </c>
      <c r="H13" s="143">
        <f t="shared" si="0"/>
        <v>1773.2055814333726</v>
      </c>
      <c r="I13" s="108"/>
      <c r="J13" s="112"/>
    </row>
    <row r="14" spans="1:10" ht="13.5" customHeight="1">
      <c r="A14" s="113">
        <v>2100</v>
      </c>
      <c r="B14" s="107">
        <f t="shared" si="1"/>
        <v>2100</v>
      </c>
      <c r="C14" s="141">
        <v>1430</v>
      </c>
      <c r="D14" s="109" t="s">
        <v>57</v>
      </c>
      <c r="E14" s="100">
        <f>(C5-200-G5)/(B5-F5)</f>
        <v>0.6304347826086957</v>
      </c>
      <c r="F14" s="108">
        <v>700</v>
      </c>
      <c r="G14" s="143">
        <f t="shared" si="2"/>
        <v>347.391304347826</v>
      </c>
      <c r="H14" s="143">
        <f t="shared" si="0"/>
        <v>1654.9918760044811</v>
      </c>
      <c r="I14" s="108"/>
      <c r="J14" s="112"/>
    </row>
    <row r="15" spans="1:10" ht="13.5" customHeight="1">
      <c r="A15" s="113">
        <v>2000</v>
      </c>
      <c r="B15" s="107">
        <f t="shared" si="1"/>
        <v>2000</v>
      </c>
      <c r="C15" s="141">
        <v>1350</v>
      </c>
      <c r="D15" s="109" t="s">
        <v>57</v>
      </c>
      <c r="E15" s="100">
        <f>(C5-200-G5)/(B5-F5)</f>
        <v>0.6304347826086957</v>
      </c>
      <c r="F15" s="108">
        <v>700</v>
      </c>
      <c r="G15" s="143">
        <f t="shared" si="2"/>
        <v>330.4347826086956</v>
      </c>
      <c r="H15" s="143">
        <f t="shared" si="0"/>
        <v>1536.7781705755897</v>
      </c>
      <c r="I15" s="108"/>
      <c r="J15" s="112"/>
    </row>
    <row r="16" spans="1:10" ht="13.5" customHeight="1">
      <c r="A16" s="113">
        <v>1900</v>
      </c>
      <c r="B16" s="107">
        <f t="shared" si="1"/>
        <v>1900</v>
      </c>
      <c r="C16" s="141">
        <v>1270</v>
      </c>
      <c r="D16" s="109" t="s">
        <v>57</v>
      </c>
      <c r="E16" s="100">
        <f>(C5-200-G5)/(B5-F5)</f>
        <v>0.6304347826086957</v>
      </c>
      <c r="F16" s="108">
        <v>700</v>
      </c>
      <c r="G16" s="143">
        <f t="shared" si="2"/>
        <v>313.47826086956513</v>
      </c>
      <c r="H16" s="143">
        <f t="shared" si="0"/>
        <v>1418.5644651466982</v>
      </c>
      <c r="I16" s="108"/>
      <c r="J16" s="112"/>
    </row>
    <row r="17" spans="1:10" ht="13.5" customHeight="1">
      <c r="A17" s="113">
        <v>1800</v>
      </c>
      <c r="B17" s="107">
        <f t="shared" si="1"/>
        <v>1800</v>
      </c>
      <c r="C17" s="141">
        <v>1190</v>
      </c>
      <c r="D17" s="109" t="s">
        <v>57</v>
      </c>
      <c r="E17" s="100">
        <f>(C5-200-G5)/(B5-F5)</f>
        <v>0.6304347826086957</v>
      </c>
      <c r="F17" s="108">
        <v>700</v>
      </c>
      <c r="G17" s="143">
        <f t="shared" si="2"/>
        <v>296.52173913043475</v>
      </c>
      <c r="H17" s="143">
        <f t="shared" si="0"/>
        <v>1300.3507597178066</v>
      </c>
      <c r="I17" s="108"/>
      <c r="J17" s="112"/>
    </row>
    <row r="18" spans="1:10" ht="13.5" customHeight="1">
      <c r="A18" s="113">
        <v>1700</v>
      </c>
      <c r="B18" s="107">
        <f t="shared" si="1"/>
        <v>1700</v>
      </c>
      <c r="C18" s="141">
        <v>1110</v>
      </c>
      <c r="D18" s="109" t="s">
        <v>57</v>
      </c>
      <c r="E18" s="100">
        <f>(C5-200-G5)/(B5-F5)</f>
        <v>0.6304347826086957</v>
      </c>
      <c r="F18" s="108">
        <v>700</v>
      </c>
      <c r="G18" s="143">
        <f t="shared" si="2"/>
        <v>279.5652173913044</v>
      </c>
      <c r="H18" s="143">
        <f t="shared" si="0"/>
        <v>1182.1370542889151</v>
      </c>
      <c r="I18" s="108"/>
      <c r="J18" s="112"/>
    </row>
    <row r="19" spans="1:10" ht="13.5" customHeight="1">
      <c r="A19" s="113">
        <v>1600</v>
      </c>
      <c r="B19" s="107">
        <f t="shared" si="1"/>
        <v>1600</v>
      </c>
      <c r="C19" s="141">
        <v>1030</v>
      </c>
      <c r="D19" s="109" t="s">
        <v>57</v>
      </c>
      <c r="E19" s="100">
        <f>(C5-200-G5)/(B5-F5)</f>
        <v>0.6304347826086957</v>
      </c>
      <c r="F19" s="108">
        <v>700</v>
      </c>
      <c r="G19" s="143">
        <f t="shared" si="2"/>
        <v>262.6086956521739</v>
      </c>
      <c r="H19" s="143">
        <f t="shared" si="0"/>
        <v>1063.9233488600235</v>
      </c>
      <c r="I19" s="108"/>
      <c r="J19" s="112"/>
    </row>
    <row r="20" spans="1:10" ht="13.5" customHeight="1">
      <c r="A20" s="113">
        <v>1500</v>
      </c>
      <c r="B20" s="107">
        <f t="shared" si="1"/>
        <v>1500</v>
      </c>
      <c r="C20" s="141">
        <v>950</v>
      </c>
      <c r="D20" s="109" t="s">
        <v>57</v>
      </c>
      <c r="E20" s="100">
        <f>(C5-200-G5)/(B5-F5)</f>
        <v>0.6304347826086957</v>
      </c>
      <c r="F20" s="108">
        <v>700</v>
      </c>
      <c r="G20" s="143">
        <f t="shared" si="2"/>
        <v>245.6521739130435</v>
      </c>
      <c r="H20" s="143">
        <f t="shared" si="0"/>
        <v>945.7096434311321</v>
      </c>
      <c r="I20" s="108"/>
      <c r="J20" s="112"/>
    </row>
    <row r="21" spans="1:10" ht="13.5" customHeight="1">
      <c r="A21" s="113"/>
      <c r="B21" s="107"/>
      <c r="C21" s="108"/>
      <c r="D21" s="114"/>
      <c r="E21" s="126"/>
      <c r="F21" s="108"/>
      <c r="G21" s="108"/>
      <c r="H21" s="108"/>
      <c r="I21" s="108"/>
      <c r="J21" s="112"/>
    </row>
    <row r="22" spans="1:10" ht="13.5" customHeight="1">
      <c r="A22" s="113"/>
      <c r="B22" s="107"/>
      <c r="C22" s="108"/>
      <c r="D22" s="109"/>
      <c r="E22" s="110"/>
      <c r="F22" s="108"/>
      <c r="G22" s="108"/>
      <c r="H22" s="111"/>
      <c r="I22" s="108"/>
      <c r="J22" s="112"/>
    </row>
    <row r="23" spans="1:10" ht="13.5" customHeight="1">
      <c r="A23" s="113"/>
      <c r="B23" s="107"/>
      <c r="C23" s="108"/>
      <c r="D23" s="114"/>
      <c r="E23" s="115"/>
      <c r="F23" s="108"/>
      <c r="G23" s="108"/>
      <c r="H23" s="108"/>
      <c r="I23" s="108"/>
      <c r="J23" s="112"/>
    </row>
    <row r="24" spans="1:10" ht="13.5" customHeight="1">
      <c r="A24" s="113"/>
      <c r="B24" s="107"/>
      <c r="C24" s="108"/>
      <c r="D24" s="109"/>
      <c r="E24" s="110"/>
      <c r="F24" s="108"/>
      <c r="G24" s="108"/>
      <c r="H24" s="111"/>
      <c r="I24" s="108"/>
      <c r="J24" s="112"/>
    </row>
    <row r="25" spans="1:10" ht="13.5" customHeight="1">
      <c r="A25" s="113"/>
      <c r="B25" s="107"/>
      <c r="C25" s="108"/>
      <c r="D25" s="114"/>
      <c r="E25" s="115"/>
      <c r="F25" s="108"/>
      <c r="G25" s="108"/>
      <c r="H25" s="108"/>
      <c r="I25" s="108"/>
      <c r="J25" s="112"/>
    </row>
    <row r="26" spans="1:10" ht="13.5" customHeight="1">
      <c r="A26" s="113"/>
      <c r="B26" s="107"/>
      <c r="C26" s="108"/>
      <c r="D26" s="109"/>
      <c r="E26" s="110"/>
      <c r="F26" s="108"/>
      <c r="G26" s="108"/>
      <c r="H26" s="111"/>
      <c r="I26" s="108"/>
      <c r="J26" s="112"/>
    </row>
    <row r="27" spans="1:10" ht="13.5" customHeight="1">
      <c r="A27" s="113"/>
      <c r="B27" s="107"/>
      <c r="C27" s="108"/>
      <c r="D27" s="114"/>
      <c r="E27" s="115"/>
      <c r="F27" s="108"/>
      <c r="G27" s="108"/>
      <c r="H27" s="108"/>
      <c r="I27" s="108"/>
      <c r="J27" s="112"/>
    </row>
    <row r="28" spans="1:10" ht="13.5" customHeight="1">
      <c r="A28" s="127"/>
      <c r="B28" s="133"/>
      <c r="C28" s="134"/>
      <c r="D28" s="137"/>
      <c r="E28" s="138"/>
      <c r="F28" s="134"/>
      <c r="G28" s="134"/>
      <c r="H28" s="134"/>
      <c r="I28" s="134"/>
      <c r="J28" s="135"/>
    </row>
    <row r="29" spans="1:10" ht="15" customHeight="1">
      <c r="A29" s="64" t="s">
        <v>58</v>
      </c>
      <c r="B29" s="65"/>
      <c r="C29" s="65"/>
      <c r="D29" s="65"/>
      <c r="E29" s="65"/>
      <c r="F29" s="65"/>
      <c r="G29" s="65"/>
      <c r="H29" s="65"/>
      <c r="I29" s="66" t="s">
        <v>10</v>
      </c>
      <c r="J29" s="67"/>
    </row>
    <row r="30" spans="1:10" ht="15" customHeight="1">
      <c r="A30" s="247" t="s">
        <v>93</v>
      </c>
      <c r="B30" s="74" t="s">
        <v>27</v>
      </c>
      <c r="C30" s="74" t="s">
        <v>32</v>
      </c>
      <c r="D30" s="245" t="s">
        <v>59</v>
      </c>
      <c r="E30" s="249"/>
      <c r="F30" s="74" t="s">
        <v>35</v>
      </c>
      <c r="G30" s="139" t="s">
        <v>47</v>
      </c>
      <c r="H30" s="74" t="s">
        <v>99</v>
      </c>
      <c r="I30" s="74"/>
      <c r="J30" s="86" t="s">
        <v>60</v>
      </c>
    </row>
    <row r="31" spans="1:10" ht="15" customHeight="1">
      <c r="A31" s="248"/>
      <c r="B31" s="68" t="s">
        <v>74</v>
      </c>
      <c r="C31" s="68" t="s">
        <v>74</v>
      </c>
      <c r="D31" s="250" t="s">
        <v>75</v>
      </c>
      <c r="E31" s="251"/>
      <c r="F31" s="68" t="s">
        <v>74</v>
      </c>
      <c r="G31" s="68" t="s">
        <v>49</v>
      </c>
      <c r="H31" s="69" t="s">
        <v>104</v>
      </c>
      <c r="I31" s="69"/>
      <c r="J31" s="70"/>
    </row>
    <row r="32" spans="1:10" ht="13.5" customHeight="1">
      <c r="A32" s="118">
        <f>A5</f>
        <v>3000</v>
      </c>
      <c r="B32" s="116">
        <f>(C5/1000+0.1*2)*10</f>
        <v>28.5</v>
      </c>
      <c r="C32" s="117">
        <f>(B5/1000+H5/1000+F5/1000)*10</f>
        <v>64.18915224864504</v>
      </c>
      <c r="D32" s="242">
        <f>((0.2+(C5/1000-G5/1000))*(B5/1000-F5/1000)*1/2+C5/1000*F5/1000)*10</f>
        <v>39.824999999999996</v>
      </c>
      <c r="E32" s="243"/>
      <c r="F32" s="117">
        <f>(0.2+(C5/1000-G5/1000))*(B5/1000-F5/1000)*1/2+C5/1000*F5/1000</f>
        <v>3.9824999999999995</v>
      </c>
      <c r="G32" s="117">
        <f>((B5/1000-0.8)*E5+0.2)*10/5</f>
        <v>3.17376</v>
      </c>
      <c r="H32" s="78">
        <f>ROUND(ROUND(G5/1000+0.31,2)*40*0.995,1)+ROUND(10*6*0.995,1)+ROUND(1*40*0.995,1)</f>
        <v>151.60000000000002</v>
      </c>
      <c r="I32" s="120"/>
      <c r="J32" s="121"/>
    </row>
    <row r="33" spans="1:10" ht="13.5" customHeight="1">
      <c r="A33" s="113">
        <f>A6</f>
        <v>2900</v>
      </c>
      <c r="B33" s="122">
        <f aca="true" t="shared" si="3" ref="B33:B47">(C6/1000+0.1*2)*10</f>
        <v>26.700000000000003</v>
      </c>
      <c r="C33" s="123">
        <f>(B6/1000+H6/1000+F6/1000)*10</f>
        <v>62.00701519435613</v>
      </c>
      <c r="D33" s="238">
        <f>((0.2+(C6/1000-G6/1000))*(B6/1000-F6/1000)*1/2+C6/1000*F6/1000)*10</f>
        <v>36.946521739130446</v>
      </c>
      <c r="E33" s="239"/>
      <c r="F33" s="123">
        <f>(0.2+(C6/1000-G6/1000))*(B6/1000-F6/1000)*1/2+C6/1000*F6/1000</f>
        <v>3.6946521739130445</v>
      </c>
      <c r="G33" s="123">
        <f>((B6/1000-0.8)*E6+0.2)*10/5</f>
        <v>3.0478260869565212</v>
      </c>
      <c r="H33" s="78">
        <f>ROUND(ROUND(G6/1000+0.31,2)*40*0.995,1)+ROUND(10*5*0.995,1)+ROUND(1*40*0.995,1)</f>
        <v>137</v>
      </c>
      <c r="I33" s="124"/>
      <c r="J33" s="125"/>
    </row>
    <row r="34" spans="1:10" ht="13.5" customHeight="1">
      <c r="A34" s="113">
        <f aca="true" t="shared" si="4" ref="A34:A49">A7</f>
        <v>2800</v>
      </c>
      <c r="B34" s="122">
        <f t="shared" si="3"/>
        <v>24.900000000000002</v>
      </c>
      <c r="C34" s="123">
        <f aca="true" t="shared" si="5" ref="C34:C47">(B7/1000+H7/1000+F7/1000)*10</f>
        <v>59.82487814006721</v>
      </c>
      <c r="D34" s="238">
        <f>((0.2+(C7/1000-G7/1000))*(B7/1000-F7/1000)*1/2+C7/1000*F7/1000)*10</f>
        <v>34.131086956521735</v>
      </c>
      <c r="E34" s="239"/>
      <c r="F34" s="123">
        <f aca="true" t="shared" si="6" ref="F34:F47">(0.2+(C7/1000-G7/1000))*(B7/1000-F7/1000)*1/2+C7/1000*F7/1000</f>
        <v>3.4131086956521735</v>
      </c>
      <c r="G34" s="123">
        <f aca="true" t="shared" si="7" ref="G34:G47">((B7/1000-0.8)*E7+0.2)*10/5</f>
        <v>2.921739130434782</v>
      </c>
      <c r="H34" s="78">
        <f>ROUND(ROUND(G7/1000+0.31,2)*40*0.995,1)+ROUND(10*5*0.995,1)+ROUND(1*40*0.995,1)</f>
        <v>132.6</v>
      </c>
      <c r="I34" s="124"/>
      <c r="J34" s="125"/>
    </row>
    <row r="35" spans="1:10" ht="13.5" customHeight="1">
      <c r="A35" s="113">
        <f t="shared" si="4"/>
        <v>2700</v>
      </c>
      <c r="B35" s="122">
        <f t="shared" si="3"/>
        <v>23.1</v>
      </c>
      <c r="C35" s="123">
        <f t="shared" si="5"/>
        <v>57.642741085778304</v>
      </c>
      <c r="D35" s="238">
        <f>((0.2+(C8/1000-G8/1000))*(B8/1000-F8/1000)*1/2+C8/1000*F8/1000)*10</f>
        <v>31.378695652173914</v>
      </c>
      <c r="E35" s="239"/>
      <c r="F35" s="123">
        <f t="shared" si="6"/>
        <v>3.1378695652173914</v>
      </c>
      <c r="G35" s="123">
        <f t="shared" si="7"/>
        <v>2.7956521739130435</v>
      </c>
      <c r="H35" s="78">
        <f>ROUND(ROUND(G8/1000+0.31,2)*40*0.995,1)+ROUND(10*5*0.995,1)+ROUND(1*40*0.995,1)</f>
        <v>127.8</v>
      </c>
      <c r="I35" s="124"/>
      <c r="J35" s="125"/>
    </row>
    <row r="36" spans="1:10" ht="13.5" customHeight="1">
      <c r="A36" s="113">
        <f t="shared" si="4"/>
        <v>2600</v>
      </c>
      <c r="B36" s="122">
        <f t="shared" si="3"/>
        <v>21.299999999999997</v>
      </c>
      <c r="C36" s="123">
        <f t="shared" si="5"/>
        <v>55.46060403148939</v>
      </c>
      <c r="D36" s="238">
        <f aca="true" t="shared" si="8" ref="D36:D47">((0.2+(C9/1000-G9/1000))*(B9/1000-F9/1000)*1/2+C9/1000*F9/1000)*10</f>
        <v>28.689347826086955</v>
      </c>
      <c r="E36" s="239"/>
      <c r="F36" s="123">
        <f t="shared" si="6"/>
        <v>2.8689347826086955</v>
      </c>
      <c r="G36" s="123">
        <f t="shared" si="7"/>
        <v>2.6695652173913045</v>
      </c>
      <c r="H36" s="78">
        <f>ROUND(ROUND(G9/1000+0.31,2)*40*0.995,1)+ROUND(10*4*0.995,1)+ROUND(1*40*0.995,1)</f>
        <v>112.99999999999999</v>
      </c>
      <c r="I36" s="124"/>
      <c r="J36" s="125"/>
    </row>
    <row r="37" spans="1:10" ht="13.5" customHeight="1">
      <c r="A37" s="113">
        <f t="shared" si="4"/>
        <v>2500</v>
      </c>
      <c r="B37" s="122">
        <f t="shared" si="3"/>
        <v>19.5</v>
      </c>
      <c r="C37" s="123">
        <f t="shared" si="5"/>
        <v>53.27846697720047</v>
      </c>
      <c r="D37" s="238">
        <f t="shared" si="8"/>
        <v>26.063043478260866</v>
      </c>
      <c r="E37" s="239"/>
      <c r="F37" s="123">
        <f t="shared" si="6"/>
        <v>2.6063043478260868</v>
      </c>
      <c r="G37" s="123">
        <f t="shared" si="7"/>
        <v>2.543478260869565</v>
      </c>
      <c r="H37" s="78">
        <f aca="true" t="shared" si="9" ref="H37:H44">ROUND(ROUND(G10/1000+0.31,2)*40*0.995,1)+ROUND(10*4*0.995,1)+ROUND(1*40*0.995,1)</f>
        <v>108.7</v>
      </c>
      <c r="I37" s="124"/>
      <c r="J37" s="125"/>
    </row>
    <row r="38" spans="1:10" ht="13.5" customHeight="1">
      <c r="A38" s="113">
        <f t="shared" si="4"/>
        <v>2400</v>
      </c>
      <c r="B38" s="122">
        <f t="shared" si="3"/>
        <v>18.7</v>
      </c>
      <c r="C38" s="123">
        <f t="shared" si="5"/>
        <v>51.096329922911565</v>
      </c>
      <c r="D38" s="238">
        <f t="shared" si="8"/>
        <v>24.199782608695656</v>
      </c>
      <c r="E38" s="239"/>
      <c r="F38" s="123">
        <f t="shared" si="6"/>
        <v>2.4199782608695655</v>
      </c>
      <c r="G38" s="123">
        <f t="shared" si="7"/>
        <v>2.417391304347826</v>
      </c>
      <c r="H38" s="78">
        <f t="shared" si="9"/>
        <v>107.89999999999999</v>
      </c>
      <c r="I38" s="124"/>
      <c r="J38" s="125"/>
    </row>
    <row r="39" spans="1:10" ht="13.5" customHeight="1">
      <c r="A39" s="113">
        <f t="shared" si="4"/>
        <v>2300</v>
      </c>
      <c r="B39" s="122">
        <f t="shared" si="3"/>
        <v>17.9</v>
      </c>
      <c r="C39" s="123">
        <f t="shared" si="5"/>
        <v>48.91419286862265</v>
      </c>
      <c r="D39" s="238">
        <f t="shared" si="8"/>
        <v>22.399565217391306</v>
      </c>
      <c r="E39" s="239"/>
      <c r="F39" s="123">
        <f t="shared" si="6"/>
        <v>2.2399565217391304</v>
      </c>
      <c r="G39" s="123">
        <f t="shared" si="7"/>
        <v>2.291304347826087</v>
      </c>
      <c r="H39" s="78">
        <f t="shared" si="9"/>
        <v>107.1</v>
      </c>
      <c r="I39" s="124"/>
      <c r="J39" s="125"/>
    </row>
    <row r="40" spans="1:10" ht="13.5" customHeight="1">
      <c r="A40" s="113">
        <f t="shared" si="4"/>
        <v>2200</v>
      </c>
      <c r="B40" s="122">
        <f t="shared" si="3"/>
        <v>17.1</v>
      </c>
      <c r="C40" s="123">
        <f t="shared" si="5"/>
        <v>46.73205581433373</v>
      </c>
      <c r="D40" s="238">
        <f t="shared" si="8"/>
        <v>20.662391304347825</v>
      </c>
      <c r="E40" s="239"/>
      <c r="F40" s="123">
        <f t="shared" si="6"/>
        <v>2.0662391304347825</v>
      </c>
      <c r="G40" s="123">
        <f t="shared" si="7"/>
        <v>2.165217391304348</v>
      </c>
      <c r="H40" s="78">
        <f t="shared" si="9"/>
        <v>106.3</v>
      </c>
      <c r="I40" s="124"/>
      <c r="J40" s="125"/>
    </row>
    <row r="41" spans="1:10" ht="13.5" customHeight="1">
      <c r="A41" s="113">
        <f t="shared" si="4"/>
        <v>2100</v>
      </c>
      <c r="B41" s="122">
        <f t="shared" si="3"/>
        <v>16.299999999999997</v>
      </c>
      <c r="C41" s="123">
        <f t="shared" si="5"/>
        <v>44.54991876004481</v>
      </c>
      <c r="D41" s="238">
        <f t="shared" si="8"/>
        <v>18.988260869565217</v>
      </c>
      <c r="E41" s="239"/>
      <c r="F41" s="123">
        <f t="shared" si="6"/>
        <v>1.8988260869565217</v>
      </c>
      <c r="G41" s="123">
        <f t="shared" si="7"/>
        <v>2.0391304347826087</v>
      </c>
      <c r="H41" s="78">
        <f t="shared" si="9"/>
        <v>105.89999999999999</v>
      </c>
      <c r="I41" s="124"/>
      <c r="J41" s="125"/>
    </row>
    <row r="42" spans="1:10" ht="13.5" customHeight="1">
      <c r="A42" s="113">
        <f t="shared" si="4"/>
        <v>2000</v>
      </c>
      <c r="B42" s="122">
        <f t="shared" si="3"/>
        <v>15.5</v>
      </c>
      <c r="C42" s="123">
        <f t="shared" si="5"/>
        <v>42.367781705755895</v>
      </c>
      <c r="D42" s="238">
        <f t="shared" si="8"/>
        <v>17.377173913043478</v>
      </c>
      <c r="E42" s="239"/>
      <c r="F42" s="123">
        <f t="shared" si="6"/>
        <v>1.737717391304348</v>
      </c>
      <c r="G42" s="123">
        <f t="shared" si="7"/>
        <v>1.9130434782608696</v>
      </c>
      <c r="H42" s="78">
        <f t="shared" si="9"/>
        <v>105.1</v>
      </c>
      <c r="I42" s="124"/>
      <c r="J42" s="125"/>
    </row>
    <row r="43" spans="1:10" ht="13.5" customHeight="1">
      <c r="A43" s="113">
        <f t="shared" si="4"/>
        <v>1900</v>
      </c>
      <c r="B43" s="122">
        <f t="shared" si="3"/>
        <v>14.7</v>
      </c>
      <c r="C43" s="123">
        <f t="shared" si="5"/>
        <v>40.18564465146699</v>
      </c>
      <c r="D43" s="238">
        <f t="shared" si="8"/>
        <v>15.82913043478261</v>
      </c>
      <c r="E43" s="239"/>
      <c r="F43" s="123">
        <f t="shared" si="6"/>
        <v>1.582913043478261</v>
      </c>
      <c r="G43" s="123">
        <f t="shared" si="7"/>
        <v>1.7869565217391306</v>
      </c>
      <c r="H43" s="78">
        <f t="shared" si="9"/>
        <v>104.3</v>
      </c>
      <c r="I43" s="124"/>
      <c r="J43" s="125"/>
    </row>
    <row r="44" spans="1:10" ht="13.5" customHeight="1">
      <c r="A44" s="113">
        <f t="shared" si="4"/>
        <v>1800</v>
      </c>
      <c r="B44" s="122">
        <f t="shared" si="3"/>
        <v>13.899999999999999</v>
      </c>
      <c r="C44" s="123">
        <f t="shared" si="5"/>
        <v>38.00350759717807</v>
      </c>
      <c r="D44" s="238">
        <f t="shared" si="8"/>
        <v>14.34413043478261</v>
      </c>
      <c r="E44" s="239"/>
      <c r="F44" s="123">
        <f t="shared" si="6"/>
        <v>1.434413043478261</v>
      </c>
      <c r="G44" s="123">
        <f t="shared" si="7"/>
        <v>1.6608695652173915</v>
      </c>
      <c r="H44" s="78">
        <f t="shared" si="9"/>
        <v>103.89999999999999</v>
      </c>
      <c r="I44" s="124"/>
      <c r="J44" s="125"/>
    </row>
    <row r="45" spans="1:10" ht="13.5" customHeight="1">
      <c r="A45" s="113">
        <f t="shared" si="4"/>
        <v>1700</v>
      </c>
      <c r="B45" s="122">
        <f t="shared" si="3"/>
        <v>13.100000000000001</v>
      </c>
      <c r="C45" s="123">
        <f t="shared" si="5"/>
        <v>35.82137054288915</v>
      </c>
      <c r="D45" s="238">
        <f t="shared" si="8"/>
        <v>12.92217391304348</v>
      </c>
      <c r="E45" s="239"/>
      <c r="F45" s="123">
        <f t="shared" si="6"/>
        <v>1.292217391304348</v>
      </c>
      <c r="G45" s="123">
        <f t="shared" si="7"/>
        <v>1.534782608695652</v>
      </c>
      <c r="H45" s="78">
        <f>ROUND(ROUND(G18/1000+0.31,2)*40*0.995,1)+ROUND(10*3*0.995,1)+ROUND(1*40*0.995,1)</f>
        <v>93.19999999999999</v>
      </c>
      <c r="I45" s="124"/>
      <c r="J45" s="125"/>
    </row>
    <row r="46" spans="1:10" ht="13.5" customHeight="1">
      <c r="A46" s="113">
        <f t="shared" si="4"/>
        <v>1600</v>
      </c>
      <c r="B46" s="122">
        <f t="shared" si="3"/>
        <v>12.3</v>
      </c>
      <c r="C46" s="123">
        <f t="shared" si="5"/>
        <v>33.63923348860023</v>
      </c>
      <c r="D46" s="238">
        <f t="shared" si="8"/>
        <v>11.56326086956522</v>
      </c>
      <c r="E46" s="239"/>
      <c r="F46" s="123">
        <f t="shared" si="6"/>
        <v>1.156326086956522</v>
      </c>
      <c r="G46" s="123">
        <f t="shared" si="7"/>
        <v>1.4086956521739133</v>
      </c>
      <c r="H46" s="78">
        <f>ROUND(ROUND(G19/1000+0.31,2)*40*0.995,1)+ROUND(10*3*0.995,1)+ROUND(1*40*0.995,1)</f>
        <v>92.39999999999999</v>
      </c>
      <c r="I46" s="124"/>
      <c r="J46" s="125"/>
    </row>
    <row r="47" spans="1:10" ht="13.5" customHeight="1">
      <c r="A47" s="113">
        <f t="shared" si="4"/>
        <v>1500</v>
      </c>
      <c r="B47" s="101">
        <f t="shared" si="3"/>
        <v>11.5</v>
      </c>
      <c r="C47" s="123">
        <f t="shared" si="5"/>
        <v>31.457096434311325</v>
      </c>
      <c r="D47" s="238">
        <f t="shared" si="8"/>
        <v>10.267391304347825</v>
      </c>
      <c r="E47" s="239"/>
      <c r="F47" s="123">
        <f t="shared" si="6"/>
        <v>1.0267391304347826</v>
      </c>
      <c r="G47" s="123">
        <f t="shared" si="7"/>
        <v>1.2826086956521738</v>
      </c>
      <c r="H47" s="78">
        <f>ROUND(ROUND(G20/1000+0.31,2)*40*0.995,1)+ROUND(10*3*0.995,1)+ROUND(1*40*0.995,1)</f>
        <v>92</v>
      </c>
      <c r="I47" s="124"/>
      <c r="J47" s="125"/>
    </row>
    <row r="48" spans="1:10" ht="13.5" customHeight="1">
      <c r="A48" s="113">
        <f t="shared" si="4"/>
        <v>0</v>
      </c>
      <c r="B48" s="122"/>
      <c r="C48" s="123"/>
      <c r="D48" s="236"/>
      <c r="E48" s="237"/>
      <c r="F48" s="123"/>
      <c r="G48" s="123"/>
      <c r="H48" s="123"/>
      <c r="I48" s="124"/>
      <c r="J48" s="125"/>
    </row>
    <row r="49" spans="1:10" ht="13.5" customHeight="1">
      <c r="A49" s="113">
        <f t="shared" si="4"/>
        <v>0</v>
      </c>
      <c r="B49" s="122"/>
      <c r="C49" s="123"/>
      <c r="D49" s="238"/>
      <c r="E49" s="239"/>
      <c r="F49" s="123"/>
      <c r="G49" s="123"/>
      <c r="H49" s="123"/>
      <c r="I49" s="124"/>
      <c r="J49" s="125"/>
    </row>
    <row r="50" spans="1:10" ht="13.5" customHeight="1">
      <c r="A50" s="113"/>
      <c r="B50" s="122"/>
      <c r="C50" s="123"/>
      <c r="D50" s="236"/>
      <c r="E50" s="237"/>
      <c r="F50" s="123"/>
      <c r="G50" s="123"/>
      <c r="H50" s="123"/>
      <c r="I50" s="124"/>
      <c r="J50" s="125"/>
    </row>
    <row r="51" spans="1:10" ht="13.5" customHeight="1">
      <c r="A51" s="113">
        <f>A24</f>
        <v>0</v>
      </c>
      <c r="B51" s="122"/>
      <c r="C51" s="123"/>
      <c r="D51" s="238"/>
      <c r="E51" s="239"/>
      <c r="F51" s="123"/>
      <c r="G51" s="123"/>
      <c r="H51" s="123"/>
      <c r="I51" s="124"/>
      <c r="J51" s="125"/>
    </row>
    <row r="52" spans="1:10" ht="13.5" customHeight="1">
      <c r="A52" s="113"/>
      <c r="B52" s="122"/>
      <c r="C52" s="123"/>
      <c r="D52" s="236"/>
      <c r="E52" s="237"/>
      <c r="F52" s="123"/>
      <c r="G52" s="123"/>
      <c r="H52" s="123"/>
      <c r="I52" s="124"/>
      <c r="J52" s="125"/>
    </row>
    <row r="53" spans="1:10" ht="13.5" customHeight="1">
      <c r="A53" s="113">
        <f>A26</f>
        <v>0</v>
      </c>
      <c r="B53" s="122"/>
      <c r="C53" s="123"/>
      <c r="D53" s="238"/>
      <c r="E53" s="239"/>
      <c r="F53" s="123"/>
      <c r="G53" s="123"/>
      <c r="H53" s="123"/>
      <c r="I53" s="124"/>
      <c r="J53" s="125"/>
    </row>
    <row r="54" spans="1:10" ht="13.5" customHeight="1">
      <c r="A54" s="113"/>
      <c r="B54" s="122"/>
      <c r="C54" s="123"/>
      <c r="D54" s="236"/>
      <c r="E54" s="237"/>
      <c r="F54" s="123"/>
      <c r="G54" s="123"/>
      <c r="H54" s="123"/>
      <c r="I54" s="124"/>
      <c r="J54" s="125"/>
    </row>
    <row r="55" spans="1:10" ht="13.5" customHeight="1">
      <c r="A55" s="127">
        <f>A28</f>
        <v>0</v>
      </c>
      <c r="B55" s="128"/>
      <c r="C55" s="129"/>
      <c r="D55" s="240">
        <f>(D28/1000*F28/1000-B28/1000*C28/1000)*10</f>
        <v>0</v>
      </c>
      <c r="E55" s="241"/>
      <c r="F55" s="129"/>
      <c r="G55" s="129"/>
      <c r="H55" s="129"/>
      <c r="I55" s="130"/>
      <c r="J55" s="131"/>
    </row>
  </sheetData>
  <mergeCells count="29">
    <mergeCell ref="A2:C2"/>
    <mergeCell ref="A30:A31"/>
    <mergeCell ref="D4:E4"/>
    <mergeCell ref="D30:E30"/>
    <mergeCell ref="D31:E31"/>
    <mergeCell ref="D33:E33"/>
    <mergeCell ref="D32:E32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</mergeCells>
  <printOptions/>
  <pageMargins left="0.7874015748031497" right="0.5905511811023623" top="0.7874015748031497" bottom="0.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:O1"/>
    </sheetView>
  </sheetViews>
  <sheetFormatPr defaultColWidth="9.00390625" defaultRowHeight="15" customHeight="1"/>
  <cols>
    <col min="1" max="1" width="11.625" style="150" customWidth="1"/>
    <col min="2" max="2" width="12.125" style="150" customWidth="1"/>
    <col min="3" max="3" width="2.875" style="150" customWidth="1"/>
    <col min="4" max="4" width="6.625" style="150" customWidth="1"/>
    <col min="5" max="5" width="2.875" style="150" customWidth="1"/>
    <col min="6" max="6" width="6.625" style="150" customWidth="1"/>
    <col min="7" max="7" width="2.875" style="150" customWidth="1"/>
    <col min="8" max="8" width="6.625" style="150" customWidth="1"/>
    <col min="9" max="9" width="4.75390625" style="150" customWidth="1"/>
    <col min="10" max="10" width="5.75390625" style="150" customWidth="1"/>
    <col min="11" max="11" width="2.875" style="150" customWidth="1"/>
    <col min="12" max="12" width="5.625" style="150" customWidth="1"/>
    <col min="13" max="13" width="1.875" style="150" customWidth="1"/>
    <col min="14" max="14" width="6.625" style="150" customWidth="1"/>
    <col min="15" max="15" width="9.625" style="150" customWidth="1"/>
    <col min="16" max="16384" width="9.00390625" style="150" customWidth="1"/>
  </cols>
  <sheetData>
    <row r="1" spans="1:15" ht="24.75" customHeight="1">
      <c r="A1" s="262" t="s">
        <v>21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</row>
    <row r="2" spans="1:15" ht="24.75" customHeight="1">
      <c r="A2" s="262" t="s">
        <v>22</v>
      </c>
      <c r="B2" s="263"/>
      <c r="C2" s="208" t="s">
        <v>144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1"/>
      <c r="O2" s="152"/>
    </row>
    <row r="3" spans="1:15" ht="24.75" customHeight="1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153"/>
      <c r="M3" s="153"/>
      <c r="N3" s="153"/>
      <c r="O3" s="154"/>
    </row>
    <row r="4" spans="1:15" ht="24.75" customHeigh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23" t="s">
        <v>112</v>
      </c>
      <c r="M4" s="257"/>
      <c r="N4" s="156" t="s">
        <v>148</v>
      </c>
      <c r="O4" s="155"/>
    </row>
    <row r="5" spans="1:15" ht="24.75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23" t="s">
        <v>52</v>
      </c>
      <c r="M5" s="257"/>
      <c r="N5" s="207">
        <v>3000</v>
      </c>
      <c r="O5" s="155"/>
    </row>
    <row r="6" spans="1:15" ht="24.7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23" t="s">
        <v>51</v>
      </c>
      <c r="M6" s="224"/>
      <c r="N6" s="257"/>
      <c r="O6" s="155"/>
    </row>
    <row r="7" spans="1:15" ht="24.75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23" t="s">
        <v>53</v>
      </c>
      <c r="M7" s="257"/>
      <c r="N7" s="156">
        <f ca="1">VLOOKUP($N$5,INDIRECT($N$4),2,FALSE)</f>
        <v>3000</v>
      </c>
      <c r="O7" s="155"/>
    </row>
    <row r="8" spans="1:15" ht="24.75" customHeight="1">
      <c r="A8" s="267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23" t="s">
        <v>54</v>
      </c>
      <c r="M8" s="257"/>
      <c r="N8" s="209">
        <f ca="1">VLOOKUP($N$5,INDIRECT($N$4),3,FALSE)</f>
        <v>2650</v>
      </c>
      <c r="O8" s="155"/>
    </row>
    <row r="9" spans="1:15" ht="24.75" customHeight="1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23" t="s">
        <v>55</v>
      </c>
      <c r="M9" s="257"/>
      <c r="N9" s="158">
        <f ca="1">VLOOKUP($N$5,INDIRECT($N$4),5,FALSE)</f>
        <v>0.6304</v>
      </c>
      <c r="O9" s="155"/>
    </row>
    <row r="10" spans="1:15" ht="24.75" customHeigh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23" t="s">
        <v>113</v>
      </c>
      <c r="M10" s="257"/>
      <c r="N10" s="156">
        <f ca="1">VLOOKUP($N$5,INDIRECT($N$4),6,FALSE)</f>
        <v>700</v>
      </c>
      <c r="O10" s="155"/>
    </row>
    <row r="11" spans="1:15" ht="24.75" customHeight="1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23" t="s">
        <v>114</v>
      </c>
      <c r="M11" s="257"/>
      <c r="N11" s="209">
        <f ca="1">VLOOKUP($N$5,INDIRECT($N$4),7,FALSE)</f>
        <v>1000</v>
      </c>
      <c r="O11" s="155"/>
    </row>
    <row r="12" spans="1:15" ht="24.75" customHeight="1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23" t="s">
        <v>115</v>
      </c>
      <c r="M12" s="257"/>
      <c r="N12" s="209">
        <f ca="1">VLOOKUP($N$5,INDIRECT($N$4),8,FALSE)</f>
        <v>2718.9152248645046</v>
      </c>
      <c r="O12" s="155"/>
    </row>
    <row r="13" spans="1:15" ht="24.75" customHeight="1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58"/>
      <c r="M13" s="258"/>
      <c r="N13" s="159"/>
      <c r="O13" s="155"/>
    </row>
    <row r="14" spans="1:15" ht="24.75" customHeight="1">
      <c r="A14" s="269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160"/>
      <c r="M14" s="160"/>
      <c r="N14" s="161" t="s">
        <v>146</v>
      </c>
      <c r="O14" s="162"/>
    </row>
    <row r="15" spans="1:15" s="167" customFormat="1" ht="24.75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 t="s">
        <v>10</v>
      </c>
      <c r="O15" s="166"/>
    </row>
    <row r="16" spans="1:15" ht="24.75" customHeight="1">
      <c r="A16" s="168" t="s">
        <v>23</v>
      </c>
      <c r="B16" s="169" t="s">
        <v>24</v>
      </c>
      <c r="C16" s="259" t="s">
        <v>129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169" t="s">
        <v>25</v>
      </c>
      <c r="O16" s="170" t="s">
        <v>26</v>
      </c>
    </row>
    <row r="17" spans="1:15" ht="15" customHeight="1">
      <c r="A17" s="171"/>
      <c r="B17" s="172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176"/>
      <c r="O17" s="177"/>
    </row>
    <row r="18" spans="1:15" ht="15" customHeight="1">
      <c r="A18" s="178" t="s">
        <v>27</v>
      </c>
      <c r="B18" s="179" t="s">
        <v>28</v>
      </c>
      <c r="C18" s="180" t="s">
        <v>29</v>
      </c>
      <c r="D18" s="210">
        <f>$N$8/1000</f>
        <v>2.65</v>
      </c>
      <c r="E18" s="211" t="s">
        <v>30</v>
      </c>
      <c r="F18" s="211">
        <v>0.1</v>
      </c>
      <c r="G18" s="211" t="s">
        <v>116</v>
      </c>
      <c r="H18" s="212">
        <v>2</v>
      </c>
      <c r="I18" s="211" t="s">
        <v>31</v>
      </c>
      <c r="J18" s="213">
        <v>10</v>
      </c>
      <c r="K18" s="211"/>
      <c r="L18" s="211"/>
      <c r="M18" s="186"/>
      <c r="N18" s="187" t="s">
        <v>117</v>
      </c>
      <c r="O18" s="188">
        <f>(D18+F18*H18)*J18</f>
        <v>28.5</v>
      </c>
    </row>
    <row r="19" spans="1:15" ht="15" customHeight="1">
      <c r="A19" s="189"/>
      <c r="B19" s="190"/>
      <c r="C19" s="191"/>
      <c r="D19" s="214"/>
      <c r="E19" s="214"/>
      <c r="F19" s="214"/>
      <c r="G19" s="214"/>
      <c r="H19" s="214"/>
      <c r="I19" s="214"/>
      <c r="J19" s="214"/>
      <c r="K19" s="214"/>
      <c r="L19" s="214"/>
      <c r="M19" s="194"/>
      <c r="N19" s="195"/>
      <c r="O19" s="196"/>
    </row>
    <row r="20" spans="1:15" ht="15" customHeight="1">
      <c r="A20" s="178" t="s">
        <v>32</v>
      </c>
      <c r="B20" s="179"/>
      <c r="C20" s="180" t="s">
        <v>29</v>
      </c>
      <c r="D20" s="215">
        <f>$N$7/1000</f>
        <v>3</v>
      </c>
      <c r="E20" s="211" t="s">
        <v>30</v>
      </c>
      <c r="F20" s="210">
        <f>$N$12/1000</f>
        <v>2.7189152248645048</v>
      </c>
      <c r="G20" s="211" t="s">
        <v>30</v>
      </c>
      <c r="H20" s="215">
        <f>$N$10/1000</f>
        <v>0.7</v>
      </c>
      <c r="I20" s="211" t="s">
        <v>31</v>
      </c>
      <c r="J20" s="213">
        <v>10</v>
      </c>
      <c r="K20" s="211"/>
      <c r="L20" s="211"/>
      <c r="M20" s="186"/>
      <c r="N20" s="187" t="s">
        <v>117</v>
      </c>
      <c r="O20" s="188">
        <f>(D20+F20+H20)*J20</f>
        <v>64.18915224864504</v>
      </c>
    </row>
    <row r="21" spans="1:15" ht="15" customHeight="1">
      <c r="A21" s="189"/>
      <c r="B21" s="190"/>
      <c r="C21" s="191"/>
      <c r="D21" s="214"/>
      <c r="E21" s="214"/>
      <c r="F21" s="214"/>
      <c r="G21" s="214"/>
      <c r="H21" s="214"/>
      <c r="I21" s="214"/>
      <c r="J21" s="214"/>
      <c r="K21" s="214"/>
      <c r="L21" s="214"/>
      <c r="M21" s="194"/>
      <c r="N21" s="195"/>
      <c r="O21" s="196"/>
    </row>
    <row r="22" spans="1:15" ht="15" customHeight="1">
      <c r="A22" s="178" t="s">
        <v>33</v>
      </c>
      <c r="B22" s="179" t="s">
        <v>128</v>
      </c>
      <c r="C22" s="180" t="s">
        <v>118</v>
      </c>
      <c r="D22" s="211">
        <v>0.2</v>
      </c>
      <c r="E22" s="216" t="s">
        <v>119</v>
      </c>
      <c r="F22" s="210">
        <f>$N$8/1000</f>
        <v>2.65</v>
      </c>
      <c r="G22" s="211" t="s">
        <v>34</v>
      </c>
      <c r="H22" s="210">
        <f>$N$11/1000</f>
        <v>1</v>
      </c>
      <c r="I22" s="211" t="s">
        <v>120</v>
      </c>
      <c r="J22" s="215">
        <f>$N$7/1000</f>
        <v>3</v>
      </c>
      <c r="K22" s="211" t="s">
        <v>34</v>
      </c>
      <c r="L22" s="215">
        <f>$N$10/1000</f>
        <v>0.7</v>
      </c>
      <c r="M22" s="186" t="s">
        <v>121</v>
      </c>
      <c r="N22" s="187"/>
      <c r="O22" s="188"/>
    </row>
    <row r="23" spans="1:15" ht="15" customHeight="1">
      <c r="A23" s="198"/>
      <c r="B23" s="190"/>
      <c r="C23" s="191"/>
      <c r="D23" s="214"/>
      <c r="E23" s="214"/>
      <c r="F23" s="214"/>
      <c r="G23" s="214"/>
      <c r="H23" s="214"/>
      <c r="I23" s="214"/>
      <c r="J23" s="214"/>
      <c r="K23" s="214"/>
      <c r="L23" s="214"/>
      <c r="M23" s="194"/>
      <c r="N23" s="195"/>
      <c r="O23" s="196"/>
    </row>
    <row r="24" spans="1:15" ht="15" customHeight="1">
      <c r="A24" s="178"/>
      <c r="B24" s="179"/>
      <c r="C24" s="180" t="s">
        <v>116</v>
      </c>
      <c r="D24" s="216" t="s">
        <v>77</v>
      </c>
      <c r="E24" s="211" t="s">
        <v>30</v>
      </c>
      <c r="F24" s="210">
        <f>$N$8/1000</f>
        <v>2.65</v>
      </c>
      <c r="G24" s="211" t="s">
        <v>116</v>
      </c>
      <c r="H24" s="215">
        <f>$N$10/1000</f>
        <v>0.7</v>
      </c>
      <c r="I24" s="211" t="s">
        <v>122</v>
      </c>
      <c r="J24" s="213">
        <v>10</v>
      </c>
      <c r="K24" s="211"/>
      <c r="L24" s="211"/>
      <c r="M24" s="186"/>
      <c r="N24" s="187" t="s">
        <v>123</v>
      </c>
      <c r="O24" s="188">
        <f>((D22+(F22-H22))*(J22-L22)/2+F24*H24)*J24</f>
        <v>39.82499999999999</v>
      </c>
    </row>
    <row r="25" spans="1:15" ht="15" customHeight="1">
      <c r="A25" s="189"/>
      <c r="B25" s="190"/>
      <c r="C25" s="191"/>
      <c r="D25" s="214"/>
      <c r="E25" s="214"/>
      <c r="F25" s="214"/>
      <c r="G25" s="214"/>
      <c r="H25" s="214"/>
      <c r="I25" s="214"/>
      <c r="J25" s="214"/>
      <c r="K25" s="214"/>
      <c r="L25" s="214"/>
      <c r="M25" s="194"/>
      <c r="N25" s="195"/>
      <c r="O25" s="196"/>
    </row>
    <row r="26" spans="1:15" ht="15" customHeight="1">
      <c r="A26" s="178" t="s">
        <v>35</v>
      </c>
      <c r="B26" s="179" t="s">
        <v>36</v>
      </c>
      <c r="C26" s="180" t="s">
        <v>124</v>
      </c>
      <c r="D26" s="211">
        <v>0.2</v>
      </c>
      <c r="E26" s="216" t="s">
        <v>119</v>
      </c>
      <c r="F26" s="210">
        <f>$N$8/1000</f>
        <v>2.65</v>
      </c>
      <c r="G26" s="211" t="s">
        <v>34</v>
      </c>
      <c r="H26" s="210">
        <f>$N$11/1000</f>
        <v>1</v>
      </c>
      <c r="I26" s="211" t="s">
        <v>120</v>
      </c>
      <c r="J26" s="215">
        <f>$N$7/1000</f>
        <v>3</v>
      </c>
      <c r="K26" s="211" t="s">
        <v>34</v>
      </c>
      <c r="L26" s="215">
        <f>$N$10/1000</f>
        <v>0.7</v>
      </c>
      <c r="M26" s="186" t="s">
        <v>121</v>
      </c>
      <c r="N26" s="187"/>
      <c r="O26" s="188"/>
    </row>
    <row r="27" spans="1:15" ht="15" customHeight="1">
      <c r="A27" s="189"/>
      <c r="B27" s="190"/>
      <c r="C27" s="191"/>
      <c r="D27" s="214"/>
      <c r="E27" s="214"/>
      <c r="F27" s="214"/>
      <c r="G27" s="214"/>
      <c r="H27" s="214"/>
      <c r="I27" s="214"/>
      <c r="J27" s="214"/>
      <c r="K27" s="214"/>
      <c r="L27" s="214"/>
      <c r="M27" s="194"/>
      <c r="N27" s="195"/>
      <c r="O27" s="196"/>
    </row>
    <row r="28" spans="1:15" ht="15" customHeight="1">
      <c r="A28" s="178"/>
      <c r="B28" s="179"/>
      <c r="C28" s="180" t="s">
        <v>116</v>
      </c>
      <c r="D28" s="216" t="s">
        <v>77</v>
      </c>
      <c r="E28" s="211" t="s">
        <v>30</v>
      </c>
      <c r="F28" s="210">
        <f>$N$8/1000</f>
        <v>2.65</v>
      </c>
      <c r="G28" s="211" t="s">
        <v>116</v>
      </c>
      <c r="H28" s="215">
        <f>$N$10/1000</f>
        <v>0.7</v>
      </c>
      <c r="I28" s="211"/>
      <c r="J28" s="211"/>
      <c r="K28" s="211"/>
      <c r="L28" s="211"/>
      <c r="M28" s="186"/>
      <c r="N28" s="187" t="s">
        <v>48</v>
      </c>
      <c r="O28" s="188">
        <f>(D26+(F26-H26))*(J26-L26)/2+F28*H28</f>
        <v>3.982499999999999</v>
      </c>
    </row>
    <row r="29" spans="1:15" ht="15" customHeight="1">
      <c r="A29" s="189"/>
      <c r="B29" s="190"/>
      <c r="C29" s="191"/>
      <c r="D29" s="214"/>
      <c r="E29" s="214"/>
      <c r="F29" s="214"/>
      <c r="G29" s="214"/>
      <c r="H29" s="214"/>
      <c r="I29" s="214"/>
      <c r="J29" s="214"/>
      <c r="K29" s="214"/>
      <c r="L29" s="214"/>
      <c r="M29" s="194"/>
      <c r="N29" s="195"/>
      <c r="O29" s="196"/>
    </row>
    <row r="30" spans="1:15" ht="15" customHeight="1">
      <c r="A30" s="178" t="s">
        <v>47</v>
      </c>
      <c r="B30" s="179"/>
      <c r="C30" s="180" t="s">
        <v>78</v>
      </c>
      <c r="D30" s="215">
        <f>$N$7/1000</f>
        <v>3</v>
      </c>
      <c r="E30" s="211" t="s">
        <v>34</v>
      </c>
      <c r="F30" s="211">
        <v>0.8</v>
      </c>
      <c r="G30" s="211" t="s">
        <v>31</v>
      </c>
      <c r="H30" s="210">
        <f>$N$9</f>
        <v>0.6304</v>
      </c>
      <c r="I30" s="211" t="s">
        <v>30</v>
      </c>
      <c r="J30" s="211">
        <v>0.2</v>
      </c>
      <c r="K30" s="211" t="s">
        <v>80</v>
      </c>
      <c r="L30" s="213">
        <v>10</v>
      </c>
      <c r="M30" s="186"/>
      <c r="N30" s="187"/>
      <c r="O30" s="188"/>
    </row>
    <row r="31" spans="1:15" ht="15" customHeight="1">
      <c r="A31" s="189"/>
      <c r="B31" s="190"/>
      <c r="C31" s="191"/>
      <c r="D31" s="214"/>
      <c r="E31" s="214"/>
      <c r="F31" s="214"/>
      <c r="G31" s="214"/>
      <c r="H31" s="214"/>
      <c r="I31" s="214"/>
      <c r="J31" s="214"/>
      <c r="K31" s="214"/>
      <c r="L31" s="214"/>
      <c r="M31" s="194"/>
      <c r="N31" s="195"/>
      <c r="O31" s="196"/>
    </row>
    <row r="32" spans="1:15" ht="15" customHeight="1">
      <c r="A32" s="178"/>
      <c r="B32" s="179"/>
      <c r="C32" s="180" t="s">
        <v>125</v>
      </c>
      <c r="D32" s="211">
        <v>5</v>
      </c>
      <c r="E32" s="211"/>
      <c r="F32" s="211"/>
      <c r="G32" s="211"/>
      <c r="H32" s="211"/>
      <c r="I32" s="211"/>
      <c r="J32" s="211"/>
      <c r="K32" s="211"/>
      <c r="L32" s="211"/>
      <c r="M32" s="186"/>
      <c r="N32" s="187" t="s">
        <v>48</v>
      </c>
      <c r="O32" s="188">
        <f>((D30-F30)*H30+J30)*L30/D32</f>
        <v>3.17376</v>
      </c>
    </row>
    <row r="33" spans="1:15" ht="15" customHeight="1">
      <c r="A33" s="189"/>
      <c r="B33" s="190"/>
      <c r="C33" s="191"/>
      <c r="D33" s="214"/>
      <c r="E33" s="214"/>
      <c r="F33" s="214"/>
      <c r="G33" s="214"/>
      <c r="H33" s="214"/>
      <c r="I33" s="214"/>
      <c r="J33" s="214"/>
      <c r="K33" s="214"/>
      <c r="L33" s="214"/>
      <c r="M33" s="194"/>
      <c r="N33" s="195"/>
      <c r="O33" s="196"/>
    </row>
    <row r="34" spans="1:15" ht="15" customHeight="1">
      <c r="A34" s="178" t="s">
        <v>99</v>
      </c>
      <c r="B34" s="179" t="s">
        <v>127</v>
      </c>
      <c r="C34" s="217"/>
      <c r="D34" s="218" t="s">
        <v>126</v>
      </c>
      <c r="E34" s="211"/>
      <c r="F34" s="211"/>
      <c r="G34" s="211"/>
      <c r="H34" s="211"/>
      <c r="I34" s="211"/>
      <c r="J34" s="211"/>
      <c r="K34" s="211"/>
      <c r="L34" s="211"/>
      <c r="M34" s="186"/>
      <c r="N34" s="187" t="s">
        <v>102</v>
      </c>
      <c r="O34" s="188">
        <f>VLOOKUP($N$5,PW16材料,8,FALSE)</f>
        <v>151.60000000000002</v>
      </c>
    </row>
    <row r="35" spans="1:15" ht="15" customHeight="1">
      <c r="A35" s="189"/>
      <c r="B35" s="190"/>
      <c r="C35" s="191"/>
      <c r="D35" s="214"/>
      <c r="E35" s="214"/>
      <c r="F35" s="214"/>
      <c r="G35" s="214"/>
      <c r="H35" s="214"/>
      <c r="I35" s="214"/>
      <c r="J35" s="214"/>
      <c r="K35" s="214"/>
      <c r="L35" s="214"/>
      <c r="M35" s="194"/>
      <c r="N35" s="195"/>
      <c r="O35" s="219"/>
    </row>
    <row r="36" spans="1:15" ht="15" customHeight="1">
      <c r="A36" s="178"/>
      <c r="B36" s="179"/>
      <c r="C36" s="199"/>
      <c r="D36" s="184"/>
      <c r="E36" s="184"/>
      <c r="F36" s="184"/>
      <c r="G36" s="184"/>
      <c r="H36" s="184"/>
      <c r="I36" s="184"/>
      <c r="J36" s="184"/>
      <c r="K36" s="184"/>
      <c r="L36" s="184"/>
      <c r="M36" s="186"/>
      <c r="N36" s="187"/>
      <c r="O36" s="220"/>
    </row>
    <row r="37" spans="1:15" ht="15" customHeight="1">
      <c r="A37" s="189"/>
      <c r="B37" s="190"/>
      <c r="C37" s="191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5"/>
      <c r="O37" s="219"/>
    </row>
    <row r="38" spans="1:15" ht="15" customHeight="1">
      <c r="A38" s="178"/>
      <c r="B38" s="179"/>
      <c r="C38" s="199"/>
      <c r="D38" s="184"/>
      <c r="E38" s="184"/>
      <c r="F38" s="184"/>
      <c r="G38" s="184"/>
      <c r="H38" s="184"/>
      <c r="I38" s="184"/>
      <c r="J38" s="184"/>
      <c r="K38" s="184"/>
      <c r="L38" s="184"/>
      <c r="M38" s="186"/>
      <c r="N38" s="187"/>
      <c r="O38" s="220"/>
    </row>
    <row r="39" spans="1:15" ht="15" customHeight="1">
      <c r="A39" s="189"/>
      <c r="B39" s="190"/>
      <c r="C39" s="191"/>
      <c r="D39" s="193"/>
      <c r="E39" s="193"/>
      <c r="F39" s="193"/>
      <c r="G39" s="193"/>
      <c r="H39" s="193"/>
      <c r="I39" s="193"/>
      <c r="J39" s="193"/>
      <c r="K39" s="193"/>
      <c r="L39" s="193"/>
      <c r="M39" s="194"/>
      <c r="N39" s="195"/>
      <c r="O39" s="219"/>
    </row>
    <row r="40" spans="1:15" ht="15" customHeight="1">
      <c r="A40" s="178"/>
      <c r="B40" s="179"/>
      <c r="C40" s="199"/>
      <c r="D40" s="184"/>
      <c r="E40" s="184"/>
      <c r="F40" s="184"/>
      <c r="G40" s="184"/>
      <c r="H40" s="184"/>
      <c r="I40" s="184"/>
      <c r="J40" s="184"/>
      <c r="K40" s="184"/>
      <c r="L40" s="184"/>
      <c r="M40" s="186"/>
      <c r="N40" s="187"/>
      <c r="O40" s="220"/>
    </row>
    <row r="41" spans="1:15" ht="15" customHeight="1">
      <c r="A41" s="189"/>
      <c r="B41" s="190"/>
      <c r="C41" s="191"/>
      <c r="D41" s="193"/>
      <c r="E41" s="193"/>
      <c r="F41" s="193"/>
      <c r="G41" s="193"/>
      <c r="H41" s="193"/>
      <c r="I41" s="193"/>
      <c r="J41" s="193"/>
      <c r="K41" s="193"/>
      <c r="L41" s="193"/>
      <c r="M41" s="194"/>
      <c r="N41" s="195"/>
      <c r="O41" s="219"/>
    </row>
    <row r="42" spans="1:15" ht="15" customHeight="1">
      <c r="A42" s="178"/>
      <c r="B42" s="179"/>
      <c r="C42" s="199"/>
      <c r="D42" s="184"/>
      <c r="E42" s="184"/>
      <c r="F42" s="184"/>
      <c r="G42" s="184"/>
      <c r="H42" s="184"/>
      <c r="I42" s="184"/>
      <c r="J42" s="184"/>
      <c r="K42" s="184"/>
      <c r="L42" s="184"/>
      <c r="M42" s="186"/>
      <c r="N42" s="187"/>
      <c r="O42" s="220"/>
    </row>
    <row r="43" spans="1:15" ht="15" customHeight="1">
      <c r="A43" s="189"/>
      <c r="B43" s="190"/>
      <c r="C43" s="191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95"/>
      <c r="O43" s="219"/>
    </row>
    <row r="44" spans="1:15" ht="15" customHeight="1">
      <c r="A44" s="200"/>
      <c r="B44" s="201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205"/>
      <c r="O44" s="221"/>
    </row>
  </sheetData>
  <mergeCells count="14">
    <mergeCell ref="A2:B2"/>
    <mergeCell ref="A1:O1"/>
    <mergeCell ref="A3:K14"/>
    <mergeCell ref="L4:M4"/>
    <mergeCell ref="L5:M5"/>
    <mergeCell ref="L6:N6"/>
    <mergeCell ref="L7:M7"/>
    <mergeCell ref="L8:M8"/>
    <mergeCell ref="L13:M13"/>
    <mergeCell ref="C16:M16"/>
    <mergeCell ref="L9:M9"/>
    <mergeCell ref="L10:M10"/>
    <mergeCell ref="L11:M11"/>
    <mergeCell ref="L12:M12"/>
  </mergeCells>
  <printOptions/>
  <pageMargins left="0.7874015748031497" right="0.5905511811023623" top="0.7874015748031497" bottom="0.37" header="0" footer="0"/>
  <pageSetup blackAndWhite="1" horizontalDpi="300" verticalDpi="300" orientation="portrait" paperSize="9" r:id="rId3"/>
  <legacyDrawing r:id="rId2"/>
  <oleObjects>
    <oleObject progId="AutoCADLT.Drawing.4" shapeId="1261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2004-03-09T20:07:11Z</cp:lastPrinted>
  <dcterms:created xsi:type="dcterms:W3CDTF">2004-03-09T23:16:02Z</dcterms:created>
  <dcterms:modified xsi:type="dcterms:W3CDTF">2004-03-29T08:08:44Z</dcterms:modified>
  <cp:category/>
  <cp:version/>
  <cp:contentType/>
  <cp:contentStatus/>
</cp:coreProperties>
</file>