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8790" tabRatio="602" activeTab="0"/>
  </bookViews>
  <sheets>
    <sheet name="5-1-4" sheetId="1" r:id="rId1"/>
    <sheet name="5-1-4材料表" sheetId="2" r:id="rId2"/>
    <sheet name="5-1-4計算書" sheetId="3" r:id="rId3"/>
  </sheets>
  <definedNames>
    <definedName name="P4型">'5-1-4材料表'!$A$5:$I$28</definedName>
    <definedName name="P4型材料">'5-1-4材料表'!$A$32:$I$55</definedName>
    <definedName name="_xlnm.Print_Area" localSheetId="0">'5-1-4'!$A$1:$O$31</definedName>
    <definedName name="_xlnm.Print_Area" localSheetId="2">'5-1-4計算書'!$A$1:$P$42</definedName>
    <definedName name="_xlnm.Print_Area" localSheetId="1">'5-1-4材料表'!$A$1:$I$55</definedName>
  </definedNames>
  <calcPr fullCalcOnLoad="1"/>
</workbook>
</file>

<file path=xl/sharedStrings.xml><?xml version="1.0" encoding="utf-8"?>
<sst xmlns="http://schemas.openxmlformats.org/spreadsheetml/2006/main" count="136" uniqueCount="84">
  <si>
    <t>型枠</t>
  </si>
  <si>
    <t>１０ｍ当たり</t>
  </si>
  <si>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</si>
  <si>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</si>
  <si>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</si>
  <si>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</si>
  <si>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</si>
  <si>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単位</t>
  </si>
  <si>
    <t>数量</t>
  </si>
  <si>
    <t>基礎材</t>
  </si>
  <si>
    <t>RC-40</t>
  </si>
  <si>
    <t>(</t>
  </si>
  <si>
    <t>+</t>
  </si>
  <si>
    <t>)×</t>
  </si>
  <si>
    <t>型枠</t>
  </si>
  <si>
    <t>×</t>
  </si>
  <si>
    <t>ｺﾝｸﾘｰﾄ</t>
  </si>
  <si>
    <t>b</t>
  </si>
  <si>
    <t>φ</t>
  </si>
  <si>
    <t>t</t>
  </si>
  <si>
    <t>算式</t>
  </si>
  <si>
    <t>ｂ</t>
  </si>
  <si>
    <t>10.0</t>
  </si>
  <si>
    <t>b</t>
  </si>
  <si>
    <t>φ</t>
  </si>
  <si>
    <t>π/4</t>
  </si>
  <si>
    <t>-(</t>
  </si>
  <si>
    <t>遠心力鉄筋コンクリート管</t>
  </si>
  <si>
    <t>/</t>
  </si>
  <si>
    <t>本</t>
  </si>
  <si>
    <t>{</t>
  </si>
  <si>
    <t>h</t>
  </si>
  <si>
    <t>種　別　及　び　細　別　　　　：</t>
  </si>
  <si>
    <t>寸法表</t>
  </si>
  <si>
    <t>摘要</t>
  </si>
  <si>
    <t>h</t>
  </si>
  <si>
    <t>　φ</t>
  </si>
  <si>
    <t>コンクリート管</t>
  </si>
  <si>
    <t>本</t>
  </si>
  <si>
    <r>
      <t>ｍ</t>
    </r>
    <r>
      <rPr>
        <vertAlign val="superscript"/>
        <sz val="11"/>
        <rFont val="ＭＳ Ｐ明朝"/>
        <family val="1"/>
      </rPr>
      <t>２</t>
    </r>
  </si>
  <si>
    <t>図面番号　5-1-4</t>
  </si>
  <si>
    <t>１：100</t>
  </si>
  <si>
    <t>寸　法　表　及　び　材　料　表</t>
  </si>
  <si>
    <r>
      <t>ｈ</t>
    </r>
    <r>
      <rPr>
        <vertAlign val="subscript"/>
        <sz val="11"/>
        <rFont val="ＭＳ Ｐ明朝"/>
        <family val="1"/>
      </rPr>
      <t>１</t>
    </r>
  </si>
  <si>
    <t>材料表</t>
  </si>
  <si>
    <t>基礎材</t>
  </si>
  <si>
    <t>コンクリート</t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</si>
  <si>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</si>
  <si>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</si>
  <si>
    <t>排水工　管渠　Ｐ４型　360°固定基礎(φ600～φ1000)</t>
  </si>
  <si>
    <t>j</t>
  </si>
  <si>
    <t>k</t>
  </si>
  <si>
    <t>排水工　管渠　Ｐ４型　360°固定基礎(φ600～φ1000)</t>
  </si>
  <si>
    <r>
      <t>ｍ</t>
    </r>
    <r>
      <rPr>
        <vertAlign val="superscript"/>
        <sz val="11"/>
        <rFont val="ＭＳ Ｐ明朝"/>
        <family val="1"/>
      </rPr>
      <t>３</t>
    </r>
  </si>
  <si>
    <t>鉄筋</t>
  </si>
  <si>
    <t>Ｄ１３</t>
  </si>
  <si>
    <t>ｋｇ</t>
  </si>
  <si>
    <t>鉄筋材料表より</t>
  </si>
  <si>
    <t>Ｄ１６</t>
  </si>
  <si>
    <t>t</t>
  </si>
  <si>
    <r>
      <t>)</t>
    </r>
    <r>
      <rPr>
        <vertAlign val="superscript"/>
        <sz val="11"/>
        <rFont val="ＭＳ Ｐ明朝"/>
        <family val="1"/>
      </rPr>
      <t>2</t>
    </r>
  </si>
  <si>
    <t>｝×</t>
  </si>
  <si>
    <t>φ</t>
  </si>
  <si>
    <t>寸法表</t>
  </si>
  <si>
    <t>ｔ</t>
  </si>
  <si>
    <t>ｂ</t>
  </si>
  <si>
    <t>ｈ</t>
  </si>
  <si>
    <t>ｈ１</t>
  </si>
  <si>
    <r>
      <t>ｍ</t>
    </r>
    <r>
      <rPr>
        <vertAlign val="superscript"/>
        <sz val="11"/>
        <rFont val="ＭＳ Ｐ明朝"/>
        <family val="1"/>
      </rPr>
      <t>２</t>
    </r>
  </si>
  <si>
    <r>
      <t>)</t>
    </r>
    <r>
      <rPr>
        <vertAlign val="superscript"/>
        <sz val="11"/>
        <rFont val="ＭＳ Ｐ明朝"/>
        <family val="1"/>
      </rPr>
      <t>2</t>
    </r>
  </si>
  <si>
    <t>｝×</t>
  </si>
  <si>
    <r>
      <t>ｍ</t>
    </r>
    <r>
      <rPr>
        <vertAlign val="superscript"/>
        <sz val="11"/>
        <rFont val="ＭＳ Ｐ明朝"/>
        <family val="1"/>
      </rPr>
      <t>３</t>
    </r>
  </si>
  <si>
    <t>Ｄ１３</t>
  </si>
  <si>
    <t>鉄筋材料表より</t>
  </si>
  <si>
    <t>ｋｇ</t>
  </si>
  <si>
    <t>Ｄ１６</t>
  </si>
  <si>
    <t xml:space="preserve">   図面番号　5-1-4</t>
  </si>
  <si>
    <t>遠心力鉄筋コンクリート管</t>
  </si>
  <si>
    <t>Ｂ型φ</t>
  </si>
  <si>
    <t>B型φ600～φ1000</t>
  </si>
  <si>
    <t>コンクリート管</t>
  </si>
  <si>
    <t>Ｄ１３</t>
  </si>
  <si>
    <r>
      <t>σｃｋ=18N/mm</t>
    </r>
    <r>
      <rPr>
        <vertAlign val="superscript"/>
        <sz val="11"/>
        <rFont val="ＭＳ Ｐ明朝"/>
        <family val="1"/>
      </rPr>
      <t>2</t>
    </r>
  </si>
  <si>
    <t>算式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</si>
</sst>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  <numFmt numFmtId="182" formatCode="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49" fontId="2" fillId="0" borderId="3" xfId="0" applyNumberFormat="1" applyFont="1" applyBorder="1" applyAlignment="1">
      <alignment horizontal="left" vertical="center" indent="1"/>
    </xf>
    <xf numFmtId="2" fontId="2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15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indent="15"/>
    </xf>
    <xf numFmtId="1" fontId="2" fillId="0" borderId="14" xfId="0" applyNumberFormat="1" applyFont="1" applyBorder="1" applyAlignment="1">
      <alignment horizontal="distributed" shrinkToFit="1"/>
    </xf>
    <xf numFmtId="1" fontId="2" fillId="0" borderId="18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 horizontal="center"/>
    </xf>
    <xf numFmtId="49" fontId="2" fillId="0" borderId="2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distributed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distributed" shrinkToFit="1"/>
    </xf>
    <xf numFmtId="1" fontId="2" fillId="0" borderId="7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distributed" shrinkToFit="1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distributed" shrinkToFit="1"/>
    </xf>
    <xf numFmtId="1" fontId="2" fillId="0" borderId="5" xfId="0" applyNumberFormat="1" applyFont="1" applyBorder="1" applyAlignment="1">
      <alignment horizontal="center" shrinkToFit="1"/>
    </xf>
    <xf numFmtId="1" fontId="2" fillId="0" borderId="6" xfId="0" applyNumberFormat="1" applyFont="1" applyBorder="1" applyAlignment="1">
      <alignment horizontal="distributed" shrinkToFit="1"/>
    </xf>
    <xf numFmtId="1" fontId="2" fillId="0" borderId="6" xfId="0" applyNumberFormat="1" applyFont="1" applyBorder="1" applyAlignment="1">
      <alignment horizontal="right"/>
    </xf>
    <xf numFmtId="180" fontId="2" fillId="0" borderId="7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 vertical="center" indent="1"/>
    </xf>
    <xf numFmtId="182" fontId="2" fillId="0" borderId="23" xfId="0" applyNumberFormat="1" applyFont="1" applyBorder="1" applyAlignment="1" quotePrefix="1">
      <alignment/>
    </xf>
    <xf numFmtId="180" fontId="2" fillId="0" borderId="8" xfId="0" applyNumberFormat="1" applyFont="1" applyBorder="1" applyAlignment="1">
      <alignment shrinkToFit="1"/>
    </xf>
    <xf numFmtId="1" fontId="2" fillId="0" borderId="7" xfId="0" applyNumberFormat="1" applyFont="1" applyBorder="1" applyAlignment="1">
      <alignment shrinkToFit="1"/>
    </xf>
    <xf numFmtId="2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shrinkToFit="1"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5" fillId="2" borderId="1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3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19" xfId="0" applyNumberFormat="1" applyFont="1" applyFill="1" applyBorder="1" applyAlignment="1">
      <alignment horizontal="distributed" shrinkToFit="1"/>
    </xf>
    <xf numFmtId="49" fontId="2" fillId="2" borderId="36" xfId="0" applyNumberFormat="1" applyFont="1" applyFill="1" applyBorder="1" applyAlignment="1">
      <alignment horizontal="center" shrinkToFit="1"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distributed" shrinkToFit="1"/>
    </xf>
    <xf numFmtId="2" fontId="2" fillId="2" borderId="22" xfId="0" applyNumberFormat="1" applyFont="1" applyFill="1" applyBorder="1" applyAlignment="1">
      <alignment horizontal="right"/>
    </xf>
    <xf numFmtId="180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/>
    </xf>
    <xf numFmtId="2" fontId="2" fillId="2" borderId="23" xfId="0" applyNumberFormat="1" applyFont="1" applyFill="1" applyBorder="1" applyAlignment="1" quotePrefix="1">
      <alignment/>
    </xf>
    <xf numFmtId="2" fontId="2" fillId="2" borderId="24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horizontal="center"/>
    </xf>
    <xf numFmtId="179" fontId="2" fillId="2" borderId="18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distributed" shrinkToFit="1"/>
    </xf>
    <xf numFmtId="49" fontId="2" fillId="2" borderId="25" xfId="0" applyNumberFormat="1" applyFont="1" applyFill="1" applyBorder="1" applyAlignment="1">
      <alignment horizontal="distributed" shrinkToFit="1"/>
    </xf>
    <xf numFmtId="49" fontId="2" fillId="2" borderId="27" xfId="0" applyNumberFormat="1" applyFont="1" applyFill="1" applyBorder="1" applyAlignment="1">
      <alignment horizontal="center" shrinkToFit="1"/>
    </xf>
    <xf numFmtId="2" fontId="2" fillId="2" borderId="25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 horizontal="right"/>
    </xf>
    <xf numFmtId="1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 quotePrefix="1">
      <alignment horizontal="center"/>
    </xf>
    <xf numFmtId="49" fontId="2" fillId="2" borderId="13" xfId="0" applyNumberFormat="1" applyFont="1" applyFill="1" applyBorder="1" applyAlignment="1">
      <alignment horizontal="distributed" wrapText="1" shrinkToFit="1"/>
    </xf>
    <xf numFmtId="49" fontId="2" fillId="2" borderId="25" xfId="0" applyNumberFormat="1" applyFont="1" applyFill="1" applyBorder="1" applyAlignment="1">
      <alignment horizontal="distributed" wrapText="1" shrinkToFit="1"/>
    </xf>
    <xf numFmtId="49" fontId="2" fillId="2" borderId="23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 horizontal="center" shrinkToFit="1"/>
    </xf>
    <xf numFmtId="0" fontId="2" fillId="2" borderId="0" xfId="0" applyNumberFormat="1" applyFont="1" applyFill="1" applyBorder="1" applyAlignment="1">
      <alignment horizontal="right" shrinkToFit="1"/>
    </xf>
    <xf numFmtId="0" fontId="2" fillId="2" borderId="0" xfId="0" applyFont="1" applyFill="1" applyAlignment="1">
      <alignment horizontal="left"/>
    </xf>
    <xf numFmtId="182" fontId="2" fillId="2" borderId="23" xfId="0" applyNumberFormat="1" applyFont="1" applyFill="1" applyBorder="1" applyAlignment="1" quotePrefix="1">
      <alignment horizontal="center"/>
    </xf>
    <xf numFmtId="0" fontId="2" fillId="2" borderId="0" xfId="0" applyNumberFormat="1" applyFont="1" applyFill="1" applyBorder="1" applyAlignment="1">
      <alignment horizontal="center" shrinkToFit="1"/>
    </xf>
    <xf numFmtId="49" fontId="2" fillId="2" borderId="22" xfId="0" applyNumberFormat="1" applyFont="1" applyFill="1" applyBorder="1" applyAlignment="1">
      <alignment horizontal="distributed" shrinkToFit="1"/>
    </xf>
    <xf numFmtId="49" fontId="2" fillId="2" borderId="24" xfId="0" applyNumberFormat="1" applyFont="1" applyFill="1" applyBorder="1" applyAlignment="1">
      <alignment horizontal="center" shrinkToFit="1"/>
    </xf>
    <xf numFmtId="182" fontId="2" fillId="2" borderId="23" xfId="0" applyNumberFormat="1" applyFont="1" applyFill="1" applyBorder="1" applyAlignment="1" quotePrefix="1">
      <alignment/>
    </xf>
    <xf numFmtId="49" fontId="2" fillId="2" borderId="37" xfId="0" applyNumberFormat="1" applyFont="1" applyFill="1" applyBorder="1" applyAlignment="1">
      <alignment horizontal="distributed" shrinkToFit="1"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28" xfId="0" applyNumberFormat="1" applyFont="1" applyFill="1" applyBorder="1" applyAlignment="1">
      <alignment horizontal="distributed" shrinkToFit="1"/>
    </xf>
    <xf numFmtId="49" fontId="2" fillId="2" borderId="30" xfId="0" applyNumberFormat="1" applyFont="1" applyFill="1" applyBorder="1" applyAlignment="1">
      <alignment horizontal="center" shrinkToFit="1"/>
    </xf>
    <xf numFmtId="2" fontId="2" fillId="2" borderId="28" xfId="0" applyNumberFormat="1" applyFont="1" applyFill="1" applyBorder="1" applyAlignment="1">
      <alignment/>
    </xf>
    <xf numFmtId="2" fontId="2" fillId="2" borderId="29" xfId="0" applyNumberFormat="1" applyFont="1" applyFill="1" applyBorder="1" applyAlignment="1">
      <alignment/>
    </xf>
    <xf numFmtId="2" fontId="2" fillId="2" borderId="3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right"/>
    </xf>
    <xf numFmtId="0" fontId="2" fillId="0" borderId="38" xfId="0" applyFont="1" applyFill="1" applyBorder="1" applyAlignment="1">
      <alignment horizontal="left" vertical="center"/>
    </xf>
    <xf numFmtId="0" fontId="0" fillId="2" borderId="39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2" fillId="2" borderId="40" xfId="0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41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42" xfId="0" applyFont="1" applyBorder="1" applyAlignment="1">
      <alignment horizontal="distributed"/>
    </xf>
    <xf numFmtId="1" fontId="2" fillId="0" borderId="43" xfId="0" applyNumberFormat="1" applyFont="1" applyBorder="1" applyAlignment="1">
      <alignment shrinkToFit="1"/>
    </xf>
    <xf numFmtId="1" fontId="2" fillId="0" borderId="44" xfId="0" applyNumberFormat="1" applyFont="1" applyBorder="1" applyAlignment="1">
      <alignment shrinkToFit="1"/>
    </xf>
    <xf numFmtId="0" fontId="0" fillId="0" borderId="1" xfId="0" applyBorder="1" applyAlignment="1">
      <alignment horizontal="left" vertical="center" indent="1"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4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42" xfId="0" applyFont="1" applyFill="1" applyBorder="1" applyAlignment="1">
      <alignment horizontal="distributed"/>
    </xf>
    <xf numFmtId="0" fontId="2" fillId="2" borderId="46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0" fillId="2" borderId="47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2" borderId="45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distributed"/>
    </xf>
    <xf numFmtId="49" fontId="2" fillId="2" borderId="22" xfId="0" applyNumberFormat="1" applyFont="1" applyFill="1" applyBorder="1" applyAlignment="1">
      <alignment horizontal="center" shrinkToFit="1"/>
    </xf>
    <xf numFmtId="0" fontId="0" fillId="2" borderId="24" xfId="0" applyFill="1" applyBorder="1" applyAlignment="1">
      <alignment shrinkToFit="1"/>
    </xf>
    <xf numFmtId="49" fontId="2" fillId="2" borderId="22" xfId="0" applyNumberFormat="1" applyFont="1" applyFill="1" applyBorder="1" applyAlignment="1">
      <alignment horizontal="distributed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1" width="11.625" style="1" customWidth="1"/>
    <col min="2" max="2" width="13.625" style="1" customWidth="1"/>
    <col min="3" max="3" width="3.625" style="1" customWidth="1"/>
    <col min="4" max="4" width="5.125" style="1" customWidth="1"/>
    <col min="5" max="5" width="3.625" style="1" customWidth="1"/>
    <col min="6" max="6" width="4.75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25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177" t="s">
        <v>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82"/>
    </row>
    <row r="2" spans="1:15" ht="24.75" customHeight="1">
      <c r="A2" s="177" t="s">
        <v>3</v>
      </c>
      <c r="B2" s="178"/>
      <c r="C2" s="95" t="s">
        <v>52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4</v>
      </c>
      <c r="O2" s="4" t="s">
        <v>41</v>
      </c>
    </row>
    <row r="3" spans="1:15" ht="300" customHeight="1">
      <c r="A3" s="179" t="s">
        <v>40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1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1</v>
      </c>
      <c r="O4" s="8"/>
    </row>
    <row r="5" spans="1:15" ht="24.75" customHeight="1">
      <c r="A5" s="10" t="s">
        <v>5</v>
      </c>
      <c r="B5" s="11" t="s">
        <v>6</v>
      </c>
      <c r="C5" s="183" t="s">
        <v>20</v>
      </c>
      <c r="D5" s="184"/>
      <c r="E5" s="184"/>
      <c r="F5" s="184"/>
      <c r="G5" s="184"/>
      <c r="H5" s="184"/>
      <c r="I5" s="184"/>
      <c r="J5" s="184"/>
      <c r="K5" s="184"/>
      <c r="L5" s="184"/>
      <c r="M5" s="185"/>
      <c r="N5" s="11" t="s">
        <v>7</v>
      </c>
      <c r="O5" s="12" t="s">
        <v>8</v>
      </c>
    </row>
    <row r="6" spans="1:15" ht="15.75" customHeight="1">
      <c r="A6" s="17"/>
      <c r="B6" s="13"/>
      <c r="C6" s="32"/>
      <c r="D6" s="33"/>
      <c r="E6" s="33"/>
      <c r="F6" s="33"/>
      <c r="G6" s="33"/>
      <c r="H6" s="33"/>
      <c r="I6" s="33"/>
      <c r="J6" s="33"/>
      <c r="K6" s="33"/>
      <c r="L6" s="33"/>
      <c r="M6" s="34"/>
      <c r="N6" s="23"/>
      <c r="O6" s="24"/>
    </row>
    <row r="7" spans="1:15" ht="15.75" customHeight="1">
      <c r="A7" s="18" t="s">
        <v>9</v>
      </c>
      <c r="B7" s="14" t="s">
        <v>10</v>
      </c>
      <c r="C7" s="35" t="s">
        <v>11</v>
      </c>
      <c r="D7" s="37" t="s">
        <v>21</v>
      </c>
      <c r="E7" s="37" t="s">
        <v>12</v>
      </c>
      <c r="F7" s="37">
        <v>0.1</v>
      </c>
      <c r="G7" s="37" t="s">
        <v>12</v>
      </c>
      <c r="H7" s="37">
        <v>0.1</v>
      </c>
      <c r="I7" s="36" t="s">
        <v>13</v>
      </c>
      <c r="J7" s="38" t="s">
        <v>22</v>
      </c>
      <c r="K7" s="36"/>
      <c r="L7" s="38"/>
      <c r="M7" s="39"/>
      <c r="N7" s="25" t="s">
        <v>39</v>
      </c>
      <c r="O7" s="30"/>
    </row>
    <row r="8" spans="1:15" ht="15.75" customHeight="1">
      <c r="A8" s="19"/>
      <c r="B8" s="15"/>
      <c r="C8" s="40"/>
      <c r="D8" s="70"/>
      <c r="E8" s="41"/>
      <c r="F8" s="70"/>
      <c r="G8" s="41"/>
      <c r="H8" s="41"/>
      <c r="I8" s="41"/>
      <c r="J8" s="41"/>
      <c r="K8" s="41"/>
      <c r="L8" s="41"/>
      <c r="M8" s="42"/>
      <c r="N8" s="26"/>
      <c r="O8" s="31"/>
    </row>
    <row r="9" spans="1:15" ht="15.75" customHeight="1">
      <c r="A9" s="18" t="s">
        <v>14</v>
      </c>
      <c r="B9" s="14"/>
      <c r="C9" s="35"/>
      <c r="D9" s="71" t="s">
        <v>31</v>
      </c>
      <c r="E9" s="37" t="s">
        <v>15</v>
      </c>
      <c r="F9" s="71">
        <v>2</v>
      </c>
      <c r="G9" s="37" t="s">
        <v>15</v>
      </c>
      <c r="H9" s="38" t="s">
        <v>22</v>
      </c>
      <c r="I9" s="37"/>
      <c r="J9" s="37"/>
      <c r="K9" s="36"/>
      <c r="L9" s="37"/>
      <c r="M9" s="39"/>
      <c r="N9" s="25" t="s">
        <v>39</v>
      </c>
      <c r="O9" s="30"/>
    </row>
    <row r="10" spans="1:15" ht="15.75" customHeight="1">
      <c r="A10" s="19"/>
      <c r="B10" s="15"/>
      <c r="C10" s="40"/>
      <c r="D10" s="70"/>
      <c r="E10" s="41"/>
      <c r="F10" s="70"/>
      <c r="G10" s="41"/>
      <c r="H10" s="41"/>
      <c r="I10" s="41"/>
      <c r="J10" s="41"/>
      <c r="K10" s="41"/>
      <c r="L10" s="41"/>
      <c r="M10" s="42"/>
      <c r="N10" s="26"/>
      <c r="O10" s="31"/>
    </row>
    <row r="11" spans="1:15" ht="15.75" customHeight="1">
      <c r="A11" s="18" t="s">
        <v>16</v>
      </c>
      <c r="B11" s="14" t="s">
        <v>82</v>
      </c>
      <c r="C11" s="35" t="s">
        <v>30</v>
      </c>
      <c r="D11" s="37" t="s">
        <v>23</v>
      </c>
      <c r="E11" s="37" t="s">
        <v>15</v>
      </c>
      <c r="F11" s="71" t="s">
        <v>35</v>
      </c>
      <c r="G11" s="72" t="s">
        <v>26</v>
      </c>
      <c r="H11" s="37" t="s">
        <v>24</v>
      </c>
      <c r="I11" s="37" t="s">
        <v>12</v>
      </c>
      <c r="J11" s="71">
        <v>2</v>
      </c>
      <c r="K11" s="37" t="s">
        <v>15</v>
      </c>
      <c r="L11" s="37" t="s">
        <v>59</v>
      </c>
      <c r="M11" s="36" t="s">
        <v>60</v>
      </c>
      <c r="N11" s="25"/>
      <c r="O11" s="30"/>
    </row>
    <row r="12" spans="1:15" ht="15.75" customHeight="1">
      <c r="A12" s="21"/>
      <c r="B12" s="15"/>
      <c r="C12" s="40"/>
      <c r="D12" s="70"/>
      <c r="E12" s="41"/>
      <c r="F12" s="70"/>
      <c r="G12" s="41"/>
      <c r="H12" s="41"/>
      <c r="I12" s="41"/>
      <c r="J12" s="41"/>
      <c r="K12" s="41"/>
      <c r="L12" s="41"/>
      <c r="M12" s="42"/>
      <c r="N12" s="26"/>
      <c r="O12" s="31"/>
    </row>
    <row r="13" spans="1:15" ht="15.75" customHeight="1">
      <c r="A13" s="18"/>
      <c r="B13" s="14"/>
      <c r="C13" s="37" t="s">
        <v>15</v>
      </c>
      <c r="D13" s="37" t="s">
        <v>25</v>
      </c>
      <c r="E13" s="36" t="s">
        <v>61</v>
      </c>
      <c r="F13" s="38" t="s">
        <v>22</v>
      </c>
      <c r="G13" s="37"/>
      <c r="H13" s="37"/>
      <c r="I13" s="36"/>
      <c r="J13" s="73"/>
      <c r="K13" s="36"/>
      <c r="L13" s="38"/>
      <c r="M13" s="39"/>
      <c r="N13" s="25" t="s">
        <v>53</v>
      </c>
      <c r="O13" s="30"/>
    </row>
    <row r="14" spans="1:15" ht="15.75" customHeight="1">
      <c r="A14" s="19"/>
      <c r="B14" s="15"/>
      <c r="C14" s="40"/>
      <c r="D14" s="41"/>
      <c r="E14" s="41"/>
      <c r="F14" s="99"/>
      <c r="G14" s="41"/>
      <c r="H14" s="41"/>
      <c r="I14" s="41"/>
      <c r="J14" s="41"/>
      <c r="K14" s="41"/>
      <c r="L14" s="41"/>
      <c r="M14" s="42"/>
      <c r="N14" s="26"/>
      <c r="O14" s="27"/>
    </row>
    <row r="15" spans="1:15" ht="15.75" customHeight="1">
      <c r="A15" s="18" t="s">
        <v>54</v>
      </c>
      <c r="B15" s="13" t="s">
        <v>55</v>
      </c>
      <c r="C15" s="43"/>
      <c r="D15" s="36" t="s">
        <v>57</v>
      </c>
      <c r="E15" s="37"/>
      <c r="F15" s="37"/>
      <c r="G15" s="37"/>
      <c r="H15" s="71"/>
      <c r="I15" s="36"/>
      <c r="J15" s="36"/>
      <c r="K15" s="36"/>
      <c r="L15" s="37"/>
      <c r="M15" s="39"/>
      <c r="N15" s="25" t="s">
        <v>56</v>
      </c>
      <c r="O15" s="30"/>
    </row>
    <row r="16" spans="1:15" ht="15.75" customHeight="1">
      <c r="A16" s="19"/>
      <c r="B16" s="15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26"/>
      <c r="O16" s="27"/>
    </row>
    <row r="17" spans="1:15" ht="15.75" customHeight="1">
      <c r="A17" s="18"/>
      <c r="B17" s="13" t="s">
        <v>58</v>
      </c>
      <c r="C17" s="43"/>
      <c r="D17" s="36" t="s">
        <v>57</v>
      </c>
      <c r="E17" s="37"/>
      <c r="F17" s="37"/>
      <c r="G17" s="37"/>
      <c r="H17" s="71"/>
      <c r="I17" s="36"/>
      <c r="J17" s="36"/>
      <c r="K17" s="36"/>
      <c r="L17" s="36"/>
      <c r="M17" s="39"/>
      <c r="N17" s="25" t="s">
        <v>56</v>
      </c>
      <c r="O17" s="30"/>
    </row>
    <row r="18" spans="1:15" ht="15.75" customHeight="1">
      <c r="A18" s="19"/>
      <c r="B18" s="15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26"/>
      <c r="O18" s="27"/>
    </row>
    <row r="19" spans="1:15" ht="15.75" customHeight="1">
      <c r="A19" s="100" t="s">
        <v>80</v>
      </c>
      <c r="B19" s="13" t="s">
        <v>27</v>
      </c>
      <c r="C19" s="43"/>
      <c r="D19" s="38"/>
      <c r="E19" s="37"/>
      <c r="F19" s="37"/>
      <c r="G19" s="37"/>
      <c r="H19" s="71"/>
      <c r="I19" s="36"/>
      <c r="J19" s="36"/>
      <c r="K19" s="36"/>
      <c r="L19" s="36"/>
      <c r="M19" s="39"/>
      <c r="N19" s="25"/>
      <c r="O19" s="30"/>
    </row>
    <row r="20" spans="1:15" ht="15.75" customHeight="1">
      <c r="A20" s="19"/>
      <c r="B20" s="15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26"/>
      <c r="O20" s="27"/>
    </row>
    <row r="21" spans="1:15" ht="15.75" customHeight="1">
      <c r="A21" s="18"/>
      <c r="B21" s="14" t="s">
        <v>79</v>
      </c>
      <c r="C21" s="43"/>
      <c r="D21" s="96">
        <v>10</v>
      </c>
      <c r="E21" s="37" t="s">
        <v>28</v>
      </c>
      <c r="F21" s="37">
        <v>2.43</v>
      </c>
      <c r="G21" s="37"/>
      <c r="H21" s="71"/>
      <c r="I21" s="36"/>
      <c r="J21" s="36"/>
      <c r="K21" s="36"/>
      <c r="L21" s="36"/>
      <c r="M21" s="39"/>
      <c r="N21" s="25" t="s">
        <v>29</v>
      </c>
      <c r="O21" s="30">
        <f>D21/F21</f>
        <v>4.11522633744856</v>
      </c>
    </row>
    <row r="22" spans="1:15" ht="15.75" customHeight="1">
      <c r="A22" s="21"/>
      <c r="B22" s="15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26"/>
      <c r="O22" s="27"/>
    </row>
    <row r="23" spans="1:15" ht="15.75" customHeight="1">
      <c r="A23" s="18"/>
      <c r="B23" s="14"/>
      <c r="C23" s="43"/>
      <c r="D23" s="96"/>
      <c r="E23" s="37"/>
      <c r="F23" s="37"/>
      <c r="G23" s="37"/>
      <c r="H23" s="71"/>
      <c r="I23" s="36"/>
      <c r="J23" s="36"/>
      <c r="K23" s="36"/>
      <c r="L23" s="36"/>
      <c r="M23" s="39"/>
      <c r="N23" s="25"/>
      <c r="O23" s="30"/>
    </row>
    <row r="24" spans="1:15" ht="15.75" customHeight="1">
      <c r="A24" s="19"/>
      <c r="B24" s="15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26"/>
      <c r="O24" s="27"/>
    </row>
    <row r="25" spans="1:15" ht="15.75" customHeight="1">
      <c r="A25" s="18"/>
      <c r="B25" s="14"/>
      <c r="C25" s="43"/>
      <c r="D25" s="96"/>
      <c r="E25" s="37"/>
      <c r="F25" s="37"/>
      <c r="G25" s="36"/>
      <c r="H25" s="36"/>
      <c r="I25" s="36"/>
      <c r="J25" s="36"/>
      <c r="K25" s="36"/>
      <c r="L25" s="36"/>
      <c r="M25" s="39"/>
      <c r="N25" s="25"/>
      <c r="O25" s="30"/>
    </row>
    <row r="26" spans="1:15" ht="15.75" customHeight="1">
      <c r="A26" s="19"/>
      <c r="B26" s="15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26"/>
      <c r="O26" s="27"/>
    </row>
    <row r="27" spans="1:15" ht="15.75" customHeight="1">
      <c r="A27" s="18"/>
      <c r="B27" s="13"/>
      <c r="C27" s="43"/>
      <c r="D27" s="38"/>
      <c r="E27" s="37"/>
      <c r="F27" s="37"/>
      <c r="G27" s="36"/>
      <c r="H27" s="36"/>
      <c r="I27" s="36"/>
      <c r="J27" s="36"/>
      <c r="K27" s="36"/>
      <c r="L27" s="36"/>
      <c r="M27" s="39"/>
      <c r="N27" s="25"/>
      <c r="O27" s="30"/>
    </row>
    <row r="28" spans="1:15" ht="15.75" customHeight="1">
      <c r="A28" s="19"/>
      <c r="B28" s="15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26"/>
      <c r="O28" s="27"/>
    </row>
    <row r="29" spans="1:15" ht="15.75" customHeight="1">
      <c r="A29" s="18"/>
      <c r="B29" s="14"/>
      <c r="C29" s="43"/>
      <c r="D29" s="96"/>
      <c r="E29" s="37"/>
      <c r="F29" s="37"/>
      <c r="G29" s="36"/>
      <c r="H29" s="36"/>
      <c r="I29" s="36"/>
      <c r="J29" s="36"/>
      <c r="K29" s="36"/>
      <c r="L29" s="36"/>
      <c r="M29" s="39"/>
      <c r="N29" s="25"/>
      <c r="O29" s="30"/>
    </row>
    <row r="30" spans="1:15" ht="15.75" customHeight="1">
      <c r="A30" s="19"/>
      <c r="B30" s="15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26"/>
      <c r="O30" s="27"/>
    </row>
    <row r="31" spans="1:15" ht="15.75" customHeight="1">
      <c r="A31" s="20"/>
      <c r="B31" s="16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28"/>
      <c r="O31" s="29"/>
    </row>
  </sheetData>
  <mergeCells count="4">
    <mergeCell ref="A2:B2"/>
    <mergeCell ref="A3:O3"/>
    <mergeCell ref="A1:O1"/>
    <mergeCell ref="C5:M5"/>
  </mergeCells>
  <printOptions/>
  <pageMargins left="0.7874015748031497" right="0.5905511811023623" top="0.7874015748031497" bottom="0.35433070866141736" header="0" footer="0"/>
  <pageSetup orientation="portrait" paperSize="9" r:id="rId3"/>
  <legacyDrawing r:id="rId2"/>
  <oleObjects>
    <oleObject progId="AutoCADLT.Drawing.4" shapeId="20394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Zeros="0" workbookViewId="0" topLeftCell="A1">
      <selection activeCell="A1" sqref="A1:I1"/>
    </sheetView>
  </sheetViews>
  <sheetFormatPr defaultColWidth="9.00390625" defaultRowHeight="15" customHeight="1"/>
  <cols>
    <col min="1" max="1" width="13.625" style="1" customWidth="1"/>
    <col min="2" max="9" width="9.50390625" style="1" customWidth="1"/>
    <col min="10" max="16384" width="9.00390625" style="1" customWidth="1"/>
  </cols>
  <sheetData>
    <row r="1" spans="1:9" ht="24.75" customHeight="1">
      <c r="A1" s="177" t="s">
        <v>42</v>
      </c>
      <c r="B1" s="178"/>
      <c r="C1" s="178"/>
      <c r="D1" s="178"/>
      <c r="E1" s="178"/>
      <c r="F1" s="178"/>
      <c r="G1" s="178"/>
      <c r="H1" s="178"/>
      <c r="I1" s="182"/>
    </row>
    <row r="2" spans="1:9" ht="24.75" customHeight="1">
      <c r="A2" s="177" t="s">
        <v>32</v>
      </c>
      <c r="B2" s="178"/>
      <c r="C2" s="188"/>
      <c r="D2" s="2" t="s">
        <v>49</v>
      </c>
      <c r="E2" s="2"/>
      <c r="F2" s="2"/>
      <c r="G2" s="2"/>
      <c r="H2" s="3"/>
      <c r="I2" s="4"/>
    </row>
    <row r="3" spans="1:9" s="9" customFormat="1" ht="15" customHeight="1">
      <c r="A3" s="47" t="s">
        <v>33</v>
      </c>
      <c r="B3" s="6"/>
      <c r="C3" s="6"/>
      <c r="D3" s="6"/>
      <c r="E3" s="6"/>
      <c r="F3" s="6"/>
      <c r="G3" s="6"/>
      <c r="H3" s="7"/>
      <c r="I3" s="8"/>
    </row>
    <row r="4" spans="1:9" ht="15" customHeight="1">
      <c r="A4" s="74" t="s">
        <v>18</v>
      </c>
      <c r="B4" s="75" t="s">
        <v>19</v>
      </c>
      <c r="C4" s="75" t="s">
        <v>17</v>
      </c>
      <c r="D4" s="75" t="s">
        <v>31</v>
      </c>
      <c r="E4" s="75" t="s">
        <v>43</v>
      </c>
      <c r="F4" s="75" t="s">
        <v>50</v>
      </c>
      <c r="G4" s="75" t="s">
        <v>51</v>
      </c>
      <c r="H4" s="75"/>
      <c r="I4" s="76"/>
    </row>
    <row r="5" spans="1:9" ht="13.5" customHeight="1">
      <c r="A5" s="77"/>
      <c r="B5" s="78"/>
      <c r="C5" s="79"/>
      <c r="D5" s="79"/>
      <c r="E5" s="79"/>
      <c r="F5" s="79"/>
      <c r="G5" s="79"/>
      <c r="H5" s="80"/>
      <c r="I5" s="48"/>
    </row>
    <row r="6" spans="1:9" ht="13.5" customHeight="1">
      <c r="A6" s="49">
        <v>600</v>
      </c>
      <c r="B6" s="50">
        <v>50</v>
      </c>
      <c r="C6" s="51">
        <v>1000</v>
      </c>
      <c r="D6" s="51">
        <v>1000</v>
      </c>
      <c r="E6" s="51">
        <v>150</v>
      </c>
      <c r="F6" s="51">
        <v>150</v>
      </c>
      <c r="G6" s="51">
        <v>600</v>
      </c>
      <c r="H6" s="51"/>
      <c r="I6" s="60"/>
    </row>
    <row r="7" spans="1:9" ht="13.5" customHeight="1">
      <c r="A7" s="81"/>
      <c r="B7" s="82"/>
      <c r="C7" s="83"/>
      <c r="D7" s="83"/>
      <c r="E7" s="83"/>
      <c r="F7" s="83"/>
      <c r="G7" s="83"/>
      <c r="H7" s="83"/>
      <c r="I7" s="84"/>
    </row>
    <row r="8" spans="1:9" ht="13.5" customHeight="1">
      <c r="A8" s="49">
        <v>700</v>
      </c>
      <c r="B8" s="50">
        <v>58</v>
      </c>
      <c r="C8" s="51">
        <v>1220</v>
      </c>
      <c r="D8" s="51">
        <v>1220</v>
      </c>
      <c r="E8" s="51">
        <v>200</v>
      </c>
      <c r="F8" s="51">
        <v>160</v>
      </c>
      <c r="G8" s="51">
        <v>800</v>
      </c>
      <c r="H8" s="51"/>
      <c r="I8" s="60"/>
    </row>
    <row r="9" spans="1:9" ht="13.5" customHeight="1">
      <c r="A9" s="81"/>
      <c r="B9" s="82"/>
      <c r="C9" s="83"/>
      <c r="D9" s="83"/>
      <c r="E9" s="83"/>
      <c r="F9" s="83"/>
      <c r="G9" s="83"/>
      <c r="H9" s="83"/>
      <c r="I9" s="84"/>
    </row>
    <row r="10" spans="1:9" ht="13.5" customHeight="1">
      <c r="A10" s="49">
        <v>800</v>
      </c>
      <c r="B10" s="50">
        <v>66</v>
      </c>
      <c r="C10" s="51">
        <v>1340</v>
      </c>
      <c r="D10" s="51">
        <v>1340</v>
      </c>
      <c r="E10" s="51">
        <v>200</v>
      </c>
      <c r="F10" s="51">
        <v>120</v>
      </c>
      <c r="G10" s="51">
        <v>1000</v>
      </c>
      <c r="H10" s="51"/>
      <c r="I10" s="60"/>
    </row>
    <row r="11" spans="1:9" ht="13.5" customHeight="1">
      <c r="A11" s="81"/>
      <c r="B11" s="82"/>
      <c r="C11" s="83"/>
      <c r="D11" s="83"/>
      <c r="E11" s="83"/>
      <c r="F11" s="83"/>
      <c r="G11" s="83"/>
      <c r="H11" s="83"/>
      <c r="I11" s="84"/>
    </row>
    <row r="12" spans="1:9" ht="13.5" customHeight="1">
      <c r="A12" s="49">
        <v>900</v>
      </c>
      <c r="B12" s="50">
        <v>75</v>
      </c>
      <c r="C12" s="51">
        <v>1460</v>
      </c>
      <c r="D12" s="51">
        <v>1460</v>
      </c>
      <c r="E12" s="51">
        <v>200</v>
      </c>
      <c r="F12" s="51">
        <v>180</v>
      </c>
      <c r="G12" s="51">
        <v>1000</v>
      </c>
      <c r="H12" s="51"/>
      <c r="I12" s="60"/>
    </row>
    <row r="13" spans="1:9" ht="13.5" customHeight="1">
      <c r="A13" s="81"/>
      <c r="B13" s="82"/>
      <c r="C13" s="83"/>
      <c r="D13" s="83"/>
      <c r="E13" s="83"/>
      <c r="F13" s="83"/>
      <c r="G13" s="83"/>
      <c r="H13" s="83"/>
      <c r="I13" s="84"/>
    </row>
    <row r="14" spans="1:9" ht="13.5" customHeight="1">
      <c r="A14" s="49">
        <v>1000</v>
      </c>
      <c r="B14" s="50">
        <v>82</v>
      </c>
      <c r="C14" s="51">
        <v>1580</v>
      </c>
      <c r="D14" s="51">
        <v>1580</v>
      </c>
      <c r="E14" s="51">
        <v>200</v>
      </c>
      <c r="F14" s="51">
        <v>140</v>
      </c>
      <c r="G14" s="51">
        <v>1200</v>
      </c>
      <c r="H14" s="51"/>
      <c r="I14" s="60"/>
    </row>
    <row r="15" spans="1:9" ht="13.5" customHeight="1">
      <c r="A15" s="81"/>
      <c r="B15" s="82"/>
      <c r="C15" s="83"/>
      <c r="D15" s="83"/>
      <c r="E15" s="83"/>
      <c r="F15" s="83"/>
      <c r="G15" s="83"/>
      <c r="H15" s="83"/>
      <c r="I15" s="84"/>
    </row>
    <row r="16" spans="1:9" ht="13.5" customHeight="1">
      <c r="A16" s="49"/>
      <c r="B16" s="50"/>
      <c r="C16" s="51"/>
      <c r="D16" s="51"/>
      <c r="E16" s="51"/>
      <c r="F16" s="51"/>
      <c r="G16" s="51"/>
      <c r="H16" s="51"/>
      <c r="I16" s="60"/>
    </row>
    <row r="17" spans="1:9" ht="13.5" customHeight="1">
      <c r="A17" s="81"/>
      <c r="B17" s="82"/>
      <c r="C17" s="83"/>
      <c r="D17" s="83"/>
      <c r="E17" s="83"/>
      <c r="F17" s="83"/>
      <c r="G17" s="83"/>
      <c r="H17" s="83"/>
      <c r="I17" s="84"/>
    </row>
    <row r="18" spans="1:9" ht="13.5" customHeight="1">
      <c r="A18" s="49"/>
      <c r="B18" s="50"/>
      <c r="C18" s="51"/>
      <c r="D18" s="51"/>
      <c r="E18" s="51"/>
      <c r="F18" s="51"/>
      <c r="G18" s="51"/>
      <c r="H18" s="51"/>
      <c r="I18" s="60"/>
    </row>
    <row r="19" spans="1:9" ht="13.5" customHeight="1">
      <c r="A19" s="81"/>
      <c r="B19" s="82"/>
      <c r="C19" s="83"/>
      <c r="D19" s="83"/>
      <c r="E19" s="83"/>
      <c r="F19" s="83"/>
      <c r="G19" s="83"/>
      <c r="H19" s="83"/>
      <c r="I19" s="84"/>
    </row>
    <row r="20" spans="1:9" ht="13.5" customHeight="1">
      <c r="A20" s="49"/>
      <c r="B20" s="50"/>
      <c r="C20" s="51"/>
      <c r="D20" s="51"/>
      <c r="E20" s="51"/>
      <c r="F20" s="51"/>
      <c r="G20" s="51"/>
      <c r="H20" s="51"/>
      <c r="I20" s="60"/>
    </row>
    <row r="21" spans="1:9" ht="13.5" customHeight="1">
      <c r="A21" s="81"/>
      <c r="B21" s="82"/>
      <c r="C21" s="83"/>
      <c r="D21" s="83"/>
      <c r="E21" s="83"/>
      <c r="F21" s="83"/>
      <c r="G21" s="83"/>
      <c r="H21" s="83"/>
      <c r="I21" s="84"/>
    </row>
    <row r="22" spans="1:9" ht="13.5" customHeight="1">
      <c r="A22" s="49"/>
      <c r="B22" s="50"/>
      <c r="C22" s="51"/>
      <c r="D22" s="51"/>
      <c r="E22" s="51"/>
      <c r="F22" s="51"/>
      <c r="G22" s="51"/>
      <c r="H22" s="51"/>
      <c r="I22" s="60"/>
    </row>
    <row r="23" spans="1:9" ht="13.5" customHeight="1">
      <c r="A23" s="81"/>
      <c r="B23" s="82"/>
      <c r="C23" s="83"/>
      <c r="D23" s="83"/>
      <c r="E23" s="83"/>
      <c r="F23" s="83"/>
      <c r="G23" s="83"/>
      <c r="H23" s="83"/>
      <c r="I23" s="84"/>
    </row>
    <row r="24" spans="1:9" ht="13.5" customHeight="1">
      <c r="A24" s="49"/>
      <c r="B24" s="50"/>
      <c r="C24" s="51"/>
      <c r="D24" s="51"/>
      <c r="E24" s="51"/>
      <c r="F24" s="51"/>
      <c r="G24" s="51"/>
      <c r="H24" s="51"/>
      <c r="I24" s="60"/>
    </row>
    <row r="25" spans="1:9" ht="13.5" customHeight="1">
      <c r="A25" s="81"/>
      <c r="B25" s="82"/>
      <c r="C25" s="83"/>
      <c r="D25" s="83"/>
      <c r="E25" s="83"/>
      <c r="F25" s="83"/>
      <c r="G25" s="83"/>
      <c r="H25" s="83"/>
      <c r="I25" s="84"/>
    </row>
    <row r="26" spans="1:9" ht="13.5" customHeight="1">
      <c r="A26" s="49"/>
      <c r="B26" s="50"/>
      <c r="C26" s="51"/>
      <c r="D26" s="51"/>
      <c r="E26" s="51"/>
      <c r="F26" s="51"/>
      <c r="G26" s="51"/>
      <c r="H26" s="51"/>
      <c r="I26" s="60"/>
    </row>
    <row r="27" spans="1:9" ht="13.5" customHeight="1">
      <c r="A27" s="81"/>
      <c r="B27" s="82"/>
      <c r="C27" s="83"/>
      <c r="D27" s="83"/>
      <c r="E27" s="83"/>
      <c r="F27" s="83"/>
      <c r="G27" s="83"/>
      <c r="H27" s="83"/>
      <c r="I27" s="84"/>
    </row>
    <row r="28" spans="1:9" ht="13.5" customHeight="1">
      <c r="A28" s="49"/>
      <c r="B28" s="50"/>
      <c r="C28" s="53"/>
      <c r="D28" s="53"/>
      <c r="E28" s="53"/>
      <c r="F28" s="53"/>
      <c r="G28" s="53"/>
      <c r="H28" s="53"/>
      <c r="I28" s="61"/>
    </row>
    <row r="29" spans="1:9" ht="15" customHeight="1">
      <c r="A29" s="55" t="s">
        <v>44</v>
      </c>
      <c r="B29" s="56"/>
      <c r="C29" s="56"/>
      <c r="D29" s="56"/>
      <c r="E29" s="56"/>
      <c r="F29" s="56"/>
      <c r="G29" s="56"/>
      <c r="H29" s="57" t="s">
        <v>1</v>
      </c>
      <c r="I29" s="58"/>
    </row>
    <row r="30" spans="1:9" ht="15" customHeight="1">
      <c r="A30" s="186" t="s">
        <v>36</v>
      </c>
      <c r="B30" s="85" t="s">
        <v>45</v>
      </c>
      <c r="C30" s="85" t="s">
        <v>0</v>
      </c>
      <c r="D30" s="86" t="s">
        <v>46</v>
      </c>
      <c r="E30" s="86" t="s">
        <v>37</v>
      </c>
      <c r="F30" s="86" t="s">
        <v>81</v>
      </c>
      <c r="G30" s="86" t="s">
        <v>58</v>
      </c>
      <c r="H30" s="85"/>
      <c r="I30" s="87" t="s">
        <v>34</v>
      </c>
    </row>
    <row r="31" spans="1:9" ht="15" customHeight="1">
      <c r="A31" s="187"/>
      <c r="B31" s="86" t="s">
        <v>47</v>
      </c>
      <c r="C31" s="86" t="s">
        <v>47</v>
      </c>
      <c r="D31" s="86" t="s">
        <v>48</v>
      </c>
      <c r="E31" s="86" t="s">
        <v>38</v>
      </c>
      <c r="F31" s="75" t="s">
        <v>56</v>
      </c>
      <c r="G31" s="75" t="s">
        <v>56</v>
      </c>
      <c r="H31" s="75"/>
      <c r="I31" s="88"/>
    </row>
    <row r="32" spans="1:9" ht="13.5" customHeight="1">
      <c r="A32" s="77"/>
      <c r="B32" s="78"/>
      <c r="C32" s="79"/>
      <c r="D32" s="79"/>
      <c r="E32" s="79"/>
      <c r="F32" s="79"/>
      <c r="G32" s="79"/>
      <c r="H32" s="80"/>
      <c r="I32" s="48"/>
    </row>
    <row r="33" spans="1:9" ht="13.5" customHeight="1">
      <c r="A33" s="49">
        <f>A6</f>
        <v>600</v>
      </c>
      <c r="B33" s="97">
        <f>(C6/1000+0.1+0.1)*10</f>
        <v>12.000000000000002</v>
      </c>
      <c r="C33" s="63">
        <f>D6/1000*2*10</f>
        <v>20</v>
      </c>
      <c r="D33" s="63">
        <f>(C6/1000*D6/1000-(A6/1000+2*B6/1000)^2*PI()/4)*10</f>
        <v>6.151548999352504</v>
      </c>
      <c r="E33" s="63">
        <f>10/2.43</f>
        <v>4.11522633744856</v>
      </c>
      <c r="F33" s="63">
        <f>ROUND(20*10*0.995,1)+ROUND(100*2.32*0.995,1)</f>
        <v>429.8</v>
      </c>
      <c r="G33" s="63"/>
      <c r="H33" s="64"/>
      <c r="I33" s="52"/>
    </row>
    <row r="34" spans="1:9" ht="13.5" customHeight="1">
      <c r="A34" s="77"/>
      <c r="B34" s="98"/>
      <c r="C34" s="94"/>
      <c r="D34" s="94"/>
      <c r="E34" s="94"/>
      <c r="F34" s="65"/>
      <c r="G34" s="65"/>
      <c r="H34" s="66"/>
      <c r="I34" s="48"/>
    </row>
    <row r="35" spans="1:9" ht="13.5" customHeight="1">
      <c r="A35" s="49">
        <f>A8</f>
        <v>700</v>
      </c>
      <c r="B35" s="97">
        <f>(C8/1000+0.1+0.1)*10</f>
        <v>14.200000000000001</v>
      </c>
      <c r="C35" s="63">
        <f>D8/1000*2*10</f>
        <v>24.4</v>
      </c>
      <c r="D35" s="63">
        <f>(C8/1000*D8/1000-(A8/1000+2*B8/1000)^2*PI()/4)*10</f>
        <v>9.654379205128286</v>
      </c>
      <c r="E35" s="63">
        <f>10/2.43</f>
        <v>4.11522633744856</v>
      </c>
      <c r="F35" s="63">
        <f>ROUND(24*10*0.995,1)+ROUND(100*2.76*0.995,1)</f>
        <v>513.4000000000001</v>
      </c>
      <c r="G35" s="63"/>
      <c r="H35" s="64"/>
      <c r="I35" s="52"/>
    </row>
    <row r="36" spans="1:9" ht="13.5" customHeight="1">
      <c r="A36" s="77"/>
      <c r="B36" s="98"/>
      <c r="C36" s="94"/>
      <c r="D36" s="94"/>
      <c r="E36" s="94"/>
      <c r="F36" s="65"/>
      <c r="G36" s="65"/>
      <c r="H36" s="66"/>
      <c r="I36" s="48"/>
    </row>
    <row r="37" spans="1:9" ht="13.5" customHeight="1">
      <c r="A37" s="49">
        <f>A10</f>
        <v>800</v>
      </c>
      <c r="B37" s="97">
        <f>(C10/1000+0.1+0.1)*10</f>
        <v>15.400000000000002</v>
      </c>
      <c r="C37" s="63">
        <f>D10/1000*2*10</f>
        <v>26.8</v>
      </c>
      <c r="D37" s="63">
        <f>(C10/1000*D10/1000-(A10/1000+2*B10/1000)^2*PI()/4)*10</f>
        <v>11.13384305717055</v>
      </c>
      <c r="E37" s="63">
        <f>10/2.43</f>
        <v>4.11522633744856</v>
      </c>
      <c r="F37" s="63">
        <f>ROUND(100*3*0.995,1)</f>
        <v>298.5</v>
      </c>
      <c r="G37" s="63">
        <f>ROUND(28*10*1.56,1)</f>
        <v>436.8</v>
      </c>
      <c r="H37" s="64"/>
      <c r="I37" s="52"/>
    </row>
    <row r="38" spans="1:9" ht="13.5" customHeight="1">
      <c r="A38" s="77"/>
      <c r="B38" s="98"/>
      <c r="C38" s="94"/>
      <c r="D38" s="94"/>
      <c r="E38" s="94"/>
      <c r="F38" s="65"/>
      <c r="G38" s="65"/>
      <c r="H38" s="66"/>
      <c r="I38" s="48"/>
    </row>
    <row r="39" spans="1:9" ht="13.5" customHeight="1">
      <c r="A39" s="49">
        <f>A12</f>
        <v>900</v>
      </c>
      <c r="B39" s="97">
        <f>(C12/1000+0.1+0.1)*10</f>
        <v>16.6</v>
      </c>
      <c r="C39" s="63">
        <f>D12/1000*2*10</f>
        <v>29.2</v>
      </c>
      <c r="D39" s="63">
        <f>(C12/1000*D12/1000-(A12/1000+2*B12/1000)^2*PI()/4)*10</f>
        <v>12.65698524854313</v>
      </c>
      <c r="E39" s="63">
        <f>10/2.43</f>
        <v>4.11522633744856</v>
      </c>
      <c r="F39" s="63">
        <f>ROUND(100*3.24*0.995,1)</f>
        <v>322.4</v>
      </c>
      <c r="G39" s="63">
        <f>ROUND(28*10*1.56,1)</f>
        <v>436.8</v>
      </c>
      <c r="H39" s="64"/>
      <c r="I39" s="52"/>
    </row>
    <row r="40" spans="1:9" ht="13.5" customHeight="1">
      <c r="A40" s="77"/>
      <c r="B40" s="98"/>
      <c r="C40" s="94"/>
      <c r="D40" s="94"/>
      <c r="E40" s="94"/>
      <c r="F40" s="65"/>
      <c r="G40" s="65"/>
      <c r="H40" s="66"/>
      <c r="I40" s="48"/>
    </row>
    <row r="41" spans="1:9" ht="13.5" customHeight="1">
      <c r="A41" s="49">
        <f>A14</f>
        <v>1000</v>
      </c>
      <c r="B41" s="97">
        <f>(C14/1000+0.1+0.1)*10</f>
        <v>17.800000000000004</v>
      </c>
      <c r="C41" s="63">
        <f>D14/1000*2*10</f>
        <v>31.6</v>
      </c>
      <c r="D41" s="63">
        <f>(C14/1000*D14/1000-(A14/1000+2*B14/1000)^2*PI()/4)*10</f>
        <v>14.32267170005451</v>
      </c>
      <c r="E41" s="63">
        <f>10/2.43</f>
        <v>4.11522633744856</v>
      </c>
      <c r="F41" s="63">
        <f>ROUND(100*3.48*0.995,1)</f>
        <v>346.3</v>
      </c>
      <c r="G41" s="63">
        <f>ROUND(32*10*1.56,1)</f>
        <v>499.2</v>
      </c>
      <c r="H41" s="64"/>
      <c r="I41" s="52"/>
    </row>
    <row r="42" spans="1:9" ht="13.5" customHeight="1">
      <c r="A42" s="77"/>
      <c r="B42" s="78"/>
      <c r="C42" s="94"/>
      <c r="D42" s="94"/>
      <c r="E42" s="94"/>
      <c r="F42" s="65"/>
      <c r="G42" s="65"/>
      <c r="H42" s="66"/>
      <c r="I42" s="48"/>
    </row>
    <row r="43" spans="1:9" ht="13.5" customHeight="1">
      <c r="A43" s="49">
        <f>A16</f>
        <v>0</v>
      </c>
      <c r="B43" s="62"/>
      <c r="C43" s="63">
        <f>E16/1000*4*10</f>
        <v>0</v>
      </c>
      <c r="D43" s="63">
        <f>(D16/1000*E16/1000-B16/1000*C16/1000)*10</f>
        <v>0</v>
      </c>
      <c r="E43" s="63">
        <f>0.15*E16/1000*2</f>
        <v>0</v>
      </c>
      <c r="F43" s="63"/>
      <c r="G43" s="63"/>
      <c r="H43" s="64"/>
      <c r="I43" s="52"/>
    </row>
    <row r="44" spans="1:9" ht="13.5" customHeight="1">
      <c r="A44" s="77"/>
      <c r="B44" s="78"/>
      <c r="C44" s="94"/>
      <c r="D44" s="94"/>
      <c r="E44" s="94"/>
      <c r="F44" s="65"/>
      <c r="G44" s="65"/>
      <c r="H44" s="66"/>
      <c r="I44" s="48"/>
    </row>
    <row r="45" spans="1:9" ht="13.5" customHeight="1">
      <c r="A45" s="49">
        <f>A18</f>
        <v>0</v>
      </c>
      <c r="B45" s="62"/>
      <c r="C45" s="63">
        <f>E18/1000*4*10</f>
        <v>0</v>
      </c>
      <c r="D45" s="63">
        <f>(D18/1000*E18/1000-B18/1000*C18/1000)*10</f>
        <v>0</v>
      </c>
      <c r="E45" s="63">
        <f>0.15*E18/1000*2</f>
        <v>0</v>
      </c>
      <c r="F45" s="63"/>
      <c r="G45" s="63"/>
      <c r="H45" s="64"/>
      <c r="I45" s="52"/>
    </row>
    <row r="46" spans="1:9" ht="13.5" customHeight="1">
      <c r="A46" s="77"/>
      <c r="B46" s="89"/>
      <c r="C46" s="65"/>
      <c r="D46" s="65"/>
      <c r="E46" s="65"/>
      <c r="F46" s="65"/>
      <c r="G46" s="65"/>
      <c r="H46" s="66"/>
      <c r="I46" s="48"/>
    </row>
    <row r="47" spans="1:9" ht="13.5" customHeight="1">
      <c r="A47" s="49">
        <f>A20</f>
        <v>0</v>
      </c>
      <c r="B47" s="62"/>
      <c r="C47" s="63"/>
      <c r="D47" s="63"/>
      <c r="E47" s="63"/>
      <c r="F47" s="63"/>
      <c r="G47" s="63"/>
      <c r="H47" s="64"/>
      <c r="I47" s="52"/>
    </row>
    <row r="48" spans="1:9" ht="13.5" customHeight="1">
      <c r="A48" s="77"/>
      <c r="B48" s="89"/>
      <c r="C48" s="65"/>
      <c r="D48" s="65"/>
      <c r="E48" s="65"/>
      <c r="F48" s="65"/>
      <c r="G48" s="65"/>
      <c r="H48" s="66"/>
      <c r="I48" s="48"/>
    </row>
    <row r="49" spans="1:9" ht="13.5" customHeight="1">
      <c r="A49" s="49">
        <f>A22</f>
        <v>0</v>
      </c>
      <c r="B49" s="62"/>
      <c r="C49" s="63"/>
      <c r="D49" s="63"/>
      <c r="E49" s="63"/>
      <c r="F49" s="63"/>
      <c r="G49" s="63"/>
      <c r="H49" s="64"/>
      <c r="I49" s="52"/>
    </row>
    <row r="50" spans="1:9" ht="13.5" customHeight="1">
      <c r="A50" s="77"/>
      <c r="B50" s="89"/>
      <c r="C50" s="65"/>
      <c r="D50" s="65"/>
      <c r="E50" s="65"/>
      <c r="F50" s="65"/>
      <c r="G50" s="65"/>
      <c r="H50" s="66"/>
      <c r="I50" s="48"/>
    </row>
    <row r="51" spans="1:9" ht="13.5" customHeight="1">
      <c r="A51" s="49">
        <f>A24</f>
        <v>0</v>
      </c>
      <c r="B51" s="62"/>
      <c r="C51" s="63"/>
      <c r="D51" s="63"/>
      <c r="E51" s="63"/>
      <c r="F51" s="63"/>
      <c r="G51" s="63"/>
      <c r="H51" s="64"/>
      <c r="I51" s="52"/>
    </row>
    <row r="52" spans="1:9" ht="13.5" customHeight="1">
      <c r="A52" s="77"/>
      <c r="B52" s="89"/>
      <c r="C52" s="65"/>
      <c r="D52" s="65"/>
      <c r="E52" s="65"/>
      <c r="F52" s="65"/>
      <c r="G52" s="65"/>
      <c r="H52" s="66"/>
      <c r="I52" s="48"/>
    </row>
    <row r="53" spans="1:9" ht="13.5" customHeight="1">
      <c r="A53" s="49">
        <f>A26</f>
        <v>0</v>
      </c>
      <c r="B53" s="89"/>
      <c r="C53" s="65"/>
      <c r="D53" s="65"/>
      <c r="E53" s="65"/>
      <c r="F53" s="65"/>
      <c r="G53" s="65"/>
      <c r="H53" s="66"/>
      <c r="I53" s="48"/>
    </row>
    <row r="54" spans="1:9" ht="13.5" customHeight="1">
      <c r="A54" s="77"/>
      <c r="B54" s="90"/>
      <c r="C54" s="91"/>
      <c r="D54" s="91"/>
      <c r="E54" s="91"/>
      <c r="F54" s="91"/>
      <c r="G54" s="91"/>
      <c r="H54" s="92"/>
      <c r="I54" s="93"/>
    </row>
    <row r="55" spans="1:9" ht="13.5" customHeight="1">
      <c r="A55" s="59">
        <f>A28</f>
        <v>0</v>
      </c>
      <c r="B55" s="67"/>
      <c r="C55" s="68"/>
      <c r="D55" s="68"/>
      <c r="E55" s="68"/>
      <c r="F55" s="68"/>
      <c r="G55" s="68"/>
      <c r="H55" s="69"/>
      <c r="I55" s="54"/>
    </row>
    <row r="56" spans="1:9" ht="24.75" customHeight="1">
      <c r="A56" s="22"/>
      <c r="B56" s="2"/>
      <c r="C56" s="2"/>
      <c r="D56" s="2"/>
      <c r="E56" s="2"/>
      <c r="F56" s="2"/>
      <c r="G56" s="2"/>
      <c r="H56" s="3"/>
      <c r="I56" s="4"/>
    </row>
  </sheetData>
  <mergeCells count="3">
    <mergeCell ref="A30:A31"/>
    <mergeCell ref="A2:C2"/>
    <mergeCell ref="A1:I1"/>
  </mergeCells>
  <printOptions/>
  <pageMargins left="0.7874015748031497" right="0.56" top="0.7874015748031497" bottom="0.35433070866141736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:P1"/>
    </sheetView>
  </sheetViews>
  <sheetFormatPr defaultColWidth="9.00390625" defaultRowHeight="15" customHeight="1"/>
  <cols>
    <col min="1" max="1" width="11.625" style="102" customWidth="1"/>
    <col min="2" max="2" width="7.125" style="102" customWidth="1"/>
    <col min="3" max="3" width="7.00390625" style="102" customWidth="1"/>
    <col min="4" max="4" width="2.875" style="102" customWidth="1"/>
    <col min="5" max="5" width="6.625" style="102" customWidth="1"/>
    <col min="6" max="6" width="2.875" style="102" customWidth="1"/>
    <col min="7" max="7" width="6.625" style="102" customWidth="1"/>
    <col min="8" max="8" width="2.875" style="102" customWidth="1"/>
    <col min="9" max="9" width="6.625" style="102" customWidth="1"/>
    <col min="10" max="10" width="2.875" style="102" customWidth="1"/>
    <col min="11" max="11" width="4.75390625" style="102" customWidth="1"/>
    <col min="12" max="12" width="2.875" style="102" customWidth="1"/>
    <col min="13" max="13" width="5.75390625" style="102" customWidth="1"/>
    <col min="14" max="14" width="1.875" style="102" customWidth="1"/>
    <col min="15" max="15" width="7.125" style="102" customWidth="1"/>
    <col min="16" max="16" width="10.125" style="102" customWidth="1"/>
    <col min="17" max="16384" width="9.00390625" style="102" customWidth="1"/>
  </cols>
  <sheetData>
    <row r="1" spans="1:16" ht="24.75" customHeight="1">
      <c r="A1" s="189" t="s">
        <v>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</row>
    <row r="2" spans="1:16" ht="24.75" customHeight="1">
      <c r="A2" s="189" t="s">
        <v>3</v>
      </c>
      <c r="B2" s="190"/>
      <c r="C2" s="190"/>
      <c r="D2" s="103" t="s">
        <v>52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4"/>
      <c r="P2" s="105"/>
    </row>
    <row r="3" spans="1:16" ht="24.75" customHeigh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106"/>
      <c r="N3" s="106"/>
      <c r="O3" s="106"/>
      <c r="P3" s="107"/>
    </row>
    <row r="4" spans="1:16" ht="24.75" customHeight="1">
      <c r="A4" s="201"/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6"/>
      <c r="N4" s="206"/>
      <c r="O4" s="206"/>
      <c r="P4" s="108"/>
    </row>
    <row r="5" spans="1:16" ht="24.75" customHeight="1">
      <c r="A5" s="201"/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176" t="s">
        <v>62</v>
      </c>
      <c r="N5" s="204"/>
      <c r="O5" s="173">
        <v>1000</v>
      </c>
      <c r="P5" s="108"/>
    </row>
    <row r="6" spans="1:16" ht="24.75" customHeight="1">
      <c r="A6" s="201"/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192" t="s">
        <v>63</v>
      </c>
      <c r="N6" s="193"/>
      <c r="O6" s="194"/>
      <c r="P6" s="108"/>
    </row>
    <row r="7" spans="1:16" ht="24.75" customHeight="1">
      <c r="A7" s="201"/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192" t="s">
        <v>62</v>
      </c>
      <c r="N7" s="194"/>
      <c r="O7" s="109">
        <f>VLOOKUP($O$5,P4型,1,FALSE)</f>
        <v>1000</v>
      </c>
      <c r="P7" s="108"/>
    </row>
    <row r="8" spans="1:16" ht="24.75" customHeight="1">
      <c r="A8" s="201"/>
      <c r="B8" s="202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192" t="s">
        <v>64</v>
      </c>
      <c r="N8" s="194"/>
      <c r="O8" s="109">
        <f>VLOOKUP($O$5,P4型,2,FALSE)</f>
        <v>82</v>
      </c>
      <c r="P8" s="108"/>
    </row>
    <row r="9" spans="1:16" ht="24.75" customHeight="1">
      <c r="A9" s="201"/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192" t="s">
        <v>65</v>
      </c>
      <c r="N9" s="194"/>
      <c r="O9" s="109">
        <f>VLOOKUP($O$5,P4型,3,FALSE)</f>
        <v>1580</v>
      </c>
      <c r="P9" s="108"/>
    </row>
    <row r="10" spans="1:16" ht="24.75" customHeight="1">
      <c r="A10" s="201"/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192" t="s">
        <v>66</v>
      </c>
      <c r="N10" s="194"/>
      <c r="O10" s="109">
        <f>VLOOKUP($O$5,P4型,4,FALSE)</f>
        <v>1580</v>
      </c>
      <c r="P10" s="108"/>
    </row>
    <row r="11" spans="1:16" ht="24.75" customHeight="1">
      <c r="A11" s="201"/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192" t="s">
        <v>67</v>
      </c>
      <c r="N11" s="194"/>
      <c r="O11" s="109">
        <f>VLOOKUP($O$5,P4型,5,FALSE)</f>
        <v>200</v>
      </c>
      <c r="P11" s="108"/>
    </row>
    <row r="12" spans="1:16" ht="24.75" customHeight="1">
      <c r="A12" s="201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5"/>
      <c r="N12" s="205"/>
      <c r="O12" s="110"/>
      <c r="P12" s="108"/>
    </row>
    <row r="13" spans="1:16" ht="24.75" customHeight="1">
      <c r="A13" s="201"/>
      <c r="B13" s="202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95"/>
      <c r="N13" s="195"/>
      <c r="O13" s="111"/>
      <c r="P13" s="108"/>
    </row>
    <row r="14" spans="1:16" ht="24.75" customHeight="1">
      <c r="A14" s="174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12"/>
      <c r="N14" s="112"/>
      <c r="O14" s="113" t="s">
        <v>76</v>
      </c>
      <c r="P14" s="114"/>
    </row>
    <row r="15" spans="1:16" s="119" customFormat="1" ht="24.75" customHeight="1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 t="s">
        <v>1</v>
      </c>
      <c r="P15" s="118"/>
    </row>
    <row r="16" spans="1:16" ht="24.75" customHeight="1">
      <c r="A16" s="120" t="s">
        <v>5</v>
      </c>
      <c r="B16" s="196" t="s">
        <v>6</v>
      </c>
      <c r="C16" s="207"/>
      <c r="D16" s="196" t="s">
        <v>83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8"/>
      <c r="O16" s="121" t="s">
        <v>7</v>
      </c>
      <c r="P16" s="122" t="s">
        <v>8</v>
      </c>
    </row>
    <row r="17" spans="1:16" ht="15.75" customHeight="1">
      <c r="A17" s="123"/>
      <c r="B17" s="124"/>
      <c r="C17" s="125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8"/>
      <c r="O17" s="129"/>
      <c r="P17" s="130"/>
    </row>
    <row r="18" spans="1:16" ht="15.75" customHeight="1">
      <c r="A18" s="131" t="s">
        <v>9</v>
      </c>
      <c r="B18" s="208" t="s">
        <v>10</v>
      </c>
      <c r="C18" s="209"/>
      <c r="D18" s="132" t="s">
        <v>11</v>
      </c>
      <c r="E18" s="133">
        <f>$O$9/1000</f>
        <v>1.58</v>
      </c>
      <c r="F18" s="134" t="s">
        <v>12</v>
      </c>
      <c r="G18" s="134">
        <v>0.1</v>
      </c>
      <c r="H18" s="134" t="s">
        <v>12</v>
      </c>
      <c r="I18" s="134">
        <v>0.1</v>
      </c>
      <c r="J18" s="135" t="s">
        <v>13</v>
      </c>
      <c r="K18" s="136" t="s">
        <v>22</v>
      </c>
      <c r="L18" s="135"/>
      <c r="M18" s="136"/>
      <c r="N18" s="137"/>
      <c r="O18" s="138" t="s">
        <v>68</v>
      </c>
      <c r="P18" s="139">
        <f>(E18+G18+I18)*K18</f>
        <v>17.800000000000004</v>
      </c>
    </row>
    <row r="19" spans="1:16" ht="15.75" customHeight="1">
      <c r="A19" s="140"/>
      <c r="B19" s="141"/>
      <c r="C19" s="142"/>
      <c r="D19" s="143"/>
      <c r="E19" s="144"/>
      <c r="F19" s="145"/>
      <c r="G19" s="144"/>
      <c r="H19" s="145"/>
      <c r="I19" s="145"/>
      <c r="J19" s="145"/>
      <c r="K19" s="145"/>
      <c r="L19" s="145"/>
      <c r="M19" s="145"/>
      <c r="N19" s="146"/>
      <c r="O19" s="147"/>
      <c r="P19" s="148"/>
    </row>
    <row r="20" spans="1:16" ht="15.75" customHeight="1">
      <c r="A20" s="131" t="s">
        <v>14</v>
      </c>
      <c r="B20" s="210"/>
      <c r="C20" s="209"/>
      <c r="D20" s="132"/>
      <c r="E20" s="133">
        <f>$O$10/1000</f>
        <v>1.58</v>
      </c>
      <c r="F20" s="134" t="s">
        <v>15</v>
      </c>
      <c r="G20" s="149">
        <v>2</v>
      </c>
      <c r="H20" s="134" t="s">
        <v>15</v>
      </c>
      <c r="I20" s="136" t="s">
        <v>22</v>
      </c>
      <c r="J20" s="134"/>
      <c r="K20" s="134"/>
      <c r="L20" s="135"/>
      <c r="M20" s="134"/>
      <c r="N20" s="137"/>
      <c r="O20" s="138" t="s">
        <v>68</v>
      </c>
      <c r="P20" s="139">
        <f>E20*G20*I20</f>
        <v>31.6</v>
      </c>
    </row>
    <row r="21" spans="1:16" ht="15.75" customHeight="1">
      <c r="A21" s="140"/>
      <c r="B21" s="141"/>
      <c r="C21" s="142"/>
      <c r="D21" s="143"/>
      <c r="E21" s="144"/>
      <c r="F21" s="145"/>
      <c r="G21" s="144"/>
      <c r="H21" s="145"/>
      <c r="I21" s="145"/>
      <c r="J21" s="145"/>
      <c r="K21" s="145"/>
      <c r="L21" s="145"/>
      <c r="M21" s="145"/>
      <c r="N21" s="146"/>
      <c r="O21" s="147"/>
      <c r="P21" s="148"/>
    </row>
    <row r="22" spans="1:16" ht="15.75" customHeight="1">
      <c r="A22" s="131" t="s">
        <v>16</v>
      </c>
      <c r="B22" s="208" t="s">
        <v>82</v>
      </c>
      <c r="C22" s="209"/>
      <c r="D22" s="132" t="s">
        <v>30</v>
      </c>
      <c r="E22" s="133">
        <f>$O$9/1000</f>
        <v>1.58</v>
      </c>
      <c r="F22" s="134" t="s">
        <v>15</v>
      </c>
      <c r="G22" s="133">
        <f>$O$10/1000</f>
        <v>1.58</v>
      </c>
      <c r="H22" s="150" t="s">
        <v>26</v>
      </c>
      <c r="I22" s="133">
        <f>$O$7/1000</f>
        <v>1</v>
      </c>
      <c r="J22" s="134" t="s">
        <v>12</v>
      </c>
      <c r="K22" s="149">
        <v>2</v>
      </c>
      <c r="L22" s="134" t="s">
        <v>15</v>
      </c>
      <c r="M22" s="133">
        <f>$O$8/1000</f>
        <v>0.082</v>
      </c>
      <c r="N22" s="135" t="s">
        <v>69</v>
      </c>
      <c r="O22" s="138"/>
      <c r="P22" s="139"/>
    </row>
    <row r="23" spans="1:16" ht="15.75" customHeight="1">
      <c r="A23" s="151"/>
      <c r="B23" s="152"/>
      <c r="C23" s="142"/>
      <c r="D23" s="143"/>
      <c r="E23" s="144"/>
      <c r="F23" s="145"/>
      <c r="G23" s="144"/>
      <c r="H23" s="145"/>
      <c r="I23" s="145"/>
      <c r="J23" s="145"/>
      <c r="K23" s="145"/>
      <c r="L23" s="145"/>
      <c r="M23" s="145"/>
      <c r="N23" s="146"/>
      <c r="O23" s="147"/>
      <c r="P23" s="148"/>
    </row>
    <row r="24" spans="1:16" ht="15.75" customHeight="1">
      <c r="A24" s="131"/>
      <c r="B24" s="210"/>
      <c r="C24" s="209"/>
      <c r="D24" s="134" t="s">
        <v>15</v>
      </c>
      <c r="E24" s="134" t="s">
        <v>25</v>
      </c>
      <c r="F24" s="135" t="s">
        <v>70</v>
      </c>
      <c r="G24" s="136" t="s">
        <v>22</v>
      </c>
      <c r="H24" s="134"/>
      <c r="I24" s="134"/>
      <c r="J24" s="135"/>
      <c r="K24" s="153"/>
      <c r="L24" s="135"/>
      <c r="M24" s="136"/>
      <c r="N24" s="137"/>
      <c r="O24" s="138" t="s">
        <v>71</v>
      </c>
      <c r="P24" s="139">
        <f>(E22*G22-POWER(I22+K22*M22,2)*PI()/4)*G24</f>
        <v>14.322671700054514</v>
      </c>
    </row>
    <row r="25" spans="1:16" ht="15.75" customHeight="1">
      <c r="A25" s="140"/>
      <c r="B25" s="141"/>
      <c r="C25" s="142"/>
      <c r="D25" s="143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147"/>
      <c r="P25" s="154"/>
    </row>
    <row r="26" spans="1:16" ht="15.75" customHeight="1">
      <c r="A26" s="131" t="s">
        <v>54</v>
      </c>
      <c r="B26" s="208" t="s">
        <v>72</v>
      </c>
      <c r="C26" s="209"/>
      <c r="D26" s="155"/>
      <c r="E26" s="135" t="s">
        <v>73</v>
      </c>
      <c r="F26" s="134"/>
      <c r="G26" s="134"/>
      <c r="H26" s="134"/>
      <c r="I26" s="149"/>
      <c r="J26" s="135"/>
      <c r="K26" s="135"/>
      <c r="L26" s="135"/>
      <c r="M26" s="135"/>
      <c r="N26" s="137"/>
      <c r="O26" s="138" t="s">
        <v>74</v>
      </c>
      <c r="P26" s="139">
        <f>VLOOKUP($O$5,P4型材料,6,FALSE)</f>
        <v>346.3</v>
      </c>
    </row>
    <row r="27" spans="1:16" ht="15.75" customHeight="1">
      <c r="A27" s="140"/>
      <c r="B27" s="141"/>
      <c r="C27" s="142"/>
      <c r="D27" s="143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47"/>
      <c r="P27" s="154"/>
    </row>
    <row r="28" spans="1:16" ht="15.75" customHeight="1">
      <c r="A28" s="131"/>
      <c r="B28" s="208" t="s">
        <v>75</v>
      </c>
      <c r="C28" s="209"/>
      <c r="D28" s="155"/>
      <c r="E28" s="135" t="s">
        <v>73</v>
      </c>
      <c r="F28" s="134"/>
      <c r="G28" s="134"/>
      <c r="H28" s="134"/>
      <c r="I28" s="149"/>
      <c r="J28" s="135"/>
      <c r="K28" s="135"/>
      <c r="L28" s="135"/>
      <c r="M28" s="135"/>
      <c r="N28" s="137"/>
      <c r="O28" s="138" t="s">
        <v>74</v>
      </c>
      <c r="P28" s="139">
        <f>VLOOKUP($O$5,P4型材料,7,FALSE)</f>
        <v>499.2</v>
      </c>
    </row>
    <row r="29" spans="1:16" ht="15.75" customHeight="1">
      <c r="A29" s="140"/>
      <c r="B29" s="141"/>
      <c r="C29" s="142"/>
      <c r="D29" s="143"/>
      <c r="E29" s="145"/>
      <c r="F29" s="145"/>
      <c r="G29" s="145"/>
      <c r="H29" s="145"/>
      <c r="I29" s="145"/>
      <c r="J29" s="145"/>
      <c r="K29" s="145"/>
      <c r="L29" s="145"/>
      <c r="M29" s="145"/>
      <c r="N29" s="146"/>
      <c r="O29" s="147"/>
      <c r="P29" s="154"/>
    </row>
    <row r="30" spans="1:16" ht="15.75" customHeight="1">
      <c r="A30" s="156" t="s">
        <v>77</v>
      </c>
      <c r="B30" s="157" t="s">
        <v>78</v>
      </c>
      <c r="C30" s="158">
        <f>O5</f>
        <v>1000</v>
      </c>
      <c r="D30" s="155"/>
      <c r="E30" s="159">
        <v>10</v>
      </c>
      <c r="F30" s="134" t="s">
        <v>28</v>
      </c>
      <c r="G30" s="160">
        <v>2.43</v>
      </c>
      <c r="H30" s="134"/>
      <c r="I30" s="149"/>
      <c r="J30" s="135"/>
      <c r="K30" s="135"/>
      <c r="L30" s="135"/>
      <c r="M30" s="135"/>
      <c r="N30" s="137"/>
      <c r="O30" s="138"/>
      <c r="P30" s="139">
        <f>E30/G30</f>
        <v>4.11522633744856</v>
      </c>
    </row>
    <row r="31" spans="1:16" ht="15.75" customHeight="1">
      <c r="A31" s="140"/>
      <c r="B31" s="141"/>
      <c r="C31" s="142"/>
      <c r="D31" s="143"/>
      <c r="E31" s="145"/>
      <c r="F31" s="145"/>
      <c r="G31" s="145"/>
      <c r="H31" s="145"/>
      <c r="I31" s="145"/>
      <c r="J31" s="145"/>
      <c r="K31" s="145"/>
      <c r="L31" s="145"/>
      <c r="M31" s="145"/>
      <c r="N31" s="146"/>
      <c r="O31" s="147"/>
      <c r="P31" s="154"/>
    </row>
    <row r="32" spans="1:16" ht="15.75" customHeight="1">
      <c r="A32" s="131"/>
      <c r="B32" s="161"/>
      <c r="C32" s="162"/>
      <c r="D32" s="155"/>
      <c r="E32" s="163"/>
      <c r="F32" s="134"/>
      <c r="G32" s="134"/>
      <c r="H32" s="134"/>
      <c r="I32" s="149"/>
      <c r="J32" s="135"/>
      <c r="K32" s="135"/>
      <c r="L32" s="135"/>
      <c r="M32" s="135"/>
      <c r="N32" s="137"/>
      <c r="O32" s="138"/>
      <c r="P32" s="139"/>
    </row>
    <row r="33" spans="1:16" ht="15.75" customHeight="1">
      <c r="A33" s="151"/>
      <c r="B33" s="152"/>
      <c r="C33" s="142"/>
      <c r="D33" s="143"/>
      <c r="E33" s="145"/>
      <c r="F33" s="145"/>
      <c r="G33" s="145"/>
      <c r="H33" s="145"/>
      <c r="I33" s="145"/>
      <c r="J33" s="145"/>
      <c r="K33" s="145"/>
      <c r="L33" s="145"/>
      <c r="M33" s="145"/>
      <c r="N33" s="146"/>
      <c r="O33" s="147"/>
      <c r="P33" s="154"/>
    </row>
    <row r="34" spans="1:16" ht="15.75" customHeight="1">
      <c r="A34" s="131"/>
      <c r="B34" s="161"/>
      <c r="C34" s="162"/>
      <c r="D34" s="155"/>
      <c r="E34" s="163"/>
      <c r="F34" s="134"/>
      <c r="G34" s="134"/>
      <c r="H34" s="134"/>
      <c r="I34" s="149"/>
      <c r="J34" s="135"/>
      <c r="K34" s="135"/>
      <c r="L34" s="135"/>
      <c r="M34" s="135"/>
      <c r="N34" s="137"/>
      <c r="O34" s="138"/>
      <c r="P34" s="139"/>
    </row>
    <row r="35" spans="1:16" ht="15.75" customHeight="1">
      <c r="A35" s="140"/>
      <c r="B35" s="141"/>
      <c r="C35" s="142"/>
      <c r="D35" s="143"/>
      <c r="E35" s="145"/>
      <c r="F35" s="145"/>
      <c r="G35" s="145"/>
      <c r="H35" s="145"/>
      <c r="I35" s="145"/>
      <c r="J35" s="145"/>
      <c r="K35" s="145"/>
      <c r="L35" s="145"/>
      <c r="M35" s="145"/>
      <c r="N35" s="146"/>
      <c r="O35" s="147"/>
      <c r="P35" s="154"/>
    </row>
    <row r="36" spans="1:16" ht="15.75" customHeight="1">
      <c r="A36" s="131"/>
      <c r="B36" s="161"/>
      <c r="C36" s="162"/>
      <c r="D36" s="155"/>
      <c r="E36" s="163"/>
      <c r="F36" s="134"/>
      <c r="G36" s="134"/>
      <c r="H36" s="135"/>
      <c r="I36" s="135"/>
      <c r="J36" s="135"/>
      <c r="K36" s="135"/>
      <c r="L36" s="135"/>
      <c r="M36" s="135"/>
      <c r="N36" s="137"/>
      <c r="O36" s="138"/>
      <c r="P36" s="139"/>
    </row>
    <row r="37" spans="1:16" ht="15.75" customHeight="1">
      <c r="A37" s="140"/>
      <c r="B37" s="141"/>
      <c r="C37" s="142"/>
      <c r="D37" s="143"/>
      <c r="E37" s="145"/>
      <c r="F37" s="145"/>
      <c r="G37" s="145"/>
      <c r="H37" s="145"/>
      <c r="I37" s="145"/>
      <c r="J37" s="145"/>
      <c r="K37" s="145"/>
      <c r="L37" s="145"/>
      <c r="M37" s="145"/>
      <c r="N37" s="146"/>
      <c r="O37" s="147"/>
      <c r="P37" s="154"/>
    </row>
    <row r="38" spans="1:16" ht="15.75" customHeight="1">
      <c r="A38" s="131"/>
      <c r="B38" s="164"/>
      <c r="C38" s="125"/>
      <c r="D38" s="155"/>
      <c r="E38" s="136"/>
      <c r="F38" s="134"/>
      <c r="G38" s="134"/>
      <c r="H38" s="135"/>
      <c r="I38" s="135"/>
      <c r="J38" s="135"/>
      <c r="K38" s="135"/>
      <c r="L38" s="135"/>
      <c r="M38" s="135"/>
      <c r="N38" s="137"/>
      <c r="O38" s="138"/>
      <c r="P38" s="139"/>
    </row>
    <row r="39" spans="1:16" ht="15.75" customHeight="1">
      <c r="A39" s="140"/>
      <c r="B39" s="141"/>
      <c r="C39" s="142"/>
      <c r="D39" s="143"/>
      <c r="E39" s="145"/>
      <c r="F39" s="145"/>
      <c r="G39" s="145"/>
      <c r="H39" s="145"/>
      <c r="I39" s="145"/>
      <c r="J39" s="145"/>
      <c r="K39" s="145"/>
      <c r="L39" s="145"/>
      <c r="M39" s="145"/>
      <c r="N39" s="146"/>
      <c r="O39" s="147"/>
      <c r="P39" s="154"/>
    </row>
    <row r="40" spans="1:16" ht="15.75" customHeight="1">
      <c r="A40" s="131"/>
      <c r="B40" s="161"/>
      <c r="C40" s="162"/>
      <c r="D40" s="155"/>
      <c r="E40" s="163"/>
      <c r="F40" s="134"/>
      <c r="G40" s="134"/>
      <c r="H40" s="135"/>
      <c r="I40" s="135"/>
      <c r="J40" s="135"/>
      <c r="K40" s="135"/>
      <c r="L40" s="135"/>
      <c r="M40" s="135"/>
      <c r="N40" s="137"/>
      <c r="O40" s="138"/>
      <c r="P40" s="139"/>
    </row>
    <row r="41" spans="1:16" ht="15.75" customHeight="1">
      <c r="A41" s="140"/>
      <c r="B41" s="141"/>
      <c r="C41" s="142"/>
      <c r="D41" s="143"/>
      <c r="E41" s="145"/>
      <c r="F41" s="145"/>
      <c r="G41" s="145"/>
      <c r="H41" s="145"/>
      <c r="I41" s="145"/>
      <c r="J41" s="145"/>
      <c r="K41" s="145"/>
      <c r="L41" s="145"/>
      <c r="M41" s="145"/>
      <c r="N41" s="146"/>
      <c r="O41" s="147"/>
      <c r="P41" s="154"/>
    </row>
    <row r="42" spans="1:16" ht="15.75" customHeight="1">
      <c r="A42" s="165"/>
      <c r="B42" s="166"/>
      <c r="C42" s="167"/>
      <c r="D42" s="168"/>
      <c r="E42" s="169"/>
      <c r="F42" s="169"/>
      <c r="G42" s="169"/>
      <c r="H42" s="169"/>
      <c r="I42" s="169"/>
      <c r="J42" s="169"/>
      <c r="K42" s="169"/>
      <c r="L42" s="169"/>
      <c r="M42" s="169"/>
      <c r="N42" s="170"/>
      <c r="O42" s="171"/>
      <c r="P42" s="172"/>
    </row>
  </sheetData>
  <mergeCells count="21">
    <mergeCell ref="B26:C26"/>
    <mergeCell ref="B28:C28"/>
    <mergeCell ref="B18:C18"/>
    <mergeCell ref="B22:C22"/>
    <mergeCell ref="B20:C20"/>
    <mergeCell ref="B24:C24"/>
    <mergeCell ref="D16:N16"/>
    <mergeCell ref="A3:L14"/>
    <mergeCell ref="M5:N5"/>
    <mergeCell ref="M7:N7"/>
    <mergeCell ref="M8:N8"/>
    <mergeCell ref="M9:N9"/>
    <mergeCell ref="M10:N10"/>
    <mergeCell ref="M12:N12"/>
    <mergeCell ref="M4:O4"/>
    <mergeCell ref="B16:C16"/>
    <mergeCell ref="A2:C2"/>
    <mergeCell ref="A1:P1"/>
    <mergeCell ref="M6:O6"/>
    <mergeCell ref="M13:N13"/>
    <mergeCell ref="M11:N11"/>
  </mergeCells>
  <printOptions/>
  <pageMargins left="0.7874015748031497" right="0.5905511811023623" top="0.7874015748031497" bottom="0.37" header="0" footer="0"/>
  <pageSetup blackAndWhite="1" orientation="portrait" paperSize="9" r:id="rId3"/>
  <legacyDrawing r:id="rId2"/>
  <oleObjects>
    <oleObject progId="AutoCADLT.Drawing.4" shapeId="9609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2004-03-10T06:45:17Z</cp:lastPrinted>
  <dcterms:created xsi:type="dcterms:W3CDTF">2004-03-10T06:45:17Z</dcterms:created>
  <dcterms:modified xsi:type="dcterms:W3CDTF">2004-03-10T07:55:20Z</dcterms:modified>
  <cp:category/>
  <cp:version/>
  <cp:contentType/>
  <cp:contentStatus/>
</cp:coreProperties>
</file>