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315" windowWidth="8385" windowHeight="5415"/>
  </bookViews>
  <sheets>
    <sheet name="ＣＯＤ換算式" sheetId="8" r:id="rId1"/>
  </sheets>
  <definedNames>
    <definedName name="_xlnm.Print_Area" localSheetId="0">ＣＯＤ換算式!$A$1:$N$56</definedName>
  </definedNames>
  <calcPr calcId="145621"/>
</workbook>
</file>

<file path=xl/calcChain.xml><?xml version="1.0" encoding="utf-8"?>
<calcChain xmlns="http://schemas.openxmlformats.org/spreadsheetml/2006/main">
  <c r="C45" i="8" l="1"/>
  <c r="E46" i="8"/>
  <c r="H21" i="8"/>
  <c r="H22" i="8"/>
  <c r="H45" i="8"/>
  <c r="D59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D45" i="8"/>
  <c r="E45" i="8"/>
  <c r="F21" i="8"/>
  <c r="F22" i="8"/>
  <c r="F23" i="8"/>
  <c r="F45" i="8"/>
  <c r="D57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G38" i="8"/>
  <c r="G39" i="8"/>
  <c r="G40" i="8"/>
  <c r="G41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45" i="8"/>
  <c r="D58" i="8"/>
  <c r="G42" i="8"/>
  <c r="G43" i="8"/>
  <c r="G44" i="8"/>
  <c r="D62" i="8"/>
  <c r="D64" i="8"/>
  <c r="D61" i="8"/>
  <c r="C53" i="8"/>
  <c r="C54" i="8"/>
  <c r="C14" i="8"/>
  <c r="D46" i="8"/>
  <c r="C15" i="8"/>
  <c r="C52" i="8"/>
  <c r="C13" i="8"/>
</calcChain>
</file>

<file path=xl/sharedStrings.xml><?xml version="1.0" encoding="utf-8"?>
<sst xmlns="http://schemas.openxmlformats.org/spreadsheetml/2006/main" count="65" uniqueCount="40">
  <si>
    <t xml:space="preserve"> </t>
  </si>
  <si>
    <t>データ数</t>
  </si>
  <si>
    <t>Y(COD)</t>
  </si>
  <si>
    <t>Sr=Sxy^2/Sxx=</t>
    <phoneticPr fontId="1"/>
  </si>
  <si>
    <t>Sy.x=Syy-Sr=</t>
    <phoneticPr fontId="1"/>
  </si>
  <si>
    <t>回帰からの分散</t>
    <rPh sb="0" eb="2">
      <t>カイキ</t>
    </rPh>
    <rPh sb="5" eb="7">
      <t>ブンサン</t>
    </rPh>
    <phoneticPr fontId="1"/>
  </si>
  <si>
    <t>平方和</t>
    <rPh sb="0" eb="2">
      <t>ヘイホウ</t>
    </rPh>
    <rPh sb="2" eb="3">
      <t>ワ</t>
    </rPh>
    <phoneticPr fontId="1"/>
  </si>
  <si>
    <t>Sxx=ΣXi^2-(ΣXi)^2/n=</t>
    <phoneticPr fontId="1"/>
  </si>
  <si>
    <t>Syy=ΣYi^2-(ΣYi)^2/n=</t>
    <phoneticPr fontId="1"/>
  </si>
  <si>
    <t>Sxy=ΣXiYi-(ΣXiΣYi)/n=</t>
    <phoneticPr fontId="1"/>
  </si>
  <si>
    <t>回帰からの平方和</t>
    <rPh sb="0" eb="2">
      <t>カイキ</t>
    </rPh>
    <rPh sb="5" eb="7">
      <t>ヘイホウ</t>
    </rPh>
    <rPh sb="7" eb="8">
      <t>ワ</t>
    </rPh>
    <phoneticPr fontId="1"/>
  </si>
  <si>
    <t>Vy.x=Sy.x/(n-2)=</t>
    <phoneticPr fontId="1"/>
  </si>
  <si>
    <t>　</t>
    <phoneticPr fontId="1"/>
  </si>
  <si>
    <t>換算式</t>
    <rPh sb="0" eb="2">
      <t>カンザン</t>
    </rPh>
    <rPh sb="2" eb="3">
      <t>シキ</t>
    </rPh>
    <phoneticPr fontId="1"/>
  </si>
  <si>
    <t>　</t>
    <phoneticPr fontId="1"/>
  </si>
  <si>
    <t>回帰式（　y = a + b * x )</t>
    <rPh sb="0" eb="2">
      <t>カイキ</t>
    </rPh>
    <rPh sb="2" eb="3">
      <t>シキ</t>
    </rPh>
    <phoneticPr fontId="1"/>
  </si>
  <si>
    <t>切片(a=)</t>
    <rPh sb="0" eb="2">
      <t>セッペン</t>
    </rPh>
    <phoneticPr fontId="1"/>
  </si>
  <si>
    <t>傾き(b=)</t>
    <rPh sb="0" eb="1">
      <t>カタム</t>
    </rPh>
    <phoneticPr fontId="1"/>
  </si>
  <si>
    <t>相関係数(r=)</t>
    <rPh sb="0" eb="2">
      <t>ソウカン</t>
    </rPh>
    <rPh sb="2" eb="4">
      <t>ケイスウ</t>
    </rPh>
    <phoneticPr fontId="1"/>
  </si>
  <si>
    <t>相関係数</t>
    <rPh sb="0" eb="2">
      <t>ソウカン</t>
    </rPh>
    <rPh sb="2" eb="4">
      <t>ケイスウ</t>
    </rPh>
    <phoneticPr fontId="1"/>
  </si>
  <si>
    <t>X(UV)</t>
    <phoneticPr fontId="1"/>
  </si>
  <si>
    <t>X^2</t>
    <phoneticPr fontId="1"/>
  </si>
  <si>
    <t>Y^2</t>
    <phoneticPr fontId="1"/>
  </si>
  <si>
    <t>XY</t>
    <phoneticPr fontId="1"/>
  </si>
  <si>
    <t>データの入力</t>
    <rPh sb="4" eb="6">
      <t>ニュウリョク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</si>
  <si>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</si>
  <si>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</si>
  <si>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【計算結果】</t>
    <rPh sb="1" eb="3">
      <t>ケイサン</t>
    </rPh>
    <rPh sb="3" eb="5">
      <t>ケッカ</t>
    </rPh>
    <phoneticPr fontId="1"/>
  </si>
  <si>
    <t xml:space="preserve">    正確なＣＯＤ値の把握のためにも、</t>
    <rPh sb="4" eb="6">
      <t>セイカク</t>
    </rPh>
    <rPh sb="10" eb="11">
      <t>チ</t>
    </rPh>
    <rPh sb="12" eb="14">
      <t>ハアク</t>
    </rPh>
    <phoneticPr fontId="1"/>
  </si>
  <si>
    <t xml:space="preserve">    換算式は適宜見直すようにしてください！</t>
    <phoneticPr fontId="1"/>
  </si>
  <si>
    <t xml:space="preserve">    換 算 式 くん</t>
    <rPh sb="4" eb="5">
      <t>ガン</t>
    </rPh>
    <rPh sb="6" eb="7">
      <t>サン</t>
    </rPh>
    <rPh sb="8" eb="9">
      <t>シキ</t>
    </rPh>
    <phoneticPr fontId="1"/>
  </si>
  <si>
    <t>ﾃﾞｰﾀNo．</t>
    <phoneticPr fontId="1"/>
  </si>
  <si>
    <t xml:space="preserve">  ～　ＣＯＤ自動計測器の換算式が計算出来ます　～</t>
    <rPh sb="7" eb="9">
      <t>ジドウ</t>
    </rPh>
    <rPh sb="9" eb="11">
      <t>ケイソク</t>
    </rPh>
    <rPh sb="11" eb="12">
      <t>キ</t>
    </rPh>
    <rPh sb="13" eb="15">
      <t>カンザン</t>
    </rPh>
    <rPh sb="15" eb="16">
      <t>シキ</t>
    </rPh>
    <rPh sb="17" eb="19">
      <t>ケイサン</t>
    </rPh>
    <rPh sb="19" eb="21">
      <t>デキ</t>
    </rPh>
    <phoneticPr fontId="1"/>
  </si>
  <si>
    <t>【算出方法】</t>
    <rPh sb="1" eb="3">
      <t>サンシュツ</t>
    </rPh>
    <rPh sb="3" eb="5">
      <t>ホウホウ</t>
    </rPh>
    <phoneticPr fontId="1"/>
  </si>
  <si>
    <t>○ﾃﾞｰﾀのない欄は空欄のままで結構です。</t>
    <rPh sb="8" eb="9">
      <t>ラン</t>
    </rPh>
    <rPh sb="10" eb="12">
      <t>クウラン</t>
    </rPh>
    <rPh sb="16" eb="18">
      <t>ケッコウ</t>
    </rPh>
    <phoneticPr fontId="1"/>
  </si>
  <si>
    <t>○下表のX(UV),Y(COD)の欄に手分析によるCOD値（mg/㍑）と試料採水時におけるUV計のUV値(Abs）を入力して下さい。</t>
    <rPh sb="1" eb="3">
      <t>カヒョウ</t>
    </rPh>
    <rPh sb="17" eb="18">
      <t>ラン</t>
    </rPh>
    <rPh sb="19" eb="20">
      <t>テ</t>
    </rPh>
    <rPh sb="20" eb="22">
      <t>ブンセキ</t>
    </rPh>
    <rPh sb="28" eb="29">
      <t>チ</t>
    </rPh>
    <rPh sb="36" eb="38">
      <t>シリョウ</t>
    </rPh>
    <rPh sb="38" eb="40">
      <t>サイスイ</t>
    </rPh>
    <rPh sb="40" eb="41">
      <t>ジ</t>
    </rPh>
    <rPh sb="47" eb="48">
      <t>ケイ</t>
    </rPh>
    <rPh sb="51" eb="52">
      <t>チ</t>
    </rPh>
    <rPh sb="58" eb="60">
      <t>ニュウリョク</t>
    </rPh>
    <rPh sb="62" eb="63">
      <t>クダ</t>
    </rPh>
    <phoneticPr fontId="1"/>
  </si>
  <si>
    <t>◆　ＣＯＤの手分析を行う際には、ＵＶ計のＵＶ値を併せて記録する習慣をつけましょう。</t>
    <rPh sb="6" eb="7">
      <t>テ</t>
    </rPh>
    <rPh sb="7" eb="9">
      <t>ブンセキ</t>
    </rPh>
    <rPh sb="10" eb="11">
      <t>オコナ</t>
    </rPh>
    <rPh sb="12" eb="13">
      <t>サイ</t>
    </rPh>
    <rPh sb="18" eb="19">
      <t>ケイ</t>
    </rPh>
    <rPh sb="22" eb="23">
      <t>チ</t>
    </rPh>
    <rPh sb="24" eb="25">
      <t>アワ</t>
    </rPh>
    <rPh sb="27" eb="29">
      <t>キロク</t>
    </rPh>
    <rPh sb="31" eb="33">
      <t>シュウカン</t>
    </rPh>
    <phoneticPr fontId="1"/>
  </si>
  <si>
    <t xml:space="preserve"> </t>
    <phoneticPr fontId="1"/>
  </si>
  <si>
    <t>○ﾃﾞｰﾀの数は２０以上が望ましいですが、１５以上であれば問題ありません。</t>
    <rPh sb="6" eb="7">
      <t>カズ</t>
    </rPh>
    <rPh sb="10" eb="12">
      <t>イジョウ</t>
    </rPh>
    <rPh sb="13" eb="14">
      <t>ノゾ</t>
    </rPh>
    <rPh sb="23" eb="25">
      <t>イジョウ</t>
    </rPh>
    <rPh sb="29" eb="31">
      <t>モンダイ</t>
    </rPh>
    <phoneticPr fontId="1"/>
  </si>
  <si>
    <t>演算器に登録している換算式を更新して下さい。</t>
    <rPh sb="0" eb="2">
      <t>エンザン</t>
    </rPh>
    <rPh sb="2" eb="3">
      <t>キ</t>
    </rPh>
    <rPh sb="4" eb="6">
      <t>トウロク</t>
    </rPh>
    <rPh sb="10" eb="12">
      <t>カンザン</t>
    </rPh>
    <rPh sb="12" eb="13">
      <t>シキ</t>
    </rPh>
    <rPh sb="14" eb="16">
      <t>コウシン</t>
    </rPh>
    <rPh sb="18" eb="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</si>
</sst>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0.0_);[Red]\(0.0\)"/>
    <numFmt numFmtId="182" formatCode="0.00_);[Red]\(0.00\)"/>
    <numFmt numFmtId="184" formatCode="0.000_ "/>
    <numFmt numFmtId="185" formatCode="#,##0;\-#,##0;&quot;-&quot;"/>
    <numFmt numFmtId="186" formatCode="#,##0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33"/>
      <name val="ＭＳ ゴシック"/>
      <family val="3"/>
      <charset val="128"/>
    </font>
    <font>
      <sz val="12"/>
      <color indexed="17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33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63"/>
      <name val="ＭＳ ゴシック"/>
      <family val="3"/>
      <charset val="128"/>
    </font>
    <font>
      <sz val="14"/>
      <color indexed="63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7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85" fontId="2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3" fillId="0" borderId="0"/>
    <xf numFmtId="4" fontId="4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0" fontId="9" fillId="0" borderId="0"/>
  </cellStyleXfs>
  <cellXfs count="60">
    <xf numFmtId="0" fontId="0" fillId="0" borderId="0" xfId="0"/>
    <xf numFmtId="182" fontId="23" fillId="0" borderId="3" xfId="0" applyNumberFormat="1" applyFont="1" applyBorder="1" applyAlignment="1" applyProtection="1">
      <protection locked="0"/>
    </xf>
    <xf numFmtId="0" fontId="10" fillId="0" borderId="3" xfId="0" applyFont="1" applyBorder="1" applyProtection="1">
      <protection locked="0"/>
    </xf>
    <xf numFmtId="0" fontId="10" fillId="0" borderId="0" xfId="0" applyFont="1" applyProtection="1">
      <protection locked="0"/>
    </xf>
    <xf numFmtId="182" fontId="23" fillId="0" borderId="4" xfId="0" applyNumberFormat="1" applyFont="1" applyBorder="1" applyAlignment="1" applyProtection="1">
      <protection locked="0"/>
    </xf>
    <xf numFmtId="0" fontId="10" fillId="0" borderId="0" xfId="0" applyFont="1" applyProtection="1"/>
    <xf numFmtId="0" fontId="10" fillId="2" borderId="0" xfId="0" applyFont="1" applyFill="1" applyProtection="1"/>
    <xf numFmtId="0" fontId="15" fillId="2" borderId="0" xfId="0" applyFont="1" applyFill="1" applyAlignment="1" applyProtection="1"/>
    <xf numFmtId="0" fontId="10" fillId="2" borderId="0" xfId="0" applyFont="1" applyFill="1" applyAlignment="1" applyProtection="1"/>
    <xf numFmtId="0" fontId="10" fillId="0" borderId="0" xfId="0" applyFont="1" applyFill="1" applyAlignment="1" applyProtection="1"/>
    <xf numFmtId="0" fontId="16" fillId="2" borderId="0" xfId="0" applyFont="1" applyFill="1" applyAlignment="1" applyProtection="1">
      <alignment vertical="center"/>
    </xf>
    <xf numFmtId="0" fontId="10" fillId="0" borderId="0" xfId="0" applyFont="1" applyFill="1" applyProtection="1"/>
    <xf numFmtId="0" fontId="16" fillId="3" borderId="0" xfId="0" applyFont="1" applyFill="1" applyAlignment="1" applyProtection="1">
      <alignment vertical="center"/>
    </xf>
    <xf numFmtId="0" fontId="10" fillId="3" borderId="0" xfId="0" applyFont="1" applyFill="1" applyProtection="1"/>
    <xf numFmtId="0" fontId="16" fillId="3" borderId="0" xfId="0" applyFont="1" applyFill="1" applyProtection="1"/>
    <xf numFmtId="0" fontId="16" fillId="0" borderId="0" xfId="0" applyFont="1" applyFill="1" applyProtection="1"/>
    <xf numFmtId="0" fontId="16" fillId="0" borderId="0" xfId="0" applyFont="1" applyFill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22" fillId="4" borderId="3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vertical="center"/>
    </xf>
    <xf numFmtId="0" fontId="10" fillId="4" borderId="6" xfId="0" applyFont="1" applyFill="1" applyBorder="1" applyProtection="1"/>
    <xf numFmtId="0" fontId="10" fillId="3" borderId="0" xfId="0" applyFont="1" applyFill="1" applyAlignment="1" applyProtection="1">
      <alignment vertical="center"/>
    </xf>
    <xf numFmtId="0" fontId="19" fillId="4" borderId="3" xfId="0" applyFont="1" applyFill="1" applyBorder="1" applyAlignment="1" applyProtection="1">
      <alignment horizontal="center" vertical="center"/>
    </xf>
    <xf numFmtId="184" fontId="17" fillId="4" borderId="4" xfId="0" applyNumberFormat="1" applyFont="1" applyFill="1" applyBorder="1" applyAlignment="1" applyProtection="1">
      <alignment vertical="center"/>
    </xf>
    <xf numFmtId="186" fontId="18" fillId="4" borderId="3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5" borderId="7" xfId="0" applyFont="1" applyFill="1" applyBorder="1" applyProtection="1"/>
    <xf numFmtId="0" fontId="11" fillId="5" borderId="8" xfId="0" applyFont="1" applyFill="1" applyBorder="1" applyProtection="1"/>
    <xf numFmtId="0" fontId="10" fillId="5" borderId="8" xfId="0" applyFont="1" applyFill="1" applyBorder="1" applyProtection="1"/>
    <xf numFmtId="0" fontId="21" fillId="5" borderId="8" xfId="0" applyFont="1" applyFill="1" applyBorder="1" applyProtection="1"/>
    <xf numFmtId="0" fontId="10" fillId="5" borderId="9" xfId="0" applyFont="1" applyFill="1" applyBorder="1" applyProtection="1"/>
    <xf numFmtId="0" fontId="10" fillId="5" borderId="10" xfId="0" applyFont="1" applyFill="1" applyBorder="1" applyProtection="1"/>
    <xf numFmtId="0" fontId="10" fillId="5" borderId="0" xfId="0" applyFont="1" applyFill="1" applyBorder="1" applyProtection="1"/>
    <xf numFmtId="0" fontId="10" fillId="5" borderId="11" xfId="0" applyFont="1" applyFill="1" applyBorder="1" applyProtection="1"/>
    <xf numFmtId="0" fontId="10" fillId="5" borderId="3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20" fontId="14" fillId="5" borderId="10" xfId="0" applyNumberFormat="1" applyFont="1" applyFill="1" applyBorder="1" applyAlignment="1" applyProtection="1">
      <alignment horizontal="right"/>
    </xf>
    <xf numFmtId="1" fontId="19" fillId="5" borderId="3" xfId="0" applyNumberFormat="1" applyFont="1" applyFill="1" applyBorder="1" applyAlignment="1" applyProtection="1">
      <alignment horizontal="center" vertical="center"/>
    </xf>
    <xf numFmtId="182" fontId="19" fillId="5" borderId="3" xfId="0" applyNumberFormat="1" applyFont="1" applyFill="1" applyBorder="1" applyProtection="1"/>
    <xf numFmtId="178" fontId="19" fillId="5" borderId="3" xfId="0" applyNumberFormat="1" applyFont="1" applyFill="1" applyBorder="1" applyProtection="1"/>
    <xf numFmtId="0" fontId="19" fillId="5" borderId="10" xfId="0" applyFont="1" applyFill="1" applyBorder="1" applyAlignment="1" applyProtection="1">
      <alignment horizontal="right"/>
    </xf>
    <xf numFmtId="0" fontId="20" fillId="5" borderId="3" xfId="0" applyFont="1" applyFill="1" applyBorder="1" applyProtection="1"/>
    <xf numFmtId="0" fontId="12" fillId="5" borderId="0" xfId="0" applyFont="1" applyFill="1" applyBorder="1" applyProtection="1"/>
    <xf numFmtId="0" fontId="13" fillId="5" borderId="0" xfId="0" applyFont="1" applyFill="1" applyBorder="1" applyProtection="1"/>
    <xf numFmtId="182" fontId="10" fillId="5" borderId="0" xfId="0" applyNumberFormat="1" applyFont="1" applyFill="1" applyBorder="1" applyProtection="1"/>
    <xf numFmtId="0" fontId="10" fillId="5" borderId="12" xfId="0" applyFont="1" applyFill="1" applyBorder="1" applyProtection="1"/>
    <xf numFmtId="0" fontId="12" fillId="5" borderId="13" xfId="0" applyFont="1" applyFill="1" applyBorder="1" applyProtection="1"/>
    <xf numFmtId="182" fontId="10" fillId="5" borderId="13" xfId="0" applyNumberFormat="1" applyFont="1" applyFill="1" applyBorder="1" applyProtection="1"/>
    <xf numFmtId="0" fontId="10" fillId="5" borderId="13" xfId="0" applyFont="1" applyFill="1" applyBorder="1" applyProtection="1"/>
    <xf numFmtId="0" fontId="10" fillId="5" borderId="14" xfId="0" applyFont="1" applyFill="1" applyBorder="1" applyProtection="1"/>
    <xf numFmtId="0" fontId="10" fillId="0" borderId="0" xfId="0" applyFont="1" applyBorder="1" applyProtection="1"/>
    <xf numFmtId="0" fontId="12" fillId="0" borderId="0" xfId="0" applyFont="1" applyBorder="1" applyProtection="1"/>
    <xf numFmtId="184" fontId="10" fillId="0" borderId="0" xfId="0" applyNumberFormat="1" applyFont="1" applyProtection="1"/>
    <xf numFmtId="184" fontId="10" fillId="0" borderId="0" xfId="0" applyNumberFormat="1" applyFont="1" applyBorder="1" applyProtection="1"/>
    <xf numFmtId="184" fontId="10" fillId="0" borderId="0" xfId="0" applyNumberFormat="1" applyFont="1" applyBorder="1" applyAlignment="1" applyProtection="1">
      <alignment horizontal="left"/>
    </xf>
    <xf numFmtId="0" fontId="12" fillId="0" borderId="0" xfId="0" applyFont="1" applyProtection="1"/>
    <xf numFmtId="184" fontId="12" fillId="0" borderId="0" xfId="0" applyNumberFormat="1" applyFont="1" applyProtection="1"/>
  </cellXfs>
  <cellStyles count="11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未定義" xfId="1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２変量管理図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新換算式</c:v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numFmt formatCode="0.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旧換算式</c:v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numFmt formatCode="0.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12700">
                <a:solidFill>
                  <a:srgbClr val="333399"/>
                </a:solidFill>
                <a:prstDash val="solid"/>
              </a:ln>
            </c:spPr>
          </c:dPt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9344"/>
        <c:axId val="82809920"/>
      </c:scatterChart>
      <c:valAx>
        <c:axId val="82809344"/>
        <c:scaling>
          <c:orientation val="minMax"/>
          <c:min val="0.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自動計測器（UV)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809920"/>
        <c:crosses val="autoZero"/>
        <c:crossBetween val="midCat"/>
      </c:valAx>
      <c:valAx>
        <c:axId val="82809920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公定法(COD)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80934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UV散布図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新換算式</c:v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backward val="0.2"/>
            <c:intercept val="0"/>
            <c:dispRSqr val="0"/>
            <c:dispEq val="1"/>
            <c:trendlineLbl>
              <c:numFmt formatCode="0.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trendlineLbl>
          </c:trendline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numFmt formatCode="0.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ＣＯＤ換算式!$D$21:$D$44</c:f>
              <c:numCache>
                <c:formatCode>0.00_);[Red]\(0.00\)</c:formatCode>
                <c:ptCount val="24"/>
              </c:numCache>
            </c:numRef>
          </c:xVal>
          <c:yVal>
            <c:numRef>
              <c:f>ＣＯＤ換算式!$E$21:$E$44</c:f>
              <c:numCache>
                <c:formatCode>0.00_);[Red]\(0.00\)</c:formatCode>
                <c:ptCount val="24"/>
              </c:numCache>
            </c:numRef>
          </c:yVal>
          <c:smooth val="0"/>
        </c:ser>
        <c:ser>
          <c:idx val="1"/>
          <c:order val="1"/>
          <c:tx>
            <c:v>旧換算式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backward val="0.2"/>
            <c:intercept val="0"/>
            <c:dispRSqr val="0"/>
            <c:dispEq val="1"/>
            <c:trendlineLbl>
              <c:numFmt formatCode="0.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trendlineLbl>
          </c:trendline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numFmt formatCode="0.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95%上限</c:v>
          </c:tx>
          <c:spPr>
            <a:ln w="28575">
              <a:noFill/>
            </a:ln>
          </c:spPr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95%下限</c:v>
          </c:tx>
          <c:spPr>
            <a:ln w="28575">
              <a:noFill/>
            </a:ln>
          </c:spPr>
          <c:marker>
            <c:symbol val="dot"/>
            <c:size val="2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18400"/>
        <c:axId val="98918976"/>
      </c:scatterChart>
      <c:valAx>
        <c:axId val="9891840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UV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918976"/>
        <c:crossesAt val="0"/>
        <c:crossBetween val="midCat"/>
      </c:valAx>
      <c:valAx>
        <c:axId val="989189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COD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918400"/>
        <c:crossesAt val="0"/>
        <c:crossBetween val="midCat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67" l="0.75" r="0.75" t="0.61" header="0.51200000000000001" footer="0.51200000000000001"/>
    <c:pageSetup paperSize="9" orientation="landscape" horizontalDpi="-4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２変量管理図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新換算式</c:v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backward val="0.2"/>
            <c:intercept val="0"/>
            <c:dispRSqr val="0"/>
            <c:dispEq val="1"/>
            <c:trendlineLbl>
              <c:numFmt formatCode="0.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旧換算式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backward val="0.23"/>
            <c:intercept val="0"/>
            <c:dispRSqr val="0"/>
            <c:dispEq val="1"/>
            <c:trendlineLbl>
              <c:numFmt formatCode="0.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5"/>
          <c:tx>
            <c:v>heikinnti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ＣＯＤ換算式!$D$46:$D$49</c:f>
            </c:numRef>
          </c:xVal>
          <c:yVal>
            <c:numRef>
              <c:f>ＣＯＤ換算式!$E$46:$E$49</c:f>
              <c:numCache>
                <c:formatCode>General</c:formatCode>
                <c:ptCount val="4"/>
                <c:pt idx="0" formatCode="0.00_);[Red]\(0.00\)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ＣＯＤ換算式!#REF!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23008"/>
        <c:axId val="98919552"/>
      </c:scatterChart>
      <c:valAx>
        <c:axId val="9892300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自動計測器（UV)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_);[Red]\(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919552"/>
        <c:crosses val="autoZero"/>
        <c:crossBetween val="midCat"/>
      </c:valAx>
      <c:valAx>
        <c:axId val="9891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公定法(COD)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923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92</xdr:row>
      <xdr:rowOff>0</xdr:rowOff>
    </xdr:from>
    <xdr:to>
      <xdr:col>9</xdr:col>
      <xdr:colOff>485775</xdr:colOff>
      <xdr:row>92</xdr:row>
      <xdr:rowOff>0</xdr:rowOff>
    </xdr:to>
    <xdr:graphicFrame macro="">
      <xdr:nvGraphicFramePr>
        <xdr:cNvPr id="1034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68</xdr:row>
      <xdr:rowOff>0</xdr:rowOff>
    </xdr:from>
    <xdr:to>
      <xdr:col>9</xdr:col>
      <xdr:colOff>466725</xdr:colOff>
      <xdr:row>68</xdr:row>
      <xdr:rowOff>0</xdr:rowOff>
    </xdr:to>
    <xdr:graphicFrame macro="">
      <xdr:nvGraphicFramePr>
        <xdr:cNvPr id="103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92</xdr:row>
      <xdr:rowOff>0</xdr:rowOff>
    </xdr:from>
    <xdr:to>
      <xdr:col>9</xdr:col>
      <xdr:colOff>495300</xdr:colOff>
      <xdr:row>92</xdr:row>
      <xdr:rowOff>0</xdr:rowOff>
    </xdr:to>
    <xdr:graphicFrame macro="">
      <xdr:nvGraphicFramePr>
        <xdr:cNvPr id="103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609600</xdr:colOff>
      <xdr:row>92</xdr:row>
      <xdr:rowOff>0</xdr:rowOff>
    </xdr:from>
    <xdr:to>
      <xdr:col>6</xdr:col>
      <xdr:colOff>314325</xdr:colOff>
      <xdr:row>92</xdr:row>
      <xdr:rowOff>0</xdr:rowOff>
    </xdr:to>
    <xdr:sp macro="" textlink="">
      <xdr:nvSpPr>
        <xdr:cNvPr id="1037" name="Line 9"/>
        <xdr:cNvSpPr>
          <a:spLocks noChangeShapeType="1"/>
        </xdr:cNvSpPr>
      </xdr:nvSpPr>
      <xdr:spPr bwMode="auto">
        <a:xfrm flipH="1">
          <a:off x="5429250" y="18259425"/>
          <a:ext cx="7524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0.68979</cdr:x>
      <cdr:y>0.59615</cdr:y>
    </cdr:from>
    <cdr:to>
      <cdr:x>0.86154</cdr:x>
      <cdr:y>0.90787</cdr:y>
    </cdr:to>
    <cdr:sp macro="" textlink="">
      <cdr:nvSpPr>
        <cdr:cNvPr id="2560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135" y="440406"/>
          <a:ext cx="1419964" cy="228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 = 0.446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0.77455</cdr:x>
      <cdr:y>0.56113</cdr:y>
    </cdr:from>
    <cdr:to>
      <cdr:x>0.92653</cdr:x>
      <cdr:y>0.87285</cdr:y>
    </cdr:to>
    <cdr:sp macro="" textlink="">
      <cdr:nvSpPr>
        <cdr:cNvPr id="2560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6923" y="414719"/>
          <a:ext cx="1256514" cy="228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 = 0.598</a:t>
          </a:r>
        </a:p>
        <a:p xmlns:a="http://schemas.openxmlformats.org/drawingml/2006/main">
          <a:pPr algn="l" rtl="0">
            <a:defRPr sz="1000"/>
          </a:pPr>
          <a:endParaRPr lang="ja-JP" altLang="en-US" sz="1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0.43005</cdr:x>
      <cdr:y>0.54068</cdr:y>
    </cdr:from>
    <cdr:to>
      <cdr:x>0.43005</cdr:x>
      <cdr:y>0.54068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0596" y="3997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95％上限値</a:t>
          </a:r>
        </a:p>
      </cdr:txBody>
    </cdr:sp>
  </cdr:relSizeAnchor>
  <cdr:relSizeAnchor xmlns:cdr="http://schemas.openxmlformats.org/drawingml/2006/chartDrawing">
    <cdr:from>
      <cdr:x>0.66883</cdr:x>
      <cdr:y>0.56613</cdr:y>
    </cdr:from>
    <cdr:to>
      <cdr:x>0.66883</cdr:x>
      <cdr:y>0.56613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0249" y="41838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95％下限値</a:t>
          </a: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0.75114</cdr:x>
      <cdr:y>0.49358</cdr:y>
    </cdr:from>
    <cdr:to>
      <cdr:x>0.87275</cdr:x>
      <cdr:y>1</cdr:y>
    </cdr:to>
    <cdr:sp macro="" textlink="" fLocksText="0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6356464" y="425887"/>
          <a:ext cx="1028643" cy="371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95%下限値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0.36677</cdr:x>
      <cdr:y>0.55939</cdr:y>
    </cdr:from>
    <cdr:to>
      <cdr:x>0.36677</cdr:x>
      <cdr:y>0.55939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5367" y="41344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y=77.2x</a:t>
          </a:r>
        </a:p>
      </cdr:txBody>
    </cdr:sp>
  </cdr:relSizeAnchor>
  <cdr:relSizeAnchor xmlns:cdr="http://schemas.openxmlformats.org/drawingml/2006/chartDrawing">
    <cdr:from>
      <cdr:x>0.48294</cdr:x>
      <cdr:y>0.54264</cdr:y>
    </cdr:from>
    <cdr:to>
      <cdr:x>0.58553</cdr:x>
      <cdr:y>0.85436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8014" y="401158"/>
          <a:ext cx="867656" cy="228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95%上限値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0.16605</cdr:x>
      <cdr:y>0.53111</cdr:y>
    </cdr:from>
    <cdr:to>
      <cdr:x>0.24268</cdr:x>
      <cdr:y>0.99858</cdr:y>
    </cdr:to>
    <cdr:sp macro="" textlink="">
      <cdr:nvSpPr>
        <cdr:cNvPr id="206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7689" y="392702"/>
          <a:ext cx="648128" cy="342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0.1841</cdr:x>
      <cdr:y>0.52763</cdr:y>
    </cdr:from>
    <cdr:to>
      <cdr:x>0.25949</cdr:x>
      <cdr:y>0.8263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0312" y="390150"/>
          <a:ext cx="637675" cy="219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0.71258</cdr:x>
      <cdr:y>0.56091</cdr:y>
    </cdr:from>
    <cdr:to>
      <cdr:x>0.79069</cdr:x>
      <cdr:y>0.57353</cdr:y>
    </cdr:to>
    <cdr:sp macro="" textlink="">
      <cdr:nvSpPr>
        <cdr:cNvPr id="2065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30309" y="414560"/>
          <a:ext cx="660673" cy="92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0.58899</cdr:x>
      <cdr:y>0.54655</cdr:y>
    </cdr:from>
    <cdr:to>
      <cdr:x>0.71258</cdr:x>
      <cdr:y>0.5546</cdr:y>
    </cdr:to>
    <cdr:sp macro="" textlink="">
      <cdr:nvSpPr>
        <cdr:cNvPr id="2066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984941" y="404030"/>
          <a:ext cx="1045368" cy="59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0.75454</cdr:x>
      <cdr:y>0.57157</cdr:y>
    </cdr:from>
    <cdr:to>
      <cdr:x>0.78593</cdr:x>
      <cdr:y>0.58875</cdr:y>
    </cdr:to>
    <cdr:sp macro="" textlink="">
      <cdr:nvSpPr>
        <cdr:cNvPr id="24579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263076" y="422377"/>
          <a:ext cx="260383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0">
          <a:solidFill>
            <a:srgbClr xmlns:mc="http://schemas.openxmlformats.org/markup-compatibility/2006" xmlns:a14="http://schemas.microsoft.com/office/drawing/2010/main" val="660066" mc:Ignorable="a14" a14:legacySpreadsheetColorIndex="28"/>
          </a:solidFill>
          <a:round/>
          <a:headEnd/>
          <a:tailEnd type="triangle" w="sm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0.63642</cdr:x>
      <cdr:y>0.55286</cdr:y>
    </cdr:from>
    <cdr:to>
      <cdr:x>0.76295</cdr:x>
      <cdr:y>0.5546</cdr:y>
    </cdr:to>
    <cdr:sp macro="" textlink="">
      <cdr:nvSpPr>
        <cdr:cNvPr id="24580" name="Line 10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283054" y="408657"/>
          <a:ext cx="1049731" cy="12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0.71896</cdr:x>
      <cdr:y>0.58451</cdr:y>
    </cdr:from>
    <cdr:to>
      <cdr:x>0.89689</cdr:x>
      <cdr:y>1</cdr:y>
    </cdr:to>
    <cdr:sp macro="" textlink="">
      <cdr:nvSpPr>
        <cdr:cNvPr id="24581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7840" y="435141"/>
          <a:ext cx="1476184" cy="304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新換算式データ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0.45848</cdr:x>
      <cdr:y>0.54764</cdr:y>
    </cdr:from>
    <cdr:to>
      <cdr:x>0.61566</cdr:x>
      <cdr:y>0.92419</cdr:y>
    </cdr:to>
    <cdr:sp macro="" textlink="">
      <cdr:nvSpPr>
        <cdr:cNvPr id="24582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6869" y="404828"/>
          <a:ext cx="1303963" cy="276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旧換算式データ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sm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="75" zoomScaleNormal="75" zoomScaleSheetLayoutView="75" workbookViewId="0">
      <selection activeCell="F15" sqref="F15"/>
    </sheetView>
  </sheetViews>
  <sheetFormatPr defaultRowHeight="14.25" x14ac:dyDescent="0.15"/>
  <cols>
    <col min="1" max="1" width="6.125" style="5" customWidth="1"/>
    <col min="2" max="2" width="18.125" style="5" customWidth="1"/>
    <col min="3" max="3" width="11.625" style="5" customWidth="1"/>
    <col min="4" max="4" width="15" style="5" customWidth="1"/>
    <col min="5" max="5" width="12.375" style="5" customWidth="1"/>
    <col min="6" max="6" width="13.75" style="5" customWidth="1"/>
    <col min="7" max="7" width="13.875" style="5" customWidth="1"/>
    <col min="8" max="8" width="14.125" style="5" customWidth="1"/>
    <col min="9" max="9" width="8.125" style="5" customWidth="1"/>
    <col min="10" max="11" width="7.125" style="5" customWidth="1"/>
    <col min="12" max="12" width="9" style="5"/>
    <col min="13" max="13" width="7.625" style="5" customWidth="1"/>
    <col min="14" max="18" width="9" style="5"/>
    <col min="19" max="19" width="23.25" style="5" customWidth="1"/>
    <col min="20" max="20" width="16.25" style="5" customWidth="1"/>
    <col min="21" max="16384" width="9" style="5"/>
  </cols>
  <sheetData>
    <row r="1" spans="1:15" ht="40.5" customHeight="1" x14ac:dyDescent="0.3">
      <c r="C1" s="6"/>
      <c r="D1" s="7" t="s">
        <v>30</v>
      </c>
      <c r="E1" s="8"/>
      <c r="F1" s="8"/>
      <c r="G1" s="8"/>
      <c r="H1" s="9"/>
      <c r="I1" s="9"/>
    </row>
    <row r="2" spans="1:15" ht="42" customHeight="1" x14ac:dyDescent="0.15">
      <c r="C2" s="10" t="s">
        <v>32</v>
      </c>
      <c r="D2" s="6"/>
      <c r="E2" s="6"/>
      <c r="F2" s="6"/>
      <c r="G2" s="6"/>
      <c r="H2" s="11"/>
      <c r="I2" s="11"/>
    </row>
    <row r="3" spans="1:15" x14ac:dyDescent="0.15">
      <c r="O3" s="11"/>
    </row>
    <row r="4" spans="1:15" ht="31.5" customHeight="1" x14ac:dyDescent="0.2">
      <c r="F4" s="12" t="s">
        <v>28</v>
      </c>
      <c r="G4" s="13"/>
      <c r="H4" s="14"/>
      <c r="I4" s="14"/>
      <c r="J4" s="14"/>
      <c r="K4" s="14"/>
      <c r="L4" s="15"/>
      <c r="O4" s="11"/>
    </row>
    <row r="5" spans="1:15" ht="31.5" customHeight="1" x14ac:dyDescent="0.2">
      <c r="F5" s="12" t="s">
        <v>29</v>
      </c>
      <c r="G5" s="13"/>
      <c r="H5" s="14"/>
      <c r="I5" s="14"/>
      <c r="J5" s="14"/>
      <c r="K5" s="14"/>
      <c r="L5" s="15"/>
      <c r="O5" s="11"/>
    </row>
    <row r="6" spans="1:15" ht="20.25" customHeight="1" x14ac:dyDescent="0.2">
      <c r="F6" s="16"/>
      <c r="G6" s="11"/>
      <c r="H6" s="15"/>
      <c r="I6" s="15"/>
      <c r="J6" s="15"/>
      <c r="K6" s="15"/>
      <c r="L6" s="15"/>
      <c r="O6" s="11"/>
    </row>
    <row r="7" spans="1:15" ht="21" customHeight="1" x14ac:dyDescent="0.15">
      <c r="B7" s="17" t="s">
        <v>33</v>
      </c>
      <c r="F7" s="11" t="s">
        <v>0</v>
      </c>
      <c r="O7" s="11"/>
    </row>
    <row r="8" spans="1:15" ht="21" customHeight="1" x14ac:dyDescent="0.15">
      <c r="A8" s="18" t="s">
        <v>35</v>
      </c>
      <c r="F8" s="11"/>
      <c r="O8" s="11"/>
    </row>
    <row r="9" spans="1:15" ht="21" customHeight="1" x14ac:dyDescent="0.15">
      <c r="A9" s="18" t="s">
        <v>38</v>
      </c>
      <c r="F9" s="11"/>
      <c r="O9" s="11"/>
    </row>
    <row r="10" spans="1:15" ht="21" customHeight="1" x14ac:dyDescent="0.15">
      <c r="A10" s="18" t="s">
        <v>34</v>
      </c>
      <c r="F10" s="11"/>
    </row>
    <row r="11" spans="1:15" ht="21" customHeight="1" x14ac:dyDescent="0.15">
      <c r="B11" s="19"/>
      <c r="F11" s="11"/>
    </row>
    <row r="12" spans="1:15" ht="21" customHeight="1" x14ac:dyDescent="0.15">
      <c r="B12" s="20" t="s">
        <v>27</v>
      </c>
      <c r="F12" s="11"/>
    </row>
    <row r="13" spans="1:15" ht="23.25" customHeight="1" x14ac:dyDescent="0.15">
      <c r="B13" s="21" t="s">
        <v>13</v>
      </c>
      <c r="C13" s="22" t="str">
        <f>CONCATENATE("    y =    ",C53," x  ",C52,"")</f>
        <v xml:space="preserve">    y =     x   </v>
      </c>
      <c r="D13" s="23"/>
      <c r="F13" s="24" t="s">
        <v>39</v>
      </c>
      <c r="G13" s="13"/>
      <c r="H13" s="13"/>
      <c r="I13" s="13"/>
    </row>
    <row r="14" spans="1:15" ht="23.25" customHeight="1" x14ac:dyDescent="0.15">
      <c r="B14" s="25" t="s">
        <v>19</v>
      </c>
      <c r="C14" s="26" t="str">
        <f>C54</f>
        <v/>
      </c>
    </row>
    <row r="15" spans="1:15" ht="23.25" customHeight="1" x14ac:dyDescent="0.15">
      <c r="B15" s="25" t="s">
        <v>1</v>
      </c>
      <c r="C15" s="27">
        <f>C45</f>
        <v>0</v>
      </c>
    </row>
    <row r="16" spans="1:15" ht="18" customHeight="1" x14ac:dyDescent="0.15"/>
    <row r="17" spans="2:10" ht="21" customHeight="1" thickBot="1" x14ac:dyDescent="0.2">
      <c r="D17" s="28" t="s">
        <v>36</v>
      </c>
    </row>
    <row r="18" spans="2:10" ht="33" customHeight="1" x14ac:dyDescent="0.2">
      <c r="B18" s="29"/>
      <c r="C18" s="30" t="s">
        <v>12</v>
      </c>
      <c r="D18" s="31"/>
      <c r="E18" s="32" t="s">
        <v>24</v>
      </c>
      <c r="F18" s="31"/>
      <c r="G18" s="31"/>
      <c r="H18" s="31"/>
      <c r="I18" s="31"/>
      <c r="J18" s="33"/>
    </row>
    <row r="19" spans="2:10" ht="33" customHeight="1" x14ac:dyDescent="0.15">
      <c r="B19" s="34"/>
      <c r="C19" s="35"/>
      <c r="D19" s="35"/>
      <c r="E19" s="35"/>
      <c r="F19" s="35"/>
      <c r="G19" s="35"/>
      <c r="H19" s="35"/>
      <c r="I19" s="35"/>
      <c r="J19" s="36"/>
    </row>
    <row r="20" spans="2:10" ht="21" customHeight="1" x14ac:dyDescent="0.15">
      <c r="B20" s="34"/>
      <c r="C20" s="37" t="s">
        <v>31</v>
      </c>
      <c r="D20" s="38" t="s">
        <v>20</v>
      </c>
      <c r="E20" s="38" t="s">
        <v>2</v>
      </c>
      <c r="F20" s="38" t="s">
        <v>21</v>
      </c>
      <c r="G20" s="38" t="s">
        <v>22</v>
      </c>
      <c r="H20" s="38" t="s">
        <v>23</v>
      </c>
      <c r="I20" s="35"/>
      <c r="J20" s="36"/>
    </row>
    <row r="21" spans="2:10" ht="18" customHeight="1" x14ac:dyDescent="0.2">
      <c r="B21" s="39" t="s">
        <v>14</v>
      </c>
      <c r="C21" s="40">
        <v>1</v>
      </c>
      <c r="D21" s="1"/>
      <c r="E21" s="1"/>
      <c r="F21" s="41">
        <f>D21^2</f>
        <v>0</v>
      </c>
      <c r="G21" s="41">
        <f>E21^2</f>
        <v>0</v>
      </c>
      <c r="H21" s="42">
        <f>D21*E21</f>
        <v>0</v>
      </c>
      <c r="I21" s="35"/>
      <c r="J21" s="36"/>
    </row>
    <row r="22" spans="2:10" ht="18" customHeight="1" x14ac:dyDescent="0.2">
      <c r="B22" s="39" t="s">
        <v>12</v>
      </c>
      <c r="C22" s="40">
        <v>2</v>
      </c>
      <c r="D22" s="1"/>
      <c r="E22" s="1"/>
      <c r="F22" s="41">
        <f t="shared" ref="F22:F42" si="0">D22^2</f>
        <v>0</v>
      </c>
      <c r="G22" s="41">
        <f t="shared" ref="G22:G41" si="1">E22^2</f>
        <v>0</v>
      </c>
      <c r="H22" s="42">
        <f t="shared" ref="H22:H41" si="2">D22*E22</f>
        <v>0</v>
      </c>
      <c r="I22" s="35"/>
      <c r="J22" s="36"/>
    </row>
    <row r="23" spans="2:10" ht="18" customHeight="1" x14ac:dyDescent="0.2">
      <c r="B23" s="39" t="s">
        <v>12</v>
      </c>
      <c r="C23" s="40">
        <v>3</v>
      </c>
      <c r="D23" s="1"/>
      <c r="E23" s="1"/>
      <c r="F23" s="41">
        <f t="shared" si="0"/>
        <v>0</v>
      </c>
      <c r="G23" s="41">
        <f t="shared" si="1"/>
        <v>0</v>
      </c>
      <c r="H23" s="42">
        <f t="shared" si="2"/>
        <v>0</v>
      </c>
      <c r="I23" s="35"/>
      <c r="J23" s="36"/>
    </row>
    <row r="24" spans="2:10" ht="18" customHeight="1" x14ac:dyDescent="0.2">
      <c r="B24" s="39" t="s">
        <v>12</v>
      </c>
      <c r="C24" s="40">
        <v>4</v>
      </c>
      <c r="D24" s="1"/>
      <c r="E24" s="1"/>
      <c r="F24" s="41">
        <f t="shared" si="0"/>
        <v>0</v>
      </c>
      <c r="G24" s="41">
        <f t="shared" si="1"/>
        <v>0</v>
      </c>
      <c r="H24" s="42">
        <f t="shared" si="2"/>
        <v>0</v>
      </c>
      <c r="I24" s="35"/>
      <c r="J24" s="36"/>
    </row>
    <row r="25" spans="2:10" ht="18" customHeight="1" x14ac:dyDescent="0.2">
      <c r="B25" s="39" t="s">
        <v>12</v>
      </c>
      <c r="C25" s="40">
        <v>5</v>
      </c>
      <c r="D25" s="1"/>
      <c r="E25" s="1"/>
      <c r="F25" s="41">
        <f t="shared" si="0"/>
        <v>0</v>
      </c>
      <c r="G25" s="41">
        <f t="shared" si="1"/>
        <v>0</v>
      </c>
      <c r="H25" s="42">
        <f t="shared" si="2"/>
        <v>0</v>
      </c>
      <c r="I25" s="35"/>
      <c r="J25" s="36"/>
    </row>
    <row r="26" spans="2:10" ht="18" customHeight="1" x14ac:dyDescent="0.2">
      <c r="B26" s="39" t="s">
        <v>12</v>
      </c>
      <c r="C26" s="40">
        <v>6</v>
      </c>
      <c r="D26" s="1"/>
      <c r="E26" s="1"/>
      <c r="F26" s="41">
        <f t="shared" si="0"/>
        <v>0</v>
      </c>
      <c r="G26" s="41">
        <f t="shared" si="1"/>
        <v>0</v>
      </c>
      <c r="H26" s="42">
        <f t="shared" si="2"/>
        <v>0</v>
      </c>
      <c r="I26" s="35"/>
      <c r="J26" s="36"/>
    </row>
    <row r="27" spans="2:10" ht="18" customHeight="1" x14ac:dyDescent="0.2">
      <c r="B27" s="39" t="s">
        <v>12</v>
      </c>
      <c r="C27" s="40">
        <v>7</v>
      </c>
      <c r="D27" s="1"/>
      <c r="E27" s="1"/>
      <c r="F27" s="41">
        <f t="shared" si="0"/>
        <v>0</v>
      </c>
      <c r="G27" s="41">
        <f t="shared" si="1"/>
        <v>0</v>
      </c>
      <c r="H27" s="42">
        <f t="shared" si="2"/>
        <v>0</v>
      </c>
      <c r="I27" s="35"/>
      <c r="J27" s="36"/>
    </row>
    <row r="28" spans="2:10" ht="18" customHeight="1" x14ac:dyDescent="0.2">
      <c r="B28" s="39" t="s">
        <v>12</v>
      </c>
      <c r="C28" s="40">
        <v>8</v>
      </c>
      <c r="D28" s="1"/>
      <c r="E28" s="1"/>
      <c r="F28" s="41">
        <f t="shared" si="0"/>
        <v>0</v>
      </c>
      <c r="G28" s="41">
        <f t="shared" si="1"/>
        <v>0</v>
      </c>
      <c r="H28" s="42">
        <f t="shared" si="2"/>
        <v>0</v>
      </c>
      <c r="I28" s="35"/>
      <c r="J28" s="36"/>
    </row>
    <row r="29" spans="2:10" ht="18" customHeight="1" x14ac:dyDescent="0.2">
      <c r="B29" s="39" t="s">
        <v>12</v>
      </c>
      <c r="C29" s="40">
        <v>9</v>
      </c>
      <c r="D29" s="1"/>
      <c r="E29" s="1"/>
      <c r="F29" s="41">
        <f t="shared" si="0"/>
        <v>0</v>
      </c>
      <c r="G29" s="41">
        <f t="shared" si="1"/>
        <v>0</v>
      </c>
      <c r="H29" s="42">
        <f t="shared" si="2"/>
        <v>0</v>
      </c>
      <c r="I29" s="35"/>
      <c r="J29" s="36"/>
    </row>
    <row r="30" spans="2:10" ht="18" customHeight="1" x14ac:dyDescent="0.2">
      <c r="B30" s="39" t="s">
        <v>12</v>
      </c>
      <c r="C30" s="40">
        <v>10</v>
      </c>
      <c r="D30" s="1"/>
      <c r="E30" s="1"/>
      <c r="F30" s="41">
        <f t="shared" si="0"/>
        <v>0</v>
      </c>
      <c r="G30" s="41">
        <f t="shared" si="1"/>
        <v>0</v>
      </c>
      <c r="H30" s="42">
        <f t="shared" si="2"/>
        <v>0</v>
      </c>
      <c r="I30" s="35"/>
      <c r="J30" s="36"/>
    </row>
    <row r="31" spans="2:10" ht="18" customHeight="1" x14ac:dyDescent="0.2">
      <c r="B31" s="39" t="s">
        <v>12</v>
      </c>
      <c r="C31" s="40">
        <v>11</v>
      </c>
      <c r="D31" s="1"/>
      <c r="E31" s="1"/>
      <c r="F31" s="41">
        <f t="shared" si="0"/>
        <v>0</v>
      </c>
      <c r="G31" s="41">
        <f t="shared" si="1"/>
        <v>0</v>
      </c>
      <c r="H31" s="42">
        <f t="shared" si="2"/>
        <v>0</v>
      </c>
      <c r="I31" s="35"/>
      <c r="J31" s="36"/>
    </row>
    <row r="32" spans="2:10" ht="18" customHeight="1" x14ac:dyDescent="0.2">
      <c r="B32" s="39" t="s">
        <v>12</v>
      </c>
      <c r="C32" s="40">
        <v>12</v>
      </c>
      <c r="D32" s="1"/>
      <c r="E32" s="1"/>
      <c r="F32" s="41">
        <f t="shared" si="0"/>
        <v>0</v>
      </c>
      <c r="G32" s="41">
        <f t="shared" si="1"/>
        <v>0</v>
      </c>
      <c r="H32" s="42">
        <f t="shared" si="2"/>
        <v>0</v>
      </c>
      <c r="I32" s="35"/>
      <c r="J32" s="36"/>
    </row>
    <row r="33" spans="2:10" ht="18" customHeight="1" x14ac:dyDescent="0.2">
      <c r="B33" s="39" t="s">
        <v>12</v>
      </c>
      <c r="C33" s="40">
        <v>13</v>
      </c>
      <c r="D33" s="1"/>
      <c r="E33" s="1"/>
      <c r="F33" s="41">
        <f t="shared" si="0"/>
        <v>0</v>
      </c>
      <c r="G33" s="41">
        <f t="shared" si="1"/>
        <v>0</v>
      </c>
      <c r="H33" s="42">
        <f t="shared" si="2"/>
        <v>0</v>
      </c>
      <c r="I33" s="35"/>
      <c r="J33" s="36"/>
    </row>
    <row r="34" spans="2:10" ht="18" customHeight="1" x14ac:dyDescent="0.2">
      <c r="B34" s="39" t="s">
        <v>12</v>
      </c>
      <c r="C34" s="40">
        <v>14</v>
      </c>
      <c r="D34" s="1"/>
      <c r="E34" s="1"/>
      <c r="F34" s="41">
        <f t="shared" si="0"/>
        <v>0</v>
      </c>
      <c r="G34" s="41">
        <f t="shared" si="1"/>
        <v>0</v>
      </c>
      <c r="H34" s="42">
        <f t="shared" si="2"/>
        <v>0</v>
      </c>
      <c r="I34" s="35"/>
      <c r="J34" s="36"/>
    </row>
    <row r="35" spans="2:10" ht="18" customHeight="1" x14ac:dyDescent="0.2">
      <c r="B35" s="39" t="s">
        <v>12</v>
      </c>
      <c r="C35" s="40">
        <v>15</v>
      </c>
      <c r="D35" s="1"/>
      <c r="E35" s="1"/>
      <c r="F35" s="41">
        <f t="shared" si="0"/>
        <v>0</v>
      </c>
      <c r="G35" s="41">
        <f t="shared" si="1"/>
        <v>0</v>
      </c>
      <c r="H35" s="42">
        <f t="shared" si="2"/>
        <v>0</v>
      </c>
      <c r="I35" s="35"/>
      <c r="J35" s="36"/>
    </row>
    <row r="36" spans="2:10" ht="18" customHeight="1" x14ac:dyDescent="0.2">
      <c r="B36" s="39" t="s">
        <v>12</v>
      </c>
      <c r="C36" s="40">
        <v>16</v>
      </c>
      <c r="D36" s="1"/>
      <c r="E36" s="1"/>
      <c r="F36" s="41">
        <f t="shared" si="0"/>
        <v>0</v>
      </c>
      <c r="G36" s="41">
        <f t="shared" si="1"/>
        <v>0</v>
      </c>
      <c r="H36" s="42">
        <f t="shared" si="2"/>
        <v>0</v>
      </c>
      <c r="I36" s="35"/>
      <c r="J36" s="36"/>
    </row>
    <row r="37" spans="2:10" ht="18" customHeight="1" x14ac:dyDescent="0.2">
      <c r="B37" s="39" t="s">
        <v>12</v>
      </c>
      <c r="C37" s="40">
        <v>17</v>
      </c>
      <c r="D37" s="1"/>
      <c r="E37" s="1"/>
      <c r="F37" s="41">
        <f t="shared" si="0"/>
        <v>0</v>
      </c>
      <c r="G37" s="41">
        <f t="shared" si="1"/>
        <v>0</v>
      </c>
      <c r="H37" s="42">
        <f t="shared" si="2"/>
        <v>0</v>
      </c>
      <c r="I37" s="35"/>
      <c r="J37" s="36"/>
    </row>
    <row r="38" spans="2:10" ht="18" customHeight="1" x14ac:dyDescent="0.2">
      <c r="B38" s="39" t="s">
        <v>12</v>
      </c>
      <c r="C38" s="40">
        <v>18</v>
      </c>
      <c r="D38" s="2"/>
      <c r="E38" s="2"/>
      <c r="F38" s="41">
        <f t="shared" si="0"/>
        <v>0</v>
      </c>
      <c r="G38" s="41">
        <f t="shared" si="1"/>
        <v>0</v>
      </c>
      <c r="H38" s="42">
        <f t="shared" si="2"/>
        <v>0</v>
      </c>
      <c r="I38" s="35"/>
      <c r="J38" s="36"/>
    </row>
    <row r="39" spans="2:10" ht="18" customHeight="1" x14ac:dyDescent="0.2">
      <c r="B39" s="39" t="s">
        <v>12</v>
      </c>
      <c r="C39" s="40">
        <v>19</v>
      </c>
      <c r="D39" s="2"/>
      <c r="E39" s="2"/>
      <c r="F39" s="41">
        <f t="shared" si="0"/>
        <v>0</v>
      </c>
      <c r="G39" s="41">
        <f t="shared" si="1"/>
        <v>0</v>
      </c>
      <c r="H39" s="42">
        <f t="shared" si="2"/>
        <v>0</v>
      </c>
      <c r="I39" s="35"/>
      <c r="J39" s="36"/>
    </row>
    <row r="40" spans="2:10" ht="18" customHeight="1" x14ac:dyDescent="0.2">
      <c r="B40" s="39" t="s">
        <v>12</v>
      </c>
      <c r="C40" s="40">
        <v>20</v>
      </c>
      <c r="D40" s="3"/>
      <c r="E40" s="4"/>
      <c r="F40" s="41">
        <f t="shared" si="0"/>
        <v>0</v>
      </c>
      <c r="G40" s="41">
        <f t="shared" si="1"/>
        <v>0</v>
      </c>
      <c r="H40" s="42">
        <f t="shared" si="2"/>
        <v>0</v>
      </c>
      <c r="I40" s="35"/>
      <c r="J40" s="36"/>
    </row>
    <row r="41" spans="2:10" ht="18" customHeight="1" x14ac:dyDescent="0.2">
      <c r="B41" s="39" t="s">
        <v>12</v>
      </c>
      <c r="C41" s="40">
        <v>21</v>
      </c>
      <c r="D41" s="1"/>
      <c r="E41" s="1"/>
      <c r="F41" s="41">
        <f t="shared" si="0"/>
        <v>0</v>
      </c>
      <c r="G41" s="41">
        <f t="shared" si="1"/>
        <v>0</v>
      </c>
      <c r="H41" s="42">
        <f t="shared" si="2"/>
        <v>0</v>
      </c>
      <c r="I41" s="35"/>
      <c r="J41" s="36"/>
    </row>
    <row r="42" spans="2:10" ht="18" customHeight="1" x14ac:dyDescent="0.2">
      <c r="B42" s="39" t="s">
        <v>12</v>
      </c>
      <c r="C42" s="40">
        <v>22</v>
      </c>
      <c r="D42" s="1"/>
      <c r="E42" s="1"/>
      <c r="F42" s="41">
        <f t="shared" si="0"/>
        <v>0</v>
      </c>
      <c r="G42" s="41">
        <f>E42^2</f>
        <v>0</v>
      </c>
      <c r="H42" s="42">
        <f>D42*E42</f>
        <v>0</v>
      </c>
      <c r="I42" s="35"/>
      <c r="J42" s="36"/>
    </row>
    <row r="43" spans="2:10" ht="18" customHeight="1" x14ac:dyDescent="0.2">
      <c r="B43" s="39" t="s">
        <v>12</v>
      </c>
      <c r="C43" s="40">
        <v>23</v>
      </c>
      <c r="D43" s="1"/>
      <c r="E43" s="1"/>
      <c r="F43" s="41">
        <f>D43^2</f>
        <v>0</v>
      </c>
      <c r="G43" s="41">
        <f>E43^2</f>
        <v>0</v>
      </c>
      <c r="H43" s="42">
        <f>D43*E43</f>
        <v>0</v>
      </c>
      <c r="I43" s="35"/>
      <c r="J43" s="36"/>
    </row>
    <row r="44" spans="2:10" ht="18" customHeight="1" x14ac:dyDescent="0.2">
      <c r="B44" s="39" t="s">
        <v>12</v>
      </c>
      <c r="C44" s="38">
        <v>24</v>
      </c>
      <c r="D44" s="1"/>
      <c r="E44" s="1"/>
      <c r="F44" s="41">
        <f>D44^2</f>
        <v>0</v>
      </c>
      <c r="G44" s="41">
        <f>E44^2</f>
        <v>0</v>
      </c>
      <c r="H44" s="42">
        <f>D44*E44</f>
        <v>0</v>
      </c>
      <c r="I44" s="35"/>
      <c r="J44" s="36"/>
    </row>
    <row r="45" spans="2:10" ht="18" customHeight="1" x14ac:dyDescent="0.2">
      <c r="B45" s="43" t="s">
        <v>25</v>
      </c>
      <c r="C45" s="44">
        <f>COUNTA(D21:D44)</f>
        <v>0</v>
      </c>
      <c r="D45" s="41">
        <f>SUM(D21:D44)</f>
        <v>0</v>
      </c>
      <c r="E45" s="41">
        <f>SUM(E21:E44)</f>
        <v>0</v>
      </c>
      <c r="F45" s="41">
        <f>SUM(F21:F44)</f>
        <v>0</v>
      </c>
      <c r="G45" s="41">
        <f>SUM(G21:G44)</f>
        <v>0</v>
      </c>
      <c r="H45" s="41">
        <f>SUM(H21:H44)</f>
        <v>0</v>
      </c>
      <c r="I45" s="35"/>
      <c r="J45" s="36"/>
    </row>
    <row r="46" spans="2:10" ht="18" customHeight="1" x14ac:dyDescent="0.2">
      <c r="B46" s="43" t="s">
        <v>26</v>
      </c>
      <c r="C46" s="44"/>
      <c r="D46" s="41" t="str">
        <f>IF(C45=0,"",AVERAGE(D21:D44))</f>
        <v/>
      </c>
      <c r="E46" s="41" t="str">
        <f>IF(C45=0,"",AVERAGE(E21:E44))</f>
        <v/>
      </c>
      <c r="F46" s="41"/>
      <c r="G46" s="41"/>
      <c r="H46" s="41"/>
      <c r="I46" s="35"/>
      <c r="J46" s="36"/>
    </row>
    <row r="47" spans="2:10" x14ac:dyDescent="0.15">
      <c r="B47" s="34"/>
      <c r="C47" s="45"/>
      <c r="D47" s="46"/>
      <c r="E47" s="46"/>
      <c r="F47" s="47"/>
      <c r="G47" s="47"/>
      <c r="H47" s="47"/>
      <c r="I47" s="35"/>
      <c r="J47" s="36"/>
    </row>
    <row r="48" spans="2:10" ht="15" thickBot="1" x14ac:dyDescent="0.2">
      <c r="B48" s="48"/>
      <c r="C48" s="49"/>
      <c r="D48" s="50"/>
      <c r="E48" s="50"/>
      <c r="F48" s="50"/>
      <c r="G48" s="50"/>
      <c r="H48" s="50"/>
      <c r="I48" s="51"/>
      <c r="J48" s="52"/>
    </row>
    <row r="49" spans="2:4" ht="22.5" customHeight="1" x14ac:dyDescent="0.15"/>
    <row r="50" spans="2:4" ht="45.75" customHeight="1" x14ac:dyDescent="0.15">
      <c r="B50" s="53"/>
      <c r="C50" s="54"/>
    </row>
    <row r="51" spans="2:4" hidden="1" x14ac:dyDescent="0.15">
      <c r="B51" s="53" t="s">
        <v>15</v>
      </c>
      <c r="C51" s="53"/>
    </row>
    <row r="52" spans="2:4" hidden="1" x14ac:dyDescent="0.15">
      <c r="B52" s="53" t="s">
        <v>16</v>
      </c>
      <c r="C52" s="55" t="str">
        <f>IF(ISERROR($E$46-$C$53*$D$46)," ",IF($E$46-$C$53*$D$46&gt;0,"+  "&amp;TEXT($E$46-$C$53*$D$46,"###.##"),IF($E$46-$C$53*$D$46&lt;0," "&amp;TEXT($E$46-$C$53*$D$46,"###.##")," ")))</f>
        <v xml:space="preserve"> </v>
      </c>
      <c r="D52" s="56" t="s">
        <v>37</v>
      </c>
    </row>
    <row r="53" spans="2:4" hidden="1" x14ac:dyDescent="0.15">
      <c r="B53" s="53" t="s">
        <v>17</v>
      </c>
      <c r="C53" s="55" t="str">
        <f>IF(ISERROR($D$59/$D$57),"",   TEXT($D$59/$D$57,"##.##"))</f>
        <v/>
      </c>
      <c r="D53" s="56" t="s">
        <v>37</v>
      </c>
    </row>
    <row r="54" spans="2:4" hidden="1" x14ac:dyDescent="0.15">
      <c r="B54" s="53" t="s">
        <v>18</v>
      </c>
      <c r="C54" s="57" t="str">
        <f>IF(ISERROR($D$59/SQRT($D$57*$D$58)),"",$D$59/SQRT($D$57*$D$58))</f>
        <v/>
      </c>
      <c r="D54" s="57" t="s">
        <v>37</v>
      </c>
    </row>
    <row r="55" spans="2:4" ht="16.5" hidden="1" customHeight="1" x14ac:dyDescent="0.15"/>
    <row r="56" spans="2:4" hidden="1" x14ac:dyDescent="0.15">
      <c r="B56" s="53" t="s">
        <v>6</v>
      </c>
    </row>
    <row r="57" spans="2:4" hidden="1" x14ac:dyDescent="0.15">
      <c r="B57" s="53" t="s">
        <v>7</v>
      </c>
      <c r="D57" s="56" t="e">
        <f>$F$45-$D$45^2/$C$45</f>
        <v>#DIV/0!</v>
      </c>
    </row>
    <row r="58" spans="2:4" hidden="1" x14ac:dyDescent="0.15">
      <c r="B58" s="53" t="s">
        <v>8</v>
      </c>
      <c r="D58" s="56" t="e">
        <f>$G$45-($E$45^2/$C$45)</f>
        <v>#DIV/0!</v>
      </c>
    </row>
    <row r="59" spans="2:4" hidden="1" x14ac:dyDescent="0.15">
      <c r="B59" s="53" t="s">
        <v>9</v>
      </c>
      <c r="D59" s="56" t="e">
        <f>$H$45-$D$45*$E$45/$C$45</f>
        <v>#DIV/0!</v>
      </c>
    </row>
    <row r="60" spans="2:4" hidden="1" x14ac:dyDescent="0.15">
      <c r="B60" s="53" t="s">
        <v>10</v>
      </c>
      <c r="D60" s="56"/>
    </row>
    <row r="61" spans="2:4" hidden="1" x14ac:dyDescent="0.15">
      <c r="B61" s="53" t="s">
        <v>3</v>
      </c>
      <c r="D61" s="56" t="e">
        <f>$D$59^2/$D$57</f>
        <v>#DIV/0!</v>
      </c>
    </row>
    <row r="62" spans="2:4" hidden="1" x14ac:dyDescent="0.15">
      <c r="B62" s="53" t="s">
        <v>4</v>
      </c>
      <c r="D62" s="56" t="e">
        <f>$D$58-$D$61</f>
        <v>#DIV/0!</v>
      </c>
    </row>
    <row r="63" spans="2:4" hidden="1" x14ac:dyDescent="0.15">
      <c r="B63" s="53" t="s">
        <v>5</v>
      </c>
      <c r="D63" s="56"/>
    </row>
    <row r="64" spans="2:4" hidden="1" x14ac:dyDescent="0.15">
      <c r="B64" s="53" t="s">
        <v>11</v>
      </c>
      <c r="D64" s="56" t="e">
        <f>$D$62/($C$45-2)</f>
        <v>#DIV/0!</v>
      </c>
    </row>
    <row r="65" spans="3:8" hidden="1" x14ac:dyDescent="0.15"/>
    <row r="66" spans="3:8" hidden="1" x14ac:dyDescent="0.15"/>
    <row r="68" spans="3:8" x14ac:dyDescent="0.15">
      <c r="C68" s="55"/>
      <c r="D68" s="55"/>
      <c r="E68" s="55"/>
      <c r="F68" s="58"/>
      <c r="G68" s="59"/>
      <c r="H68" s="59"/>
    </row>
  </sheetData>
  <sheetProtection sheet="1" objects="1" scenarios="1"/>
  <phoneticPr fontId="1"/>
  <conditionalFormatting sqref="D45:E45 F21:H45">
    <cfRule type="cellIs" dxfId="0" priority="1" stopIfTrue="1" operator="equal">
      <formula>0</formula>
    </cfRule>
  </conditionalFormatting>
  <pageMargins left="0.75" right="0.42" top="0.7" bottom="0.63" header="0.51200000000000001" footer="0.51200000000000001"/>
  <pageSetup paperSize="9" scale="6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ＣＯＤ換算式</vt:lpstr>
      <vt:lpstr>ＣＯＤ換算式!Print_Area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環境指導室事業所指導課</dc:creator>
  <cp:lastModifiedBy>平本　智憲</cp:lastModifiedBy>
  <cp:lastPrinted>2003-03-04T01:34:48Z</cp:lastPrinted>
  <dcterms:created xsi:type="dcterms:W3CDTF">1998-02-04T14:02:29Z</dcterms:created>
  <dcterms:modified xsi:type="dcterms:W3CDTF">2018-03-13T04:30:53Z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-1390120702</vt:i4>
  </property>
  <property fmtid="{D5CDD505-2E9C-101B-9397-08002B2CF9AE}" pid="3" name="_EmailSubject">
    <vt:lpwstr>自己管理支援ツールの追加について</vt:lpwstr>
  </property>
  <property fmtid="{D5CDD505-2E9C-101B-9397-08002B2CF9AE}" pid="4" name="_AuthorEmail">
    <vt:lpwstr>TadaKe@mbox.pref.osaka.jp</vt:lpwstr>
  </property>
  <property fmtid="{D5CDD505-2E9C-101B-9397-08002B2CF9AE}" pid="5" name="_AuthorEmailDisplayName">
    <vt:lpwstr>多田 桂子</vt:lpwstr>
  </property>
  <property fmtid="{D5CDD505-2E9C-101B-9397-08002B2CF9AE}" pid="6" name="_PreviousAdHocReviewCycleID">
    <vt:i4>1877849528</vt:i4>
  </property>
  <property fmtid="{D5CDD505-2E9C-101B-9397-08002B2CF9AE}" pid="7" name="_ReviewingToolsShownOnce">
    <vt:lpwstr/>
  </property>
</Properties>
</file>