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updateLinks="never" codeName="ThisWorkbook" autoCompressPictures="0"/>
  <bookViews>
    <workbookView xWindow="-120" yWindow="-120" windowWidth="29040" windowHeight="15840" tabRatio="855"/>
  </bookViews>
  <sheets>
    <sheet name="入力時の注意事項" sheetId="170" r:id="rId1"/>
    <sheet name="表紙①" sheetId="2" r:id="rId2"/>
    <sheet name="様式4（全般事項）" sheetId="4" r:id="rId3"/>
    <sheet name="様式4（機能別）" sheetId="129" r:id="rId4"/>
    <sheet name="別紙1（満たしていない要件）" sheetId="168" r:id="rId5"/>
    <sheet name="別紙2（専門とするがんの診療状況）" sheetId="193" r:id="rId6"/>
    <sheet name="別紙３（緩和外来）" sheetId="139" r:id="rId7"/>
    <sheet name="別紙４（緩和病棟）" sheetId="141" r:id="rId8"/>
    <sheet name="別紙５（地域緩和ケア連携体制）" sheetId="158" r:id="rId9"/>
    <sheet name="別紙６（地域パス）" sheetId="144" r:id="rId10"/>
    <sheet name="別紙７（地域連携カンファ開催状況）" sheetId="163" r:id="rId11"/>
    <sheet name="別紙８（緩和メンバー）" sheetId="171" r:id="rId12"/>
    <sheet name="別紙９（語り合うための場の設定状況）" sheetId="148" r:id="rId13"/>
    <sheet name="別紙10（診療実績）" sheetId="149" r:id="rId14"/>
    <sheet name="別紙11（相談内容）" sheetId="173" r:id="rId15"/>
    <sheet name="別紙12（相談支援センター窓口）" sheetId="174" r:id="rId16"/>
    <sheet name="別紙13（相談支援センター体制）" sheetId="175" r:id="rId17"/>
    <sheet name="別紙14（連携協力体制）" sheetId="176" r:id="rId18"/>
    <sheet name="別紙15（専門外来）" sheetId="177" r:id="rId19"/>
    <sheet name="別紙16（院内がん登録）" sheetId="179" r:id="rId20"/>
    <sheet name="別紙17（臨床試験・治験）" sheetId="181" r:id="rId21"/>
    <sheet name="別紙18（PDCAサイクル）" sheetId="182" r:id="rId22"/>
    <sheet name="別紙19（医療安全）" sheetId="183" r:id="rId23"/>
    <sheet name="別紙20（連携協議会体制）" sheetId="184" r:id="rId24"/>
    <sheet name="別紙21（地域連携パス）" sheetId="185" r:id="rId25"/>
    <sheet name="別紙22（がん患者カウンセリング）" sheetId="186" r:id="rId26"/>
    <sheet name="別紙23（PCCメンバー）" sheetId="187" r:id="rId27"/>
    <sheet name="別紙24（集学的治療提供体制）" sheetId="188" r:id="rId28"/>
    <sheet name="別紙25（連携診療体制）" sheetId="189" r:id="rId29"/>
    <sheet name="別紙26（グループ指定の状況）" sheetId="190" r:id="rId30"/>
    <sheet name="別紙27（人材交流計画）" sheetId="191" r:id="rId31"/>
    <sheet name="別紙28（グループ指定の状況）" sheetId="192" r:id="rId32"/>
  </sheets>
  <externalReferences>
    <externalReference r:id="rId33"/>
  </externalReferences>
  <definedNames>
    <definedName name="_xlnm.Print_Area" localSheetId="0">入力時の注意事項!$A$1:$H$34</definedName>
    <definedName name="_xlnm.Print_Area" localSheetId="1">表紙①!$A$1:$F$56</definedName>
    <definedName name="_xlnm.Print_Area" localSheetId="4">'別紙1（満たしていない要件）'!$A$1:$F$26</definedName>
    <definedName name="_xlnm.Print_Area" localSheetId="13">'別紙10（診療実績）'!$A$1:$F$29</definedName>
    <definedName name="_xlnm.Print_Area" localSheetId="14">'別紙11（相談内容）'!$A$1:$H$36</definedName>
    <definedName name="_xlnm.Print_Area" localSheetId="15">'別紙12（相談支援センター窓口）'!$A$1:$X$26</definedName>
    <definedName name="_xlnm.Print_Area" localSheetId="16">'別紙13（相談支援センター体制）'!$A$1:$J$52</definedName>
    <definedName name="_xlnm.Print_Area" localSheetId="17">'別紙14（連携協力体制）'!$A$1:$I$42</definedName>
    <definedName name="_xlnm.Print_Area" localSheetId="18">'別紙15（専門外来）'!$A$1:$X$119</definedName>
    <definedName name="_xlnm.Print_Area" localSheetId="19">'別紙16（院内がん登録）'!$A$1:$H$26</definedName>
    <definedName name="_xlnm.Print_Area" localSheetId="20">'別紙17（臨床試験・治験）'!$A$1:$X$35</definedName>
    <definedName name="_xlnm.Print_Area" localSheetId="21">'別紙18（PDCAサイクル）'!$A$1:$L$45</definedName>
    <definedName name="_xlnm.Print_Area" localSheetId="22">'別紙19（医療安全）'!$A$1:$J$51</definedName>
    <definedName name="_xlnm.Print_Area" localSheetId="5">'別紙2（専門とするがんの診療状況）'!$A$1:$L$109</definedName>
    <definedName name="_xlnm.Print_Area" localSheetId="23">'別紙20（連携協議会体制）'!$A$1:$L$62</definedName>
    <definedName name="_xlnm.Print_Area" localSheetId="24">'別紙21（地域連携パス）'!$A$1:$L$61</definedName>
    <definedName name="_xlnm.Print_Area" localSheetId="25">'別紙22（がん患者カウンセリング）'!$A$1:$X$16</definedName>
    <definedName name="_xlnm.Print_Area" localSheetId="26">'別紙23（PCCメンバー）'!$A$1:$I$53</definedName>
    <definedName name="_xlnm.Print_Area" localSheetId="27">'別紙24（集学的治療提供体制）'!$A$1:$K$50</definedName>
    <definedName name="_xlnm.Print_Area" localSheetId="28">'別紙25（連携診療体制）'!$A$1:$L$60</definedName>
    <definedName name="_xlnm.Print_Area" localSheetId="29">'別紙26（グループ指定の状況）'!$A$1:$H$20</definedName>
    <definedName name="_xlnm.Print_Area" localSheetId="30">'別紙27（人材交流計画）'!$A$1:$G$28</definedName>
    <definedName name="_xlnm.Print_Area" localSheetId="31">'別紙28（グループ指定の状況）'!$A$1:$H$16</definedName>
    <definedName name="_xlnm.Print_Area" localSheetId="6">'別紙３（緩和外来）'!$A$1:$Y$22</definedName>
    <definedName name="_xlnm.Print_Area" localSheetId="7">'別紙４（緩和病棟）'!$A$1:$Z$44</definedName>
    <definedName name="_xlnm.Print_Area" localSheetId="8">'別紙５（地域緩和ケア連携体制）'!$A$1:$K$56</definedName>
    <definedName name="_xlnm.Print_Area" localSheetId="9">'別紙６（地域パス）'!$A$1:$J$17</definedName>
    <definedName name="_xlnm.Print_Area" localSheetId="10">'別紙７（地域連携カンファ開催状況）'!$A$1:$I$20</definedName>
    <definedName name="_xlnm.Print_Area" localSheetId="11">'別紙８（緩和メンバー）'!$A$1:$G$33</definedName>
    <definedName name="_xlnm.Print_Area" localSheetId="12">'別紙９（語り合うための場の設定状況）'!$A$1:$R$47</definedName>
    <definedName name="_xlnm.Print_Area" localSheetId="3">'様式4（機能別）'!$A$1:$S$806</definedName>
    <definedName name="_xlnm.Print_Area" localSheetId="2">'様式4（全般事項）'!$A$1:$W$336</definedName>
  </definedNames>
  <calcPr calcId="162913"/>
</workbook>
</file>

<file path=xl/calcChain.xml><?xml version="1.0" encoding="utf-8"?>
<calcChain xmlns="http://schemas.openxmlformats.org/spreadsheetml/2006/main">
  <c r="S108" i="129" l="1"/>
  <c r="S46" i="129"/>
  <c r="S45" i="129"/>
  <c r="S44" i="129"/>
  <c r="S43" i="129"/>
  <c r="S42" i="129"/>
  <c r="W114" i="4" l="1"/>
  <c r="S376" i="129" l="1"/>
  <c r="S375" i="129"/>
  <c r="S374" i="129"/>
  <c r="S52" i="129" l="1"/>
  <c r="F13" i="168" l="1"/>
  <c r="H7" i="163"/>
  <c r="I2" i="163"/>
  <c r="H11" i="163"/>
  <c r="I2" i="176"/>
  <c r="B56" i="2" l="1"/>
  <c r="B52" i="2"/>
  <c r="B51" i="2"/>
  <c r="B47" i="2"/>
  <c r="C47" i="2" s="1"/>
  <c r="B46" i="2"/>
  <c r="C46" i="2" s="1"/>
  <c r="B42" i="2"/>
  <c r="B39" i="2"/>
  <c r="B38" i="2"/>
  <c r="C38" i="2" s="1"/>
  <c r="B37" i="2"/>
  <c r="C37" i="2" s="1"/>
  <c r="B32" i="2"/>
  <c r="B31" i="2"/>
  <c r="C31" i="2" s="1"/>
  <c r="B30" i="2"/>
  <c r="B29" i="2"/>
  <c r="B28" i="2"/>
  <c r="B27" i="2"/>
  <c r="B26" i="2"/>
  <c r="B25" i="2"/>
  <c r="B24" i="2"/>
  <c r="B23" i="2"/>
  <c r="B22" i="2"/>
  <c r="B21" i="2"/>
  <c r="C21" i="2" s="1"/>
  <c r="B20" i="2"/>
  <c r="B19" i="2"/>
  <c r="B18" i="2"/>
  <c r="B17" i="2"/>
  <c r="B16" i="2"/>
  <c r="B15" i="2"/>
  <c r="B14" i="2"/>
  <c r="I38" i="188" l="1"/>
  <c r="K35" i="188"/>
  <c r="I26" i="188"/>
  <c r="K23" i="188"/>
  <c r="L2" i="193" l="1"/>
  <c r="M381" i="129" l="1"/>
  <c r="S381" i="129" s="1"/>
  <c r="W99" i="4" l="1"/>
  <c r="W97" i="4"/>
  <c r="W94" i="4"/>
  <c r="W92" i="4"/>
  <c r="W86" i="4"/>
  <c r="W49" i="4"/>
  <c r="W50" i="4"/>
  <c r="W51" i="4"/>
  <c r="W52" i="4"/>
  <c r="W53" i="4"/>
  <c r="W54" i="4"/>
  <c r="W55" i="4"/>
  <c r="W56" i="4"/>
  <c r="W57" i="4"/>
  <c r="W58" i="4"/>
  <c r="W59" i="4"/>
  <c r="W60" i="4"/>
  <c r="W61" i="4"/>
  <c r="W62" i="4"/>
  <c r="W63" i="4"/>
  <c r="W64" i="4"/>
  <c r="W65" i="4"/>
  <c r="W66" i="4"/>
  <c r="W67" i="4"/>
  <c r="W68" i="4"/>
  <c r="W69" i="4"/>
  <c r="W70" i="4"/>
  <c r="W71" i="4"/>
  <c r="W72" i="4"/>
  <c r="W73" i="4"/>
  <c r="W74" i="4"/>
  <c r="W75" i="4"/>
  <c r="W76" i="4"/>
  <c r="W77" i="4"/>
  <c r="W78" i="4"/>
  <c r="W79" i="4"/>
  <c r="W80" i="4"/>
  <c r="W81" i="4"/>
  <c r="W82" i="4"/>
  <c r="W83" i="4"/>
  <c r="W84" i="4"/>
  <c r="W85" i="4"/>
  <c r="W88" i="4"/>
  <c r="W89" i="4"/>
  <c r="W90" i="4"/>
  <c r="W91" i="4"/>
  <c r="W93" i="4"/>
  <c r="W95" i="4"/>
  <c r="W96" i="4"/>
  <c r="W98" i="4"/>
  <c r="W100" i="4"/>
  <c r="W101" i="4"/>
  <c r="W102" i="4"/>
  <c r="W103" i="4"/>
  <c r="W104" i="4"/>
  <c r="W105" i="4"/>
  <c r="W106" i="4"/>
  <c r="W107" i="4"/>
  <c r="W108" i="4"/>
  <c r="W109" i="4"/>
  <c r="W110" i="4"/>
  <c r="W111" i="4"/>
  <c r="W112" i="4"/>
  <c r="W113" i="4"/>
  <c r="W115" i="4"/>
  <c r="W116" i="4"/>
  <c r="W87" i="4"/>
  <c r="M652" i="129" l="1"/>
  <c r="M650" i="129"/>
  <c r="M647" i="129"/>
  <c r="S646" i="129" l="1"/>
  <c r="N716" i="129"/>
  <c r="N719" i="129" l="1"/>
  <c r="N307" i="129"/>
  <c r="N304" i="129"/>
  <c r="W307" i="4" l="1"/>
  <c r="W306" i="4"/>
  <c r="W305" i="4"/>
  <c r="K2" i="158" l="1"/>
  <c r="K14" i="158"/>
  <c r="K13" i="158"/>
  <c r="K8" i="158"/>
  <c r="L2" i="182" l="1"/>
  <c r="H9" i="175" l="1"/>
  <c r="J2" i="175"/>
  <c r="H7" i="190" l="1"/>
  <c r="L2" i="184"/>
  <c r="X2" i="177"/>
  <c r="F17" i="168" l="1"/>
  <c r="M407" i="129" l="1"/>
  <c r="M404" i="129"/>
  <c r="M567" i="129"/>
  <c r="M566" i="129"/>
  <c r="M154" i="129"/>
  <c r="M805" i="129"/>
  <c r="M804" i="129"/>
  <c r="M803" i="129"/>
  <c r="M787" i="129"/>
  <c r="M686" i="129"/>
  <c r="M682" i="129"/>
  <c r="M630" i="129"/>
  <c r="M517" i="129"/>
  <c r="M516" i="129"/>
  <c r="M515" i="129"/>
  <c r="M425" i="129"/>
  <c r="M424" i="129"/>
  <c r="M423" i="129"/>
  <c r="M409" i="129"/>
  <c r="M402" i="129"/>
  <c r="M401" i="129"/>
  <c r="M395" i="129"/>
  <c r="M392" i="129"/>
  <c r="M384" i="129"/>
  <c r="M343" i="129"/>
  <c r="M222" i="129"/>
  <c r="M155" i="129"/>
  <c r="M153" i="129"/>
  <c r="M151" i="129"/>
  <c r="M140" i="129"/>
  <c r="M138" i="129"/>
  <c r="M129" i="129"/>
  <c r="M82" i="129"/>
  <c r="M77" i="129"/>
  <c r="M63" i="129"/>
  <c r="M56" i="129"/>
  <c r="M47" i="129"/>
  <c r="S806" i="129" l="1"/>
  <c r="S799" i="129"/>
  <c r="S798" i="129"/>
  <c r="S797" i="129"/>
  <c r="S796" i="129"/>
  <c r="S795" i="129"/>
  <c r="S792" i="129"/>
  <c r="S790" i="129"/>
  <c r="S786" i="129"/>
  <c r="S784" i="129"/>
  <c r="S782" i="129"/>
  <c r="S780" i="129"/>
  <c r="S778" i="129"/>
  <c r="S777" i="129"/>
  <c r="S776" i="129"/>
  <c r="S775" i="129"/>
  <c r="S774" i="129"/>
  <c r="S772" i="129"/>
  <c r="S769" i="129"/>
  <c r="S770" i="129"/>
  <c r="S768" i="129"/>
  <c r="S767" i="129"/>
  <c r="S760" i="129"/>
  <c r="S759" i="129"/>
  <c r="S758" i="129"/>
  <c r="S757" i="129"/>
  <c r="S756" i="129"/>
  <c r="S755" i="129"/>
  <c r="S754" i="129"/>
  <c r="S753" i="129"/>
  <c r="S752" i="129"/>
  <c r="S751" i="129"/>
  <c r="S750" i="129"/>
  <c r="S749" i="129"/>
  <c r="S748" i="129"/>
  <c r="S765" i="129"/>
  <c r="S764" i="129"/>
  <c r="S763" i="129"/>
  <c r="S762" i="129"/>
  <c r="S761" i="129"/>
  <c r="S746" i="129"/>
  <c r="S745" i="129"/>
  <c r="S744" i="129"/>
  <c r="S743" i="129"/>
  <c r="S741" i="129"/>
  <c r="S740" i="129"/>
  <c r="S738" i="129"/>
  <c r="S735" i="129"/>
  <c r="S731" i="129"/>
  <c r="S727" i="129"/>
  <c r="S722" i="129"/>
  <c r="S713" i="129"/>
  <c r="S705" i="129"/>
  <c r="S701" i="129"/>
  <c r="S689" i="129" l="1"/>
  <c r="S688" i="129"/>
  <c r="S687" i="129"/>
  <c r="S684" i="129"/>
  <c r="S683" i="129"/>
  <c r="S676" i="129"/>
  <c r="S673" i="129"/>
  <c r="S671" i="129"/>
  <c r="S670" i="129"/>
  <c r="S665" i="129"/>
  <c r="S664" i="129"/>
  <c r="S661" i="129"/>
  <c r="S657" i="129"/>
  <c r="S656" i="129"/>
  <c r="S655" i="129"/>
  <c r="S652" i="129"/>
  <c r="S650" i="129"/>
  <c r="S647" i="129"/>
  <c r="S642" i="129"/>
  <c r="S639" i="129"/>
  <c r="S638" i="129"/>
  <c r="S637" i="129"/>
  <c r="S636" i="129"/>
  <c r="S635" i="129"/>
  <c r="S632" i="129"/>
  <c r="S630" i="129"/>
  <c r="S627" i="129"/>
  <c r="S621" i="129"/>
  <c r="S574" i="129"/>
  <c r="S623" i="129"/>
  <c r="S618" i="129"/>
  <c r="S617" i="129"/>
  <c r="S616" i="129"/>
  <c r="S614" i="129"/>
  <c r="S613" i="129"/>
  <c r="S612" i="129"/>
  <c r="S610" i="129"/>
  <c r="S609" i="129"/>
  <c r="S607" i="129"/>
  <c r="S602" i="129"/>
  <c r="S601" i="129"/>
  <c r="S599" i="129"/>
  <c r="S598" i="129"/>
  <c r="S597" i="129"/>
  <c r="S596" i="129"/>
  <c r="S595" i="129"/>
  <c r="S593" i="129"/>
  <c r="S591" i="129"/>
  <c r="S590" i="129"/>
  <c r="S589" i="129"/>
  <c r="S588" i="129"/>
  <c r="S587" i="129"/>
  <c r="S586" i="129"/>
  <c r="S585" i="129"/>
  <c r="S583" i="129"/>
  <c r="S582" i="129"/>
  <c r="S577" i="129"/>
  <c r="S576" i="129"/>
  <c r="S571" i="129"/>
  <c r="S570" i="129"/>
  <c r="S564" i="129"/>
  <c r="S563" i="129"/>
  <c r="S562" i="129"/>
  <c r="S556" i="129"/>
  <c r="S555" i="129"/>
  <c r="S554" i="129"/>
  <c r="S553" i="129"/>
  <c r="S552" i="129"/>
  <c r="S548" i="129"/>
  <c r="S547" i="129"/>
  <c r="S545" i="129"/>
  <c r="S544" i="129"/>
  <c r="S543" i="129"/>
  <c r="S541" i="129"/>
  <c r="S540" i="129"/>
  <c r="S538" i="129"/>
  <c r="S535" i="129"/>
  <c r="S534" i="129"/>
  <c r="S529" i="129" l="1"/>
  <c r="S527" i="129"/>
  <c r="S523" i="129"/>
  <c r="S520" i="129" l="1"/>
  <c r="S518" i="129" l="1"/>
  <c r="S511" i="129"/>
  <c r="S510" i="129"/>
  <c r="S509" i="129"/>
  <c r="S508" i="129"/>
  <c r="S507" i="129"/>
  <c r="S504" i="129"/>
  <c r="S502" i="129" l="1"/>
  <c r="S499" i="129"/>
  <c r="S498" i="129"/>
  <c r="S497" i="129"/>
  <c r="S496" i="129"/>
  <c r="S495" i="129"/>
  <c r="S494" i="129"/>
  <c r="S493" i="129"/>
  <c r="S492" i="129"/>
  <c r="S491" i="129"/>
  <c r="S489" i="129"/>
  <c r="S488" i="129"/>
  <c r="S486" i="129"/>
  <c r="S485" i="129"/>
  <c r="S484" i="129"/>
  <c r="S483" i="129"/>
  <c r="S482" i="129"/>
  <c r="S480" i="129"/>
  <c r="S479" i="129"/>
  <c r="S477" i="129"/>
  <c r="S476" i="129"/>
  <c r="S473" i="129"/>
  <c r="S472" i="129"/>
  <c r="S471" i="129"/>
  <c r="S470" i="129"/>
  <c r="S467" i="129" l="1"/>
  <c r="S465" i="129"/>
  <c r="S464" i="129"/>
  <c r="S462" i="129"/>
  <c r="S461" i="129"/>
  <c r="S459" i="129"/>
  <c r="S458" i="129"/>
  <c r="S457" i="129"/>
  <c r="S456" i="129"/>
  <c r="S454" i="129"/>
  <c r="S453" i="129"/>
  <c r="S452" i="129"/>
  <c r="S451" i="129"/>
  <c r="S448" i="129"/>
  <c r="S447" i="129"/>
  <c r="S446" i="129"/>
  <c r="H12" i="4" l="1"/>
  <c r="S435" i="129"/>
  <c r="S434" i="129"/>
  <c r="S433" i="129"/>
  <c r="S432" i="129"/>
  <c r="S431" i="129"/>
  <c r="S429" i="129"/>
  <c r="S442" i="129"/>
  <c r="S441" i="129"/>
  <c r="S440" i="129"/>
  <c r="S439" i="129"/>
  <c r="S438" i="129"/>
  <c r="S426" i="129"/>
  <c r="S419" i="129"/>
  <c r="S418" i="129"/>
  <c r="S417" i="129"/>
  <c r="S416" i="129"/>
  <c r="S413" i="129"/>
  <c r="S411" i="129"/>
  <c r="S398" i="129" l="1"/>
  <c r="S394" i="129"/>
  <c r="S390" i="129"/>
  <c r="S387" i="129"/>
  <c r="S378" i="129"/>
  <c r="S373" i="129"/>
  <c r="S372" i="129"/>
  <c r="S371" i="129"/>
  <c r="S370" i="129"/>
  <c r="S369" i="129"/>
  <c r="S367" i="129"/>
  <c r="S366" i="129"/>
  <c r="S365" i="129"/>
  <c r="S364" i="129"/>
  <c r="S362" i="129"/>
  <c r="S361" i="129"/>
  <c r="S360" i="129"/>
  <c r="S359" i="129"/>
  <c r="S358" i="129"/>
  <c r="S357" i="129"/>
  <c r="S356" i="129"/>
  <c r="S355" i="129"/>
  <c r="S354" i="129"/>
  <c r="S353" i="129"/>
  <c r="S352" i="129"/>
  <c r="S351" i="129"/>
  <c r="S350" i="129"/>
  <c r="S349" i="129"/>
  <c r="S348" i="129"/>
  <c r="S347" i="129"/>
  <c r="S346" i="129"/>
  <c r="S345" i="129"/>
  <c r="S342" i="129"/>
  <c r="S341" i="129"/>
  <c r="S340" i="129"/>
  <c r="S339" i="129"/>
  <c r="S337" i="129"/>
  <c r="S336" i="129"/>
  <c r="S334" i="129"/>
  <c r="S331" i="129"/>
  <c r="S328" i="129"/>
  <c r="S324" i="129"/>
  <c r="S318" i="129"/>
  <c r="S317" i="129"/>
  <c r="S316" i="129"/>
  <c r="S314" i="129"/>
  <c r="S313" i="129"/>
  <c r="S312" i="129"/>
  <c r="S310" i="129"/>
  <c r="S308" i="129"/>
  <c r="S301" i="129"/>
  <c r="S249" i="129"/>
  <c r="S248" i="129"/>
  <c r="S247" i="129"/>
  <c r="S246" i="129"/>
  <c r="S245" i="129"/>
  <c r="S243" i="129"/>
  <c r="S228" i="129"/>
  <c r="S225" i="129"/>
  <c r="S224" i="129"/>
  <c r="S223" i="129"/>
  <c r="S220" i="129"/>
  <c r="S219" i="129"/>
  <c r="S218" i="129"/>
  <c r="S215" i="129"/>
  <c r="S214" i="129"/>
  <c r="S210" i="129"/>
  <c r="S206" i="129"/>
  <c r="S202" i="129"/>
  <c r="S200" i="129"/>
  <c r="S199" i="129"/>
  <c r="S194" i="129"/>
  <c r="S193" i="129"/>
  <c r="S190" i="129"/>
  <c r="S189" i="129"/>
  <c r="S184" i="129"/>
  <c r="S183" i="129"/>
  <c r="S179" i="129"/>
  <c r="S178" i="129"/>
  <c r="S174" i="129"/>
  <c r="S172" i="129"/>
  <c r="S169" i="129"/>
  <c r="S167" i="129"/>
  <c r="S164" i="129"/>
  <c r="S162" i="129"/>
  <c r="S159" i="129"/>
  <c r="S158" i="129"/>
  <c r="S157" i="129"/>
  <c r="S149" i="129" l="1"/>
  <c r="S148" i="129"/>
  <c r="S143" i="129"/>
  <c r="S142" i="129"/>
  <c r="S141" i="129"/>
  <c r="S144" i="129"/>
  <c r="S137" i="129"/>
  <c r="S131" i="129"/>
  <c r="S126" i="129"/>
  <c r="S123" i="129"/>
  <c r="S122" i="129"/>
  <c r="S121" i="129"/>
  <c r="S119" i="129"/>
  <c r="S118" i="129"/>
  <c r="S117" i="129"/>
  <c r="S115" i="129"/>
  <c r="S114" i="129"/>
  <c r="S112" i="129"/>
  <c r="S107" i="129"/>
  <c r="S106" i="129"/>
  <c r="S104" i="129"/>
  <c r="S103" i="129"/>
  <c r="S102" i="129"/>
  <c r="S101" i="129"/>
  <c r="S100" i="129"/>
  <c r="S98" i="129"/>
  <c r="S96" i="129"/>
  <c r="S95" i="129"/>
  <c r="S94" i="129"/>
  <c r="S93" i="129"/>
  <c r="S92" i="129"/>
  <c r="S91" i="129"/>
  <c r="S90" i="129"/>
  <c r="S88" i="129"/>
  <c r="S87" i="129"/>
  <c r="S81" i="129"/>
  <c r="S80" i="129"/>
  <c r="S79" i="129"/>
  <c r="S74" i="129"/>
  <c r="S75" i="129"/>
  <c r="S70" i="129"/>
  <c r="S67" i="129"/>
  <c r="S65" i="129"/>
  <c r="S62" i="129"/>
  <c r="S58" i="129"/>
  <c r="S51" i="129"/>
  <c r="S50" i="129"/>
  <c r="S49" i="129"/>
  <c r="S41" i="129"/>
  <c r="S40" i="129"/>
  <c r="S39" i="129"/>
  <c r="S38" i="129"/>
  <c r="S37" i="129"/>
  <c r="S33" i="129"/>
  <c r="S32" i="129"/>
  <c r="S31" i="129"/>
  <c r="S30" i="129"/>
  <c r="S29" i="129"/>
  <c r="S27" i="129"/>
  <c r="S26" i="129"/>
  <c r="S24" i="129"/>
  <c r="S22" i="129"/>
  <c r="S392" i="129" l="1"/>
  <c r="S343" i="129"/>
  <c r="S222" i="129"/>
  <c r="S787" i="129"/>
  <c r="S567" i="129"/>
  <c r="S566" i="129"/>
  <c r="S154" i="129"/>
  <c r="S153" i="129"/>
  <c r="S54" i="129"/>
  <c r="S129" i="129"/>
  <c r="S82" i="129"/>
  <c r="S77" i="129"/>
  <c r="S63" i="129"/>
  <c r="S56" i="129"/>
  <c r="S47" i="129" l="1"/>
  <c r="S53" i="129"/>
  <c r="S409" i="129"/>
  <c r="S407" i="129"/>
  <c r="S404" i="129"/>
  <c r="S402" i="129"/>
  <c r="S803" i="129" l="1"/>
  <c r="S805" i="129"/>
  <c r="S804" i="129"/>
  <c r="S682" i="129"/>
  <c r="S686" i="129"/>
  <c r="S423" i="129"/>
  <c r="S517" i="129"/>
  <c r="S516" i="129"/>
  <c r="S515" i="129"/>
  <c r="S425" i="129"/>
  <c r="S424" i="129"/>
  <c r="S401" i="129"/>
  <c r="S395" i="129"/>
  <c r="S384" i="129"/>
  <c r="S138" i="129"/>
  <c r="S155" i="129"/>
  <c r="S151" i="129"/>
  <c r="S140" i="129"/>
  <c r="G4" i="158" l="1"/>
  <c r="K18" i="158"/>
  <c r="H7" i="192" l="1"/>
  <c r="G9" i="191"/>
  <c r="H2" i="192"/>
  <c r="G2" i="191"/>
  <c r="H11" i="190"/>
  <c r="H2" i="190"/>
  <c r="I2" i="187"/>
  <c r="X2" i="186"/>
  <c r="X2" i="181"/>
  <c r="H2" i="179"/>
  <c r="F2" i="149"/>
  <c r="Q2" i="148"/>
  <c r="G2" i="171"/>
  <c r="Z2" i="141"/>
  <c r="J2" i="183"/>
  <c r="J14" i="183"/>
  <c r="L2" i="189"/>
  <c r="L2" i="185"/>
  <c r="K11" i="188"/>
  <c r="K2" i="188"/>
  <c r="H12" i="179"/>
  <c r="X2" i="174" l="1"/>
  <c r="H2" i="173"/>
  <c r="J6" i="144"/>
  <c r="J2" i="144"/>
  <c r="Y2" i="139"/>
  <c r="F2" i="168"/>
  <c r="Z7" i="141"/>
  <c r="R313" i="4" l="1"/>
  <c r="W335" i="4" l="1"/>
  <c r="W332" i="4"/>
  <c r="F4" i="192"/>
  <c r="F4" i="139" l="1"/>
  <c r="F4" i="171"/>
  <c r="W320" i="4" l="1"/>
  <c r="W319" i="4"/>
  <c r="G4" i="141" l="1"/>
  <c r="E4" i="191" l="1"/>
  <c r="F4" i="190"/>
  <c r="G4" i="189"/>
  <c r="G4" i="188"/>
  <c r="F5" i="187"/>
  <c r="E4" i="186"/>
  <c r="G4" i="185"/>
  <c r="H4" i="184"/>
  <c r="G5" i="183"/>
  <c r="G4" i="182"/>
  <c r="E4" i="181"/>
  <c r="G4" i="179"/>
  <c r="F4" i="177"/>
  <c r="E4" i="176"/>
  <c r="F4" i="175"/>
  <c r="E4" i="174"/>
  <c r="E4" i="173"/>
  <c r="I14" i="188"/>
  <c r="G11" i="173"/>
  <c r="G12" i="173"/>
  <c r="G13" i="173"/>
  <c r="C14" i="173"/>
  <c r="D14" i="173"/>
  <c r="G14" i="173" s="1"/>
  <c r="E14" i="173"/>
  <c r="F14" i="173"/>
  <c r="C4" i="149" l="1"/>
  <c r="L4" i="148"/>
  <c r="F4" i="144"/>
  <c r="G4" i="163"/>
  <c r="D4" i="168"/>
  <c r="M378" i="129"/>
  <c r="T4" i="129"/>
  <c r="S4" i="129"/>
  <c r="L2" i="129"/>
  <c r="U5" i="129" s="1"/>
  <c r="W331" i="4"/>
  <c r="W330" i="4"/>
  <c r="W329" i="4"/>
  <c r="W328" i="4"/>
  <c r="W323" i="4"/>
  <c r="W322" i="4"/>
  <c r="W318" i="4"/>
  <c r="W317" i="4"/>
  <c r="W316" i="4"/>
  <c r="W315" i="4"/>
  <c r="W314" i="4"/>
  <c r="W312" i="4"/>
  <c r="W311" i="4"/>
  <c r="W303" i="4"/>
  <c r="W301" i="4"/>
  <c r="W300" i="4"/>
  <c r="W299" i="4"/>
  <c r="W285" i="4"/>
  <c r="W284" i="4"/>
  <c r="W283" i="4"/>
  <c r="W282" i="4"/>
  <c r="W281" i="4"/>
  <c r="W280" i="4"/>
  <c r="W279" i="4"/>
  <c r="W278" i="4"/>
  <c r="W277" i="4"/>
  <c r="W276" i="4"/>
  <c r="W275" i="4"/>
  <c r="W274" i="4"/>
  <c r="W273" i="4"/>
  <c r="W269" i="4"/>
  <c r="W268" i="4"/>
  <c r="W267" i="4"/>
  <c r="W266" i="4"/>
  <c r="W265" i="4"/>
  <c r="W264" i="4"/>
  <c r="W263" i="4"/>
  <c r="W262" i="4"/>
  <c r="W261" i="4"/>
  <c r="W260" i="4"/>
  <c r="W259" i="4"/>
  <c r="W258" i="4"/>
  <c r="W257" i="4"/>
  <c r="W254" i="4"/>
  <c r="W253" i="4"/>
  <c r="W240" i="4"/>
  <c r="W239" i="4"/>
  <c r="W238" i="4"/>
  <c r="W236" i="4"/>
  <c r="W235" i="4"/>
  <c r="W234" i="4"/>
  <c r="W233" i="4"/>
  <c r="W232" i="4"/>
  <c r="W231" i="4"/>
  <c r="W230" i="4"/>
  <c r="W229" i="4"/>
  <c r="W228" i="4"/>
  <c r="W227" i="4"/>
  <c r="W226" i="4"/>
  <c r="W225" i="4"/>
  <c r="W224" i="4"/>
  <c r="W223" i="4"/>
  <c r="W222" i="4"/>
  <c r="W221" i="4"/>
  <c r="W220" i="4"/>
  <c r="W219" i="4"/>
  <c r="W218" i="4"/>
  <c r="W217" i="4"/>
  <c r="W216" i="4"/>
  <c r="W215" i="4"/>
  <c r="W214" i="4"/>
  <c r="W213" i="4"/>
  <c r="W212" i="4"/>
  <c r="W211" i="4"/>
  <c r="W210" i="4"/>
  <c r="W209" i="4"/>
  <c r="W208" i="4"/>
  <c r="W207" i="4"/>
  <c r="W206" i="4"/>
  <c r="W205" i="4"/>
  <c r="W204" i="4"/>
  <c r="W203" i="4"/>
  <c r="W202" i="4"/>
  <c r="W201" i="4"/>
  <c r="W200" i="4"/>
  <c r="W199" i="4"/>
  <c r="W198" i="4"/>
  <c r="W197" i="4"/>
  <c r="W196" i="4"/>
  <c r="W195" i="4"/>
  <c r="W194" i="4"/>
  <c r="W193" i="4"/>
  <c r="W192" i="4"/>
  <c r="W191" i="4"/>
  <c r="W190" i="4"/>
  <c r="W189" i="4"/>
  <c r="W188" i="4"/>
  <c r="W187" i="4"/>
  <c r="W186" i="4"/>
  <c r="W185" i="4"/>
  <c r="W184" i="4"/>
  <c r="W183" i="4"/>
  <c r="W182" i="4"/>
  <c r="W181" i="4"/>
  <c r="W180" i="4"/>
  <c r="W179" i="4"/>
  <c r="W178" i="4"/>
  <c r="W177" i="4"/>
  <c r="W176" i="4"/>
  <c r="W175" i="4"/>
  <c r="W174" i="4"/>
  <c r="W173" i="4"/>
  <c r="W172" i="4"/>
  <c r="W171" i="4"/>
  <c r="W170" i="4"/>
  <c r="W169" i="4"/>
  <c r="W168" i="4"/>
  <c r="W167" i="4"/>
  <c r="W166" i="4"/>
  <c r="W165" i="4"/>
  <c r="W164" i="4"/>
  <c r="W163" i="4"/>
  <c r="W162" i="4"/>
  <c r="W161" i="4"/>
  <c r="W160" i="4"/>
  <c r="W159" i="4"/>
  <c r="W158" i="4"/>
  <c r="W157" i="4"/>
  <c r="W156" i="4"/>
  <c r="W155" i="4"/>
  <c r="W154" i="4"/>
  <c r="W153" i="4"/>
  <c r="W152" i="4"/>
  <c r="W151" i="4"/>
  <c r="W147" i="4"/>
  <c r="W146" i="4"/>
  <c r="W145" i="4"/>
  <c r="W144" i="4"/>
  <c r="W143" i="4"/>
  <c r="W142" i="4"/>
  <c r="W141" i="4"/>
  <c r="W140" i="4"/>
  <c r="W139" i="4"/>
  <c r="W138" i="4"/>
  <c r="W137" i="4"/>
  <c r="W136" i="4"/>
  <c r="W135" i="4"/>
  <c r="W134" i="4"/>
  <c r="W133" i="4"/>
  <c r="W132" i="4"/>
  <c r="W131" i="4"/>
  <c r="W130" i="4"/>
  <c r="W129" i="4"/>
  <c r="W128" i="4"/>
  <c r="W127" i="4"/>
  <c r="W126" i="4"/>
  <c r="W125" i="4"/>
  <c r="W124" i="4"/>
  <c r="W118" i="4"/>
  <c r="W46" i="4"/>
  <c r="W45" i="4"/>
  <c r="W44" i="4"/>
  <c r="W43" i="4"/>
  <c r="W42" i="4"/>
  <c r="W41" i="4"/>
  <c r="W40" i="4"/>
  <c r="W39" i="4"/>
  <c r="W38" i="4"/>
  <c r="W37" i="4"/>
  <c r="W36" i="4"/>
  <c r="W35" i="4"/>
  <c r="W31" i="4"/>
  <c r="W30" i="4"/>
  <c r="W29" i="4"/>
  <c r="W28" i="4"/>
  <c r="W9" i="4"/>
  <c r="W7" i="4"/>
  <c r="W6" i="4"/>
  <c r="W5" i="4"/>
  <c r="V1" i="4" l="1"/>
  <c r="B9" i="2" s="1"/>
  <c r="V13" i="129"/>
  <c r="U9" i="129"/>
  <c r="U13" i="129"/>
  <c r="V9" i="129"/>
  <c r="V5" i="129"/>
  <c r="W5" i="129" s="1"/>
  <c r="U11" i="129"/>
  <c r="U7" i="129"/>
  <c r="U12" i="129"/>
  <c r="U8" i="129"/>
  <c r="V10" i="129"/>
  <c r="V6" i="129"/>
  <c r="V8" i="129"/>
  <c r="V7" i="129"/>
  <c r="U6" i="129"/>
  <c r="U10" i="129"/>
  <c r="W13" i="129" l="1"/>
  <c r="W9" i="129"/>
  <c r="W8" i="129"/>
  <c r="W6" i="129"/>
  <c r="V12" i="129"/>
  <c r="W12" i="129" s="1"/>
  <c r="W10" i="129"/>
  <c r="W7" i="129"/>
  <c r="V11" i="129"/>
  <c r="W11" i="129" s="1"/>
  <c r="L4" i="129" l="1"/>
  <c r="Q491" i="129" s="1"/>
  <c r="Q68" i="129" l="1"/>
  <c r="Q233" i="129"/>
  <c r="Q237" i="129"/>
  <c r="Q376" i="129"/>
  <c r="Q375" i="129"/>
  <c r="Q374" i="129"/>
  <c r="Q145" i="129"/>
  <c r="Q693" i="129"/>
  <c r="Q694" i="129"/>
  <c r="Q399" i="129"/>
  <c r="Q381" i="129"/>
  <c r="Q380" i="129"/>
  <c r="Q474" i="129"/>
  <c r="Q646" i="129"/>
  <c r="E4" i="2"/>
  <c r="Q610" i="129"/>
  <c r="Q509" i="129"/>
  <c r="Q535" i="129"/>
  <c r="Q577" i="129"/>
  <c r="Q465" i="129"/>
  <c r="L5" i="129"/>
  <c r="Q556" i="129"/>
  <c r="Q599" i="129"/>
  <c r="Q523" i="129"/>
  <c r="Q562" i="129"/>
  <c r="Q464" i="129"/>
  <c r="Q468" i="129"/>
  <c r="Q555" i="129"/>
  <c r="Q515" i="129"/>
  <c r="Q570" i="129"/>
  <c r="Q534" i="129"/>
  <c r="Q516" i="129"/>
  <c r="Q554" i="129"/>
  <c r="Q590" i="129"/>
  <c r="Q601" i="129"/>
  <c r="Q583" i="129"/>
  <c r="Q563" i="129"/>
  <c r="Q553" i="129"/>
  <c r="Q529" i="129"/>
  <c r="Q451" i="129"/>
  <c r="Q540" i="129"/>
  <c r="Q507" i="129"/>
  <c r="Q462" i="129"/>
  <c r="Q609" i="129"/>
  <c r="Q452" i="129"/>
  <c r="Q513" i="129"/>
  <c r="Q579" i="129"/>
  <c r="Q607" i="129"/>
  <c r="Q461" i="129"/>
  <c r="Q616" i="129"/>
  <c r="Q612" i="129"/>
  <c r="Q593" i="129"/>
  <c r="Q558" i="129"/>
  <c r="Q578" i="129"/>
  <c r="Q539" i="129"/>
  <c r="Q591" i="129"/>
  <c r="Q580" i="129"/>
  <c r="Q547" i="129"/>
  <c r="Q543" i="129"/>
  <c r="Q524" i="129"/>
  <c r="Q596" i="129"/>
  <c r="Q614" i="129"/>
  <c r="Q459" i="129"/>
  <c r="Q511" i="129"/>
  <c r="Q618" i="129"/>
  <c r="Q589" i="129"/>
  <c r="Q517" i="129"/>
  <c r="Q538" i="129"/>
  <c r="Q526" i="129"/>
  <c r="Q585" i="129"/>
  <c r="Q621" i="129"/>
  <c r="Q541" i="129"/>
  <c r="Q565" i="129"/>
  <c r="Q602" i="129"/>
  <c r="Q557" i="129"/>
  <c r="Q466" i="129"/>
  <c r="Q586" i="129"/>
  <c r="Q567" i="129"/>
  <c r="Q544" i="129"/>
  <c r="Q446" i="129"/>
  <c r="Q560" i="129"/>
  <c r="Q502" i="129"/>
  <c r="Q453" i="129"/>
  <c r="Q508" i="129"/>
  <c r="Q588" i="129"/>
  <c r="Q587" i="129"/>
  <c r="Q467" i="129"/>
  <c r="Q548" i="129"/>
  <c r="Q597" i="129"/>
  <c r="Q576" i="129"/>
  <c r="Q518" i="129"/>
  <c r="Q617" i="129"/>
  <c r="Q551" i="129"/>
  <c r="Q549" i="129"/>
  <c r="Q545" i="129"/>
  <c r="Q595" i="129"/>
  <c r="Q510" i="129"/>
  <c r="Q561" i="129"/>
  <c r="Q643" i="129"/>
  <c r="Q552" i="129"/>
  <c r="Q571" i="129"/>
  <c r="Q564" i="129"/>
  <c r="Q457" i="129"/>
  <c r="Q613" i="129"/>
  <c r="Q701" i="129"/>
  <c r="Q718" i="129"/>
  <c r="Q458" i="129"/>
  <c r="Q454" i="129"/>
  <c r="Q598" i="129"/>
  <c r="Q504" i="129"/>
  <c r="Q559" i="129"/>
  <c r="Q752" i="129"/>
  <c r="Q447" i="129"/>
  <c r="Q574" i="129"/>
  <c r="Q456" i="129"/>
  <c r="Q448" i="129"/>
  <c r="Q582" i="129"/>
  <c r="Q572" i="129"/>
  <c r="Q797" i="129"/>
  <c r="Q703" i="129"/>
  <c r="Q550" i="129"/>
  <c r="Q656" i="129"/>
  <c r="Q685" i="129"/>
  <c r="Q748" i="129"/>
  <c r="Q645" i="129"/>
  <c r="Q630" i="129"/>
  <c r="Q687" i="129"/>
  <c r="Q743" i="129"/>
  <c r="Q665" i="129"/>
  <c r="Q788" i="129"/>
  <c r="Q527" i="129"/>
  <c r="Q745" i="129"/>
  <c r="Q777" i="129"/>
  <c r="Q753" i="129"/>
  <c r="Q761" i="129"/>
  <c r="Q676" i="129"/>
  <c r="Q684" i="129"/>
  <c r="Q683" i="129"/>
  <c r="Q759" i="129"/>
  <c r="Q713" i="129"/>
  <c r="Q696" i="129"/>
  <c r="Q629" i="129"/>
  <c r="Q647" i="129"/>
  <c r="Q772" i="129"/>
  <c r="Q760" i="129"/>
  <c r="Q738" i="129"/>
  <c r="Q756" i="129"/>
  <c r="Q708" i="129"/>
  <c r="Q741" i="129"/>
  <c r="Q770" i="129"/>
  <c r="Q707" i="129"/>
  <c r="Q769" i="129"/>
  <c r="Q659" i="129"/>
  <c r="Q806" i="129"/>
  <c r="Q623" i="129"/>
  <c r="Q658" i="129"/>
  <c r="Q682" i="129"/>
  <c r="Q657" i="129"/>
  <c r="Q774" i="129"/>
  <c r="Q795" i="129"/>
  <c r="Q750" i="129"/>
  <c r="Q698" i="129"/>
  <c r="Q780" i="129"/>
  <c r="Q805" i="129"/>
  <c r="Q717" i="129"/>
  <c r="Q640" i="129"/>
  <c r="Q632" i="129"/>
  <c r="Q663" i="129"/>
  <c r="Q653" i="129"/>
  <c r="Q668" i="129"/>
  <c r="Q686" i="129"/>
  <c r="Q724" i="129"/>
  <c r="Q688" i="129"/>
  <c r="Q731" i="129"/>
  <c r="Q796" i="129"/>
  <c r="Q641" i="129"/>
  <c r="Q667" i="129"/>
  <c r="Q628" i="129"/>
  <c r="Q637" i="129"/>
  <c r="Q744" i="129"/>
  <c r="Q786" i="129"/>
  <c r="Q652" i="129"/>
  <c r="Q751" i="129"/>
  <c r="Q720" i="129"/>
  <c r="Q803" i="129"/>
  <c r="Q771" i="129"/>
  <c r="Q775" i="129"/>
  <c r="Q804" i="129"/>
  <c r="Q705" i="129"/>
  <c r="Q633" i="129"/>
  <c r="Q631" i="129"/>
  <c r="Q740" i="129"/>
  <c r="Q784" i="129"/>
  <c r="Q651" i="129"/>
  <c r="Q670" i="129"/>
  <c r="Q648" i="129"/>
  <c r="Q635" i="129"/>
  <c r="Q650" i="129"/>
  <c r="Q787" i="129"/>
  <c r="Q799" i="129"/>
  <c r="Q721" i="129"/>
  <c r="Q735" i="129"/>
  <c r="Q642" i="129"/>
  <c r="Q714" i="129"/>
  <c r="Q662" i="129"/>
  <c r="Q790" i="129"/>
  <c r="Q675" i="129"/>
  <c r="Q681" i="129"/>
  <c r="Q697" i="129"/>
  <c r="Q778" i="129"/>
  <c r="Q782" i="129"/>
  <c r="Q758" i="129"/>
  <c r="Q801" i="129"/>
  <c r="Q439" i="129"/>
  <c r="Q776" i="129"/>
  <c r="Q729" i="129"/>
  <c r="Q757" i="129"/>
  <c r="Q767" i="129"/>
  <c r="Q722" i="129"/>
  <c r="Q792" i="129"/>
  <c r="Q627" i="129"/>
  <c r="Q429" i="129"/>
  <c r="Q689" i="129"/>
  <c r="Q677" i="129"/>
  <c r="Q710" i="129"/>
  <c r="Q711" i="129"/>
  <c r="Q749" i="129"/>
  <c r="Q661" i="129"/>
  <c r="Q470" i="129"/>
  <c r="Q754" i="129"/>
  <c r="Q666" i="129"/>
  <c r="Q709" i="129"/>
  <c r="Q755" i="129"/>
  <c r="Q664" i="129"/>
  <c r="Q798" i="129"/>
  <c r="Q746" i="129"/>
  <c r="Q29" i="129"/>
  <c r="Q674" i="129"/>
  <c r="Q702" i="129"/>
  <c r="Q768" i="129"/>
  <c r="Q727" i="129"/>
  <c r="Q435" i="129"/>
  <c r="Q33" i="129"/>
  <c r="Q673" i="129"/>
  <c r="Q655" i="129"/>
  <c r="Q715" i="129"/>
  <c r="Q699" i="129"/>
  <c r="Q442" i="129"/>
  <c r="Q438" i="129"/>
  <c r="Q432" i="129"/>
  <c r="Q433" i="129"/>
  <c r="Q38" i="129"/>
  <c r="Q71" i="129"/>
  <c r="Q178" i="129"/>
  <c r="Q440" i="129"/>
  <c r="Q431" i="129"/>
  <c r="Q413" i="129"/>
  <c r="Q473" i="129"/>
  <c r="Q77" i="129"/>
  <c r="Q26" i="129"/>
  <c r="Q25" i="129"/>
  <c r="Q106" i="129"/>
  <c r="Q441" i="129"/>
  <c r="Q434" i="129"/>
  <c r="Q471" i="129"/>
  <c r="Q54" i="129"/>
  <c r="Q60" i="129"/>
  <c r="Q34" i="129"/>
  <c r="Q76" i="129"/>
  <c r="Q472" i="129"/>
  <c r="Q43" i="129"/>
  <c r="Q24" i="129"/>
  <c r="Q32" i="129"/>
  <c r="Q44" i="129"/>
  <c r="Q53" i="129"/>
  <c r="Q372" i="129"/>
  <c r="Q22" i="129"/>
  <c r="Q27" i="129"/>
  <c r="Q30" i="129"/>
  <c r="Q36" i="129"/>
  <c r="Q39" i="129"/>
  <c r="Q52" i="129"/>
  <c r="Q193" i="129"/>
  <c r="Q330" i="129"/>
  <c r="Q229" i="129"/>
  <c r="Q153" i="129"/>
  <c r="Q90" i="129"/>
  <c r="Q187" i="129"/>
  <c r="Q123" i="129"/>
  <c r="Q235" i="129"/>
  <c r="Q62" i="129"/>
  <c r="Q285" i="129"/>
  <c r="Q221" i="129"/>
  <c r="Q251" i="129"/>
  <c r="Q151" i="129"/>
  <c r="Q163" i="129"/>
  <c r="Q271" i="129"/>
  <c r="Q409" i="129"/>
  <c r="Q342" i="129"/>
  <c r="Q317" i="129"/>
  <c r="Q164" i="129"/>
  <c r="Q394" i="129"/>
  <c r="Q236" i="129"/>
  <c r="Q265" i="129"/>
  <c r="Q219" i="129"/>
  <c r="Q396" i="129"/>
  <c r="Q269" i="129"/>
  <c r="Q87" i="129"/>
  <c r="Q408" i="129"/>
  <c r="Q167" i="129"/>
  <c r="Q98" i="129"/>
  <c r="Q347" i="129"/>
  <c r="Q261" i="129"/>
  <c r="Q148" i="129"/>
  <c r="Q358" i="129"/>
  <c r="Q59" i="129"/>
  <c r="Q343" i="129"/>
  <c r="Q299" i="129"/>
  <c r="Q215" i="129"/>
  <c r="Q162" i="129"/>
  <c r="Q316" i="129"/>
  <c r="Q117" i="129"/>
  <c r="Q93" i="129"/>
  <c r="Q402" i="129"/>
  <c r="Q370" i="129"/>
  <c r="Q312" i="129"/>
  <c r="Q238" i="129"/>
  <c r="Q232" i="129"/>
  <c r="Q143" i="129"/>
  <c r="Q155" i="129"/>
  <c r="Q91" i="129"/>
  <c r="Q400" i="129"/>
  <c r="Q313" i="129"/>
  <c r="Q309" i="129"/>
  <c r="Q208" i="129"/>
  <c r="Q223" i="129"/>
  <c r="Q169" i="129"/>
  <c r="Q101" i="129"/>
  <c r="Q35" i="129"/>
  <c r="Q365" i="129"/>
  <c r="Q306" i="129"/>
  <c r="Q303" i="129"/>
  <c r="Q241" i="129"/>
  <c r="Q165" i="129"/>
  <c r="Q66" i="129"/>
  <c r="Q144" i="129"/>
  <c r="Q209" i="129"/>
  <c r="Q288" i="129"/>
  <c r="Q387" i="129"/>
  <c r="Q94" i="129"/>
  <c r="Q173" i="129"/>
  <c r="Q263" i="129"/>
  <c r="Q425" i="129"/>
  <c r="Q138" i="129"/>
  <c r="Q201" i="129"/>
  <c r="Q282" i="129"/>
  <c r="Q356" i="129"/>
  <c r="Q603" i="129"/>
  <c r="Q150" i="129"/>
  <c r="Q239" i="129"/>
  <c r="Q314" i="129"/>
  <c r="Q369" i="129"/>
  <c r="Q85" i="129"/>
  <c r="Q146" i="129"/>
  <c r="Q214" i="129"/>
  <c r="Q294" i="129"/>
  <c r="Q366" i="129"/>
  <c r="Q160" i="129"/>
  <c r="Q230" i="129"/>
  <c r="Q411" i="129"/>
  <c r="Q107" i="129"/>
  <c r="Q174" i="129"/>
  <c r="Q246" i="129"/>
  <c r="Q170" i="129"/>
  <c r="Q244" i="129"/>
  <c r="Q318" i="129"/>
  <c r="Q373" i="129"/>
  <c r="Q103" i="129"/>
  <c r="Q199" i="129"/>
  <c r="Q277" i="129"/>
  <c r="Q354" i="129"/>
  <c r="Q69" i="129"/>
  <c r="Q195" i="129"/>
  <c r="Q295" i="129"/>
  <c r="Q351" i="129"/>
  <c r="Q83" i="129"/>
  <c r="Q292" i="129"/>
  <c r="Q348" i="129"/>
  <c r="Q118" i="129"/>
  <c r="Q189" i="129"/>
  <c r="Q287" i="129"/>
  <c r="Q386" i="129"/>
  <c r="Q140" i="129"/>
  <c r="Q203" i="129"/>
  <c r="Q284" i="129"/>
  <c r="Q341" i="129"/>
  <c r="Q75" i="129"/>
  <c r="Q137" i="129"/>
  <c r="Q220" i="129"/>
  <c r="Q301" i="129"/>
  <c r="Q371" i="129"/>
  <c r="Q88" i="129"/>
  <c r="Q149" i="129"/>
  <c r="Q218" i="129"/>
  <c r="Q297" i="129"/>
  <c r="Q45" i="129"/>
  <c r="Q293" i="129"/>
  <c r="Q349" i="129"/>
  <c r="Q175" i="129"/>
  <c r="Q247" i="129"/>
  <c r="Q58" i="129"/>
  <c r="Q141" i="129"/>
  <c r="Q206" i="129"/>
  <c r="Q383" i="129"/>
  <c r="Q92" i="129"/>
  <c r="Q243" i="129"/>
  <c r="Q401" i="129"/>
  <c r="Q102" i="129"/>
  <c r="Q183" i="129"/>
  <c r="Q276" i="129"/>
  <c r="Q336" i="129"/>
  <c r="Q417" i="129"/>
  <c r="Q179" i="129"/>
  <c r="Q249" i="129"/>
  <c r="Q331" i="129"/>
  <c r="Q63" i="129"/>
  <c r="Q121" i="129"/>
  <c r="Q291" i="129"/>
  <c r="Q364" i="129"/>
  <c r="Q81" i="129"/>
  <c r="Q142" i="129"/>
  <c r="Q207" i="129"/>
  <c r="Q286" i="129"/>
  <c r="Q384" i="129"/>
  <c r="Q115" i="129"/>
  <c r="Q202" i="129"/>
  <c r="Q283" i="129"/>
  <c r="Q340" i="129"/>
  <c r="Q423" i="129"/>
  <c r="Q168" i="129"/>
  <c r="Q240" i="129"/>
  <c r="Q398" i="129"/>
  <c r="Q100" i="129"/>
  <c r="Q416" i="129"/>
  <c r="Q176" i="129"/>
  <c r="Q248" i="129"/>
  <c r="Q328" i="129"/>
  <c r="Q390" i="129"/>
  <c r="Q96" i="129"/>
  <c r="Q159" i="129"/>
  <c r="Q228" i="129"/>
  <c r="Q56" i="129"/>
  <c r="Q172" i="129"/>
  <c r="Q245" i="129"/>
  <c r="Q319" i="129"/>
  <c r="Q378" i="129"/>
  <c r="Q104" i="129"/>
  <c r="Q258" i="129"/>
  <c r="Q419" i="129"/>
  <c r="Q112" i="129"/>
  <c r="Q181" i="129"/>
  <c r="Q250" i="129"/>
  <c r="Q49" i="129"/>
  <c r="Q499" i="129"/>
  <c r="Q520" i="129"/>
  <c r="Q50" i="129"/>
  <c r="Q84" i="129"/>
  <c r="Q211" i="129"/>
  <c r="Q310" i="129"/>
  <c r="Q119" i="129"/>
  <c r="Q190" i="129"/>
  <c r="Q267" i="129"/>
  <c r="Q346" i="129"/>
  <c r="Q80" i="129"/>
  <c r="Q157" i="129"/>
  <c r="Q224" i="129"/>
  <c r="Q320" i="129"/>
  <c r="Q404" i="129"/>
  <c r="Q114" i="129"/>
  <c r="Q185" i="129"/>
  <c r="Q260" i="129"/>
  <c r="Q339" i="129"/>
  <c r="Q421" i="129"/>
  <c r="Q131" i="129"/>
  <c r="Q197" i="129"/>
  <c r="Q298" i="129"/>
  <c r="Q353" i="129"/>
  <c r="Q67" i="129"/>
  <c r="Q126" i="129"/>
  <c r="Q194" i="129"/>
  <c r="Q272" i="129"/>
  <c r="Q350" i="129"/>
  <c r="Q82" i="129"/>
  <c r="Q210" i="129"/>
  <c r="Q308" i="129"/>
  <c r="Q389" i="129"/>
  <c r="Q95" i="129"/>
  <c r="Q158" i="129"/>
  <c r="Q225" i="129"/>
  <c r="Q305" i="129"/>
  <c r="Q426" i="129"/>
  <c r="Q154" i="129"/>
  <c r="Q222" i="129"/>
  <c r="Q302" i="129"/>
  <c r="Q357" i="129"/>
  <c r="Q74" i="129"/>
  <c r="Q184" i="129"/>
  <c r="Q257" i="129"/>
  <c r="Q337" i="129"/>
  <c r="Q418" i="129"/>
  <c r="Q110" i="129"/>
  <c r="Q180" i="129"/>
  <c r="Q274" i="129"/>
  <c r="Q334" i="129"/>
  <c r="Q65" i="129"/>
  <c r="Q122" i="129"/>
  <c r="Q191" i="129"/>
  <c r="Q270" i="129"/>
  <c r="Q108" i="129"/>
  <c r="Q266" i="129"/>
  <c r="Q345" i="129"/>
  <c r="Q79" i="129"/>
  <c r="Q186" i="129"/>
  <c r="Q262" i="129"/>
  <c r="Q424" i="129"/>
  <c r="Q200" i="129"/>
  <c r="Q278" i="129"/>
  <c r="Q355" i="129"/>
  <c r="Q70" i="129"/>
  <c r="Q129" i="129"/>
  <c r="Q196" i="129"/>
  <c r="Q275" i="129"/>
  <c r="Q395" i="129"/>
  <c r="Q31" i="129"/>
  <c r="Q479" i="129"/>
  <c r="Q521" i="129"/>
  <c r="Q352" i="129"/>
  <c r="Q48" i="129"/>
  <c r="Q47" i="129"/>
  <c r="Q497" i="129"/>
  <c r="Q639" i="129"/>
  <c r="Q367" i="129"/>
  <c r="Q51" i="129"/>
  <c r="Q46" i="129"/>
  <c r="Q41" i="129"/>
  <c r="Q480" i="129"/>
  <c r="Q407" i="129"/>
  <c r="Q40" i="129"/>
  <c r="Q42" i="129"/>
  <c r="Q477" i="129"/>
  <c r="Q485" i="129"/>
  <c r="Q322" i="129"/>
  <c r="Q37" i="129"/>
  <c r="Q489" i="129"/>
  <c r="Q484" i="129"/>
  <c r="Q494" i="129"/>
  <c r="Q482" i="129"/>
  <c r="Q493" i="129"/>
  <c r="Q498" i="129"/>
  <c r="Q476" i="129"/>
  <c r="Q362" i="129"/>
  <c r="Q495" i="129"/>
  <c r="Q496" i="129"/>
  <c r="Q359" i="129"/>
  <c r="Q488" i="129"/>
  <c r="Q483" i="129"/>
  <c r="Q20" i="129"/>
  <c r="Q492" i="129"/>
  <c r="Q486" i="129"/>
  <c r="Q762" i="129"/>
  <c r="Q763" i="129"/>
  <c r="Q765" i="129"/>
  <c r="Q324" i="129"/>
  <c r="Q566" i="129"/>
  <c r="Q139" i="129"/>
  <c r="Q636" i="129"/>
  <c r="Q361" i="129"/>
  <c r="Q671" i="129"/>
  <c r="Q360" i="129"/>
  <c r="Q638" i="129"/>
  <c r="Q136" i="129"/>
  <c r="Q764" i="129"/>
  <c r="Q132" i="129"/>
  <c r="Q392" i="129"/>
  <c r="Q634" i="129"/>
  <c r="L13" i="129"/>
  <c r="L14" i="129" l="1"/>
  <c r="N13" i="129"/>
  <c r="O13" i="129" s="1"/>
  <c r="L12" i="129"/>
  <c r="Q11" i="129"/>
  <c r="Q8" i="129"/>
  <c r="Q6" i="129"/>
  <c r="Q13" i="129"/>
  <c r="Q12" i="129"/>
  <c r="T12" i="129" s="1"/>
  <c r="Q7" i="129"/>
  <c r="N14" i="129"/>
  <c r="Q14" i="129"/>
  <c r="Q5" i="129"/>
  <c r="N12" i="129"/>
  <c r="Q9" i="129"/>
  <c r="Q10" i="129"/>
  <c r="O14" i="129" l="1"/>
  <c r="O12" i="129"/>
  <c r="T13" i="129"/>
  <c r="T8" i="129"/>
  <c r="T7" i="129"/>
  <c r="T11" i="129"/>
  <c r="T10" i="129"/>
  <c r="T9" i="129"/>
  <c r="T6" i="129"/>
  <c r="Q15" i="129" l="1"/>
  <c r="B10" i="2" s="1"/>
</calcChain>
</file>

<file path=xl/sharedStrings.xml><?xml version="1.0" encoding="utf-8"?>
<sst xmlns="http://schemas.openxmlformats.org/spreadsheetml/2006/main" count="5869" uniqueCount="2492">
  <si>
    <t>特定機能病院で都道府県がん診療連携拠点病院として申請</t>
    <phoneticPr fontId="4"/>
  </si>
  <si>
    <t>特定機能病院で地域がん診療連携拠点病院として申請</t>
    <phoneticPr fontId="4"/>
  </si>
  <si>
    <t>都道府県がん診療連携拠点病院</t>
    <phoneticPr fontId="4"/>
  </si>
  <si>
    <t>地域がん診療連携拠点病院</t>
    <phoneticPr fontId="4"/>
  </si>
  <si>
    <t>地域がん診療病院</t>
    <phoneticPr fontId="4"/>
  </si>
  <si>
    <t>がん診療連携拠点病院等の区分</t>
    <phoneticPr fontId="4"/>
  </si>
  <si>
    <t>がん診療を統括する診療部（がん診療部、腫瘍センターなど）が設置されている。</t>
    <phoneticPr fontId="4"/>
  </si>
  <si>
    <t>退院時共同指導料2の医師同士の共同指導による加算</t>
  </si>
  <si>
    <t>退院時共同指導料2の3者以上の共同指導による加算</t>
  </si>
  <si>
    <t>小児がん患者と家族が利用できる宿泊施設を院内に整備している。</t>
    <phoneticPr fontId="4"/>
  </si>
  <si>
    <t>小児がん患者と家族が利用できる宿泊施設を院外に整備している。</t>
    <phoneticPr fontId="4"/>
  </si>
  <si>
    <t>外来化学療法加算1（B）15歳未満</t>
  </si>
  <si>
    <t>外来化学療法加算２（A）15歳未満</t>
  </si>
  <si>
    <t>分</t>
    <rPh sb="0" eb="1">
      <t>フン</t>
    </rPh>
    <phoneticPr fontId="4"/>
  </si>
  <si>
    <t>A：必須</t>
    <rPh sb="2" eb="4">
      <t>ヒッス</t>
    </rPh>
    <phoneticPr fontId="4"/>
  </si>
  <si>
    <t>B：原則必須</t>
    <phoneticPr fontId="4"/>
  </si>
  <si>
    <t>C：対応することが望ましい</t>
    <phoneticPr fontId="4"/>
  </si>
  <si>
    <t>国立がん研究センター中央病院および東病院</t>
    <phoneticPr fontId="4"/>
  </si>
  <si>
    <t>V　国立がん研究センター中央病院および東病院の指定要件について</t>
    <rPh sb="2" eb="4">
      <t>コクリツ</t>
    </rPh>
    <rPh sb="6" eb="8">
      <t>ケンキュウ</t>
    </rPh>
    <rPh sb="12" eb="14">
      <t>チュウオウ</t>
    </rPh>
    <rPh sb="14" eb="16">
      <t>ビョウイン</t>
    </rPh>
    <rPh sb="19" eb="20">
      <t>ヒガシ</t>
    </rPh>
    <rPh sb="20" eb="22">
      <t>ビョウイン</t>
    </rPh>
    <rPh sb="23" eb="25">
      <t>シテイ</t>
    </rPh>
    <rPh sb="25" eb="27">
      <t>ヨウケン</t>
    </rPh>
    <phoneticPr fontId="4"/>
  </si>
  <si>
    <t>がん診療連携拠点病院等の区分</t>
    <rPh sb="10" eb="11">
      <t>トウ</t>
    </rPh>
    <rPh sb="12" eb="14">
      <t>クブン</t>
    </rPh>
    <phoneticPr fontId="4"/>
  </si>
  <si>
    <t>特定機能病院を地域がん診療連携拠点病院として指定する場合</t>
    <phoneticPr fontId="4"/>
  </si>
  <si>
    <t>別添資料の提出有無</t>
    <rPh sb="7" eb="9">
      <t>ウム</t>
    </rPh>
    <phoneticPr fontId="4"/>
  </si>
  <si>
    <t>ファイル形式</t>
    <rPh sb="4" eb="6">
      <t>ケイシキ</t>
    </rPh>
    <phoneticPr fontId="4"/>
  </si>
  <si>
    <t>その他の場合ファイル形式を記載してください。</t>
    <rPh sb="2" eb="3">
      <t>タ</t>
    </rPh>
    <rPh sb="4" eb="6">
      <t>バアイ</t>
    </rPh>
    <rPh sb="10" eb="12">
      <t>ケイシキ</t>
    </rPh>
    <rPh sb="13" eb="15">
      <t>キサイ</t>
    </rPh>
    <phoneticPr fontId="4"/>
  </si>
  <si>
    <t>パスの利用範囲
（都道府県内統一／地域内複数施設／１施設のみ）</t>
    <rPh sb="3" eb="5">
      <t>リヨウ</t>
    </rPh>
    <rPh sb="5" eb="7">
      <t>ハンイ</t>
    </rPh>
    <rPh sb="9" eb="11">
      <t>トドウ</t>
    </rPh>
    <rPh sb="11" eb="13">
      <t>フケン</t>
    </rPh>
    <rPh sb="12" eb="14">
      <t>ケンナイ</t>
    </rPh>
    <rPh sb="14" eb="16">
      <t>トウイツ</t>
    </rPh>
    <rPh sb="17" eb="19">
      <t>チイキ</t>
    </rPh>
    <rPh sb="19" eb="20">
      <t>ナイ</t>
    </rPh>
    <rPh sb="20" eb="22">
      <t>フクスウ</t>
    </rPh>
    <rPh sb="22" eb="24">
      <t>シセツ</t>
    </rPh>
    <rPh sb="26" eb="28">
      <t>シセツ</t>
    </rPh>
    <phoneticPr fontId="4"/>
  </si>
  <si>
    <t>適応した
患者数</t>
    <rPh sb="0" eb="2">
      <t>テキオウ</t>
    </rPh>
    <rPh sb="5" eb="7">
      <t>カンジャ</t>
    </rPh>
    <rPh sb="7" eb="8">
      <t>スウ</t>
    </rPh>
    <phoneticPr fontId="4"/>
  </si>
  <si>
    <t>：地域がん診療病院は記載必要なし</t>
    <phoneticPr fontId="4"/>
  </si>
  <si>
    <t>緑色別紙</t>
    <rPh sb="0" eb="1">
      <t>ミドリ</t>
    </rPh>
    <rPh sb="1" eb="2">
      <t>イロ</t>
    </rPh>
    <rPh sb="2" eb="4">
      <t>ベッシ</t>
    </rPh>
    <phoneticPr fontId="4"/>
  </si>
  <si>
    <t>別紙20</t>
    <rPh sb="0" eb="2">
      <t>ベッシ</t>
    </rPh>
    <phoneticPr fontId="4"/>
  </si>
  <si>
    <t>別添資料
有無</t>
    <rPh sb="0" eb="2">
      <t>ベッテン</t>
    </rPh>
    <rPh sb="2" eb="4">
      <t>シリョウ</t>
    </rPh>
    <rPh sb="5" eb="7">
      <t>ウム</t>
    </rPh>
    <phoneticPr fontId="4"/>
  </si>
  <si>
    <t>記載
有無</t>
    <rPh sb="0" eb="2">
      <t>キサイ</t>
    </rPh>
    <rPh sb="3" eb="5">
      <t>ウム</t>
    </rPh>
    <phoneticPr fontId="4"/>
  </si>
  <si>
    <t>我が国に多いがんに対する手術のうち、提供が困難であるものについてはグループ指定を受けるがん診療連携拠点病院との連携により提供できる体制を整備している。</t>
    <phoneticPr fontId="4"/>
  </si>
  <si>
    <t>外来化学療法室を設置している。</t>
    <phoneticPr fontId="4"/>
  </si>
  <si>
    <t>集中治療室を設置している。</t>
    <phoneticPr fontId="4"/>
  </si>
  <si>
    <t>当該２次医療圏内のがん患者を一定程度診療している。</t>
    <phoneticPr fontId="4"/>
  </si>
  <si>
    <t>（３）</t>
    <phoneticPr fontId="4"/>
  </si>
  <si>
    <t>提供可能ながん医療についてわかりやすく患者に広報している。</t>
    <phoneticPr fontId="4"/>
  </si>
  <si>
    <t>「-」：要件に該当なし</t>
    <phoneticPr fontId="4"/>
  </si>
  <si>
    <t>指定要件での扱い</t>
    <phoneticPr fontId="4"/>
  </si>
  <si>
    <t>A</t>
    <phoneticPr fontId="4"/>
  </si>
  <si>
    <t>C</t>
    <phoneticPr fontId="4"/>
  </si>
  <si>
    <t>B</t>
    <phoneticPr fontId="4"/>
  </si>
  <si>
    <t>１　都道府県における診療機能強化に向けた要件</t>
    <phoneticPr fontId="4"/>
  </si>
  <si>
    <t>地域がん診療病院とがん診療連携拠点病院とのグループ指定における、地域性に応じたグループ内での役割分担を明確にした上でのグループ指定の組み合わせを決定している。</t>
    <phoneticPr fontId="4"/>
  </si>
  <si>
    <t>当該都道府県内の院内がん登録のデータの分析、評価等を行っている。</t>
    <phoneticPr fontId="4"/>
  </si>
  <si>
    <t>IIの３の（１）に基づき当該都道府県におけるがん診療連携拠点病院が実施するがん医療に携わる医師を対象とした緩和ケアに関する研修その他各種研修に関する計画を作成している。</t>
    <phoneticPr fontId="4"/>
  </si>
  <si>
    <t>当該都道府県内の医療機関における診療、緩和ケア外来、相談支援センター、セカンドオピニオン、患者サロン、患者支援団体、在宅医療等へのアクセスについて情報を集約し医療機関間で共有するとともに、冊子やホームページ等でわかりやすく広報している。</t>
    <phoneticPr fontId="4"/>
  </si>
  <si>
    <t>国協議会との体系的な連携体制を構築している。</t>
    <phoneticPr fontId="4"/>
  </si>
  <si>
    <t>-</t>
    <phoneticPr fontId="4"/>
  </si>
  <si>
    <t>ア</t>
    <phoneticPr fontId="4"/>
  </si>
  <si>
    <t>人</t>
    <phoneticPr fontId="4"/>
  </si>
  <si>
    <t>人</t>
    <phoneticPr fontId="4"/>
  </si>
  <si>
    <t>％</t>
    <phoneticPr fontId="4"/>
  </si>
  <si>
    <t>ウ</t>
    <phoneticPr fontId="4"/>
  </si>
  <si>
    <t>人</t>
    <phoneticPr fontId="4"/>
  </si>
  <si>
    <t>エ</t>
    <phoneticPr fontId="4"/>
  </si>
  <si>
    <t>症状緩和地域連携パス</t>
    <rPh sb="0" eb="2">
      <t>ショウジョウ</t>
    </rPh>
    <rPh sb="2" eb="4">
      <t>カンワ</t>
    </rPh>
    <rPh sb="4" eb="6">
      <t>チイキ</t>
    </rPh>
    <rPh sb="6" eb="8">
      <t>レンケイ</t>
    </rPh>
    <phoneticPr fontId="4"/>
  </si>
  <si>
    <t>がん疼痛や呼吸困難</t>
    <rPh sb="2" eb="4">
      <t>トウツウ</t>
    </rPh>
    <rPh sb="5" eb="7">
      <t>コキュウ</t>
    </rPh>
    <rPh sb="7" eb="9">
      <t>コンナン</t>
    </rPh>
    <phoneticPr fontId="4"/>
  </si>
  <si>
    <t>公益社団法人　日本口腔外科学会　口腔外科専門医</t>
    <rPh sb="0" eb="6">
      <t>コウエキシャダンホウジン</t>
    </rPh>
    <rPh sb="7" eb="9">
      <t>ニホン</t>
    </rPh>
    <phoneticPr fontId="4"/>
  </si>
  <si>
    <t>一般社団法人　日本病理学会　口腔病理専門医</t>
    <rPh sb="0" eb="6">
      <t>イッパンシャダンホウジン</t>
    </rPh>
    <rPh sb="7" eb="9">
      <t>ニホン</t>
    </rPh>
    <rPh sb="9" eb="11">
      <t>ビョウリ</t>
    </rPh>
    <rPh sb="16" eb="18">
      <t>ビョウリ</t>
    </rPh>
    <phoneticPr fontId="4"/>
  </si>
  <si>
    <t>＜以下は特定領域がん診療連携拠点病院の場合のみ＞</t>
    <rPh sb="1" eb="3">
      <t>イカ</t>
    </rPh>
    <phoneticPr fontId="4"/>
  </si>
  <si>
    <t>i</t>
    <phoneticPr fontId="4"/>
  </si>
  <si>
    <t>A</t>
    <phoneticPr fontId="4"/>
  </si>
  <si>
    <t>別紙23</t>
    <rPh sb="0" eb="2">
      <t>ベッシ</t>
    </rPh>
    <phoneticPr fontId="4"/>
  </si>
  <si>
    <t>⑦</t>
    <phoneticPr fontId="4"/>
  </si>
  <si>
    <t>当該体制は遠隔病理診断により確保している。</t>
    <rPh sb="0" eb="2">
      <t>トウガイ</t>
    </rPh>
    <rPh sb="2" eb="4">
      <t>タイセイ</t>
    </rPh>
    <rPh sb="5" eb="7">
      <t>エンカク</t>
    </rPh>
    <rPh sb="7" eb="9">
      <t>ビョウリ</t>
    </rPh>
    <rPh sb="9" eb="11">
      <t>シンダン</t>
    </rPh>
    <rPh sb="14" eb="16">
      <t>カクホ</t>
    </rPh>
    <phoneticPr fontId="4"/>
  </si>
  <si>
    <t>がん患者の療養上の相談に対応している。</t>
    <rPh sb="12" eb="14">
      <t>タイオウ</t>
    </rPh>
    <phoneticPr fontId="4"/>
  </si>
  <si>
    <t>アスベストによる肺がんおよび中皮腫に関する医療相談に対応している。</t>
    <rPh sb="26" eb="28">
      <t>タイオウ</t>
    </rPh>
    <phoneticPr fontId="4"/>
  </si>
  <si>
    <t>相談支援に携わる者に対する教育と支援サービス向上に向けた取組をしている。</t>
    <phoneticPr fontId="4"/>
  </si>
  <si>
    <t>当該体制は遠隔病理診断により確保している。</t>
    <rPh sb="14" eb="16">
      <t>カクホ</t>
    </rPh>
    <phoneticPr fontId="4"/>
  </si>
  <si>
    <t>地域がん診療病院</t>
    <phoneticPr fontId="4"/>
  </si>
  <si>
    <t>都道府県がん診療連携拠点病院</t>
    <phoneticPr fontId="4"/>
  </si>
  <si>
    <t>特定機能病院を都道府県がん診療連携拠点病院として指定する場合</t>
    <rPh sb="0" eb="2">
      <t>トクテイ</t>
    </rPh>
    <rPh sb="2" eb="4">
      <t>キノウ</t>
    </rPh>
    <rPh sb="4" eb="6">
      <t>ビョウイン</t>
    </rPh>
    <rPh sb="7" eb="11">
      <t>トドウフケン</t>
    </rPh>
    <rPh sb="13" eb="15">
      <t>シンリョウ</t>
    </rPh>
    <rPh sb="15" eb="17">
      <t>レンケイ</t>
    </rPh>
    <rPh sb="17" eb="19">
      <t>キョテン</t>
    </rPh>
    <rPh sb="19" eb="21">
      <t>ビョウイン</t>
    </rPh>
    <rPh sb="24" eb="26">
      <t>シテイ</t>
    </rPh>
    <rPh sb="28" eb="30">
      <t>バアイ</t>
    </rPh>
    <phoneticPr fontId="4"/>
  </si>
  <si>
    <t>該当指定要件</t>
    <rPh sb="0" eb="2">
      <t>ガイトウ</t>
    </rPh>
    <rPh sb="2" eb="4">
      <t>シテイ</t>
    </rPh>
    <rPh sb="4" eb="6">
      <t>ヨウケン</t>
    </rPh>
    <phoneticPr fontId="4"/>
  </si>
  <si>
    <t>i</t>
    <phoneticPr fontId="4"/>
  </si>
  <si>
    <t>強度変調放射線治療等を含む放射線治療に関して地域の医療機関と連携するとともに、役割分担を図っている。</t>
    <phoneticPr fontId="4"/>
  </si>
  <si>
    <t>A</t>
    <phoneticPr fontId="4"/>
  </si>
  <si>
    <t>C</t>
    <phoneticPr fontId="4"/>
  </si>
  <si>
    <t>-</t>
  </si>
  <si>
    <t>-</t>
    <phoneticPr fontId="4"/>
  </si>
  <si>
    <t>-</t>
    <phoneticPr fontId="4"/>
  </si>
  <si>
    <t>A</t>
    <phoneticPr fontId="4"/>
  </si>
  <si>
    <t>（１）①または②を概ね満たしている。</t>
    <rPh sb="9" eb="10">
      <t>オオム</t>
    </rPh>
    <phoneticPr fontId="4"/>
  </si>
  <si>
    <t>就労に関する相談に対応している。</t>
    <rPh sb="9" eb="11">
      <t>タイオウ</t>
    </rPh>
    <phoneticPr fontId="4"/>
  </si>
  <si>
    <t>相談支援業務として、都道府県内の医療機関で実施されるがんに関する臨床試験について情報提供を行っている。</t>
    <phoneticPr fontId="4"/>
  </si>
  <si>
    <t>　</t>
    <phoneticPr fontId="4"/>
  </si>
  <si>
    <t>院内の見やすい場所に指定を受けている旨の掲示をする等、がん患者に対し必要な情報提供を行っている。</t>
    <rPh sb="42" eb="43">
      <t>オコナ</t>
    </rPh>
    <phoneticPr fontId="4"/>
  </si>
  <si>
    <t>見出し</t>
    <rPh sb="0" eb="2">
      <t>ミダ</t>
    </rPh>
    <phoneticPr fontId="4"/>
  </si>
  <si>
    <r>
      <t>緩和ケア外来の説明が掲載されているページの見出しとアドレス</t>
    </r>
    <r>
      <rPr>
        <sz val="9"/>
        <rFont val="ＭＳ Ｐゴシック"/>
        <family val="3"/>
        <charset val="128"/>
      </rPr>
      <t xml:space="preserve">
※アドレスは、手入力せずにホームページからコピーしてください</t>
    </r>
    <rPh sb="0" eb="2">
      <t>カンワ</t>
    </rPh>
    <rPh sb="4" eb="6">
      <t>ガイライ</t>
    </rPh>
    <rPh sb="7" eb="9">
      <t>セツメイ</t>
    </rPh>
    <rPh sb="10" eb="12">
      <t>ケイサイ</t>
    </rPh>
    <rPh sb="21" eb="23">
      <t>ミダ</t>
    </rPh>
    <rPh sb="38" eb="39">
      <t>テ</t>
    </rPh>
    <rPh sb="39" eb="41">
      <t>ニュウリョク</t>
    </rPh>
    <phoneticPr fontId="4"/>
  </si>
  <si>
    <r>
      <t xml:space="preserve">緩和ケア病棟の説明が掲載されているページの見出しとアドレス
</t>
    </r>
    <r>
      <rPr>
        <sz val="8"/>
        <rFont val="ＭＳ Ｐゴシック"/>
        <family val="3"/>
        <charset val="128"/>
      </rPr>
      <t xml:space="preserve">
※アドレスは、手入力せずにホームページからコピーしてください。</t>
    </r>
    <rPh sb="0" eb="2">
      <t>カンワ</t>
    </rPh>
    <rPh sb="4" eb="6">
      <t>ビョウトウ</t>
    </rPh>
    <rPh sb="7" eb="9">
      <t>セツメイ</t>
    </rPh>
    <rPh sb="10" eb="12">
      <t>ケイサイ</t>
    </rPh>
    <rPh sb="21" eb="23">
      <t>ミダ</t>
    </rPh>
    <phoneticPr fontId="4"/>
  </si>
  <si>
    <t>-</t>
    <phoneticPr fontId="4"/>
  </si>
  <si>
    <t>-</t>
    <phoneticPr fontId="4"/>
  </si>
  <si>
    <t>-</t>
    <phoneticPr fontId="4"/>
  </si>
  <si>
    <t>-</t>
    <phoneticPr fontId="4"/>
  </si>
  <si>
    <t>-</t>
    <phoneticPr fontId="4"/>
  </si>
  <si>
    <t>-</t>
    <phoneticPr fontId="4"/>
  </si>
  <si>
    <t>受講率</t>
    <rPh sb="0" eb="2">
      <t>ジュコウ</t>
    </rPh>
    <rPh sb="2" eb="3">
      <t>リツ</t>
    </rPh>
    <phoneticPr fontId="4"/>
  </si>
  <si>
    <t>カ</t>
    <phoneticPr fontId="4"/>
  </si>
  <si>
    <t>キ</t>
    <phoneticPr fontId="4"/>
  </si>
  <si>
    <t>ク</t>
    <phoneticPr fontId="4"/>
  </si>
  <si>
    <t>ケ</t>
    <phoneticPr fontId="4"/>
  </si>
  <si>
    <t>サ</t>
    <phoneticPr fontId="4"/>
  </si>
  <si>
    <t>シ</t>
    <phoneticPr fontId="4"/>
  </si>
  <si>
    <t>ソ</t>
    <phoneticPr fontId="4"/>
  </si>
  <si>
    <t>タ</t>
    <phoneticPr fontId="4"/>
  </si>
  <si>
    <t>オ</t>
    <phoneticPr fontId="4"/>
  </si>
  <si>
    <t>（６）</t>
    <phoneticPr fontId="4"/>
  </si>
  <si>
    <t>院外からの参加
（参加可/参加不可）</t>
    <rPh sb="9" eb="11">
      <t>サンカ</t>
    </rPh>
    <rPh sb="11" eb="12">
      <t>カ</t>
    </rPh>
    <rPh sb="13" eb="15">
      <t>サンカ</t>
    </rPh>
    <rPh sb="15" eb="17">
      <t>フカ</t>
    </rPh>
    <phoneticPr fontId="4"/>
  </si>
  <si>
    <t>病名</t>
    <rPh sb="0" eb="2">
      <t>ビョウメイ</t>
    </rPh>
    <phoneticPr fontId="4"/>
  </si>
  <si>
    <t>頻度
（回）</t>
    <rPh sb="0" eb="2">
      <t>ヒンド</t>
    </rPh>
    <rPh sb="4" eb="5">
      <t>カイ</t>
    </rPh>
    <phoneticPr fontId="4"/>
  </si>
  <si>
    <t>定期/
不定期</t>
    <rPh sb="0" eb="2">
      <t>テイキ</t>
    </rPh>
    <rPh sb="4" eb="7">
      <t>フテイキ</t>
    </rPh>
    <phoneticPr fontId="4"/>
  </si>
  <si>
    <t>参加対象者向けの
院内の問い合わせ窓口
（窓口の名称・電話番号）</t>
    <rPh sb="0" eb="2">
      <t>サンカ</t>
    </rPh>
    <rPh sb="2" eb="4">
      <t>タイショウ</t>
    </rPh>
    <rPh sb="4" eb="5">
      <t>シャ</t>
    </rPh>
    <rPh sb="5" eb="6">
      <t>ム</t>
    </rPh>
    <rPh sb="9" eb="11">
      <t>インナイ</t>
    </rPh>
    <rPh sb="12" eb="13">
      <t>ト</t>
    </rPh>
    <rPh sb="14" eb="15">
      <t>ア</t>
    </rPh>
    <rPh sb="17" eb="19">
      <t>マドグチ</t>
    </rPh>
    <rPh sb="21" eb="23">
      <t>マドグチ</t>
    </rPh>
    <rPh sb="24" eb="26">
      <t>メイショウ</t>
    </rPh>
    <rPh sb="27" eb="29">
      <t>デンワ</t>
    </rPh>
    <rPh sb="29" eb="31">
      <t>バンゴウ</t>
    </rPh>
    <phoneticPr fontId="4"/>
  </si>
  <si>
    <t>参加対象者</t>
    <rPh sb="0" eb="2">
      <t>サンカ</t>
    </rPh>
    <rPh sb="2" eb="4">
      <t>タイショウ</t>
    </rPh>
    <rPh sb="4" eb="5">
      <t>シャ</t>
    </rPh>
    <phoneticPr fontId="4"/>
  </si>
  <si>
    <t>活動状況</t>
    <rPh sb="0" eb="2">
      <t>カツドウ</t>
    </rPh>
    <rPh sb="2" eb="4">
      <t>ジョウキョウ</t>
    </rPh>
    <phoneticPr fontId="4"/>
  </si>
  <si>
    <t>病院
職員
の
関与</t>
    <phoneticPr fontId="4"/>
  </si>
  <si>
    <t>主催者名</t>
    <rPh sb="0" eb="2">
      <t>シュサイ</t>
    </rPh>
    <rPh sb="2" eb="3">
      <t>モノ</t>
    </rPh>
    <rPh sb="3" eb="4">
      <t>ナ</t>
    </rPh>
    <phoneticPr fontId="4"/>
  </si>
  <si>
    <t>名称　</t>
    <rPh sb="0" eb="2">
      <t>メイショウ</t>
    </rPh>
    <phoneticPr fontId="4"/>
  </si>
  <si>
    <t>参加可</t>
  </si>
  <si>
    <t>なし</t>
    <phoneticPr fontId="4"/>
  </si>
  <si>
    <t>週</t>
  </si>
  <si>
    <t>定期</t>
  </si>
  <si>
    <t>○○○会</t>
    <rPh sb="3" eb="4">
      <t>カイ</t>
    </rPh>
    <phoneticPr fontId="4"/>
  </si>
  <si>
    <t>患者サロン</t>
    <rPh sb="0" eb="2">
      <t>カンジャ</t>
    </rPh>
    <phoneticPr fontId="4"/>
  </si>
  <si>
    <t>例</t>
    <phoneticPr fontId="4"/>
  </si>
  <si>
    <t>参加不可</t>
  </si>
  <si>
    <t>咽頭がん、喉頭がん</t>
    <rPh sb="0" eb="2">
      <t>イントウ</t>
    </rPh>
    <rPh sb="5" eb="7">
      <t>コウトウ</t>
    </rPh>
    <phoneticPr fontId="4"/>
  </si>
  <si>
    <t>年</t>
  </si>
  <si>
    <t>不定期</t>
  </si>
  <si>
    <t>大腸・肛門科</t>
    <rPh sb="0" eb="2">
      <t>ダイチョウ</t>
    </rPh>
    <rPh sb="3" eb="6">
      <t>コウモンカ</t>
    </rPh>
    <phoneticPr fontId="4"/>
  </si>
  <si>
    <t>ストーマケアの勉強会</t>
    <rPh sb="7" eb="10">
      <t>ベンキョウカイ</t>
    </rPh>
    <phoneticPr fontId="4"/>
  </si>
  <si>
    <t>後腹膜・腹膜腫瘍
性腺外胚細胞腫瘍
原発不明</t>
    <phoneticPr fontId="4"/>
  </si>
  <si>
    <t>皮膚腫瘍
悪性骨軟部腫瘍</t>
    <phoneticPr fontId="4"/>
  </si>
  <si>
    <t>前立腺がん
精巣がん
その他の男性生殖器がん</t>
    <phoneticPr fontId="4"/>
  </si>
  <si>
    <t>肝がん
胆道がん
膵がん</t>
    <phoneticPr fontId="4"/>
  </si>
  <si>
    <t>その他</t>
    <phoneticPr fontId="4"/>
  </si>
  <si>
    <t>皮膚／骨と軟部組織</t>
    <phoneticPr fontId="4"/>
  </si>
  <si>
    <t>男性</t>
    <phoneticPr fontId="4"/>
  </si>
  <si>
    <t>肝臓／胆道／膵臓</t>
  </si>
  <si>
    <t>小児脳腫瘍
小児の眼・眼窩腫瘍
小児悪性骨軟部腫瘍
その他の小児固形腫瘍
小児血液腫瘍</t>
    <phoneticPr fontId="4"/>
  </si>
  <si>
    <t>血液腫瘍</t>
    <rPh sb="2" eb="4">
      <t>シュヨウ</t>
    </rPh>
    <phoneticPr fontId="4"/>
  </si>
  <si>
    <t>子宮頸がん・子宮体がん
卵巣がん
その他の女性生殖器がん</t>
    <phoneticPr fontId="4"/>
  </si>
  <si>
    <t>腎がん
尿路がん
膀胱がん
副腎腫瘍</t>
    <phoneticPr fontId="4"/>
  </si>
  <si>
    <t>食道がん
胃がん
小腸がん
大腸がん
GIST</t>
    <phoneticPr fontId="4"/>
  </si>
  <si>
    <t>肺がん
乳がん
縦隔腫瘍
中皮腫</t>
    <phoneticPr fontId="4"/>
  </si>
  <si>
    <t>小児</t>
    <phoneticPr fontId="4"/>
  </si>
  <si>
    <t>血液・リンパ</t>
    <phoneticPr fontId="4"/>
  </si>
  <si>
    <t>女性</t>
  </si>
  <si>
    <t>泌尿器</t>
  </si>
  <si>
    <t>消化管</t>
  </si>
  <si>
    <t>胸部</t>
    <phoneticPr fontId="4"/>
  </si>
  <si>
    <t>※ 「参加対象者」の項目の「院外」とは、貴院で診療を受けていない患者さんやご家族のことをさしています。</t>
    <rPh sb="3" eb="5">
      <t>サンカ</t>
    </rPh>
    <rPh sb="5" eb="8">
      <t>タイショウシャ</t>
    </rPh>
    <rPh sb="10" eb="12">
      <t>コウモク</t>
    </rPh>
    <rPh sb="20" eb="21">
      <t>キ</t>
    </rPh>
    <rPh sb="21" eb="22">
      <t>イン</t>
    </rPh>
    <rPh sb="23" eb="25">
      <t>シンリョウ</t>
    </rPh>
    <rPh sb="26" eb="27">
      <t>ウ</t>
    </rPh>
    <rPh sb="32" eb="34">
      <t>カンジャ</t>
    </rPh>
    <rPh sb="38" eb="40">
      <t>カゾク</t>
    </rPh>
    <phoneticPr fontId="4"/>
  </si>
  <si>
    <t>隣接する医療圏</t>
    <phoneticPr fontId="4"/>
  </si>
  <si>
    <t>当該２次医療圏</t>
    <phoneticPr fontId="4"/>
  </si>
  <si>
    <t>全患者</t>
    <phoneticPr fontId="4"/>
  </si>
  <si>
    <t>２次医療圏名</t>
    <phoneticPr fontId="4"/>
  </si>
  <si>
    <t>※当該２次医療圏または隣接する医療圏に居住するがん患者における診療実績について記載してください。</t>
    <rPh sb="39" eb="41">
      <t>キサイ</t>
    </rPh>
    <phoneticPr fontId="4"/>
  </si>
  <si>
    <t>地域の緩和ケア提供における役割分担と連携協力体制について</t>
    <rPh sb="0" eb="2">
      <t>チイキ</t>
    </rPh>
    <rPh sb="3" eb="5">
      <t>カンワ</t>
    </rPh>
    <rPh sb="7" eb="9">
      <t>テイキョウ</t>
    </rPh>
    <rPh sb="13" eb="15">
      <t>ヤクワリ</t>
    </rPh>
    <rPh sb="15" eb="17">
      <t>ブンタン</t>
    </rPh>
    <rPh sb="18" eb="20">
      <t>レンケイ</t>
    </rPh>
    <rPh sb="20" eb="22">
      <t>キョウリョク</t>
    </rPh>
    <rPh sb="22" eb="24">
      <t>タイセイ</t>
    </rPh>
    <phoneticPr fontId="4"/>
  </si>
  <si>
    <t>別紙17</t>
    <rPh sb="0" eb="2">
      <t>ベッシ</t>
    </rPh>
    <phoneticPr fontId="4"/>
  </si>
  <si>
    <t>がん患者およびその家族が心の悩みや体験等を語り合うための場の設定状況</t>
    <rPh sb="30" eb="31">
      <t>セツ</t>
    </rPh>
    <rPh sb="31" eb="32">
      <t>サダ</t>
    </rPh>
    <rPh sb="32" eb="34">
      <t>ジョウキョウ</t>
    </rPh>
    <phoneticPr fontId="4"/>
  </si>
  <si>
    <t>①　集学的治療等の提供体制および標準的治療等の提供</t>
  </si>
  <si>
    <t>緩和ケア診療加算（A226-2）</t>
    <rPh sb="0" eb="2">
      <t>カンワ</t>
    </rPh>
    <rPh sb="4" eb="6">
      <t>シンリョウ</t>
    </rPh>
    <rPh sb="6" eb="8">
      <t>カサン</t>
    </rPh>
    <phoneticPr fontId="4"/>
  </si>
  <si>
    <t>栄養サポートチーム加算（A233-2）</t>
    <rPh sb="0" eb="2">
      <t>エイヨウ</t>
    </rPh>
    <rPh sb="9" eb="11">
      <t>カサン</t>
    </rPh>
    <phoneticPr fontId="4"/>
  </si>
  <si>
    <t>患者サポート体制充実加算（A234-3）</t>
    <rPh sb="0" eb="2">
      <t>カンジャ</t>
    </rPh>
    <rPh sb="6" eb="8">
      <t>タイセイ</t>
    </rPh>
    <rPh sb="8" eb="10">
      <t>ジュウジツ</t>
    </rPh>
    <rPh sb="10" eb="12">
      <t>カサン</t>
    </rPh>
    <phoneticPr fontId="4"/>
  </si>
  <si>
    <t>外来緩和ケア管理料（B001 24）</t>
    <rPh sb="0" eb="2">
      <t>ガイライ</t>
    </rPh>
    <rPh sb="2" eb="4">
      <t>カンワ</t>
    </rPh>
    <rPh sb="6" eb="9">
      <t>カンリリョウ</t>
    </rPh>
    <phoneticPr fontId="4"/>
  </si>
  <si>
    <t>外来放射線照射診療料（B001-2-8）</t>
    <rPh sb="0" eb="2">
      <t>ガイライ</t>
    </rPh>
    <rPh sb="2" eb="5">
      <t>ホウシャセン</t>
    </rPh>
    <rPh sb="5" eb="7">
      <t>ショウシャ</t>
    </rPh>
    <rPh sb="7" eb="9">
      <t>シンリョウ</t>
    </rPh>
    <rPh sb="9" eb="10">
      <t>リョウ</t>
    </rPh>
    <phoneticPr fontId="4"/>
  </si>
  <si>
    <t>リンパ浮腫指導管理料（B001-7）</t>
    <rPh sb="9" eb="10">
      <t>リョウ</t>
    </rPh>
    <phoneticPr fontId="4"/>
  </si>
  <si>
    <t>がん治療連携管理料（B005-6-3）</t>
    <rPh sb="2" eb="4">
      <t>チリョウ</t>
    </rPh>
    <rPh sb="4" eb="6">
      <t>レンケイ</t>
    </rPh>
    <rPh sb="6" eb="9">
      <t>カンリリョウ</t>
    </rPh>
    <phoneticPr fontId="4"/>
  </si>
  <si>
    <t>麻薬管理指導加算（B008）</t>
    <rPh sb="0" eb="2">
      <t>マヤク</t>
    </rPh>
    <rPh sb="2" eb="4">
      <t>カンリ</t>
    </rPh>
    <rPh sb="4" eb="6">
      <t>シドウ</t>
    </rPh>
    <rPh sb="6" eb="8">
      <t>カサン</t>
    </rPh>
    <phoneticPr fontId="4"/>
  </si>
  <si>
    <t>救命救急入院料（A300）</t>
  </si>
  <si>
    <t>緩和ケア病棟入院料（A310）</t>
  </si>
  <si>
    <t>うち胃がん患者数（ICD-10コード　C16$、D00.2）</t>
    <rPh sb="2" eb="3">
      <t>イ</t>
    </rPh>
    <rPh sb="5" eb="7">
      <t>カンジャ</t>
    </rPh>
    <rPh sb="7" eb="8">
      <t>スウ</t>
    </rPh>
    <phoneticPr fontId="4"/>
  </si>
  <si>
    <t>うち大腸がん（直腸がんを含む）患者数（ICD-10コード　C18$、C19、C20、D01.0、D01.1、D01.2）</t>
    <rPh sb="2" eb="4">
      <t>ダイチョウ</t>
    </rPh>
    <rPh sb="7" eb="9">
      <t>チョクチョウ</t>
    </rPh>
    <rPh sb="12" eb="13">
      <t>フク</t>
    </rPh>
    <rPh sb="15" eb="17">
      <t>カンジャ</t>
    </rPh>
    <rPh sb="17" eb="18">
      <t>スウ</t>
    </rPh>
    <phoneticPr fontId="4"/>
  </si>
  <si>
    <t>うち肝臓がん患者数（ICD-10コード　C22$、D01.5）</t>
    <rPh sb="2" eb="4">
      <t>カンゾウ</t>
    </rPh>
    <rPh sb="6" eb="8">
      <t>カンジャ</t>
    </rPh>
    <rPh sb="8" eb="9">
      <t>スウ</t>
    </rPh>
    <phoneticPr fontId="4"/>
  </si>
  <si>
    <t>うち乳がん患者数（ICD-10コード　C50$、D05$）</t>
    <rPh sb="2" eb="3">
      <t>ニュウ</t>
    </rPh>
    <rPh sb="5" eb="7">
      <t>カンジャ</t>
    </rPh>
    <rPh sb="7" eb="8">
      <t>スウ</t>
    </rPh>
    <phoneticPr fontId="4"/>
  </si>
  <si>
    <t>胃がん（C16$、D00.2）の手術件数</t>
    <rPh sb="0" eb="1">
      <t>イ</t>
    </rPh>
    <rPh sb="16" eb="18">
      <t>シュジュツ</t>
    </rPh>
    <rPh sb="18" eb="20">
      <t>ケンスウ</t>
    </rPh>
    <phoneticPr fontId="4"/>
  </si>
  <si>
    <t>内視鏡手術　粘膜下層剥離術（ESD）K6532</t>
    <rPh sb="0" eb="3">
      <t>ナイシキョウ</t>
    </rPh>
    <rPh sb="3" eb="5">
      <t>シュジュツ</t>
    </rPh>
    <phoneticPr fontId="4"/>
  </si>
  <si>
    <t>内視鏡手術　粘膜切除術（EMR）K6531</t>
    <rPh sb="0" eb="3">
      <t>ナイシキョウ</t>
    </rPh>
    <rPh sb="3" eb="5">
      <t>シュジュツ</t>
    </rPh>
    <phoneticPr fontId="4"/>
  </si>
  <si>
    <t>肝臓がん（C22$、D01.5）の手術件数</t>
    <rPh sb="17" eb="19">
      <t>シュジュツ</t>
    </rPh>
    <rPh sb="19" eb="21">
      <t>ケンスウ</t>
    </rPh>
    <phoneticPr fontId="4"/>
  </si>
  <si>
    <t>乳腺腫瘍摘出術（生検）　K474$</t>
    <rPh sb="0" eb="2">
      <t>ニュウセン</t>
    </rPh>
    <rPh sb="2" eb="4">
      <t>シュヨウ</t>
    </rPh>
    <rPh sb="4" eb="6">
      <t>テキシュツ</t>
    </rPh>
    <rPh sb="6" eb="7">
      <t>ジュツ</t>
    </rPh>
    <rPh sb="8" eb="9">
      <t>セイ</t>
    </rPh>
    <rPh sb="9" eb="10">
      <t>ケン</t>
    </rPh>
    <phoneticPr fontId="4"/>
  </si>
  <si>
    <t>定位照射（体幹部）</t>
  </si>
  <si>
    <t>電話番号（代表）</t>
    <rPh sb="0" eb="2">
      <t>デンワ</t>
    </rPh>
    <rPh sb="2" eb="4">
      <t>バンゴウ</t>
    </rPh>
    <rPh sb="5" eb="7">
      <t>ダイヒョウ</t>
    </rPh>
    <phoneticPr fontId="4"/>
  </si>
  <si>
    <t>一般病棟入院基本料（A100）</t>
  </si>
  <si>
    <t>療養病棟入院基本料（A101）</t>
  </si>
  <si>
    <t>専門病院入院基本料（A105）</t>
  </si>
  <si>
    <t>特定集中治療室管理料（A301）</t>
  </si>
  <si>
    <t>ハイケアユニット入院医療管理料（A301-2）</t>
  </si>
  <si>
    <t>小児入院医療管理料（A307）</t>
  </si>
  <si>
    <t>回復期リハビリテーション入院料（A308）</t>
  </si>
  <si>
    <t>定位照射（脳）</t>
  </si>
  <si>
    <t>強度変調放射線治療（IMRT）</t>
  </si>
  <si>
    <t>我が国に多いがんその他必要ながんについて、地域連携クリティカルパス（がん診療連携拠点病院等と地域の医療機関等が作成する診療役割分担表、共同診療計画表および患者用診療計画表から構成されるがん患者に対する診療の全体像を体系化した表をいう。以下同じ。）を整備している。</t>
    <rPh sb="44" eb="45">
      <t>トウ</t>
    </rPh>
    <phoneticPr fontId="4"/>
  </si>
  <si>
    <t>我が国に多いがんその他当該施設で対応可能ながんについて、手術療法、放射線治療、化学療法または緩和ケアに携わる専門的な知識および技能を有する医師によるセカンドオピニオン（診断および治療法について、主治医以外の第三者の医師が提示する医療上の意見をいう。以下同じ。）を提示する体制を整備している。</t>
    <rPh sb="30" eb="32">
      <t>リョウホウ</t>
    </rPh>
    <phoneticPr fontId="4"/>
  </si>
  <si>
    <t>-</t>
    <phoneticPr fontId="4"/>
  </si>
  <si>
    <t>病棟、外来、イに規定する外来化学療法室等に、集学的治療等の内容や治療前後の生活における注意点などに関して、冊子や視聴覚教材などを用いてがん患者およびその家族が自主的に確認できる環境を整備している。</t>
    <rPh sb="8" eb="10">
      <t>キテイ</t>
    </rPh>
    <phoneticPr fontId="4"/>
  </si>
  <si>
    <t>①</t>
    <phoneticPr fontId="4"/>
  </si>
  <si>
    <t>③</t>
    <phoneticPr fontId="4"/>
  </si>
  <si>
    <t>④</t>
    <phoneticPr fontId="4"/>
  </si>
  <si>
    <t>⑦</t>
    <phoneticPr fontId="4"/>
  </si>
  <si>
    <t>２　都道府県における相談支援機能強化に向けた要件</t>
    <phoneticPr fontId="4"/>
  </si>
  <si>
    <t>３　都道府県拠点病院の診療機能強化に向けた要件</t>
    <phoneticPr fontId="4"/>
  </si>
  <si>
    <t>４　院内がん登録の質的向上に向けた要件</t>
    <phoneticPr fontId="4"/>
  </si>
  <si>
    <t>病棟、外来、イに規定する外来化学療法室などに、集学的治療等の内容や治療前後の生活における注意点などに関して、冊子や視聴覚教材などを用いてがん患者およびその家族が自主的に確認できる環境を整備している。</t>
    <rPh sb="8" eb="10">
      <t>キテイ</t>
    </rPh>
    <phoneticPr fontId="4"/>
  </si>
  <si>
    <t>（２）</t>
    <phoneticPr fontId="4"/>
  </si>
  <si>
    <t>（３）</t>
    <phoneticPr fontId="4"/>
  </si>
  <si>
    <t>（４）</t>
    <phoneticPr fontId="4"/>
  </si>
  <si>
    <t>（５）</t>
    <phoneticPr fontId="4"/>
  </si>
  <si>
    <t>VI　特定領域がん診療連携拠点病院の指定要件について</t>
    <rPh sb="3" eb="5">
      <t>トクテイ</t>
    </rPh>
    <rPh sb="5" eb="7">
      <t>リョウイキ</t>
    </rPh>
    <rPh sb="9" eb="11">
      <t>シンリョウ</t>
    </rPh>
    <rPh sb="11" eb="13">
      <t>レンケイ</t>
    </rPh>
    <rPh sb="13" eb="15">
      <t>キョテン</t>
    </rPh>
    <rPh sb="15" eb="17">
      <t>ビョウイン</t>
    </rPh>
    <rPh sb="18" eb="20">
      <t>シテイ</t>
    </rPh>
    <rPh sb="20" eb="22">
      <t>ヨウケン</t>
    </rPh>
    <phoneticPr fontId="4"/>
  </si>
  <si>
    <t>VII　地域がん診療病院の指定要件について</t>
    <rPh sb="4" eb="6">
      <t>チイキ</t>
    </rPh>
    <rPh sb="8" eb="10">
      <t>シンリョウ</t>
    </rPh>
    <rPh sb="10" eb="12">
      <t>ビョウイン</t>
    </rPh>
    <rPh sb="13" eb="15">
      <t>シテイ</t>
    </rPh>
    <rPh sb="15" eb="17">
      <t>ヨウケン</t>
    </rPh>
    <phoneticPr fontId="4"/>
  </si>
  <si>
    <t>（１）診療機能</t>
    <phoneticPr fontId="4"/>
  </si>
  <si>
    <t>エ</t>
    <phoneticPr fontId="4"/>
  </si>
  <si>
    <t>②　敷地内禁煙等</t>
    <phoneticPr fontId="4"/>
  </si>
  <si>
    <t>A</t>
    <phoneticPr fontId="4"/>
  </si>
  <si>
    <t>-</t>
    <phoneticPr fontId="4"/>
  </si>
  <si>
    <t>-</t>
    <phoneticPr fontId="4"/>
  </si>
  <si>
    <t>A</t>
    <phoneticPr fontId="4"/>
  </si>
  <si>
    <t>①</t>
    <phoneticPr fontId="4"/>
  </si>
  <si>
    <t>②</t>
    <phoneticPr fontId="4"/>
  </si>
  <si>
    <t>-</t>
    <phoneticPr fontId="4"/>
  </si>
  <si>
    <t>-</t>
    <phoneticPr fontId="4"/>
  </si>
  <si>
    <t>⑥</t>
    <phoneticPr fontId="4"/>
  </si>
  <si>
    <t>⑦</t>
    <phoneticPr fontId="4"/>
  </si>
  <si>
    <t>議事内容</t>
    <rPh sb="0" eb="2">
      <t>ギジ</t>
    </rPh>
    <rPh sb="2" eb="4">
      <t>ナイヨウ</t>
    </rPh>
    <phoneticPr fontId="4"/>
  </si>
  <si>
    <t>グループ間の人材交流計画について</t>
    <rPh sb="4" eb="5">
      <t>アイダ</t>
    </rPh>
    <rPh sb="6" eb="8">
      <t>ジンザイ</t>
    </rPh>
    <rPh sb="8" eb="10">
      <t>コウリュウ</t>
    </rPh>
    <rPh sb="10" eb="12">
      <t>ケイカク</t>
    </rPh>
    <phoneticPr fontId="4"/>
  </si>
  <si>
    <t>ス</t>
    <phoneticPr fontId="4"/>
  </si>
  <si>
    <t>ＨＴＬＶ-１関連疾患であるＡＴＬに関する医療相談に対応している。</t>
    <rPh sb="25" eb="27">
      <t>タイオウ</t>
    </rPh>
    <phoneticPr fontId="4"/>
  </si>
  <si>
    <t>乳癌冷凍凝固摘出術　K475-2</t>
    <rPh sb="0" eb="2">
      <t>ニュウガン</t>
    </rPh>
    <rPh sb="2" eb="4">
      <t>レイトウ</t>
    </rPh>
    <rPh sb="4" eb="6">
      <t>ギョウコ</t>
    </rPh>
    <rPh sb="6" eb="8">
      <t>テキシュツ</t>
    </rPh>
    <rPh sb="8" eb="9">
      <t>ジュツ</t>
    </rPh>
    <phoneticPr fontId="4"/>
  </si>
  <si>
    <t>画像診断管理加算１（第４部　通則）</t>
    <rPh sb="10" eb="11">
      <t>ダイ</t>
    </rPh>
    <rPh sb="12" eb="13">
      <t>ブ</t>
    </rPh>
    <rPh sb="14" eb="16">
      <t>ツウソク</t>
    </rPh>
    <phoneticPr fontId="4"/>
  </si>
  <si>
    <t>②医師等の専門性に関する資格名に該当する人数等について</t>
    <rPh sb="1" eb="3">
      <t>イシ</t>
    </rPh>
    <rPh sb="3" eb="4">
      <t>トウ</t>
    </rPh>
    <rPh sb="5" eb="8">
      <t>センモンセイ</t>
    </rPh>
    <rPh sb="9" eb="10">
      <t>カン</t>
    </rPh>
    <rPh sb="12" eb="14">
      <t>シカク</t>
    </rPh>
    <rPh sb="14" eb="15">
      <t>メイ</t>
    </rPh>
    <rPh sb="16" eb="18">
      <t>ガイトウ</t>
    </rPh>
    <rPh sb="20" eb="22">
      <t>ニンズウ</t>
    </rPh>
    <rPh sb="22" eb="23">
      <t>トウ</t>
    </rPh>
    <phoneticPr fontId="4"/>
  </si>
  <si>
    <t>特定のがんの種類を記載すること。</t>
    <rPh sb="0" eb="2">
      <t>トクテイ</t>
    </rPh>
    <rPh sb="6" eb="8">
      <t>シュルイ</t>
    </rPh>
    <rPh sb="9" eb="11">
      <t>キサイ</t>
    </rPh>
    <phoneticPr fontId="4"/>
  </si>
  <si>
    <t>問い合わせ窓口について掲載しているホームページ</t>
    <rPh sb="0" eb="1">
      <t>ト</t>
    </rPh>
    <rPh sb="2" eb="3">
      <t>ア</t>
    </rPh>
    <rPh sb="5" eb="7">
      <t>マドグチ</t>
    </rPh>
    <rPh sb="11" eb="13">
      <t>ケイサイ</t>
    </rPh>
    <phoneticPr fontId="4"/>
  </si>
  <si>
    <t>がん患者の病態に応じたより適切ながん医療を提供できるよう、キャンサーボードを設置し、定期的に開催している。
※構成員については、必要に応じてグループ指定を受けるがん診療連携拠点病院との連携により確保する。</t>
    <phoneticPr fontId="4"/>
  </si>
  <si>
    <t>すべてのがん</t>
    <phoneticPr fontId="4"/>
  </si>
  <si>
    <t>％</t>
    <phoneticPr fontId="4"/>
  </si>
  <si>
    <t>医療従事者に対してがん告知や余命告知等を行う際のコミュニケーション研修を1年に最低1回でも実施している。</t>
    <rPh sb="0" eb="2">
      <t>イリョウ</t>
    </rPh>
    <rPh sb="2" eb="5">
      <t>ジュウジシャ</t>
    </rPh>
    <phoneticPr fontId="4"/>
  </si>
  <si>
    <t>標準的治療等の均てん化のため、グループ指定を受けるがん診療連携拠点病院と連携することにより、対応可能ながんについて院内クリティカルパスを整備し活用状況を把握している。</t>
    <rPh sb="57" eb="59">
      <t>インナイ</t>
    </rPh>
    <phoneticPr fontId="4"/>
  </si>
  <si>
    <t>相談支援センターとの連携を図り、がん患者とその家族に対して、緩和ケアに関する高次の相談支援を提供する体制を確保している。</t>
    <phoneticPr fontId="4"/>
  </si>
  <si>
    <t>がん診療に携わる診療従事者に対して定期的な緩和ケアに関する院内研修会等を開催し、修了者を把握する等、研修の運営体制を構築している。</t>
    <phoneticPr fontId="4"/>
  </si>
  <si>
    <t>緩和ケアセンターの構成員が参加するカンファレンスを週１回以上の頻度で開催し、緩和ケアセンターの運営に関する情報共有や検討を行っている。</t>
    <phoneticPr fontId="4"/>
  </si>
  <si>
    <t>都道府県協議会を設置し、当該協議会は、当該都道府県内のがん診療に係る情報の共有、評価、分析および発信を行うとともに、診療の質向上につながる取組に関して検討し、実践するため、次に掲げる事項を行うこと。</t>
  </si>
  <si>
    <t>２．新規・更新・報告の別</t>
    <rPh sb="2" eb="4">
      <t>シンキ</t>
    </rPh>
    <rPh sb="5" eb="7">
      <t>コウシン</t>
    </rPh>
    <rPh sb="8" eb="10">
      <t>ホウコク</t>
    </rPh>
    <phoneticPr fontId="4"/>
  </si>
  <si>
    <t>特定領域がん診療連携拠点病院</t>
    <phoneticPr fontId="4"/>
  </si>
  <si>
    <t>別紙22</t>
    <rPh sb="0" eb="2">
      <t>ベッシ</t>
    </rPh>
    <phoneticPr fontId="4"/>
  </si>
  <si>
    <t>II</t>
    <phoneticPr fontId="4"/>
  </si>
  <si>
    <t>II、III</t>
    <phoneticPr fontId="4"/>
  </si>
  <si>
    <t>II、IV</t>
    <phoneticPr fontId="4"/>
  </si>
  <si>
    <t>II、III、IV（３の（１）
および（２）を除く）</t>
    <rPh sb="23" eb="24">
      <t>ノゾ</t>
    </rPh>
    <phoneticPr fontId="4"/>
  </si>
  <si>
    <t>II、III、V</t>
    <phoneticPr fontId="4"/>
  </si>
  <si>
    <t>II、VI</t>
    <phoneticPr fontId="4"/>
  </si>
  <si>
    <t>VII</t>
    <phoneticPr fontId="4"/>
  </si>
  <si>
    <t>別紙11</t>
    <rPh sb="0" eb="2">
      <t>ベッシ</t>
    </rPh>
    <phoneticPr fontId="4"/>
  </si>
  <si>
    <t>-</t>
    <phoneticPr fontId="4"/>
  </si>
  <si>
    <t>-</t>
    <phoneticPr fontId="4"/>
  </si>
  <si>
    <t>病院長は緩和ケア研修を修了している。</t>
    <rPh sb="0" eb="2">
      <t>ビョウイン</t>
    </rPh>
    <rPh sb="2" eb="3">
      <t>ナガ</t>
    </rPh>
    <rPh sb="4" eb="6">
      <t>カンワ</t>
    </rPh>
    <rPh sb="8" eb="10">
      <t>ケンシュウ</t>
    </rPh>
    <rPh sb="11" eb="13">
      <t>シュウリョウ</t>
    </rPh>
    <phoneticPr fontId="4"/>
  </si>
  <si>
    <t>診療科別に、全てのレジメンをホームページで公開している。</t>
    <phoneticPr fontId="4"/>
  </si>
  <si>
    <t>がん告知や余命告知等を行う際のコミュニケーションに関するマニュアルがある。</t>
    <phoneticPr fontId="4"/>
  </si>
  <si>
    <t>件</t>
    <rPh sb="0" eb="1">
      <t>ケン</t>
    </rPh>
    <phoneticPr fontId="4"/>
  </si>
  <si>
    <t>週末を含め、抗がん剤の全てのミキシング作業の90％以上を、薬剤師が行っている。</t>
    <phoneticPr fontId="4"/>
  </si>
  <si>
    <t>-</t>
    <phoneticPr fontId="4"/>
  </si>
  <si>
    <t>ウ</t>
    <phoneticPr fontId="4"/>
  </si>
  <si>
    <t>エ</t>
    <phoneticPr fontId="4"/>
  </si>
  <si>
    <t>オ</t>
    <phoneticPr fontId="4"/>
  </si>
  <si>
    <t>カ</t>
    <phoneticPr fontId="4"/>
  </si>
  <si>
    <t>キ</t>
    <phoneticPr fontId="4"/>
  </si>
  <si>
    <t>コ</t>
    <phoneticPr fontId="4"/>
  </si>
  <si>
    <t>③</t>
    <phoneticPr fontId="4"/>
  </si>
  <si>
    <t>ア</t>
    <phoneticPr fontId="4"/>
  </si>
  <si>
    <t>①</t>
    <phoneticPr fontId="4"/>
  </si>
  <si>
    <t>②</t>
    <phoneticPr fontId="4"/>
  </si>
  <si>
    <t>④</t>
    <phoneticPr fontId="4"/>
  </si>
  <si>
    <t>画像誘導放射線治療加算の施設基準（M001）</t>
    <rPh sb="0" eb="2">
      <t>ガゾウ</t>
    </rPh>
    <rPh sb="2" eb="4">
      <t>ユウドウ</t>
    </rPh>
    <rPh sb="4" eb="7">
      <t>ホウシャセン</t>
    </rPh>
    <rPh sb="7" eb="9">
      <t>チリョウ</t>
    </rPh>
    <rPh sb="9" eb="11">
      <t>カサン</t>
    </rPh>
    <rPh sb="12" eb="14">
      <t>シセツ</t>
    </rPh>
    <rPh sb="14" eb="16">
      <t>キジュン</t>
    </rPh>
    <phoneticPr fontId="4"/>
  </si>
  <si>
    <t>エ</t>
    <phoneticPr fontId="4"/>
  </si>
  <si>
    <t>がん患者とその家族に対して診療に関する説明を行う際には、他施設におけるセカンドオピニオンの活用についても説明を行う体制を整備している。その際、セカンドオピニオンを求めることにより不利益を被ることがない旨を明確に説明する体制を整備している。</t>
    <phoneticPr fontId="4"/>
  </si>
  <si>
    <t>一般社団法人　日本病院薬剤師会　がん薬物療法認定薬剤師</t>
    <rPh sb="0" eb="2">
      <t>イッパン</t>
    </rPh>
    <rPh sb="2" eb="4">
      <t>シャダン</t>
    </rPh>
    <rPh sb="4" eb="6">
      <t>ホウジン</t>
    </rPh>
    <rPh sb="7" eb="9">
      <t>ニホン</t>
    </rPh>
    <rPh sb="9" eb="11">
      <t>ビョウイン</t>
    </rPh>
    <rPh sb="11" eb="14">
      <t>ヤクザイシ</t>
    </rPh>
    <rPh sb="14" eb="15">
      <t>カイ</t>
    </rPh>
    <rPh sb="18" eb="20">
      <t>ヤクブツ</t>
    </rPh>
    <rPh sb="20" eb="22">
      <t>リョウホウ</t>
    </rPh>
    <rPh sb="22" eb="24">
      <t>ニンテイ</t>
    </rPh>
    <rPh sb="24" eb="27">
      <t>ヤクザイシ</t>
    </rPh>
    <phoneticPr fontId="4"/>
  </si>
  <si>
    <t>１　診療体制</t>
    <phoneticPr fontId="4"/>
  </si>
  <si>
    <t>がん治療連携計画策定料1（B005-6）</t>
    <rPh sb="2" eb="4">
      <t>チリョウ</t>
    </rPh>
    <rPh sb="4" eb="6">
      <t>レンケイ</t>
    </rPh>
    <rPh sb="6" eb="8">
      <t>ケイカク</t>
    </rPh>
    <rPh sb="8" eb="10">
      <t>サクテイ</t>
    </rPh>
    <rPh sb="10" eb="11">
      <t>リョウ</t>
    </rPh>
    <phoneticPr fontId="4"/>
  </si>
  <si>
    <t>がん治療連携計画策定料2（B005-6）</t>
    <rPh sb="2" eb="4">
      <t>チリョウ</t>
    </rPh>
    <rPh sb="4" eb="6">
      <t>レンケイ</t>
    </rPh>
    <rPh sb="6" eb="8">
      <t>ケイカク</t>
    </rPh>
    <rPh sb="8" eb="10">
      <t>サクテイ</t>
    </rPh>
    <rPh sb="10" eb="11">
      <t>リョウ</t>
    </rPh>
    <phoneticPr fontId="4"/>
  </si>
  <si>
    <t>肺がん（C34$、D02.2）の手術件数</t>
    <rPh sb="16" eb="18">
      <t>シュジュツ</t>
    </rPh>
    <rPh sb="18" eb="20">
      <t>ケンスウ</t>
    </rPh>
    <phoneticPr fontId="4"/>
  </si>
  <si>
    <t>大腸がん（C18$、C19、C20、D01.0、D01.1、D01.2）の手術件数</t>
    <rPh sb="37" eb="39">
      <t>シュジュツ</t>
    </rPh>
    <rPh sb="39" eb="41">
      <t>ケンスウ</t>
    </rPh>
    <phoneticPr fontId="4"/>
  </si>
  <si>
    <t>A</t>
    <phoneticPr fontId="4"/>
  </si>
  <si>
    <t>C</t>
    <phoneticPr fontId="4"/>
  </si>
  <si>
    <t>②</t>
    <phoneticPr fontId="4"/>
  </si>
  <si>
    <t>③</t>
    <phoneticPr fontId="4"/>
  </si>
  <si>
    <t>④</t>
    <phoneticPr fontId="4"/>
  </si>
  <si>
    <t>⑤</t>
    <phoneticPr fontId="4"/>
  </si>
  <si>
    <t>別紙14</t>
    <rPh sb="0" eb="2">
      <t>ベッシ</t>
    </rPh>
    <phoneticPr fontId="4"/>
  </si>
  <si>
    <t>別紙15</t>
    <rPh sb="0" eb="2">
      <t>ベッシ</t>
    </rPh>
    <phoneticPr fontId="4"/>
  </si>
  <si>
    <t>別紙24</t>
    <rPh sb="0" eb="2">
      <t>ベッシ</t>
    </rPh>
    <phoneticPr fontId="4"/>
  </si>
  <si>
    <t>別紙9</t>
    <rPh sb="0" eb="2">
      <t>ベッシ</t>
    </rPh>
    <phoneticPr fontId="4"/>
  </si>
  <si>
    <t>別紙16</t>
    <rPh sb="0" eb="2">
      <t>ベッシ</t>
    </rPh>
    <phoneticPr fontId="4"/>
  </si>
  <si>
    <t>緩和ケア外来の状況</t>
  </si>
  <si>
    <t>緩和ケア病棟の状況</t>
  </si>
  <si>
    <t>地域連携クリティカルパス（がんに関するもの）</t>
  </si>
  <si>
    <t>別紙3</t>
    <rPh sb="0" eb="2">
      <t>ベッシ</t>
    </rPh>
    <phoneticPr fontId="4"/>
  </si>
  <si>
    <t>別紙4</t>
    <rPh sb="0" eb="2">
      <t>ベッシ</t>
    </rPh>
    <phoneticPr fontId="4"/>
  </si>
  <si>
    <t>別紙5</t>
    <rPh sb="0" eb="2">
      <t>ベッシ</t>
    </rPh>
    <phoneticPr fontId="4"/>
  </si>
  <si>
    <t>別紙6</t>
    <rPh sb="0" eb="2">
      <t>ベッシ</t>
    </rPh>
    <phoneticPr fontId="4"/>
  </si>
  <si>
    <t>別紙10</t>
    <rPh sb="0" eb="2">
      <t>ベッシ</t>
    </rPh>
    <phoneticPr fontId="4"/>
  </si>
  <si>
    <t>別紙18</t>
    <rPh sb="0" eb="2">
      <t>ベッシ</t>
    </rPh>
    <phoneticPr fontId="4"/>
  </si>
  <si>
    <t>別紙19</t>
    <rPh sb="0" eb="2">
      <t>ベッシ</t>
    </rPh>
    <phoneticPr fontId="4"/>
  </si>
  <si>
    <t>別紙21</t>
    <rPh sb="0" eb="2">
      <t>ベッシ</t>
    </rPh>
    <phoneticPr fontId="4"/>
  </si>
  <si>
    <t>別紙25</t>
    <rPh sb="0" eb="2">
      <t>ベッシ</t>
    </rPh>
    <phoneticPr fontId="4"/>
  </si>
  <si>
    <t>別紙26</t>
    <rPh sb="0" eb="2">
      <t>ベッシ</t>
    </rPh>
    <phoneticPr fontId="4"/>
  </si>
  <si>
    <t>別紙27</t>
    <rPh sb="0" eb="2">
      <t>ベッシ</t>
    </rPh>
    <phoneticPr fontId="4"/>
  </si>
  <si>
    <t>別紙28</t>
    <rPh sb="0" eb="2">
      <t>ベッシ</t>
    </rPh>
    <phoneticPr fontId="4"/>
  </si>
  <si>
    <t>脳腫瘍
脊髄腫瘍
眼・眼窩腫瘍
口腔がん・咽頭がん・鼻のがん
喉頭がん
甲状腺がん</t>
    <rPh sb="26" eb="27">
      <t>ハナ</t>
    </rPh>
    <phoneticPr fontId="4"/>
  </si>
  <si>
    <t>①病床数</t>
    <rPh sb="1" eb="3">
      <t>ビョウショウ</t>
    </rPh>
    <rPh sb="3" eb="4">
      <t>スウ</t>
    </rPh>
    <phoneticPr fontId="4"/>
  </si>
  <si>
    <t>-</t>
    <phoneticPr fontId="4"/>
  </si>
  <si>
    <t>術後管理体制の一環として、手術部位感染に関するサーベイランスを実施している。</t>
    <phoneticPr fontId="4"/>
  </si>
  <si>
    <t>-</t>
    <phoneticPr fontId="4"/>
  </si>
  <si>
    <t>地域連携時には、がん疼痛等の症状が十分に緩和された状態での退院に努め、症状緩和に係る院内クリティカルパスに準じた地域連携クリティカルパスやマニュアルを整備するなど院内での緩和ケアに関する治療が在宅診療でも継続して実施できる体制を整備している。</t>
    <phoneticPr fontId="4"/>
  </si>
  <si>
    <t>外来化学療法室を設置している。</t>
    <phoneticPr fontId="4"/>
  </si>
  <si>
    <t>術中迅速病理診断を含めた病理診断が実施可能である病理診断室を設置している。</t>
    <phoneticPr fontId="4"/>
  </si>
  <si>
    <t>敷地内禁煙の実施等のたばこ対策に積極的に取り組んでいる。</t>
    <phoneticPr fontId="4"/>
  </si>
  <si>
    <t>相談支援について、都道府県協議会等の場での協議を行い、都道府県拠点病院、地域拠点病院、特定領域拠点病院、地域がん診療病院の間で情報共有や役割分担を含む協力体制の構築を行う体制を確保している。</t>
    <phoneticPr fontId="4"/>
  </si>
  <si>
    <t>相談支援センターの業務内容について、相談者からフィードバックを得る体制を整備している。</t>
    <phoneticPr fontId="4"/>
  </si>
  <si>
    <t>院内がん登録数や各治療法についてのがん種別件数について、ホームページ等での情報公開に努めている。</t>
    <phoneticPr fontId="4"/>
  </si>
  <si>
    <t>他のがん診療連携拠点病院、特定領域拠点病院、地域がん診療病院に対する医師の派遣による診療支援に積極的に取り組んでいる。</t>
    <phoneticPr fontId="4"/>
  </si>
  <si>
    <t>地域がん診療病院の診療機能確保のための支援等に関するがん診療連携拠点病院との人材交流計画を提出し、その計画に基づいた人材交流を行っている。</t>
    <phoneticPr fontId="4"/>
  </si>
  <si>
    <t>A</t>
    <phoneticPr fontId="4"/>
  </si>
  <si>
    <t>A</t>
    <phoneticPr fontId="4"/>
  </si>
  <si>
    <t>-</t>
    <phoneticPr fontId="4"/>
  </si>
  <si>
    <t>-</t>
    <phoneticPr fontId="4"/>
  </si>
  <si>
    <t>-</t>
    <phoneticPr fontId="4"/>
  </si>
  <si>
    <t>-</t>
    <phoneticPr fontId="4"/>
  </si>
  <si>
    <t>FAX番号（代表）</t>
    <rPh sb="3" eb="5">
      <t>バンゴウ</t>
    </rPh>
    <rPh sb="6" eb="8">
      <t>ダイヒョウ</t>
    </rPh>
    <phoneticPr fontId="4"/>
  </si>
  <si>
    <t>e-mail（代表）</t>
    <rPh sb="7" eb="9">
      <t>ダイヒョウ</t>
    </rPh>
    <phoneticPr fontId="4"/>
  </si>
  <si>
    <t>　うち療養病床</t>
    <rPh sb="3" eb="5">
      <t>リョウヨウ</t>
    </rPh>
    <rPh sb="5" eb="7">
      <t>ビョウショウ</t>
    </rPh>
    <phoneticPr fontId="4"/>
  </si>
  <si>
    <t>　うち一般病床</t>
    <rPh sb="3" eb="5">
      <t>イッパン</t>
    </rPh>
    <rPh sb="5" eb="7">
      <t>ビョウショウ</t>
    </rPh>
    <phoneticPr fontId="4"/>
  </si>
  <si>
    <t>　うち特別療養環境室としている病床</t>
    <rPh sb="3" eb="5">
      <t>トクベツ</t>
    </rPh>
    <rPh sb="5" eb="7">
      <t>リョウヨウ</t>
    </rPh>
    <rPh sb="7" eb="9">
      <t>カンキョウ</t>
    </rPh>
    <rPh sb="9" eb="10">
      <t>シツ</t>
    </rPh>
    <rPh sb="15" eb="17">
      <t>ビョウショウ</t>
    </rPh>
    <phoneticPr fontId="4"/>
  </si>
  <si>
    <t>診療録管理部門の職員</t>
    <rPh sb="0" eb="3">
      <t>シンリョウロク</t>
    </rPh>
    <rPh sb="3" eb="5">
      <t>カンリ</t>
    </rPh>
    <rPh sb="5" eb="7">
      <t>ブモン</t>
    </rPh>
    <rPh sb="8" eb="10">
      <t>ショクイン</t>
    </rPh>
    <phoneticPr fontId="4"/>
  </si>
  <si>
    <t>医師</t>
  </si>
  <si>
    <t>病院名</t>
    <rPh sb="0" eb="2">
      <t>ビョウイン</t>
    </rPh>
    <rPh sb="2" eb="3">
      <t>メイ</t>
    </rPh>
    <phoneticPr fontId="4"/>
  </si>
  <si>
    <t>病院名</t>
    <rPh sb="0" eb="2">
      <t>ビョウイン</t>
    </rPh>
    <phoneticPr fontId="4"/>
  </si>
  <si>
    <t>資料番号</t>
    <rPh sb="0" eb="2">
      <t>シリョウ</t>
    </rPh>
    <rPh sb="2" eb="4">
      <t>バンゴウ</t>
    </rPh>
    <phoneticPr fontId="4"/>
  </si>
  <si>
    <t>＜推薦書：提出資料一覧＞</t>
    <rPh sb="1" eb="4">
      <t>スイセンショ</t>
    </rPh>
    <rPh sb="5" eb="7">
      <t>テイシュツ</t>
    </rPh>
    <rPh sb="7" eb="9">
      <t>シリョウ</t>
    </rPh>
    <rPh sb="9" eb="11">
      <t>イチラン</t>
    </rPh>
    <phoneticPr fontId="4"/>
  </si>
  <si>
    <t>【添付資料】</t>
    <rPh sb="1" eb="3">
      <t>テンプ</t>
    </rPh>
    <rPh sb="3" eb="5">
      <t>シリョウ</t>
    </rPh>
    <phoneticPr fontId="4"/>
  </si>
  <si>
    <t>看護師</t>
    <rPh sb="0" eb="3">
      <t>カンゴシ</t>
    </rPh>
    <phoneticPr fontId="4"/>
  </si>
  <si>
    <t>DPC対象病院</t>
  </si>
  <si>
    <t>３．病院概要</t>
    <rPh sb="2" eb="4">
      <t>ビョウイン</t>
    </rPh>
    <rPh sb="4" eb="6">
      <t>ガイヨウ</t>
    </rPh>
    <phoneticPr fontId="4"/>
  </si>
  <si>
    <t>所属２次医療圏</t>
    <rPh sb="0" eb="2">
      <t>ショゾク</t>
    </rPh>
    <rPh sb="3" eb="4">
      <t>ジ</t>
    </rPh>
    <rPh sb="4" eb="6">
      <t>イリョウ</t>
    </rPh>
    <rPh sb="6" eb="7">
      <t>ケン</t>
    </rPh>
    <phoneticPr fontId="4"/>
  </si>
  <si>
    <t>別紙13</t>
    <rPh sb="0" eb="2">
      <t>ベッシ</t>
    </rPh>
    <phoneticPr fontId="4"/>
  </si>
  <si>
    <t>緩和ケアセンターの業務に協力する薬剤師を配置している。</t>
    <phoneticPr fontId="4"/>
  </si>
  <si>
    <t>ジェネラルマネージャーを中心に、歯科医師や医療心理に携わる者、理学療法士、管理栄養士、歯科衛生士などの診療従事者が連携している。</t>
    <phoneticPr fontId="4"/>
  </si>
  <si>
    <t>都道府県拠点病院を通じて、全国のがん診療連携拠点病院、特定領域がん診療連携拠点病院、地域がん診療病院の診療機能や診療実績等の情報提供やがん診療連携拠点病院によるPDCA確保に関する取組状況に関する情報提供を求め、必要に応じ当該都道府県内の地域拠点病院等の意見の活用を考慮した上で実地調査を行っている。</t>
    <phoneticPr fontId="4"/>
  </si>
  <si>
    <t>-</t>
    <phoneticPr fontId="4"/>
  </si>
  <si>
    <t>緊急対応が必要な患者や合併症を持ち高度な管理が必要な患者に対してがん診療連携拠点病院等と連携し適切ながん医療の提供を行っている。</t>
    <phoneticPr fontId="4"/>
  </si>
  <si>
    <t>特定領域における高い診療技術や知識を共有する観点から、がん診療連携拠点病院等との人材交流、合同のカンファレンス、診療業務や相談支援業務における情報共有等を行っている。</t>
    <phoneticPr fontId="4"/>
  </si>
  <si>
    <t>内容</t>
    <rPh sb="0" eb="1">
      <t>ウチ</t>
    </rPh>
    <rPh sb="1" eb="2">
      <t>カタチ</t>
    </rPh>
    <phoneticPr fontId="4"/>
  </si>
  <si>
    <t>精神保健福祉士</t>
    <rPh sb="0" eb="2">
      <t>セイシン</t>
    </rPh>
    <rPh sb="2" eb="4">
      <t>ホケン</t>
    </rPh>
    <rPh sb="4" eb="6">
      <t>フクシ</t>
    </rPh>
    <rPh sb="6" eb="7">
      <t>シ</t>
    </rPh>
    <phoneticPr fontId="4"/>
  </si>
  <si>
    <t>年</t>
    <rPh sb="0" eb="1">
      <t>ネン</t>
    </rPh>
    <phoneticPr fontId="4"/>
  </si>
  <si>
    <t>手術　K476$</t>
    <rPh sb="0" eb="2">
      <t>シュジュツ</t>
    </rPh>
    <phoneticPr fontId="4"/>
  </si>
  <si>
    <t>開胸手術　K511$、K514$、K518$</t>
    <rPh sb="0" eb="1">
      <t>カイ</t>
    </rPh>
    <rPh sb="1" eb="2">
      <t>キョウ</t>
    </rPh>
    <rPh sb="2" eb="4">
      <t>シュジュツ</t>
    </rPh>
    <phoneticPr fontId="4"/>
  </si>
  <si>
    <t xml:space="preserve">開腹手術　K695$
</t>
    <rPh sb="0" eb="2">
      <t>カイフク</t>
    </rPh>
    <rPh sb="2" eb="4">
      <t>シュジュツ</t>
    </rPh>
    <phoneticPr fontId="4"/>
  </si>
  <si>
    <t>郵便番号</t>
    <rPh sb="0" eb="2">
      <t>ユウビン</t>
    </rPh>
    <rPh sb="2" eb="4">
      <t>バンゴウ</t>
    </rPh>
    <phoneticPr fontId="4"/>
  </si>
  <si>
    <t>②　手術療法の提供体制</t>
    <phoneticPr fontId="4"/>
  </si>
  <si>
    <t>-</t>
    <phoneticPr fontId="4"/>
  </si>
  <si>
    <t>禁煙外来を実施している。</t>
    <phoneticPr fontId="4"/>
  </si>
  <si>
    <t>人</t>
    <phoneticPr fontId="4"/>
  </si>
  <si>
    <t>別紙12</t>
    <rPh sb="0" eb="2">
      <t>ベッシ</t>
    </rPh>
    <phoneticPr fontId="4"/>
  </si>
  <si>
    <t>病院名：</t>
    <rPh sb="0" eb="2">
      <t>ビョウイン</t>
    </rPh>
    <rPh sb="2" eb="3">
      <t>メイ</t>
    </rPh>
    <phoneticPr fontId="3"/>
  </si>
  <si>
    <t>期間：</t>
    <rPh sb="0" eb="2">
      <t>キカン</t>
    </rPh>
    <phoneticPr fontId="3"/>
  </si>
  <si>
    <t>　肺がん</t>
    <phoneticPr fontId="4"/>
  </si>
  <si>
    <t>医療法（昭和２３年法律第２０５号）第４条の２に基づく特定機能病院を地域拠点病院として指定する場合には、IIの地域拠点病院の指定要件に加え、IIIの要件を満たすこと。</t>
    <phoneticPr fontId="4"/>
  </si>
  <si>
    <t>国立がん研究センターによる研修に関する情報や国協議会での決定事項が確実に都道府県内で共有される体制を整備している。</t>
    <rPh sb="0" eb="2">
      <t>コクリツ</t>
    </rPh>
    <rPh sb="4" eb="6">
      <t>ケンキュウ</t>
    </rPh>
    <phoneticPr fontId="4"/>
  </si>
  <si>
    <t>祝祭日、年末年始以外の休み（創立記念日など）</t>
    <rPh sb="0" eb="3">
      <t>シュクサイジツ</t>
    </rPh>
    <rPh sb="4" eb="6">
      <t>ネンマツ</t>
    </rPh>
    <rPh sb="6" eb="8">
      <t>ネンシ</t>
    </rPh>
    <rPh sb="8" eb="10">
      <t>イガイ</t>
    </rPh>
    <rPh sb="11" eb="12">
      <t>ヤス</t>
    </rPh>
    <rPh sb="14" eb="16">
      <t>ソウリツ</t>
    </rPh>
    <rPh sb="16" eb="19">
      <t>キネンビ</t>
    </rPh>
    <phoneticPr fontId="4"/>
  </si>
  <si>
    <t>（内線）</t>
    <rPh sb="1" eb="3">
      <t>ナイセン</t>
    </rPh>
    <phoneticPr fontId="4"/>
  </si>
  <si>
    <t>窓口の名称</t>
    <rPh sb="3" eb="5">
      <t>メイショウ</t>
    </rPh>
    <phoneticPr fontId="4"/>
  </si>
  <si>
    <t>アド
レス</t>
    <phoneticPr fontId="4"/>
  </si>
  <si>
    <t>主な診療内容・特色</t>
    <rPh sb="0" eb="1">
      <t>オモ</t>
    </rPh>
    <rPh sb="2" eb="4">
      <t>シンリョウ</t>
    </rPh>
    <rPh sb="4" eb="6">
      <t>ナイヨウ</t>
    </rPh>
    <rPh sb="7" eb="9">
      <t>トクショク</t>
    </rPh>
    <phoneticPr fontId="4"/>
  </si>
  <si>
    <t>担当診療科名</t>
    <rPh sb="0" eb="2">
      <t>タントウ</t>
    </rPh>
    <rPh sb="2" eb="4">
      <t>シンリョウ</t>
    </rPh>
    <rPh sb="4" eb="5">
      <t>カ</t>
    </rPh>
    <rPh sb="5" eb="6">
      <t>ナ</t>
    </rPh>
    <phoneticPr fontId="4"/>
  </si>
  <si>
    <t>緩和ケア外来の名称</t>
    <rPh sb="0" eb="2">
      <t>カンワ</t>
    </rPh>
    <rPh sb="4" eb="6">
      <t>ガイライ</t>
    </rPh>
    <rPh sb="7" eb="9">
      <t>メイショウ</t>
    </rPh>
    <phoneticPr fontId="4"/>
  </si>
  <si>
    <t>緩和ケア外来の状況</t>
    <rPh sb="0" eb="2">
      <t>カンワ</t>
    </rPh>
    <rPh sb="4" eb="6">
      <t>ガイライ</t>
    </rPh>
    <rPh sb="7" eb="9">
      <t>ジョウキョウ</t>
    </rPh>
    <phoneticPr fontId="3"/>
  </si>
  <si>
    <t>がん患者とその家族に対して診療に関する説明を行う際には、他施設におけるセカンドオピニオンの活用についても説明を行う体制を整備すること。その際、セカンドオピニオンを求めることにより不利益を被ることがない旨を明確に説明する体制を整備している。</t>
    <phoneticPr fontId="4"/>
  </si>
  <si>
    <t>国立がん研究センターがん対策情報センター（以下「がん対策情報センター」という。）による研修を修了した専従および専任の相談支援に携わる者を１人ずつ配置すること。当該者のうち、１名は相談員基礎研修（１）、（２）を、もう１名は基礎研修（１）～（３）を修了している。</t>
    <phoneticPr fontId="4"/>
  </si>
  <si>
    <t>緩和ケア病棟入院料の届出・受理</t>
    <rPh sb="0" eb="2">
      <t>カンワ</t>
    </rPh>
    <rPh sb="4" eb="6">
      <t>ビョウトウ</t>
    </rPh>
    <rPh sb="6" eb="8">
      <t>ニュウイン</t>
    </rPh>
    <rPh sb="8" eb="9">
      <t>リョウ</t>
    </rPh>
    <rPh sb="10" eb="12">
      <t>トドケデ</t>
    </rPh>
    <rPh sb="13" eb="15">
      <t>ジュリ</t>
    </rPh>
    <phoneticPr fontId="4"/>
  </si>
  <si>
    <t>緩和ケア病棟を有している</t>
    <rPh sb="0" eb="2">
      <t>カンワ</t>
    </rPh>
    <rPh sb="4" eb="6">
      <t>ビョウトウ</t>
    </rPh>
    <rPh sb="7" eb="8">
      <t>ユウ</t>
    </rPh>
    <phoneticPr fontId="4"/>
  </si>
  <si>
    <t>※緩和ケア病棟が設定されている場合に限り、「2」以降を記載してください。</t>
    <rPh sb="5" eb="7">
      <t>ビョウトウ</t>
    </rPh>
    <phoneticPr fontId="4"/>
  </si>
  <si>
    <t>緩和ケア病棟の状況</t>
    <rPh sb="0" eb="2">
      <t>カンワ</t>
    </rPh>
    <rPh sb="7" eb="9">
      <t>ジョウキョウ</t>
    </rPh>
    <phoneticPr fontId="3"/>
  </si>
  <si>
    <t>地域内複数施設</t>
    <phoneticPr fontId="4"/>
  </si>
  <si>
    <t>例</t>
    <phoneticPr fontId="4"/>
  </si>
  <si>
    <t>都道府県内統一</t>
    <phoneticPr fontId="4"/>
  </si>
  <si>
    <t>術後フォロー（化療なし）</t>
    <phoneticPr fontId="4"/>
  </si>
  <si>
    <t>大腸がん術後連携パス（化療なし）</t>
    <rPh sb="0" eb="2">
      <t>ダイチョウ</t>
    </rPh>
    <rPh sb="4" eb="6">
      <t>ジュツゴ</t>
    </rPh>
    <rPh sb="6" eb="8">
      <t>レンケイ</t>
    </rPh>
    <phoneticPr fontId="4"/>
  </si>
  <si>
    <t>　</t>
    <phoneticPr fontId="4"/>
  </si>
  <si>
    <t>登録医療機関数</t>
    <rPh sb="0" eb="2">
      <t>トウロク</t>
    </rPh>
    <rPh sb="2" eb="4">
      <t>イリョウ</t>
    </rPh>
    <rPh sb="4" eb="6">
      <t>キカン</t>
    </rPh>
    <rPh sb="6" eb="7">
      <t>スウ</t>
    </rPh>
    <phoneticPr fontId="4"/>
  </si>
  <si>
    <t>対象となる状況</t>
    <rPh sb="0" eb="2">
      <t>タイショウ</t>
    </rPh>
    <rPh sb="5" eb="7">
      <t>ジョウキョウ</t>
    </rPh>
    <phoneticPr fontId="4"/>
  </si>
  <si>
    <t>対象疾患</t>
    <phoneticPr fontId="4"/>
  </si>
  <si>
    <t>地域連携クリティカルパスの名称</t>
    <rPh sb="0" eb="2">
      <t>チイキ</t>
    </rPh>
    <rPh sb="2" eb="4">
      <t>レンケイ</t>
    </rPh>
    <rPh sb="13" eb="15">
      <t>メイショウ</t>
    </rPh>
    <phoneticPr fontId="4"/>
  </si>
  <si>
    <t>地域連携クリティカルパスを適応した患者の延べ数</t>
    <rPh sb="13" eb="15">
      <t>テキオウ</t>
    </rPh>
    <rPh sb="17" eb="19">
      <t>カンジャ</t>
    </rPh>
    <rPh sb="20" eb="21">
      <t>ノ</t>
    </rPh>
    <rPh sb="22" eb="23">
      <t>カズ</t>
    </rPh>
    <phoneticPr fontId="4"/>
  </si>
  <si>
    <t>地域連携クリティカルパスの総数</t>
    <rPh sb="13" eb="15">
      <t>ソウスウ</t>
    </rPh>
    <phoneticPr fontId="4"/>
  </si>
  <si>
    <t>臨床試験コーディネーター</t>
    <rPh sb="0" eb="2">
      <t>リンショウ</t>
    </rPh>
    <rPh sb="2" eb="4">
      <t>シケン</t>
    </rPh>
    <phoneticPr fontId="4"/>
  </si>
  <si>
    <t>別紙1</t>
    <rPh sb="0" eb="2">
      <t>ベッシ</t>
    </rPh>
    <phoneticPr fontId="4"/>
  </si>
  <si>
    <t>別紙2</t>
    <rPh sb="0" eb="2">
      <t>ベッシ</t>
    </rPh>
    <phoneticPr fontId="4"/>
  </si>
  <si>
    <t>がん患者およびその家族が心の悩みや体験等を語り合うための場の設定状況</t>
    <rPh sb="2" eb="4">
      <t>カンジャ</t>
    </rPh>
    <rPh sb="9" eb="11">
      <t>カゾク</t>
    </rPh>
    <rPh sb="12" eb="13">
      <t>ココロ</t>
    </rPh>
    <rPh sb="14" eb="15">
      <t>ナヤ</t>
    </rPh>
    <rPh sb="17" eb="20">
      <t>タイケンナド</t>
    </rPh>
    <rPh sb="21" eb="22">
      <t>カタ</t>
    </rPh>
    <rPh sb="23" eb="24">
      <t>ア</t>
    </rPh>
    <rPh sb="28" eb="29">
      <t>バ</t>
    </rPh>
    <rPh sb="30" eb="32">
      <t>セッテイ</t>
    </rPh>
    <rPh sb="32" eb="34">
      <t>ジョウキョウ</t>
    </rPh>
    <phoneticPr fontId="4"/>
  </si>
  <si>
    <t>臨床試験・治験の実施状況および問い合わせ窓口</t>
  </si>
  <si>
    <t>③　放射線治療の提供体制</t>
    <phoneticPr fontId="4"/>
  </si>
  <si>
    <t>⑤　緩和ケアの提供体制</t>
    <phoneticPr fontId="4"/>
  </si>
  <si>
    <t>i</t>
    <phoneticPr fontId="4"/>
  </si>
  <si>
    <t>ii</t>
    <phoneticPr fontId="4"/>
  </si>
  <si>
    <t>iii</t>
    <phoneticPr fontId="4"/>
  </si>
  <si>
    <t>iv</t>
    <phoneticPr fontId="4"/>
  </si>
  <si>
    <t>⑦　セカンドオピニオンの提示体制</t>
    <phoneticPr fontId="4"/>
  </si>
  <si>
    <t>（２）診療従事者</t>
    <phoneticPr fontId="4"/>
  </si>
  <si>
    <t>③　その他</t>
    <phoneticPr fontId="4"/>
  </si>
  <si>
    <t>（３）医療施設</t>
    <phoneticPr fontId="4"/>
  </si>
  <si>
    <t>②　敷地内禁煙等</t>
    <phoneticPr fontId="4"/>
  </si>
  <si>
    <t>２　診療実績</t>
    <phoneticPr fontId="4"/>
  </si>
  <si>
    <t>３　研修の実施体制</t>
    <phoneticPr fontId="4"/>
  </si>
  <si>
    <t>（１）相談支援センター</t>
    <phoneticPr fontId="4"/>
  </si>
  <si>
    <t>＜相談支援センターの業務＞</t>
    <phoneticPr fontId="4"/>
  </si>
  <si>
    <t>②</t>
    <phoneticPr fontId="4"/>
  </si>
  <si>
    <t>③</t>
    <phoneticPr fontId="4"/>
  </si>
  <si>
    <t>III　特定機能病院を地域がん診療連携拠点病院として指定する場合の指定要件について</t>
    <rPh sb="4" eb="6">
      <t>トクテイ</t>
    </rPh>
    <rPh sb="6" eb="8">
      <t>キノウ</t>
    </rPh>
    <rPh sb="8" eb="10">
      <t>ビョウイン</t>
    </rPh>
    <rPh sb="11" eb="13">
      <t>チイキ</t>
    </rPh>
    <rPh sb="15" eb="17">
      <t>シンリョウ</t>
    </rPh>
    <rPh sb="17" eb="19">
      <t>レンケイ</t>
    </rPh>
    <rPh sb="19" eb="21">
      <t>キョテン</t>
    </rPh>
    <rPh sb="21" eb="23">
      <t>ビョウイン</t>
    </rPh>
    <rPh sb="26" eb="28">
      <t>シテイ</t>
    </rPh>
    <rPh sb="30" eb="32">
      <t>バアイ</t>
    </rPh>
    <rPh sb="33" eb="35">
      <t>シテイ</t>
    </rPh>
    <rPh sb="35" eb="37">
      <t>ヨウケン</t>
    </rPh>
    <phoneticPr fontId="4"/>
  </si>
  <si>
    <t>II　地域がん診療連携拠点病院の指定要件について</t>
    <rPh sb="3" eb="5">
      <t>チイキ</t>
    </rPh>
    <rPh sb="7" eb="9">
      <t>シンリョウ</t>
    </rPh>
    <rPh sb="9" eb="11">
      <t>レンケイ</t>
    </rPh>
    <rPh sb="11" eb="13">
      <t>キョテン</t>
    </rPh>
    <rPh sb="13" eb="15">
      <t>ビョウイン</t>
    </rPh>
    <rPh sb="16" eb="18">
      <t>シテイ</t>
    </rPh>
    <rPh sb="18" eb="20">
      <t>ヨウケン</t>
    </rPh>
    <phoneticPr fontId="4"/>
  </si>
  <si>
    <t>IV　都道府県がん診療連携拠点病院の指定要件について</t>
    <rPh sb="3" eb="7">
      <t>トドウフケン</t>
    </rPh>
    <rPh sb="9" eb="11">
      <t>シンリョウ</t>
    </rPh>
    <rPh sb="11" eb="13">
      <t>レンケイ</t>
    </rPh>
    <rPh sb="13" eb="15">
      <t>キョテン</t>
    </rPh>
    <rPh sb="15" eb="17">
      <t>ビョウイン</t>
    </rPh>
    <rPh sb="18" eb="20">
      <t>シテイ</t>
    </rPh>
    <rPh sb="20" eb="22">
      <t>ヨウケン</t>
    </rPh>
    <phoneticPr fontId="4"/>
  </si>
  <si>
    <t>⑧</t>
    <phoneticPr fontId="4"/>
  </si>
  <si>
    <t>⑨</t>
    <phoneticPr fontId="4"/>
  </si>
  <si>
    <t>⑩</t>
    <phoneticPr fontId="4"/>
  </si>
  <si>
    <t>相談支援センターの相談件数と相談支援内容</t>
    <rPh sb="0" eb="2">
      <t>ソウダン</t>
    </rPh>
    <rPh sb="2" eb="4">
      <t>シエン</t>
    </rPh>
    <rPh sb="9" eb="11">
      <t>ソウダン</t>
    </rPh>
    <rPh sb="11" eb="13">
      <t>ケンスウ</t>
    </rPh>
    <rPh sb="14" eb="16">
      <t>ソウダン</t>
    </rPh>
    <rPh sb="16" eb="18">
      <t>シエン</t>
    </rPh>
    <rPh sb="18" eb="20">
      <t>ナイヨウ</t>
    </rPh>
    <phoneticPr fontId="4"/>
  </si>
  <si>
    <t>①　専門的な知識および技能を有する医師の配置</t>
  </si>
  <si>
    <t>②　専門的な知識および技能を有する医師以外の診療従事者の配置</t>
  </si>
  <si>
    <t>①　専門的ながん医療を提供するための治療機器および治療室等の設置</t>
  </si>
  <si>
    <t>がん患者およびその家族が心の悩みや体験等を語り合うための場を設けている。</t>
  </si>
  <si>
    <t>都道府県内の院内がん登録に関する情報の収集および院内がん登録実務者の育成等を行っている。</t>
  </si>
  <si>
    <t>公益社団法人　日本臨床細胞学会　細胞検査士</t>
    <rPh sb="0" eb="2">
      <t>コウエキ</t>
    </rPh>
    <rPh sb="2" eb="4">
      <t>シャダン</t>
    </rPh>
    <rPh sb="4" eb="6">
      <t>ホウジン</t>
    </rPh>
    <rPh sb="7" eb="9">
      <t>ニホン</t>
    </rPh>
    <rPh sb="9" eb="11">
      <t>リンショウ</t>
    </rPh>
    <rPh sb="11" eb="13">
      <t>サイボウ</t>
    </rPh>
    <rPh sb="13" eb="15">
      <t>ガッカイ</t>
    </rPh>
    <rPh sb="16" eb="18">
      <t>サイボウ</t>
    </rPh>
    <rPh sb="18" eb="20">
      <t>ケンサ</t>
    </rPh>
    <rPh sb="20" eb="21">
      <t>シ</t>
    </rPh>
    <phoneticPr fontId="4"/>
  </si>
  <si>
    <t>体外照射呼吸性移動対策加算の施設基準（M001）</t>
    <rPh sb="0" eb="2">
      <t>タイガイ</t>
    </rPh>
    <rPh sb="2" eb="4">
      <t>ショウシャ</t>
    </rPh>
    <rPh sb="4" eb="6">
      <t>コキュウ</t>
    </rPh>
    <rPh sb="6" eb="7">
      <t>セイ</t>
    </rPh>
    <rPh sb="7" eb="9">
      <t>イドウ</t>
    </rPh>
    <rPh sb="9" eb="11">
      <t>タイサク</t>
    </rPh>
    <rPh sb="11" eb="13">
      <t>カサン</t>
    </rPh>
    <rPh sb="14" eb="16">
      <t>シセツ</t>
    </rPh>
    <rPh sb="16" eb="18">
      <t>キジュン</t>
    </rPh>
    <phoneticPr fontId="4"/>
  </si>
  <si>
    <t>がん患者リハビリテーション料（H007-2）</t>
    <rPh sb="2" eb="4">
      <t>カンジャ</t>
    </rPh>
    <rPh sb="13" eb="14">
      <t>リョウ</t>
    </rPh>
    <phoneticPr fontId="4"/>
  </si>
  <si>
    <t>放射線治療管理料（M000）</t>
    <rPh sb="5" eb="8">
      <t>カンリリョウ</t>
    </rPh>
    <phoneticPr fontId="4"/>
  </si>
  <si>
    <t>放射線治療専任加算（M000）</t>
    <rPh sb="7" eb="9">
      <t>カサン</t>
    </rPh>
    <phoneticPr fontId="4"/>
  </si>
  <si>
    <t>外来放射線治療加算（M000）</t>
    <rPh sb="0" eb="2">
      <t>ガイライ</t>
    </rPh>
    <rPh sb="2" eb="5">
      <t>ホウシャセン</t>
    </rPh>
    <rPh sb="5" eb="7">
      <t>チリョウ</t>
    </rPh>
    <rPh sb="7" eb="9">
      <t>カサン</t>
    </rPh>
    <phoneticPr fontId="4"/>
  </si>
  <si>
    <t>例</t>
    <phoneticPr fontId="4"/>
  </si>
  <si>
    <t>地域連携クリティカルパス（がんに関するもの）</t>
    <phoneticPr fontId="4"/>
  </si>
  <si>
    <t>介護福祉士</t>
    <rPh sb="0" eb="2">
      <t>カイゴ</t>
    </rPh>
    <rPh sb="2" eb="4">
      <t>フクシ</t>
    </rPh>
    <rPh sb="4" eb="5">
      <t>シ</t>
    </rPh>
    <phoneticPr fontId="4"/>
  </si>
  <si>
    <t>１．推薦区分</t>
  </si>
  <si>
    <t>住所</t>
  </si>
  <si>
    <t>（指定）</t>
    <rPh sb="1" eb="3">
      <t>シテイ</t>
    </rPh>
    <phoneticPr fontId="4"/>
  </si>
  <si>
    <t>様式</t>
    <rPh sb="0" eb="2">
      <t>ヨウシキ</t>
    </rPh>
    <phoneticPr fontId="4"/>
  </si>
  <si>
    <t>日本放射線治療専門放射線技師認定機構 放射線治療専門放射線技師</t>
    <rPh sb="0" eb="2">
      <t>ニホン</t>
    </rPh>
    <rPh sb="2" eb="5">
      <t>ホウシャセン</t>
    </rPh>
    <rPh sb="5" eb="7">
      <t>チリョウ</t>
    </rPh>
    <rPh sb="7" eb="9">
      <t>センモン</t>
    </rPh>
    <rPh sb="9" eb="12">
      <t>ホウシャセン</t>
    </rPh>
    <rPh sb="12" eb="14">
      <t>ギシ</t>
    </rPh>
    <rPh sb="14" eb="16">
      <t>ニンテイ</t>
    </rPh>
    <rPh sb="16" eb="18">
      <t>キコウ</t>
    </rPh>
    <phoneticPr fontId="4"/>
  </si>
  <si>
    <t>あり</t>
  </si>
  <si>
    <t xml:space="preserve">開腹手術　K7193、K739$、K740$
</t>
    <rPh sb="0" eb="2">
      <t>カイフク</t>
    </rPh>
    <rPh sb="2" eb="4">
      <t>シュジュツ</t>
    </rPh>
    <phoneticPr fontId="4"/>
  </si>
  <si>
    <t>放射線治療品質管理機構　放射線治療品質管理士</t>
    <rPh sb="0" eb="3">
      <t>ホウシャセン</t>
    </rPh>
    <rPh sb="3" eb="5">
      <t>チリョウ</t>
    </rPh>
    <rPh sb="5" eb="7">
      <t>ヒンシツ</t>
    </rPh>
    <rPh sb="7" eb="9">
      <t>カンリ</t>
    </rPh>
    <rPh sb="9" eb="11">
      <t>キコウ</t>
    </rPh>
    <rPh sb="12" eb="15">
      <t>ホウシャセン</t>
    </rPh>
    <rPh sb="15" eb="17">
      <t>チリョウ</t>
    </rPh>
    <rPh sb="17" eb="19">
      <t>ヒンシツ</t>
    </rPh>
    <rPh sb="19" eb="21">
      <t>カンリ</t>
    </rPh>
    <rPh sb="21" eb="22">
      <t>シ</t>
    </rPh>
    <phoneticPr fontId="4"/>
  </si>
  <si>
    <t>診療録管理体制加算（A207）</t>
    <rPh sb="0" eb="2">
      <t>シンリョウ</t>
    </rPh>
    <rPh sb="2" eb="3">
      <t>ロク</t>
    </rPh>
    <rPh sb="3" eb="5">
      <t>カンリ</t>
    </rPh>
    <rPh sb="5" eb="7">
      <t>タイセイ</t>
    </rPh>
    <rPh sb="7" eb="9">
      <t>カサン</t>
    </rPh>
    <phoneticPr fontId="4"/>
  </si>
  <si>
    <t>頭部／頸部</t>
    <rPh sb="3" eb="4">
      <t>クビ</t>
    </rPh>
    <rPh sb="4" eb="5">
      <t>ブ</t>
    </rPh>
    <phoneticPr fontId="4"/>
  </si>
  <si>
    <t>電話</t>
    <rPh sb="0" eb="2">
      <t>デンワ</t>
    </rPh>
    <phoneticPr fontId="4"/>
  </si>
  <si>
    <t>※（常勤換算）</t>
    <rPh sb="2" eb="4">
      <t>ジョウキン</t>
    </rPh>
    <rPh sb="4" eb="6">
      <t>カンサン</t>
    </rPh>
    <phoneticPr fontId="4"/>
  </si>
  <si>
    <t>検査等の実施状況</t>
    <rPh sb="0" eb="2">
      <t>ケンサ</t>
    </rPh>
    <rPh sb="2" eb="3">
      <t>トウ</t>
    </rPh>
    <rPh sb="4" eb="6">
      <t>ジッシ</t>
    </rPh>
    <rPh sb="6" eb="8">
      <t>ジョウキョウ</t>
    </rPh>
    <phoneticPr fontId="4"/>
  </si>
  <si>
    <t>大腸がん</t>
    <rPh sb="0" eb="2">
      <t>ダイチョウ</t>
    </rPh>
    <phoneticPr fontId="4"/>
  </si>
  <si>
    <t>　</t>
    <phoneticPr fontId="4"/>
  </si>
  <si>
    <t>イ</t>
    <phoneticPr fontId="4"/>
  </si>
  <si>
    <t>（１）</t>
    <phoneticPr fontId="4"/>
  </si>
  <si>
    <t>社会福祉士</t>
    <rPh sb="0" eb="5">
      <t>シャカイフクシシ</t>
    </rPh>
    <phoneticPr fontId="4"/>
  </si>
  <si>
    <t>その他</t>
    <rPh sb="2" eb="3">
      <t>タ</t>
    </rPh>
    <phoneticPr fontId="4"/>
  </si>
  <si>
    <t>最終更新日</t>
    <rPh sb="0" eb="2">
      <t>サイシュウ</t>
    </rPh>
    <rPh sb="2" eb="5">
      <t>コウシンビ</t>
    </rPh>
    <phoneticPr fontId="4"/>
  </si>
  <si>
    <t>回</t>
    <rPh sb="0" eb="1">
      <t>カイ</t>
    </rPh>
    <phoneticPr fontId="4"/>
  </si>
  <si>
    <t>　</t>
    <phoneticPr fontId="4"/>
  </si>
  <si>
    <t>一般社団法人　日本医療薬学会　がん専門薬剤師</t>
    <rPh sb="0" eb="2">
      <t>イッパン</t>
    </rPh>
    <rPh sb="2" eb="4">
      <t>シャダン</t>
    </rPh>
    <rPh sb="4" eb="6">
      <t>ホウジン</t>
    </rPh>
    <rPh sb="7" eb="9">
      <t>ニホン</t>
    </rPh>
    <rPh sb="9" eb="11">
      <t>イリョウ</t>
    </rPh>
    <rPh sb="11" eb="12">
      <t>グスリ</t>
    </rPh>
    <rPh sb="12" eb="14">
      <t>ガッカイ</t>
    </rPh>
    <rPh sb="17" eb="19">
      <t>センモン</t>
    </rPh>
    <rPh sb="19" eb="22">
      <t>ヤクザイシ</t>
    </rPh>
    <phoneticPr fontId="4"/>
  </si>
  <si>
    <t>例：自施設で実施している、同一医療法人の施設で実施している、連携している訪問看護ケアステーションを紹介している、など</t>
    <phoneticPr fontId="4"/>
  </si>
  <si>
    <t>訪問看護ケアの有無</t>
  </si>
  <si>
    <t>例：家族用キッチン、家族室、談話室、ランドリー、デイルーム（食事や面会者との談話、ボランティアによるティーサービスがある）、特殊入浴室</t>
    <phoneticPr fontId="4"/>
  </si>
  <si>
    <t>緩和ケア病棟の設備</t>
  </si>
  <si>
    <t>（例）　　精神保健福祉士</t>
    <rPh sb="1" eb="2">
      <t>レイ</t>
    </rPh>
    <rPh sb="5" eb="7">
      <t>セイシン</t>
    </rPh>
    <rPh sb="7" eb="9">
      <t>ホケン</t>
    </rPh>
    <rPh sb="9" eb="12">
      <t>フクシシ</t>
    </rPh>
    <phoneticPr fontId="4"/>
  </si>
  <si>
    <t>（例）　　　医師</t>
    <rPh sb="1" eb="2">
      <t>レイ</t>
    </rPh>
    <rPh sb="6" eb="8">
      <t>イシ</t>
    </rPh>
    <phoneticPr fontId="4"/>
  </si>
  <si>
    <r>
      <rPr>
        <sz val="9"/>
        <rFont val="ＭＳ Ｐゴシック"/>
        <family val="3"/>
        <charset val="128"/>
      </rPr>
      <t xml:space="preserve">緩和ケア病棟を担当するスタッフの職種・人数（人）
</t>
    </r>
    <r>
      <rPr>
        <sz val="10"/>
        <rFont val="ＭＳ Ｐゴシック"/>
        <family val="3"/>
        <charset val="128"/>
      </rPr>
      <t xml:space="preserve">
</t>
    </r>
    <r>
      <rPr>
        <sz val="8"/>
        <rFont val="ＭＳ Ｐゴシック"/>
        <family val="3"/>
        <charset val="128"/>
      </rPr>
      <t>※常勤・非常勤、専従・専任・兼任などに関わらず、緩和ケア病棟の診療に携わっているスタッフについて記載してください。</t>
    </r>
    <rPh sb="0" eb="2">
      <t>カンワ</t>
    </rPh>
    <rPh sb="4" eb="6">
      <t>ビョウトウ</t>
    </rPh>
    <rPh sb="7" eb="9">
      <t>タントウ</t>
    </rPh>
    <rPh sb="16" eb="18">
      <t>ショクシュ</t>
    </rPh>
    <rPh sb="19" eb="21">
      <t>ニンズウ</t>
    </rPh>
    <rPh sb="22" eb="23">
      <t>ニン</t>
    </rPh>
    <phoneticPr fontId="4"/>
  </si>
  <si>
    <t>アドレス</t>
    <phoneticPr fontId="4"/>
  </si>
  <si>
    <t>床</t>
    <rPh sb="0" eb="1">
      <t>トコ</t>
    </rPh>
    <phoneticPr fontId="4"/>
  </si>
  <si>
    <t>緩和ケア病棟の病床数</t>
    <rPh sb="0" eb="2">
      <t>カンワ</t>
    </rPh>
    <rPh sb="7" eb="10">
      <t>ビョウショウスウ</t>
    </rPh>
    <phoneticPr fontId="4"/>
  </si>
  <si>
    <t>緩和ケア病棟の形式</t>
    <rPh sb="0" eb="2">
      <t>カンワ</t>
    </rPh>
    <phoneticPr fontId="4"/>
  </si>
  <si>
    <t>非常勤</t>
    <rPh sb="0" eb="3">
      <t>ヒジョウキン</t>
    </rPh>
    <phoneticPr fontId="4"/>
  </si>
  <si>
    <t>（１）診療機能</t>
  </si>
  <si>
    <t>総数</t>
    <rPh sb="0" eb="2">
      <t>ソウスウ</t>
    </rPh>
    <phoneticPr fontId="4"/>
  </si>
  <si>
    <t>年間新入院患者数に占めるがん患者の割合</t>
    <rPh sb="0" eb="2">
      <t>ネンカン</t>
    </rPh>
    <rPh sb="2" eb="3">
      <t>シン</t>
    </rPh>
    <rPh sb="3" eb="5">
      <t>ニュウイン</t>
    </rPh>
    <rPh sb="5" eb="7">
      <t>カンジャ</t>
    </rPh>
    <rPh sb="7" eb="8">
      <t>スウ</t>
    </rPh>
    <rPh sb="9" eb="10">
      <t>シ</t>
    </rPh>
    <rPh sb="14" eb="16">
      <t>カンジャ</t>
    </rPh>
    <rPh sb="17" eb="19">
      <t>ワリアイ</t>
    </rPh>
    <phoneticPr fontId="4"/>
  </si>
  <si>
    <t>病院概要</t>
    <rPh sb="0" eb="2">
      <t>ビョウイン</t>
    </rPh>
    <rPh sb="2" eb="4">
      <t>ガイヨウ</t>
    </rPh>
    <phoneticPr fontId="4"/>
  </si>
  <si>
    <t>がん診療連携拠点病院の指定要件等について</t>
    <rPh sb="2" eb="4">
      <t>シンリョウ</t>
    </rPh>
    <rPh sb="4" eb="6">
      <t>レンケイ</t>
    </rPh>
    <rPh sb="6" eb="8">
      <t>キョテン</t>
    </rPh>
    <rPh sb="8" eb="10">
      <t>ビョウイン</t>
    </rPh>
    <rPh sb="11" eb="13">
      <t>シテイ</t>
    </rPh>
    <rPh sb="13" eb="15">
      <t>ヨウケン</t>
    </rPh>
    <rPh sb="15" eb="16">
      <t>トウ</t>
    </rPh>
    <phoneticPr fontId="4"/>
  </si>
  <si>
    <t>病院名：</t>
    <rPh sb="0" eb="2">
      <t>ビョウイン</t>
    </rPh>
    <rPh sb="2" eb="3">
      <t>メイ</t>
    </rPh>
    <phoneticPr fontId="4"/>
  </si>
  <si>
    <t>＜以下は都道府県がん診療連携拠点病院の場合のみ＞</t>
    <rPh sb="1" eb="3">
      <t>イカ</t>
    </rPh>
    <rPh sb="4" eb="8">
      <t>トドウフケン</t>
    </rPh>
    <rPh sb="10" eb="12">
      <t>シンリョウ</t>
    </rPh>
    <rPh sb="12" eb="14">
      <t>レンケイ</t>
    </rPh>
    <rPh sb="14" eb="16">
      <t>キョテン</t>
    </rPh>
    <rPh sb="16" eb="18">
      <t>ビョウイン</t>
    </rPh>
    <rPh sb="19" eb="21">
      <t>バアイ</t>
    </rPh>
    <phoneticPr fontId="4"/>
  </si>
  <si>
    <t>(2)所在地等</t>
    <rPh sb="6" eb="7">
      <t>トウ</t>
    </rPh>
    <phoneticPr fontId="4"/>
  </si>
  <si>
    <t>名称</t>
    <rPh sb="0" eb="2">
      <t>メイショウ</t>
    </rPh>
    <phoneticPr fontId="4"/>
  </si>
  <si>
    <t>人</t>
    <rPh sb="0" eb="1">
      <t>ニン</t>
    </rPh>
    <phoneticPr fontId="4"/>
  </si>
  <si>
    <t>床</t>
    <rPh sb="0" eb="1">
      <t>ユカ</t>
    </rPh>
    <phoneticPr fontId="4"/>
  </si>
  <si>
    <t>件</t>
    <rPh sb="0" eb="1">
      <t>ケン</t>
    </rPh>
    <phoneticPr fontId="4"/>
  </si>
  <si>
    <t>歯科医師</t>
    <rPh sb="0" eb="2">
      <t>シカ</t>
    </rPh>
    <rPh sb="2" eb="4">
      <t>イシ</t>
    </rPh>
    <phoneticPr fontId="4"/>
  </si>
  <si>
    <t>常勤</t>
    <rPh sb="0" eb="2">
      <t>ジョウキン</t>
    </rPh>
    <phoneticPr fontId="4"/>
  </si>
  <si>
    <t>薬剤師</t>
    <rPh sb="0" eb="3">
      <t>ヤクザイシ</t>
    </rPh>
    <phoneticPr fontId="4"/>
  </si>
  <si>
    <t>保健師</t>
    <rPh sb="0" eb="2">
      <t>ホケン</t>
    </rPh>
    <rPh sb="2" eb="3">
      <t>シ</t>
    </rPh>
    <phoneticPr fontId="4"/>
  </si>
  <si>
    <t>看護師</t>
    <rPh sb="0" eb="2">
      <t>カンゴ</t>
    </rPh>
    <rPh sb="2" eb="3">
      <t>シ</t>
    </rPh>
    <phoneticPr fontId="4"/>
  </si>
  <si>
    <t>③その他専門的技術・知識を有する医療従事者</t>
    <rPh sb="3" eb="4">
      <t>ホカ</t>
    </rPh>
    <rPh sb="6" eb="7">
      <t>テキ</t>
    </rPh>
    <rPh sb="7" eb="9">
      <t>ギジュツ</t>
    </rPh>
    <rPh sb="10" eb="12">
      <t>チシキ</t>
    </rPh>
    <rPh sb="13" eb="14">
      <t>ユウ</t>
    </rPh>
    <rPh sb="16" eb="21">
      <t>イリョウジュウジシャ</t>
    </rPh>
    <phoneticPr fontId="4"/>
  </si>
  <si>
    <t>④その他の従事者</t>
    <rPh sb="3" eb="4">
      <t>タ</t>
    </rPh>
    <rPh sb="5" eb="8">
      <t>ジュウジシャ</t>
    </rPh>
    <phoneticPr fontId="4"/>
  </si>
  <si>
    <t>病理診断の件数</t>
    <rPh sb="0" eb="1">
      <t>ビョウ</t>
    </rPh>
    <rPh sb="1" eb="2">
      <t>リ</t>
    </rPh>
    <rPh sb="2" eb="4">
      <t>シンダン</t>
    </rPh>
    <rPh sb="5" eb="7">
      <t>ケンスウ</t>
    </rPh>
    <phoneticPr fontId="4"/>
  </si>
  <si>
    <t>倫理審査委員会</t>
    <rPh sb="0" eb="2">
      <t>リンリ</t>
    </rPh>
    <rPh sb="2" eb="4">
      <t>シンサ</t>
    </rPh>
    <rPh sb="4" eb="7">
      <t>イインカイ</t>
    </rPh>
    <phoneticPr fontId="4"/>
  </si>
  <si>
    <t>なし</t>
  </si>
  <si>
    <t>A</t>
  </si>
  <si>
    <t>診療連携を行っている地域の医療機関等の診療従事者も参加する合同のカンファレンスを毎年定期的に開催している。</t>
  </si>
  <si>
    <t>研修修了者について、患者とその家族に対してわかりやすく情報提供している。</t>
    <phoneticPr fontId="4"/>
  </si>
  <si>
    <t>看護カンファレンスを週１回程度開催し、患者とその家族の苦痛に関する情報を外来や病棟看護師等と共有している。</t>
    <phoneticPr fontId="4"/>
  </si>
  <si>
    <t>緊急緩和ケア病床を確保し、かかりつけ患者や連携協力リストを作成した在宅療養支援診療所等からの紹介患者を対象として、緊急入院体制を整備している。</t>
    <phoneticPr fontId="4"/>
  </si>
  <si>
    <t>連携協力している在宅療養支援診療所等を対象にした患者の診療情報に係る相談等、いつでも連絡を取れる体制を整備している。</t>
    <phoneticPr fontId="4"/>
  </si>
  <si>
    <t>助産師</t>
    <rPh sb="0" eb="3">
      <t>ジョサンシ</t>
    </rPh>
    <phoneticPr fontId="4"/>
  </si>
  <si>
    <t>義肢装具士</t>
    <rPh sb="0" eb="2">
      <t>ギシ</t>
    </rPh>
    <rPh sb="2" eb="4">
      <t>ソウグ</t>
    </rPh>
    <rPh sb="4" eb="5">
      <t>シ</t>
    </rPh>
    <phoneticPr fontId="4"/>
  </si>
  <si>
    <t>臨床工学技士</t>
    <rPh sb="0" eb="2">
      <t>リンショウ</t>
    </rPh>
    <rPh sb="2" eb="4">
      <t>コウガク</t>
    </rPh>
    <rPh sb="4" eb="6">
      <t>ギシ</t>
    </rPh>
    <phoneticPr fontId="4"/>
  </si>
  <si>
    <t>外来化学療法加算１（第６部　通則）</t>
    <rPh sb="0" eb="2">
      <t>ガイライ</t>
    </rPh>
    <rPh sb="2" eb="6">
      <t>カガクリョウホウ</t>
    </rPh>
    <rPh sb="6" eb="8">
      <t>カサン</t>
    </rPh>
    <rPh sb="10" eb="11">
      <t>ダイ</t>
    </rPh>
    <rPh sb="12" eb="13">
      <t>ブ</t>
    </rPh>
    <rPh sb="14" eb="16">
      <t>ツウソク</t>
    </rPh>
    <phoneticPr fontId="4"/>
  </si>
  <si>
    <t>外来化学療法加算２（第６部　通則）</t>
    <rPh sb="0" eb="2">
      <t>ガイライ</t>
    </rPh>
    <rPh sb="2" eb="6">
      <t>カガクリョウホウ</t>
    </rPh>
    <rPh sb="6" eb="8">
      <t>カサン</t>
    </rPh>
    <phoneticPr fontId="4"/>
  </si>
  <si>
    <t>治験審査委員会</t>
    <rPh sb="0" eb="2">
      <t>チケン</t>
    </rPh>
    <rPh sb="2" eb="4">
      <t>シンサ</t>
    </rPh>
    <rPh sb="4" eb="7">
      <t>イインカイ</t>
    </rPh>
    <phoneticPr fontId="4"/>
  </si>
  <si>
    <t>准看護師</t>
    <rPh sb="0" eb="1">
      <t>ジュン</t>
    </rPh>
    <rPh sb="1" eb="3">
      <t>カンゴ</t>
    </rPh>
    <rPh sb="3" eb="4">
      <t>シ</t>
    </rPh>
    <phoneticPr fontId="4"/>
  </si>
  <si>
    <t>視能訓練士</t>
    <rPh sb="0" eb="1">
      <t>シ</t>
    </rPh>
    <rPh sb="1" eb="2">
      <t>ノウ</t>
    </rPh>
    <rPh sb="2" eb="4">
      <t>クンレン</t>
    </rPh>
    <rPh sb="4" eb="5">
      <t>シ</t>
    </rPh>
    <phoneticPr fontId="4"/>
  </si>
  <si>
    <t>言語聴覚士</t>
    <rPh sb="0" eb="2">
      <t>ゲンゴ</t>
    </rPh>
    <rPh sb="2" eb="4">
      <t>チョウカク</t>
    </rPh>
    <rPh sb="4" eb="5">
      <t>シ</t>
    </rPh>
    <phoneticPr fontId="4"/>
  </si>
  <si>
    <t>歯科衛生士</t>
    <rPh sb="0" eb="2">
      <t>シカ</t>
    </rPh>
    <rPh sb="2" eb="4">
      <t>エイセイ</t>
    </rPh>
    <rPh sb="4" eb="5">
      <t>シ</t>
    </rPh>
    <phoneticPr fontId="4"/>
  </si>
  <si>
    <t>歯科技工士</t>
    <rPh sb="0" eb="2">
      <t>シカ</t>
    </rPh>
    <rPh sb="2" eb="5">
      <t>ギコウシ</t>
    </rPh>
    <phoneticPr fontId="4"/>
  </si>
  <si>
    <t>診療放射線技師</t>
    <rPh sb="0" eb="2">
      <t>シンリョウ</t>
    </rPh>
    <rPh sb="2" eb="5">
      <t>ホウシャセン</t>
    </rPh>
    <rPh sb="5" eb="7">
      <t>ギシ</t>
    </rPh>
    <phoneticPr fontId="4"/>
  </si>
  <si>
    <t>臨床検査技師</t>
    <rPh sb="0" eb="2">
      <t>リンショウ</t>
    </rPh>
    <rPh sb="2" eb="4">
      <t>ケンサ</t>
    </rPh>
    <rPh sb="4" eb="6">
      <t>ギシ</t>
    </rPh>
    <phoneticPr fontId="4"/>
  </si>
  <si>
    <t>衛生検査技師</t>
    <rPh sb="0" eb="2">
      <t>エイセイ</t>
    </rPh>
    <rPh sb="2" eb="4">
      <t>ケンサ</t>
    </rPh>
    <rPh sb="4" eb="6">
      <t>ギシ</t>
    </rPh>
    <phoneticPr fontId="4"/>
  </si>
  <si>
    <t>管理栄養士</t>
    <rPh sb="0" eb="2">
      <t>カンリ</t>
    </rPh>
    <rPh sb="2" eb="4">
      <t>エイヨウ</t>
    </rPh>
    <rPh sb="4" eb="5">
      <t>シ</t>
    </rPh>
    <phoneticPr fontId="4"/>
  </si>
  <si>
    <t>栄養士</t>
    <rPh sb="0" eb="3">
      <t>エイヨウシ</t>
    </rPh>
    <phoneticPr fontId="4"/>
  </si>
  <si>
    <t>共通のパスを利用している計画策定病院数</t>
    <rPh sb="0" eb="2">
      <t>キョウツウ</t>
    </rPh>
    <rPh sb="6" eb="8">
      <t>リヨウ</t>
    </rPh>
    <rPh sb="12" eb="14">
      <t>ケイカク</t>
    </rPh>
    <rPh sb="14" eb="16">
      <t>サクテイ</t>
    </rPh>
    <rPh sb="16" eb="18">
      <t>ビョウイン</t>
    </rPh>
    <rPh sb="18" eb="19">
      <t>スウ</t>
    </rPh>
    <phoneticPr fontId="4"/>
  </si>
  <si>
    <t>院内がん登録部門の体制</t>
    <phoneticPr fontId="4"/>
  </si>
  <si>
    <t>(1)病院名　(表紙シートの病院名を反映）</t>
    <rPh sb="3" eb="5">
      <t>ビョウイン</t>
    </rPh>
    <rPh sb="5" eb="6">
      <t>メイ</t>
    </rPh>
    <rPh sb="8" eb="10">
      <t>ヒョウシ</t>
    </rPh>
    <rPh sb="14" eb="16">
      <t>ビョウイン</t>
    </rPh>
    <rPh sb="16" eb="17">
      <t>メイ</t>
    </rPh>
    <rPh sb="18" eb="20">
      <t>ハンエイ</t>
    </rPh>
    <phoneticPr fontId="4"/>
  </si>
  <si>
    <t>期間：</t>
    <rPh sb="0" eb="2">
      <t>キカン</t>
    </rPh>
    <phoneticPr fontId="4"/>
  </si>
  <si>
    <t>四病院団体協議会／医療研修推進財団　診療情報管理士</t>
    <rPh sb="0" eb="1">
      <t>ヨン</t>
    </rPh>
    <rPh sb="1" eb="3">
      <t>ビョウイン</t>
    </rPh>
    <rPh sb="3" eb="5">
      <t>ダンタイ</t>
    </rPh>
    <rPh sb="5" eb="8">
      <t>キョウギカイ</t>
    </rPh>
    <rPh sb="9" eb="11">
      <t>イリョウ</t>
    </rPh>
    <rPh sb="11" eb="13">
      <t>ケンシュウ</t>
    </rPh>
    <rPh sb="13" eb="15">
      <t>スイシン</t>
    </rPh>
    <rPh sb="15" eb="17">
      <t>ザイダン</t>
    </rPh>
    <rPh sb="18" eb="20">
      <t>シンリョウ</t>
    </rPh>
    <rPh sb="20" eb="22">
      <t>ジョウホウ</t>
    </rPh>
    <rPh sb="22" eb="24">
      <t>カンリ</t>
    </rPh>
    <rPh sb="24" eb="25">
      <t>シ</t>
    </rPh>
    <phoneticPr fontId="4"/>
  </si>
  <si>
    <t>各がん共通</t>
    <rPh sb="0" eb="1">
      <t>カク</t>
    </rPh>
    <rPh sb="3" eb="5">
      <t>キョウツウ</t>
    </rPh>
    <phoneticPr fontId="4"/>
  </si>
  <si>
    <r>
      <t>・ 常勤医師数：「常勤」とは、当該医療機関で定めている1週間の就業時間すべて勤務している者をいい、正規・非正規は問わないものとする。ただし、当該医療機関で定めている就業時間が32時間に満たない場合は、常勤とはみなさない</t>
    </r>
    <r>
      <rPr>
        <sz val="12"/>
        <rFont val="ＭＳ Ｐゴシック"/>
        <family val="3"/>
        <charset val="128"/>
      </rPr>
      <t>（「医療法第２１条の規定に基づく人員の算出に当たっての取扱い等について」（平成１０年６月２６日付け健政発第７７７号・医薬発第５７４号、厚生省健康政策局長・医薬安全局長連名通知）の別添「常勤医師等の取扱いについて」を参照）</t>
    </r>
    <r>
      <rPr>
        <sz val="14"/>
        <rFont val="ＭＳ Ｐゴシック"/>
        <family val="3"/>
        <charset val="128"/>
      </rPr>
      <t>。</t>
    </r>
    <rPh sb="100" eb="102">
      <t>ジョウキン</t>
    </rPh>
    <rPh sb="216" eb="218">
      <t>サンショウ</t>
    </rPh>
    <phoneticPr fontId="4"/>
  </si>
  <si>
    <t>注2）研修医は除いてください。</t>
    <rPh sb="7" eb="8">
      <t>ノゾ</t>
    </rPh>
    <phoneticPr fontId="4"/>
  </si>
  <si>
    <t>注1）様式4のIIの１の（２）診療従事者の回答と齟齬がないように記載してください。</t>
    <phoneticPr fontId="4"/>
  </si>
  <si>
    <t>相談支援センターの体制</t>
    <phoneticPr fontId="4"/>
  </si>
  <si>
    <t>相談支援に関し十分な経験を有するがん患者団体との連携協力体制構築の取り組みの状況</t>
    <phoneticPr fontId="4"/>
  </si>
  <si>
    <t>ＰＤＣＡサイクルの構築体制について</t>
    <phoneticPr fontId="4"/>
  </si>
  <si>
    <t>都道府県がん診療連携協議会の体制</t>
    <phoneticPr fontId="4"/>
  </si>
  <si>
    <t>地域連携クリティカルパスの一覧</t>
    <phoneticPr fontId="4"/>
  </si>
  <si>
    <t>特定のがん種に対する集学的治療提供体制について</t>
    <phoneticPr fontId="4"/>
  </si>
  <si>
    <t>がん診療連携拠点病院等との連携診療体制について</t>
    <phoneticPr fontId="4"/>
  </si>
  <si>
    <t>問い合わせ先</t>
    <phoneticPr fontId="4"/>
  </si>
  <si>
    <t>様式3</t>
    <rPh sb="0" eb="2">
      <t>ヨウシキ</t>
    </rPh>
    <phoneticPr fontId="4"/>
  </si>
  <si>
    <t>様式4</t>
    <rPh sb="0" eb="2">
      <t>ヨウシキ</t>
    </rPh>
    <phoneticPr fontId="4"/>
  </si>
  <si>
    <t>①施設基準を取得した病床数　</t>
    <rPh sb="1" eb="3">
      <t>シセツ</t>
    </rPh>
    <rPh sb="3" eb="5">
      <t>キジュン</t>
    </rPh>
    <rPh sb="6" eb="8">
      <t>シュトク</t>
    </rPh>
    <rPh sb="10" eb="13">
      <t>ビョウショウスウ</t>
    </rPh>
    <phoneticPr fontId="4"/>
  </si>
  <si>
    <t>画像診断管理加算２（第４部　通則）</t>
    <rPh sb="10" eb="11">
      <t>ダイ</t>
    </rPh>
    <rPh sb="12" eb="13">
      <t>ブ</t>
    </rPh>
    <rPh sb="14" eb="16">
      <t>ツウソク</t>
    </rPh>
    <phoneticPr fontId="4"/>
  </si>
  <si>
    <t>人</t>
  </si>
  <si>
    <t>人</t>
    <rPh sb="0" eb="1">
      <t>ヒト</t>
    </rPh>
    <phoneticPr fontId="4"/>
  </si>
  <si>
    <t>理学療法士</t>
    <rPh sb="0" eb="2">
      <t>リガク</t>
    </rPh>
    <rPh sb="2" eb="4">
      <t>リョウホウ</t>
    </rPh>
    <rPh sb="4" eb="5">
      <t>シ</t>
    </rPh>
    <phoneticPr fontId="4"/>
  </si>
  <si>
    <t>作業療法士</t>
    <rPh sb="0" eb="2">
      <t>サギョウ</t>
    </rPh>
    <rPh sb="2" eb="4">
      <t>リョウホウ</t>
    </rPh>
    <rPh sb="4" eb="5">
      <t>シ</t>
    </rPh>
    <phoneticPr fontId="4"/>
  </si>
  <si>
    <t>乳がん（C50$、D05$）の手術件数</t>
    <rPh sb="15" eb="17">
      <t>シュジュツ</t>
    </rPh>
    <rPh sb="17" eb="19">
      <t>ケンスウ</t>
    </rPh>
    <phoneticPr fontId="4"/>
  </si>
  <si>
    <t>⑤</t>
    <phoneticPr fontId="4"/>
  </si>
  <si>
    <t>※複数の資格を有する者は、主たる業務に係る職種についてのみ記載。</t>
    <rPh sb="1" eb="3">
      <t>フクスウ</t>
    </rPh>
    <rPh sb="4" eb="6">
      <t>シカク</t>
    </rPh>
    <rPh sb="7" eb="8">
      <t>ユウ</t>
    </rPh>
    <rPh sb="10" eb="11">
      <t>モノ</t>
    </rPh>
    <rPh sb="13" eb="14">
      <t>シュ</t>
    </rPh>
    <rPh sb="16" eb="18">
      <t>ギョウム</t>
    </rPh>
    <rPh sb="19" eb="20">
      <t>カカ</t>
    </rPh>
    <rPh sb="21" eb="23">
      <t>ショクシュ</t>
    </rPh>
    <rPh sb="29" eb="31">
      <t>キサイ</t>
    </rPh>
    <phoneticPr fontId="4"/>
  </si>
  <si>
    <t>国立がん研究センター中央病院および東病院</t>
    <phoneticPr fontId="4"/>
  </si>
  <si>
    <t>区分</t>
    <rPh sb="0" eb="2">
      <t>クブン</t>
    </rPh>
    <phoneticPr fontId="4"/>
  </si>
  <si>
    <t>当該部門の長として、専従かつ常勤の医師を配置している。</t>
    <phoneticPr fontId="4"/>
  </si>
  <si>
    <t>特定機能病院の承認</t>
    <phoneticPr fontId="4"/>
  </si>
  <si>
    <t>-</t>
    <phoneticPr fontId="4"/>
  </si>
  <si>
    <r>
      <t>※印刷範囲外です。メモ書きとして使えますが、提出前には</t>
    </r>
    <r>
      <rPr>
        <sz val="10"/>
        <color indexed="60"/>
        <rFont val="ＭＳ Ｐゴシック"/>
        <family val="3"/>
        <charset val="128"/>
      </rPr>
      <t>個人情報などの記載がないこと</t>
    </r>
    <r>
      <rPr>
        <sz val="10"/>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</si>
  <si>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4"/>
  </si>
  <si>
    <r>
      <t>※印刷範囲外です。メモ書きとして使えますが、提出前には</t>
    </r>
    <r>
      <rPr>
        <sz val="8"/>
        <color indexed="60"/>
        <rFont val="ＭＳ Ｐゴシック"/>
        <family val="3"/>
        <charset val="128"/>
      </rPr>
      <t>個人情報などの記載がないこと</t>
    </r>
    <r>
      <rPr>
        <sz val="8"/>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</si>
  <si>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</si>
  <si>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r>
      <t xml:space="preserve">記載の有無
</t>
    </r>
    <r>
      <rPr>
        <sz val="7"/>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</si>
  <si>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</si>
  <si>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r>
      <t xml:space="preserve">各別紙に「記載の有無」「別添資料の有無」をチェックする欄があり、このシートに反映されます。
</t>
    </r>
    <r>
      <rPr>
        <sz val="8"/>
        <rFont val="ＭＳ Ｐゴシック"/>
        <family val="3"/>
        <charset val="128"/>
      </rPr>
      <t>このシートの記載有無欄で</t>
    </r>
    <r>
      <rPr>
        <b/>
        <sz val="8"/>
        <color indexed="10"/>
        <rFont val="ＭＳ Ｐゴシック"/>
        <family val="3"/>
        <charset val="128"/>
      </rPr>
      <t>「未入力」</t>
    </r>
    <r>
      <rPr>
        <sz val="8"/>
        <rFont val="ＭＳ Ｐゴシック"/>
        <family val="3"/>
        <charset val="128"/>
      </rPr>
      <t>となっている別紙は、様式4（機能別）で選択した「がん診療連携拠点病院等の区分」で該当する別紙の「記載の有無」欄が未入力になっている状態です。確認をしてください。</t>
    </r>
    <rPh sb="52" eb="54">
      <t>キサイ</t>
    </rPh>
    <rPh sb="54" eb="56">
      <t>ウム</t>
    </rPh>
    <rPh sb="56" eb="57">
      <t>ラン</t>
    </rPh>
    <rPh sb="59" eb="62">
      <t>ミニュウリョク</t>
    </rPh>
    <rPh sb="69" eb="71">
      <t>ベッシ</t>
    </rPh>
    <rPh sb="73" eb="75">
      <t>ヨウシキ</t>
    </rPh>
    <rPh sb="77" eb="79">
      <t>キノウ</t>
    </rPh>
    <rPh sb="79" eb="80">
      <t>ベツ</t>
    </rPh>
    <rPh sb="82" eb="84">
      <t>センタク</t>
    </rPh>
    <rPh sb="103" eb="105">
      <t>ガイトウ</t>
    </rPh>
    <rPh sb="107" eb="109">
      <t>ベッシ</t>
    </rPh>
    <rPh sb="111" eb="113">
      <t>キサイ</t>
    </rPh>
    <rPh sb="114" eb="116">
      <t>ウム</t>
    </rPh>
    <rPh sb="117" eb="118">
      <t>ラン</t>
    </rPh>
    <rPh sb="119" eb="122">
      <t>ミニュウリョク</t>
    </rPh>
    <rPh sb="128" eb="130">
      <t>ジョウタイ</t>
    </rPh>
    <rPh sb="133" eb="135">
      <t>カクニン</t>
    </rPh>
    <phoneticPr fontId="4"/>
  </si>
  <si>
    <t>印刷範囲外</t>
  </si>
  <si>
    <t>印刷範囲外</t>
    <rPh sb="0" eb="2">
      <t>インサツ</t>
    </rPh>
    <rPh sb="2" eb="4">
      <t>ハンイ</t>
    </rPh>
    <rPh sb="4" eb="5">
      <t>ガイ</t>
    </rPh>
    <phoneticPr fontId="4"/>
  </si>
  <si>
    <t>がん相談支援センター</t>
    <rPh sb="2" eb="4">
      <t>ソウダン</t>
    </rPh>
    <rPh sb="4" eb="6">
      <t>シエン</t>
    </rPh>
    <phoneticPr fontId="4"/>
  </si>
  <si>
    <t>延べ新規
入院患者数</t>
    <rPh sb="0" eb="1">
      <t>ノ</t>
    </rPh>
    <phoneticPr fontId="4"/>
  </si>
  <si>
    <t>延べ
外来患者数</t>
    <rPh sb="0" eb="1">
      <t>ノ</t>
    </rPh>
    <phoneticPr fontId="4"/>
  </si>
  <si>
    <t>（２）診療従事者</t>
    <phoneticPr fontId="4"/>
  </si>
  <si>
    <t>（２）院内がん登録</t>
    <phoneticPr fontId="4"/>
  </si>
  <si>
    <t>⑤　緩和ケアの提供体制</t>
    <phoneticPr fontId="4"/>
  </si>
  <si>
    <t>４　情報の収集提供体制</t>
    <phoneticPr fontId="4"/>
  </si>
  <si>
    <r>
      <t>※印刷範囲外です。メモ書きとして使えますが、提出前には</t>
    </r>
    <r>
      <rPr>
        <sz val="12"/>
        <color indexed="60"/>
        <rFont val="ＭＳ Ｐゴシック"/>
        <family val="3"/>
        <charset val="128"/>
      </rPr>
      <t>個人情報などの記載がないこと</t>
    </r>
    <r>
      <rPr>
        <sz val="12"/>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</si>
  <si>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t>うち当該研修会修了者数</t>
    <phoneticPr fontId="4"/>
  </si>
  <si>
    <r>
      <t xml:space="preserve">記載の有無
</t>
    </r>
    <r>
      <rPr>
        <sz val="9"/>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</si>
  <si>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t>満たしていない項目</t>
    <phoneticPr fontId="4"/>
  </si>
  <si>
    <t>日</t>
    <rPh sb="0" eb="1">
      <t>にち</t>
    </rPh>
    <phoneticPr fontId="4" type="Hiragana"/>
  </si>
  <si>
    <t>月</t>
    <rPh sb="0" eb="1">
      <t>がつ</t>
    </rPh>
    <phoneticPr fontId="4" type="Hiragana"/>
  </si>
  <si>
    <t>年</t>
    <rPh sb="0" eb="1">
      <t>ねん</t>
    </rPh>
    <phoneticPr fontId="4" type="Hiragana"/>
  </si>
  <si>
    <t>※指定更新・現況報告の場合記載</t>
    <rPh sb="1" eb="3">
      <t>してい</t>
    </rPh>
    <rPh sb="3" eb="5">
      <t>こうしん</t>
    </rPh>
    <rPh sb="6" eb="8">
      <t>げんきょう</t>
    </rPh>
    <rPh sb="8" eb="10">
      <t>ほうこく</t>
    </rPh>
    <rPh sb="11" eb="13">
      <t>ばあい</t>
    </rPh>
    <rPh sb="13" eb="15">
      <t>きさい</t>
    </rPh>
    <phoneticPr fontId="4" type="Hiragana"/>
  </si>
  <si>
    <t>初回指定年月日：</t>
    <rPh sb="0" eb="2">
      <t>ショカイ</t>
    </rPh>
    <rPh sb="2" eb="4">
      <t>シテイ</t>
    </rPh>
    <rPh sb="4" eb="7">
      <t>ネンガッピ</t>
    </rPh>
    <phoneticPr fontId="4"/>
  </si>
  <si>
    <t>XXX-XXXX-XXXX（内線XXXX）</t>
    <rPh sb="14" eb="16">
      <t>ナイセン</t>
    </rPh>
    <phoneticPr fontId="4"/>
  </si>
  <si>
    <t>XXX-XXXX-XXXX直通</t>
    <rPh sb="13" eb="15">
      <t>チョクツウ</t>
    </rPh>
    <phoneticPr fontId="4"/>
  </si>
  <si>
    <t>XXX-XXXX-XXXX代表</t>
    <rPh sb="13" eb="15">
      <t>ダイヒョウ</t>
    </rPh>
    <phoneticPr fontId="4"/>
  </si>
  <si>
    <t>ウ</t>
    <phoneticPr fontId="4"/>
  </si>
  <si>
    <t>イ</t>
    <phoneticPr fontId="4"/>
  </si>
  <si>
    <t>C</t>
    <phoneticPr fontId="4"/>
  </si>
  <si>
    <t>白血病を専門とする分野に掲げている。</t>
    <phoneticPr fontId="4"/>
  </si>
  <si>
    <t>イ</t>
    <phoneticPr fontId="4"/>
  </si>
  <si>
    <t>ii</t>
    <phoneticPr fontId="4"/>
  </si>
  <si>
    <t>iii</t>
    <phoneticPr fontId="4"/>
  </si>
  <si>
    <t>iv</t>
    <phoneticPr fontId="4"/>
  </si>
  <si>
    <t>カ</t>
    <phoneticPr fontId="4"/>
  </si>
  <si>
    <t>キ</t>
    <phoneticPr fontId="4"/>
  </si>
  <si>
    <t>イ</t>
    <phoneticPr fontId="4"/>
  </si>
  <si>
    <t>オ</t>
    <phoneticPr fontId="4"/>
  </si>
  <si>
    <t>セ</t>
    <phoneticPr fontId="4"/>
  </si>
  <si>
    <t>（承認あり／承認なし）</t>
    <phoneticPr fontId="4"/>
  </si>
  <si>
    <t>（はい／いいえ）</t>
  </si>
  <si>
    <t>（はい／いいえ）</t>
    <phoneticPr fontId="4"/>
  </si>
  <si>
    <t>（あり／なし）</t>
    <phoneticPr fontId="4"/>
  </si>
  <si>
    <t>（可／否）</t>
    <rPh sb="1" eb="2">
      <t>カ</t>
    </rPh>
    <rPh sb="3" eb="4">
      <t>ヒ</t>
    </rPh>
    <phoneticPr fontId="4"/>
  </si>
  <si>
    <t>（新規指定／指定更新／現況報告）</t>
    <phoneticPr fontId="4"/>
  </si>
  <si>
    <t>４　相談支援／情報提供／院内がん登録</t>
  </si>
  <si>
    <t>（あり／なし）</t>
    <phoneticPr fontId="4"/>
  </si>
  <si>
    <t>（ワード／一太郎／リッチテキスト／エクセル／パワーポイント／PDF／その他）</t>
    <rPh sb="36" eb="37">
      <t>タ</t>
    </rPh>
    <phoneticPr fontId="4"/>
  </si>
  <si>
    <t>緩和ケア外来が設定されている （はい／いいえ）</t>
    <rPh sb="0" eb="2">
      <t>カンワ</t>
    </rPh>
    <rPh sb="7" eb="9">
      <t>セッテイ</t>
    </rPh>
    <phoneticPr fontId="4"/>
  </si>
  <si>
    <t>他施設でがんの診療を受けている、または、診療を受けていた患者さんを受け入れている （はい／いいえ）</t>
    <rPh sb="0" eb="1">
      <t>タ</t>
    </rPh>
    <rPh sb="1" eb="3">
      <t>シセツ</t>
    </rPh>
    <phoneticPr fontId="4"/>
  </si>
  <si>
    <t>■地域の患者さんやご家族向けの問い合わせ窓口が設定されている （はい／いいえ）</t>
    <rPh sb="23" eb="25">
      <t>セッテイ</t>
    </rPh>
    <phoneticPr fontId="4"/>
  </si>
  <si>
    <t>■地域の医療機関向けの問い合わせ窓口が設定されている （はい／いいえ）</t>
    <rPh sb="1" eb="3">
      <t>チイキ</t>
    </rPh>
    <rPh sb="4" eb="6">
      <t>イリョウ</t>
    </rPh>
    <rPh sb="6" eb="8">
      <t>キカン</t>
    </rPh>
    <rPh sb="19" eb="21">
      <t>セッテイ</t>
    </rPh>
    <phoneticPr fontId="4"/>
  </si>
  <si>
    <t>心臓血管外科専門医認定機構　心臓血管外科専門医</t>
    <rPh sb="0" eb="2">
      <t>シンゾウ</t>
    </rPh>
    <rPh sb="2" eb="4">
      <t>ケッカン</t>
    </rPh>
    <rPh sb="4" eb="6">
      <t>ゲカ</t>
    </rPh>
    <rPh sb="6" eb="9">
      <t>センモンイ</t>
    </rPh>
    <rPh sb="9" eb="11">
      <t>ニンテイ</t>
    </rPh>
    <rPh sb="11" eb="13">
      <t>キコウ</t>
    </rPh>
    <rPh sb="14" eb="16">
      <t>シンゾウ</t>
    </rPh>
    <rPh sb="16" eb="18">
      <t>ケッカン</t>
    </rPh>
    <rPh sb="18" eb="20">
      <t>ゲカ</t>
    </rPh>
    <rPh sb="20" eb="23">
      <t>センモンイ</t>
    </rPh>
    <phoneticPr fontId="4"/>
  </si>
  <si>
    <t>呼吸器外科専門医合同委員会　呼吸器外科専門医</t>
    <rPh sb="0" eb="3">
      <t>コキュウキ</t>
    </rPh>
    <rPh sb="3" eb="5">
      <t>ゲカ</t>
    </rPh>
    <rPh sb="5" eb="8">
      <t>センモンイ</t>
    </rPh>
    <rPh sb="8" eb="10">
      <t>ゴウドウ</t>
    </rPh>
    <rPh sb="10" eb="13">
      <t>イインカイ</t>
    </rPh>
    <phoneticPr fontId="4"/>
  </si>
  <si>
    <t>がんの診療に関連した専門外来の問い合わせ窓口</t>
    <phoneticPr fontId="4"/>
  </si>
  <si>
    <r>
      <t xml:space="preserve">記載の有無
</t>
    </r>
    <r>
      <rPr>
        <sz val="9"/>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</si>
  <si>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t>国立がん研究センターがん対策情報センター（以下「がん対策情報センター」という。）による「相談支援センター相談員研修・基礎研修」（１）～（３）を修了した専従および専任の相談支援に携わる者をそれぞれ１人ずつ配置している。</t>
  </si>
  <si>
    <t>当該都道府県においてがん医療に携わる専門的な知識および技能を有する医師・薬剤師・看護師等を対象とした研修を実施している。</t>
  </si>
  <si>
    <t>当該都道府県におけるがん診療連携拠点病院、特定領域拠点病院、地域がん診療病院が作成している地域連携クリティカルパスの一覧の作成・共有している。</t>
  </si>
  <si>
    <t>地域の病院や在宅療養支援診療所、ホスピス・緩和ケア病棟等の診療従事者と協働して、緩和ケアにおける連携協力に関するカンファレンスを月１回程度定期的に開催している。</t>
  </si>
  <si>
    <t>緩和ケアセンターの機能を管理・調整する常勤の組織管理経験を有する看護師で、専従のジェネラルマネージャーを配置している。</t>
  </si>
  <si>
    <r>
      <t xml:space="preserve">記載の有無
</t>
    </r>
    <r>
      <rPr>
        <sz val="6"/>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</si>
  <si>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t>６　PDCAサイクルの確保</t>
  </si>
  <si>
    <t>５　PDCAサイクルの確保（都道府県拠点病院要件）</t>
  </si>
  <si>
    <t>（はい／いいえ）</t>
    <phoneticPr fontId="4"/>
  </si>
  <si>
    <t>（あり／なし）</t>
    <phoneticPr fontId="4"/>
  </si>
  <si>
    <t>退院時共同指導料2（B005）</t>
    <phoneticPr fontId="4"/>
  </si>
  <si>
    <t>（あり／なし）</t>
    <phoneticPr fontId="4"/>
  </si>
  <si>
    <t>患者数等</t>
    <phoneticPr fontId="4"/>
  </si>
  <si>
    <t>よみがな</t>
    <phoneticPr fontId="4"/>
  </si>
  <si>
    <t>〒</t>
    <phoneticPr fontId="4" type="Hiragana"/>
  </si>
  <si>
    <t>よみがな</t>
    <phoneticPr fontId="4"/>
  </si>
  <si>
    <t>HPアドレス</t>
    <phoneticPr fontId="4"/>
  </si>
  <si>
    <t>特定機能病院入院基本料（A104）</t>
    <phoneticPr fontId="4"/>
  </si>
  <si>
    <t>地域包括ケア病棟入院料（A308-3）</t>
    <phoneticPr fontId="4"/>
  </si>
  <si>
    <t>　</t>
    <phoneticPr fontId="4"/>
  </si>
  <si>
    <t>（あり／なし）</t>
    <phoneticPr fontId="4"/>
  </si>
  <si>
    <t>医師事務作業補助体制加算（A207-2）</t>
    <phoneticPr fontId="4"/>
  </si>
  <si>
    <t>（あり／なし）</t>
    <phoneticPr fontId="4"/>
  </si>
  <si>
    <t>（あり／なし）</t>
    <phoneticPr fontId="4"/>
  </si>
  <si>
    <t>（あり／なし）</t>
    <phoneticPr fontId="4"/>
  </si>
  <si>
    <t>（あり／なし）</t>
    <phoneticPr fontId="4"/>
  </si>
  <si>
    <t>（あり／なし）</t>
    <phoneticPr fontId="4"/>
  </si>
  <si>
    <t>（あり／なし）</t>
    <phoneticPr fontId="4"/>
  </si>
  <si>
    <t>（あり／なし）</t>
    <phoneticPr fontId="4"/>
  </si>
  <si>
    <t>（あり／なし）</t>
    <phoneticPr fontId="4"/>
  </si>
  <si>
    <t>（あり／なし）</t>
    <phoneticPr fontId="4"/>
  </si>
  <si>
    <t>特定集中治療室管理料（A301）</t>
    <phoneticPr fontId="4"/>
  </si>
  <si>
    <t>（あり／なし）</t>
    <phoneticPr fontId="4"/>
  </si>
  <si>
    <t>ハイケアユニット入院医療管理料（A301-2）</t>
    <phoneticPr fontId="4"/>
  </si>
  <si>
    <t>（あり／なし）</t>
    <phoneticPr fontId="4"/>
  </si>
  <si>
    <t>（あり／なし）</t>
    <phoneticPr fontId="4"/>
  </si>
  <si>
    <t>（あり／なし）</t>
    <phoneticPr fontId="4"/>
  </si>
  <si>
    <t>（あり／なし）</t>
    <phoneticPr fontId="4"/>
  </si>
  <si>
    <t>（あり／なし）</t>
    <phoneticPr fontId="4"/>
  </si>
  <si>
    <t>ニコチン依存症管理料（B001-3-2）</t>
    <phoneticPr fontId="4"/>
  </si>
  <si>
    <t>（あり／なし）</t>
    <phoneticPr fontId="4"/>
  </si>
  <si>
    <t>（あり／なし）</t>
    <phoneticPr fontId="4"/>
  </si>
  <si>
    <t>（あり／なし）</t>
    <phoneticPr fontId="4"/>
  </si>
  <si>
    <t>（あり／なし）</t>
    <phoneticPr fontId="4"/>
  </si>
  <si>
    <t>薬剤管理指導料（B008）</t>
    <phoneticPr fontId="4"/>
  </si>
  <si>
    <t>（あり／なし）</t>
    <phoneticPr fontId="4"/>
  </si>
  <si>
    <t>（あり／なし）</t>
    <phoneticPr fontId="4"/>
  </si>
  <si>
    <t>医療機器安全管理料２（B011-4）</t>
    <phoneticPr fontId="4"/>
  </si>
  <si>
    <t>（あり／なし）</t>
    <phoneticPr fontId="4"/>
  </si>
  <si>
    <t>遺伝カウンセリング加算（D026）</t>
    <phoneticPr fontId="4"/>
  </si>
  <si>
    <t>（あり／なし）</t>
    <phoneticPr fontId="4"/>
  </si>
  <si>
    <t>遠隔画像診断による画像診断の施設基準（第４部　通則）</t>
    <phoneticPr fontId="4"/>
  </si>
  <si>
    <t>（あり／なし）</t>
    <phoneticPr fontId="4"/>
  </si>
  <si>
    <t>ポジトロン断層撮影（E101-2）</t>
    <phoneticPr fontId="4"/>
  </si>
  <si>
    <t>（あり／なし）</t>
    <phoneticPr fontId="4"/>
  </si>
  <si>
    <t>（あり／なし）</t>
    <phoneticPr fontId="4"/>
  </si>
  <si>
    <t>外来化学療法加算1（A）15歳未満</t>
    <phoneticPr fontId="4"/>
  </si>
  <si>
    <t>（あり／なし）</t>
    <phoneticPr fontId="4"/>
  </si>
  <si>
    <t>（あり／なし）</t>
    <phoneticPr fontId="4"/>
  </si>
  <si>
    <t>（あり／なし）</t>
    <phoneticPr fontId="4"/>
  </si>
  <si>
    <t>外来化学療法加算２（B）15歳未満</t>
    <phoneticPr fontId="4"/>
  </si>
  <si>
    <t>（あり／なし）</t>
    <phoneticPr fontId="4"/>
  </si>
  <si>
    <t>無菌製剤処理料１（G020）</t>
    <phoneticPr fontId="4"/>
  </si>
  <si>
    <t>輸血管理料I（K920-2）</t>
    <phoneticPr fontId="4"/>
  </si>
  <si>
    <t>（あり／なし）</t>
    <phoneticPr fontId="4"/>
  </si>
  <si>
    <t>輸血管理料 II（K920-2）</t>
    <phoneticPr fontId="4"/>
  </si>
  <si>
    <t>（あり／なし）</t>
    <phoneticPr fontId="4"/>
  </si>
  <si>
    <t>（あり／なし）</t>
    <phoneticPr fontId="4"/>
  </si>
  <si>
    <t>（あり／なし）</t>
    <phoneticPr fontId="4"/>
  </si>
  <si>
    <t>高エネルギー放射線治療の施設基準（M001）</t>
    <phoneticPr fontId="4"/>
  </si>
  <si>
    <t>（あり／なし）</t>
    <phoneticPr fontId="4"/>
  </si>
  <si>
    <t>強度変調放射線治療（ＩＭＲＴ）の施設基準（M001）</t>
    <phoneticPr fontId="4"/>
  </si>
  <si>
    <t>（あり／なし）</t>
    <phoneticPr fontId="4"/>
  </si>
  <si>
    <t>（あり／なし）</t>
    <phoneticPr fontId="4"/>
  </si>
  <si>
    <t>（あり／なし）</t>
    <phoneticPr fontId="4"/>
  </si>
  <si>
    <t>定位放射線治療の施設基準（M001-3）</t>
    <phoneticPr fontId="4"/>
  </si>
  <si>
    <t>（あり／なし）</t>
    <phoneticPr fontId="4"/>
  </si>
  <si>
    <t>在宅療養支援病院の施設基準</t>
    <phoneticPr fontId="4"/>
  </si>
  <si>
    <t>（あり／なし）</t>
    <phoneticPr fontId="4"/>
  </si>
  <si>
    <t>歯科医療機関連携加算（B009）</t>
    <phoneticPr fontId="4" type="Hiragana"/>
  </si>
  <si>
    <t>（あり／なし）</t>
    <phoneticPr fontId="4"/>
  </si>
  <si>
    <t>（あり／なし）</t>
    <phoneticPr fontId="4"/>
  </si>
  <si>
    <t>総職員数（事務職員含む、常勤職員の人数）</t>
    <phoneticPr fontId="4"/>
  </si>
  <si>
    <t>①職種別内訳</t>
    <phoneticPr fontId="4"/>
  </si>
  <si>
    <t>非常勤</t>
    <phoneticPr fontId="4"/>
  </si>
  <si>
    <t>常勤</t>
    <phoneticPr fontId="4"/>
  </si>
  <si>
    <t>※（常勤換算）</t>
    <phoneticPr fontId="4"/>
  </si>
  <si>
    <t>※②～④については、複数の資格を持つものは、両方にカウントする。</t>
    <phoneticPr fontId="4"/>
  </si>
  <si>
    <t>公益社団法人　日本医学放射線学会　放射線治療専門医
（日本放射線腫瘍学会　放射線治療専門医もカウントしてよい）</t>
    <phoneticPr fontId="4"/>
  </si>
  <si>
    <t>特定非営利活動法人  日本レーザー医学会　レーザー専門医</t>
    <phoneticPr fontId="4"/>
  </si>
  <si>
    <t>その他学会・専門医等（自由記載は10個まで　暫定指導医、暫定教育医等は記載しないこと）</t>
    <phoneticPr fontId="4" type="Hiragana"/>
  </si>
  <si>
    <t>公益財団法人　日本臨床心理士資格認定協会　臨床心理士</t>
    <phoneticPr fontId="4"/>
  </si>
  <si>
    <t>（あり／なし）</t>
    <phoneticPr fontId="4"/>
  </si>
  <si>
    <t>（あり／なし）</t>
    <phoneticPr fontId="4"/>
  </si>
  <si>
    <t>①</t>
    <phoneticPr fontId="4"/>
  </si>
  <si>
    <t>　</t>
    <phoneticPr fontId="4"/>
  </si>
  <si>
    <t>％</t>
    <phoneticPr fontId="4"/>
  </si>
  <si>
    <t>　</t>
    <phoneticPr fontId="4"/>
  </si>
  <si>
    <t>　</t>
    <phoneticPr fontId="4"/>
  </si>
  <si>
    <t>　</t>
    <phoneticPr fontId="4"/>
  </si>
  <si>
    <t>胸腔鏡下手術　K514-2$</t>
    <phoneticPr fontId="4"/>
  </si>
  <si>
    <t xml:space="preserve">腹腔鏡下手術　K719-3、K740-2$
</t>
    <phoneticPr fontId="4"/>
  </si>
  <si>
    <t>ア</t>
    <phoneticPr fontId="4"/>
  </si>
  <si>
    <t>％</t>
    <phoneticPr fontId="4"/>
  </si>
  <si>
    <t>うち常勤</t>
    <phoneticPr fontId="4"/>
  </si>
  <si>
    <t>専従の人数</t>
    <phoneticPr fontId="4"/>
  </si>
  <si>
    <t>-</t>
    <phoneticPr fontId="4"/>
  </si>
  <si>
    <t>i</t>
    <phoneticPr fontId="4"/>
  </si>
  <si>
    <t>A</t>
    <phoneticPr fontId="4"/>
  </si>
  <si>
    <t>-</t>
    <phoneticPr fontId="4"/>
  </si>
  <si>
    <t>C</t>
    <phoneticPr fontId="4"/>
  </si>
  <si>
    <t>②　専門的な知識および技能を有する医師以外の診療従事者の配置</t>
    <phoneticPr fontId="4"/>
  </si>
  <si>
    <t>人</t>
    <phoneticPr fontId="4"/>
  </si>
  <si>
    <t>うち常勤</t>
    <phoneticPr fontId="4"/>
  </si>
  <si>
    <t>うち常勤</t>
    <phoneticPr fontId="4"/>
  </si>
  <si>
    <t>-</t>
    <phoneticPr fontId="4"/>
  </si>
  <si>
    <t>-</t>
    <phoneticPr fontId="4"/>
  </si>
  <si>
    <t>-</t>
    <phoneticPr fontId="4"/>
  </si>
  <si>
    <t>C</t>
    <phoneticPr fontId="4"/>
  </si>
  <si>
    <t>細胞診断に係る業務に携わる者のうち専任の人数</t>
    <phoneticPr fontId="4"/>
  </si>
  <si>
    <t>①　専門的な知識および技能を有する医師の配置</t>
    <phoneticPr fontId="4"/>
  </si>
  <si>
    <r>
      <t>※ 「参加対象者」の項目の「病名」は、以下の表の病名を用いて記載してください。表の中に、該当する病名がない場合は、その病名を直接記載してください。
　　また、特定の病名の患者さんやご家族を対象としていない場合は「</t>
    </r>
    <r>
      <rPr>
        <b/>
        <sz val="11"/>
        <color rgb="FFFF0000"/>
        <rFont val="ＭＳ Ｐゴシック"/>
        <family val="3"/>
        <charset val="128"/>
      </rPr>
      <t>すべてのがん</t>
    </r>
    <r>
      <rPr>
        <sz val="11"/>
        <rFont val="ＭＳ Ｐゴシック"/>
        <family val="3"/>
        <charset val="128"/>
      </rPr>
      <t>」と記載してください。</t>
    </r>
    <rPh sb="3" eb="5">
      <t>サンカ</t>
    </rPh>
    <rPh sb="5" eb="8">
      <t>タイショウシャ</t>
    </rPh>
    <rPh sb="14" eb="16">
      <t>ビョウメイ</t>
    </rPh>
    <rPh sb="30" eb="32">
      <t>キサイ</t>
    </rPh>
    <rPh sb="79" eb="81">
      <t>トクテイ</t>
    </rPh>
    <rPh sb="82" eb="84">
      <t>ビョウメイ</t>
    </rPh>
    <rPh sb="85" eb="87">
      <t>カンジャ</t>
    </rPh>
    <rPh sb="91" eb="93">
      <t>カゾク</t>
    </rPh>
    <rPh sb="94" eb="96">
      <t>タイショウ</t>
    </rPh>
    <rPh sb="102" eb="104">
      <t>バアイ</t>
    </rPh>
    <rPh sb="114" eb="116">
      <t>キサイ</t>
    </rPh>
    <phoneticPr fontId="4"/>
  </si>
  <si>
    <t>理由</t>
    <rPh sb="0" eb="2">
      <t>リユウ</t>
    </rPh>
    <phoneticPr fontId="4"/>
  </si>
  <si>
    <t>指定要件での扱い</t>
    <rPh sb="0" eb="2">
      <t>シテイ</t>
    </rPh>
    <rPh sb="2" eb="4">
      <t>ヨウケン</t>
    </rPh>
    <rPh sb="6" eb="7">
      <t>アツカ</t>
    </rPh>
    <phoneticPr fontId="4"/>
  </si>
  <si>
    <t>イ</t>
    <phoneticPr fontId="4"/>
  </si>
  <si>
    <t>白血病を専門とする分野に掲げている。</t>
    <phoneticPr fontId="4"/>
  </si>
  <si>
    <t>自施設で放射線治療を提供している。</t>
    <phoneticPr fontId="4"/>
  </si>
  <si>
    <t>※「あり」とするとデータ抽出の対象となります。記載する内容がない場合は「なし」としてください。「なし」の場合は以下について記入の必要はありません。</t>
    <phoneticPr fontId="4"/>
  </si>
  <si>
    <t>５　臨床研究および調査研究</t>
    <phoneticPr fontId="4"/>
  </si>
  <si>
    <t>緩和ケアチームへがん患者の診療を依頼する手順には、医師だけではなく、看護師や薬剤師など他の診療従事者からも依頼できる体制を確保している。</t>
    <phoneticPr fontId="4"/>
  </si>
  <si>
    <t>がん治療を行う病棟や外来部門に、緩和ケアの提供について診療従事者の指導にあたるとともに緩和ケアの提供体制について緩和ケアチームへ情報を集約するため、緩和ケアチームと各部署をつなぐリンクナース（医療施設において、各種専門チームや委員会と病棟看護師等をつなぐ役割を持つ看護師のことをいう。以下同じ。）を配置している。</t>
    <phoneticPr fontId="4"/>
  </si>
  <si>
    <t>かかりつけ医の協力・連携を得て、主治医および看護師が緩和ケアチームと共に、退院後の居宅における緩和ケアに関する療養上必要な説明および指導を行っている。</t>
    <phoneticPr fontId="4"/>
  </si>
  <si>
    <t>-</t>
    <phoneticPr fontId="4"/>
  </si>
  <si>
    <t>うち常勤</t>
    <phoneticPr fontId="4"/>
  </si>
  <si>
    <t>敷地内は全面禁煙である。</t>
    <phoneticPr fontId="4"/>
  </si>
  <si>
    <t>回</t>
    <rPh sb="0" eb="1">
      <t>カイ</t>
    </rPh>
    <phoneticPr fontId="4"/>
  </si>
  <si>
    <t>-</t>
    <phoneticPr fontId="4"/>
  </si>
  <si>
    <t>緩和ケアチームと連携し、スクリーニングされたがん疼痛をはじめとするがん患者の苦痛を迅速かつ適切に緩和する体制を整備している。</t>
    <phoneticPr fontId="4"/>
  </si>
  <si>
    <t>放射線治療を実施している。</t>
    <phoneticPr fontId="4"/>
  </si>
  <si>
    <t>-</t>
    <phoneticPr fontId="4"/>
  </si>
  <si>
    <t>別紙7</t>
    <rPh sb="0" eb="2">
      <t>ベッシ</t>
    </rPh>
    <phoneticPr fontId="4"/>
  </si>
  <si>
    <t>別紙8</t>
    <rPh sb="0" eb="2">
      <t>ベッシ</t>
    </rPh>
    <phoneticPr fontId="4"/>
  </si>
  <si>
    <t>グループ指定を受けるがん診療連携拠点病院と連携により、以下を満たすこと。</t>
    <phoneticPr fontId="4"/>
  </si>
  <si>
    <t>緩和ケアセンターには、緩和ケアチームの医師に加えて、以下の専門的な知識および技能を有する医師を配置すること。</t>
    <phoneticPr fontId="4"/>
  </si>
  <si>
    <t>緩和ケアセンターには、緩和ケアチームの構成員に加えて以下の専門的な知識および技能を有する医師以外の診療従事者を配置すること。</t>
    <phoneticPr fontId="4"/>
  </si>
  <si>
    <t>特定非営利活動法人　日本脳神経血管内治療学会　脳血管内治療専門医</t>
  </si>
  <si>
    <t>公益社団法人　日本麻酔科学会　麻酔科専門医</t>
  </si>
  <si>
    <t>日本内分泌外科学会•日本甲状腺外科学会　内分泌外科専門医</t>
    <rPh sb="0" eb="2">
      <t>にほん</t>
    </rPh>
    <phoneticPr fontId="4" type="Hiragana"/>
  </si>
  <si>
    <t>公益社団法人  日本医学放射線学会　 放射線診断専門医</t>
  </si>
  <si>
    <t>一般社団法人　日本核医学会　PET核医学認定医</t>
  </si>
  <si>
    <t>公益財団法人  日本眼科学会 　眼科専門医</t>
  </si>
  <si>
    <t>一般社団法人　日本感染症学会　感染症専門医</t>
  </si>
  <si>
    <t>一般社団法人　日本がん治療認定医機構　がん治療認定医</t>
  </si>
  <si>
    <t>一般社団法人　日本がん治療認定医機構　暫定教育医</t>
  </si>
  <si>
    <t>特定非営利活動法人　日本緩和医療学会　緩和医療専門医</t>
  </si>
  <si>
    <t>一般社団法人　日本肝臓学会　肝臓専門医</t>
  </si>
  <si>
    <t>一般社団法人  日本肝胆膵外科学会　高度技能指導医</t>
  </si>
  <si>
    <t>一般社団法人  日本肝胆膵外科学会　高度技能専門医</t>
  </si>
  <si>
    <t>特定非営利活動法人  日本気管食道科学会　気管食道科専門医</t>
  </si>
  <si>
    <t>一般社団法人  日本救急医学会　救急科専門医</t>
  </si>
  <si>
    <t>特定非営利活動法人  日本胸部外科学会　指導医</t>
  </si>
  <si>
    <t>特定非営利活動法人  日本胸部外科学会　認定医</t>
  </si>
  <si>
    <t>一般社団法人　日本形成外科学会　形成外科専門医</t>
  </si>
  <si>
    <t>一般社団法人　日本形成外科学会　皮膚腫瘍外科指導専門医</t>
  </si>
  <si>
    <t>一般社団法人　日本外科学会　外科専門医</t>
  </si>
  <si>
    <t>一般社団法人　日本血液学会　血液専門医</t>
  </si>
  <si>
    <t>特定非営利活動法人　日本呼吸器内視鏡学会　気管支鏡専門医</t>
  </si>
  <si>
    <t>公益社団法人  日本産科婦人科学会　産婦人科専門医</t>
  </si>
  <si>
    <t>一般社団法人　日本耳鼻咽喉科学会　耳鼻咽喉科専門医</t>
  </si>
  <si>
    <t>一般社団法人　日本周産期・新生児医学会　周産期（新生児）専門医</t>
  </si>
  <si>
    <t>一般社団法人　日本循環器学会　循環器専門医</t>
  </si>
  <si>
    <t>一般社団法人　日本消化器外科学会　指導医</t>
  </si>
  <si>
    <t>一般社団法人　日本消化器外科学会　消化器がん外科治療認定医</t>
  </si>
  <si>
    <t>一般社団法人　日本消化器外科学会　消化器外科専門医</t>
  </si>
  <si>
    <t>一般社団法人　日本消化器内視鏡学会　消化器内視鏡専門医</t>
  </si>
  <si>
    <t>一般社団法人　日本消化器病学会　消化器病専門医</t>
  </si>
  <si>
    <t>公益社団法人　日本小児科学会　小児科専門医</t>
  </si>
  <si>
    <t>特定非営利活動法人　日本小児外科学会　小児外科専門医</t>
  </si>
  <si>
    <t>一般社団法人　日本小児神経学会　小児神経専門医</t>
  </si>
  <si>
    <t>一般社団法人　日本神経学会　神経内科専門医</t>
  </si>
  <si>
    <t>特定非営利活動法人　日本心療内科学会　心療内科専門医</t>
  </si>
  <si>
    <t>一般社団法人　日本腎臓学会　腎臓専門医</t>
  </si>
  <si>
    <t>一般社団法人　日本人類遺伝学会　臨床遺伝専門医</t>
  </si>
  <si>
    <t>公益社団法人　日本整形外科学会　整形外科専門医</t>
  </si>
  <si>
    <t>一般社団法人　日本生殖医学会　生殖医療専門医</t>
  </si>
  <si>
    <t>公益社団法人　日本精神神経学会　精神科専門医</t>
  </si>
  <si>
    <t>一般社団法人　日本総合病院精神医学会　一般病院連携精神医学専門医</t>
  </si>
  <si>
    <t>一般社団法人　日本大腸肛門病学会　大腸肛門病専門医</t>
  </si>
  <si>
    <t>一般社団法人　日本超音波医学会　超音波専門医</t>
  </si>
  <si>
    <t>特定非営利活動法人　日本頭頸部外科学会　頭頸部がん暫定指導医</t>
  </si>
  <si>
    <t>特定非営利活動法人　日本頭頸部外科学会　頭頸部がん専門医</t>
  </si>
  <si>
    <t>一般社団法人　日本透析医学会　透析専門医</t>
  </si>
  <si>
    <t>一般社団法人　日本糖尿病学会　糖尿病専門医</t>
  </si>
  <si>
    <t>一般社団法人　日本東洋医学会　漢方専門医</t>
  </si>
  <si>
    <t>一般社団法人　日本内科学会　総合内科専門医</t>
  </si>
  <si>
    <t>一般社団法人　日本内視鏡外科学会　呼吸器外科領域　技術認定所有者</t>
  </si>
  <si>
    <t>一般社団法人　日本内視鏡外科学会　産科婦人科領域　技術認定所得者</t>
  </si>
  <si>
    <t>一般社団法人　日本内視鏡外科学会　消化器・一般外科領域　技術認定所得者</t>
  </si>
  <si>
    <t>一般社団法人　日本内視鏡外科学会　泌尿器科領域　技術認定所得者</t>
  </si>
  <si>
    <t>一般社団法人　日本内分泌学会　内分泌代謝科専門医</t>
  </si>
  <si>
    <t>一般社団法人　日本乳癌学会　乳腺専門医</t>
  </si>
  <si>
    <t>一般社団法人　日本乳癌学会　乳腺認定医</t>
  </si>
  <si>
    <t>特定非営利活動法人　日本乳がん検診精度管理中央機構
検診マンモグラフィ読影認定医師A評価</t>
  </si>
  <si>
    <t>特定非営利活動法人  日本乳がん検診精度管理中央機構
検診マンモグラフィ読影認定医師B評価</t>
  </si>
  <si>
    <t>一般社団法人　日本熱傷学会　熱傷専門医</t>
  </si>
  <si>
    <t>一般社団法人　日本脳神経外科学会　脳神経外科専門医</t>
  </si>
  <si>
    <t>一般社団法人  日本泌尿器科学会　泌尿器科専門医</t>
  </si>
  <si>
    <t>一般社団法人  日本病理学会 　病理専門医</t>
  </si>
  <si>
    <t>公益社団法人　日本婦人科腫瘍学会　婦人科腫瘍専門医</t>
  </si>
  <si>
    <t>一般財団法人  日本リウマチ学会　リウマチ専門医</t>
  </si>
  <si>
    <t>公益社団法人　日本リハビリテーション医学会　リハビリテーション科専門医</t>
  </si>
  <si>
    <t>一般社団法人  日本アレルギー学会　アレルギー専門医</t>
  </si>
  <si>
    <t>一般社団法人  日本禁煙学会　認定専門指導者</t>
  </si>
  <si>
    <t>一般社団法人　日本呼吸器学会　呼吸器専門医</t>
  </si>
  <si>
    <t>一般社団法人  日本サイコオンコロジー学会　登録精神腫瘍医</t>
  </si>
  <si>
    <t>一般社団法人　日本造血細胞移植学会　造血細胞移植認定医</t>
    <phoneticPr fontId="4" type="Hiragana"/>
  </si>
  <si>
    <t>一般社団法人  日本泌尿器科学会/日本泌尿器内視鏡学会　泌尿器腹腔鏡技術認定医</t>
    <phoneticPr fontId="4"/>
  </si>
  <si>
    <t>一般社団法人  日本病理学会 　病理指導医</t>
    <rPh sb="0" eb="2">
      <t>イッパン</t>
    </rPh>
    <rPh sb="2" eb="4">
      <t>シャダン</t>
    </rPh>
    <rPh sb="4" eb="6">
      <t>ホウジン</t>
    </rPh>
    <rPh sb="8" eb="10">
      <t>ニホン</t>
    </rPh>
    <rPh sb="10" eb="13">
      <t>ビョウリガク</t>
    </rPh>
    <rPh sb="13" eb="14">
      <t>カイ</t>
    </rPh>
    <rPh sb="16" eb="18">
      <t>ビョウリ</t>
    </rPh>
    <rPh sb="18" eb="21">
      <t>シドウイ</t>
    </rPh>
    <phoneticPr fontId="4"/>
  </si>
  <si>
    <t>一般財団法人  日本ペインクリニック学会　ペインクリニック専門医</t>
    <rPh sb="0" eb="2">
      <t>イッパン</t>
    </rPh>
    <rPh sb="2" eb="4">
      <t>ザイダン</t>
    </rPh>
    <rPh sb="4" eb="6">
      <t>ホウジン</t>
    </rPh>
    <rPh sb="8" eb="10">
      <t>ニホン</t>
    </rPh>
    <rPh sb="18" eb="20">
      <t>ガッカイ</t>
    </rPh>
    <rPh sb="29" eb="32">
      <t>センモンイ</t>
    </rPh>
    <phoneticPr fontId="4"/>
  </si>
  <si>
    <t>公益社団法人　日本臨床細胞学会　細胞診専門医</t>
    <phoneticPr fontId="4"/>
  </si>
  <si>
    <t>特定非営利活動法人　日本臨床腫瘍学会　がん薬物療法指導医</t>
    <phoneticPr fontId="4"/>
  </si>
  <si>
    <t>特定非営利活動法人　日本臨床腫瘍学会　がん薬物療法専門医</t>
    <phoneticPr fontId="4" type="Hiragana"/>
  </si>
  <si>
    <t>一般社団法人　日本老年医学会　老年病専門医</t>
    <phoneticPr fontId="4" type="Hiragana"/>
  </si>
  <si>
    <t>一般社団法人　日本核医学会　核医学専門医</t>
    <phoneticPr fontId="4" type="Hiragana"/>
  </si>
  <si>
    <t>公益社団法人　日本看護協会　がん化学療法看護認定看護師</t>
  </si>
  <si>
    <t>公益社団法人　日本看護協会　がん看護専門看護師</t>
  </si>
  <si>
    <t>公益社団法人　日本看護協会　がん性疼痛看護認定看護師</t>
  </si>
  <si>
    <t>公益社団法人　日本看護協会　がん放射線療法看護認定看護師</t>
  </si>
  <si>
    <t>公益社団法人　日本看護協会　緩和ケア認定看護師</t>
  </si>
  <si>
    <t>公益社団法人　日本看護協会　手術看護認定看護師</t>
  </si>
  <si>
    <t>公益社団法人　日本看護協会　精神看護専門看護師</t>
  </si>
  <si>
    <t>公益社団法人　日本看護協会　摂食・嚥下障害看護認定看護師</t>
  </si>
  <si>
    <t>公益社団法人　日本看護協会　地域看護専門看護師</t>
  </si>
  <si>
    <t>公益社団法人　日本看護協会　乳がん看護認定看護師</t>
  </si>
  <si>
    <t>公益社団法人　日本看護協会　皮膚・排泄ケア認定看護師</t>
  </si>
  <si>
    <t>一般社団法人　日本臨床腫瘍薬学会　外来がん治療認定薬剤師</t>
  </si>
  <si>
    <t>一般社団法人　日本緩和医療薬学会　緩和薬物療法認定薬剤師</t>
  </si>
  <si>
    <t>特定非営利活動法人　日本乳がん検診精度管理中央機構
検診マンモグラフィ撮影診療放射線技師</t>
  </si>
  <si>
    <t>一般財団法人　医学物理士認定機構　医学物理士</t>
  </si>
  <si>
    <t>一般社団法人日本人類遺伝学会及び日本遺伝カウンセリング学会　認定遺伝カウンセラー</t>
  </si>
  <si>
    <t>一般社団法人日本家族性腫瘍学会　家族性腫瘍カウンセラー</t>
  </si>
  <si>
    <t>一般社団法人　日本病態栄養学会/
公益社団法人　日本栄養士会　がん病態栄養専門管理栄養士</t>
  </si>
  <si>
    <t>臨床研究中核病院の承認</t>
    <phoneticPr fontId="4"/>
  </si>
  <si>
    <t>一般財団法人  日本インターベンショナルラジオロジー学会　IVR専門医</t>
    <phoneticPr fontId="4" type="Hiragana"/>
  </si>
  <si>
    <t>公益社団法人  日本皮膚科学会　皮膚科専門医</t>
    <phoneticPr fontId="4" type="Hiragana"/>
  </si>
  <si>
    <t>一般社団法人　日本集中治療医学会　集中治療　専門医</t>
    <phoneticPr fontId="4" type="Hiragana"/>
  </si>
  <si>
    <t>一般社団法人　日本心血管インターベンション治療学会　専門医</t>
    <phoneticPr fontId="4" type="Hiragana"/>
  </si>
  <si>
    <t>一般社団法人　日本脳卒中学会　専門医</t>
    <phoneticPr fontId="4" type="Hiragana"/>
  </si>
  <si>
    <r>
      <t>一般社団法人　日本インターベンショナルラジオロジー学会・一般社団法人　日本心血管インターベンション治療学会合同認定　　</t>
    </r>
    <r>
      <rPr>
        <sz val="14"/>
        <rFont val="ＭＳ Ｐゴシック"/>
        <family val="3"/>
        <charset val="128"/>
      </rPr>
      <t>インターベンションエキスパートナース</t>
    </r>
    <phoneticPr fontId="4"/>
  </si>
  <si>
    <t>基本フォーマットからの改変（行や列の挿入や削除など）により、データの抽出が正しくされないことがあります。データの抽出が正しくされなければ、指定要件が満たされているのかの確認ができません。</t>
    <rPh sb="56" eb="58">
      <t>チュウシュツ</t>
    </rPh>
    <rPh sb="59" eb="60">
      <t>タダ</t>
    </rPh>
    <rPh sb="69" eb="71">
      <t>シテイ</t>
    </rPh>
    <rPh sb="71" eb="73">
      <t>ヨウケン</t>
    </rPh>
    <rPh sb="74" eb="75">
      <t>ミ</t>
    </rPh>
    <rPh sb="84" eb="86">
      <t>カクニン</t>
    </rPh>
    <phoneticPr fontId="4"/>
  </si>
  <si>
    <t>■</t>
    <phoneticPr fontId="4"/>
  </si>
  <si>
    <t>■</t>
    <phoneticPr fontId="4"/>
  </si>
  <si>
    <t>以下のような行為はデータ抽出時に不具合を起こす原因となります。</t>
    <rPh sb="12" eb="14">
      <t>チュウシュツ</t>
    </rPh>
    <rPh sb="14" eb="15">
      <t>ジ</t>
    </rPh>
    <rPh sb="16" eb="19">
      <t>フグアイ</t>
    </rPh>
    <rPh sb="20" eb="21">
      <t>オコ</t>
    </rPh>
    <rPh sb="23" eb="25">
      <t>ゲンイン</t>
    </rPh>
    <phoneticPr fontId="4"/>
  </si>
  <si>
    <t>・行や列の挿入や削除</t>
    <rPh sb="1" eb="2">
      <t>ギョウ</t>
    </rPh>
    <rPh sb="3" eb="4">
      <t>レツ</t>
    </rPh>
    <rPh sb="5" eb="7">
      <t>ソウニュウ</t>
    </rPh>
    <rPh sb="8" eb="10">
      <t>サクジョ</t>
    </rPh>
    <phoneticPr fontId="4"/>
  </si>
  <si>
    <t>・基本フォーマットと異なるセルの貼り付け</t>
    <rPh sb="1" eb="3">
      <t>キホン</t>
    </rPh>
    <rPh sb="10" eb="11">
      <t>コト</t>
    </rPh>
    <rPh sb="16" eb="17">
      <t>ハ</t>
    </rPh>
    <rPh sb="18" eb="19">
      <t>ツ</t>
    </rPh>
    <phoneticPr fontId="4"/>
  </si>
  <si>
    <t>・シート名の変更</t>
    <rPh sb="4" eb="5">
      <t>メイ</t>
    </rPh>
    <rPh sb="6" eb="8">
      <t>ヘンコウ</t>
    </rPh>
    <phoneticPr fontId="4"/>
  </si>
  <si>
    <r>
      <t>・シートの</t>
    </r>
    <r>
      <rPr>
        <sz val="11"/>
        <rFont val="ＭＳ Ｐゴシック"/>
        <family val="3"/>
        <charset val="128"/>
      </rPr>
      <t>コピー・移動・挿入・削除</t>
    </r>
    <rPh sb="9" eb="11">
      <t>イドウ</t>
    </rPh>
    <rPh sb="12" eb="14">
      <t>ソウニュウ</t>
    </rPh>
    <rPh sb="15" eb="17">
      <t>サクジョ</t>
    </rPh>
    <phoneticPr fontId="4"/>
  </si>
  <si>
    <r>
      <t>※以上による不具合を防ぐため、シートとブックにはパスワードが設定されています。</t>
    </r>
    <r>
      <rPr>
        <b/>
        <u/>
        <sz val="11"/>
        <color indexed="10"/>
        <rFont val="ＭＳ Ｐゴシック"/>
        <family val="3"/>
        <charset val="128"/>
      </rPr>
      <t>パスワードは解除しないでください。</t>
    </r>
    <rPh sb="1" eb="3">
      <t>イジョウ</t>
    </rPh>
    <rPh sb="6" eb="9">
      <t>フグアイ</t>
    </rPh>
    <rPh sb="10" eb="11">
      <t>フセ</t>
    </rPh>
    <rPh sb="30" eb="32">
      <t>セッテイ</t>
    </rPh>
    <rPh sb="45" eb="47">
      <t>カイジョ</t>
    </rPh>
    <phoneticPr fontId="4"/>
  </si>
  <si>
    <r>
      <t>※本体ファイル内で改変が認められれば、</t>
    </r>
    <r>
      <rPr>
        <b/>
        <u/>
        <sz val="11"/>
        <color rgb="FFFF0000"/>
        <rFont val="ＭＳ Ｐゴシック"/>
        <family val="3"/>
        <charset val="128"/>
      </rPr>
      <t>本体ファイルごとの再提出</t>
    </r>
    <r>
      <rPr>
        <sz val="11"/>
        <rFont val="ＭＳ Ｐゴシック"/>
        <family val="3"/>
        <charset val="128"/>
      </rPr>
      <t>を求める場合があります。</t>
    </r>
    <rPh sb="1" eb="3">
      <t>ホンタイ</t>
    </rPh>
    <rPh sb="7" eb="8">
      <t>ナイ</t>
    </rPh>
    <rPh sb="9" eb="11">
      <t>カイヘン</t>
    </rPh>
    <rPh sb="12" eb="13">
      <t>ミト</t>
    </rPh>
    <rPh sb="19" eb="21">
      <t>ホンタイ</t>
    </rPh>
    <rPh sb="28" eb="31">
      <t>サイテイシュツ</t>
    </rPh>
    <rPh sb="32" eb="33">
      <t>モト</t>
    </rPh>
    <rPh sb="35" eb="37">
      <t>バアイ</t>
    </rPh>
    <phoneticPr fontId="4"/>
  </si>
  <si>
    <r>
      <t>※差し替えは本体ファイルごとで行います。修正した本体ファイルのほかに、</t>
    </r>
    <r>
      <rPr>
        <b/>
        <u/>
        <sz val="11"/>
        <color rgb="FFFF0000"/>
        <rFont val="ＭＳ Ｐゴシック"/>
        <family val="3"/>
        <charset val="128"/>
      </rPr>
      <t>修正箇所と修正内容を明記したものを別途提出してください。</t>
    </r>
    <rPh sb="1" eb="2">
      <t>サ</t>
    </rPh>
    <rPh sb="3" eb="4">
      <t>カ</t>
    </rPh>
    <rPh sb="6" eb="8">
      <t>ホンタイ</t>
    </rPh>
    <rPh sb="15" eb="16">
      <t>オコナ</t>
    </rPh>
    <rPh sb="20" eb="22">
      <t>シュウセイ</t>
    </rPh>
    <rPh sb="24" eb="26">
      <t>ホンタイ</t>
    </rPh>
    <rPh sb="35" eb="37">
      <t>シュウセイ</t>
    </rPh>
    <rPh sb="37" eb="39">
      <t>カショ</t>
    </rPh>
    <rPh sb="40" eb="42">
      <t>シュウセイ</t>
    </rPh>
    <rPh sb="42" eb="44">
      <t>ナイヨウ</t>
    </rPh>
    <rPh sb="45" eb="47">
      <t>メイキ</t>
    </rPh>
    <rPh sb="52" eb="54">
      <t>ベット</t>
    </rPh>
    <rPh sb="54" eb="56">
      <t>テイシュツ</t>
    </rPh>
    <phoneticPr fontId="4"/>
  </si>
  <si>
    <t>提出前に不備がないか確認してください。</t>
    <phoneticPr fontId="4"/>
  </si>
  <si>
    <t>表紙や各シートで入力チェック欄を設けています。</t>
    <rPh sb="0" eb="2">
      <t>ヒョウシ</t>
    </rPh>
    <rPh sb="3" eb="4">
      <t>カク</t>
    </rPh>
    <rPh sb="8" eb="10">
      <t>ニュウリョク</t>
    </rPh>
    <rPh sb="14" eb="15">
      <t>ラン</t>
    </rPh>
    <rPh sb="16" eb="17">
      <t>モウ</t>
    </rPh>
    <phoneticPr fontId="4"/>
  </si>
  <si>
    <t>□</t>
    <phoneticPr fontId="4"/>
  </si>
  <si>
    <t>入力チェック欄を機能させるために</t>
    <phoneticPr fontId="4"/>
  </si>
  <si>
    <r>
      <t>・「様式4（全般事項）」シートの「１．推薦区分」で、</t>
    </r>
    <r>
      <rPr>
        <u/>
        <sz val="11"/>
        <color indexed="8"/>
        <rFont val="ＭＳ Ｐゴシック"/>
        <family val="3"/>
        <charset val="128"/>
      </rPr>
      <t>がん診療連携拠点病院等の選択</t>
    </r>
    <r>
      <rPr>
        <sz val="11"/>
        <color indexed="8"/>
        <rFont val="ＭＳ Ｐゴシック"/>
        <family val="3"/>
        <charset val="128"/>
      </rPr>
      <t>と</t>
    </r>
    <r>
      <rPr>
        <u/>
        <sz val="11"/>
        <color indexed="8"/>
        <rFont val="ＭＳ Ｐゴシック"/>
        <family val="3"/>
        <charset val="128"/>
      </rPr>
      <t>特定機能病院の承認の選択</t>
    </r>
    <r>
      <rPr>
        <sz val="11"/>
        <color indexed="8"/>
        <rFont val="ＭＳ Ｐゴシック"/>
        <family val="3"/>
        <charset val="128"/>
      </rPr>
      <t>をしてください。</t>
    </r>
    <rPh sb="2" eb="4">
      <t>ヨウシキ</t>
    </rPh>
    <rPh sb="6" eb="8">
      <t>ゼンパン</t>
    </rPh>
    <rPh sb="8" eb="10">
      <t>ジコウ</t>
    </rPh>
    <rPh sb="19" eb="21">
      <t>スイセン</t>
    </rPh>
    <rPh sb="21" eb="23">
      <t>クブン</t>
    </rPh>
    <rPh sb="28" eb="30">
      <t>シンリョウ</t>
    </rPh>
    <rPh sb="30" eb="32">
      <t>レンケイ</t>
    </rPh>
    <rPh sb="32" eb="34">
      <t>キョテン</t>
    </rPh>
    <rPh sb="34" eb="36">
      <t>ビョウイン</t>
    </rPh>
    <rPh sb="36" eb="37">
      <t>ナド</t>
    </rPh>
    <rPh sb="38" eb="40">
      <t>センタク</t>
    </rPh>
    <rPh sb="41" eb="43">
      <t>トクテイ</t>
    </rPh>
    <rPh sb="43" eb="45">
      <t>キノウ</t>
    </rPh>
    <rPh sb="45" eb="47">
      <t>ビョウイン</t>
    </rPh>
    <rPh sb="48" eb="50">
      <t>ショウニン</t>
    </rPh>
    <rPh sb="51" eb="53">
      <t>センタク</t>
    </rPh>
    <phoneticPr fontId="4"/>
  </si>
  <si>
    <t>表紙①</t>
    <phoneticPr fontId="4"/>
  </si>
  <si>
    <r>
      <t>・一覧で各シートの入力状況を確認することができます。</t>
    </r>
    <r>
      <rPr>
        <b/>
        <sz val="11"/>
        <color indexed="10"/>
        <rFont val="ＭＳ Ｐゴシック"/>
        <family val="3"/>
        <charset val="128"/>
      </rPr>
      <t>「未入力」</t>
    </r>
    <r>
      <rPr>
        <sz val="11"/>
        <color indexed="8"/>
        <rFont val="ＭＳ Ｐゴシック"/>
        <family val="3"/>
        <charset val="128"/>
      </rPr>
      <t>の文字がある場合は、そのシートを確認してください。</t>
    </r>
    <rPh sb="1" eb="3">
      <t>イチラン</t>
    </rPh>
    <rPh sb="4" eb="5">
      <t>カク</t>
    </rPh>
    <rPh sb="9" eb="11">
      <t>ニュウリョク</t>
    </rPh>
    <rPh sb="11" eb="13">
      <t>ジョウキョウ</t>
    </rPh>
    <rPh sb="14" eb="16">
      <t>カクニン</t>
    </rPh>
    <rPh sb="27" eb="30">
      <t>ミニュウリョク</t>
    </rPh>
    <rPh sb="32" eb="34">
      <t>モジ</t>
    </rPh>
    <rPh sb="37" eb="39">
      <t>バアイ</t>
    </rPh>
    <rPh sb="47" eb="49">
      <t>カクニン</t>
    </rPh>
    <phoneticPr fontId="4"/>
  </si>
  <si>
    <t>※提出前には表紙を見て、「未入力」の文字がないか、別添ファイルの添付漏れがないか、確認をしてください。</t>
    <phoneticPr fontId="4"/>
  </si>
  <si>
    <t>各シート</t>
    <phoneticPr fontId="4"/>
  </si>
  <si>
    <t>・入力セルには3種類あります。入力規則の設定を守って記入してください。</t>
    <rPh sb="1" eb="3">
      <t>ニュウリョク</t>
    </rPh>
    <rPh sb="8" eb="10">
      <t>シュルイ</t>
    </rPh>
    <rPh sb="15" eb="17">
      <t>ニュウリョク</t>
    </rPh>
    <rPh sb="17" eb="19">
      <t>キソク</t>
    </rPh>
    <rPh sb="20" eb="22">
      <t>セッテイ</t>
    </rPh>
    <rPh sb="23" eb="24">
      <t>マモ</t>
    </rPh>
    <rPh sb="26" eb="28">
      <t>キニュウ</t>
    </rPh>
    <phoneticPr fontId="4"/>
  </si>
  <si>
    <t>自由記載</t>
    <rPh sb="0" eb="2">
      <t>ジユウ</t>
    </rPh>
    <rPh sb="2" eb="4">
      <t>キサイ</t>
    </rPh>
    <phoneticPr fontId="4"/>
  </si>
  <si>
    <t>数値入力</t>
    <rPh sb="0" eb="2">
      <t>スウチ</t>
    </rPh>
    <rPh sb="2" eb="4">
      <t>ニュウリョク</t>
    </rPh>
    <phoneticPr fontId="4"/>
  </si>
  <si>
    <t>選択肢から入力</t>
    <rPh sb="0" eb="3">
      <t>センタクシ</t>
    </rPh>
    <rPh sb="5" eb="7">
      <t>ニュウリョク</t>
    </rPh>
    <phoneticPr fontId="4"/>
  </si>
  <si>
    <r>
      <t>・印刷範囲外にメモ欄を設けています。データの抽出対象ではありませんが、提出前には</t>
    </r>
    <r>
      <rPr>
        <b/>
        <sz val="11"/>
        <color indexed="10"/>
        <rFont val="ＭＳ Ｐゴシック"/>
        <family val="3"/>
        <charset val="128"/>
      </rPr>
      <t>個人情報などが残っていないか</t>
    </r>
    <r>
      <rPr>
        <sz val="11"/>
        <color indexed="8"/>
        <rFont val="ＭＳ Ｐゴシック"/>
        <family val="3"/>
        <charset val="128"/>
      </rPr>
      <t>確認してください。</t>
    </r>
    <rPh sb="1" eb="3">
      <t>インサツ</t>
    </rPh>
    <rPh sb="3" eb="5">
      <t>ハンイ</t>
    </rPh>
    <rPh sb="5" eb="6">
      <t>ガイ</t>
    </rPh>
    <rPh sb="9" eb="10">
      <t>ラン</t>
    </rPh>
    <rPh sb="11" eb="12">
      <t>モウ</t>
    </rPh>
    <rPh sb="22" eb="24">
      <t>チュウシュツ</t>
    </rPh>
    <rPh sb="24" eb="26">
      <t>タイショウ</t>
    </rPh>
    <rPh sb="35" eb="37">
      <t>テイシュツ</t>
    </rPh>
    <rPh sb="37" eb="38">
      <t>マエ</t>
    </rPh>
    <rPh sb="40" eb="42">
      <t>コジン</t>
    </rPh>
    <rPh sb="42" eb="44">
      <t>ジョウホウ</t>
    </rPh>
    <rPh sb="47" eb="48">
      <t>ノコ</t>
    </rPh>
    <rPh sb="54" eb="56">
      <t>カクニン</t>
    </rPh>
    <phoneticPr fontId="4"/>
  </si>
  <si>
    <r>
      <t>※様式3（連絡先）以外は公開対象となります。記載内容に</t>
    </r>
    <r>
      <rPr>
        <b/>
        <sz val="11"/>
        <color indexed="10"/>
        <rFont val="ＭＳ Ｐゴシック"/>
        <family val="3"/>
        <charset val="128"/>
      </rPr>
      <t>個人情報などがないように注意してください。</t>
    </r>
    <rPh sb="1" eb="3">
      <t>ヨウシキ</t>
    </rPh>
    <rPh sb="5" eb="8">
      <t>レンラクサキ</t>
    </rPh>
    <rPh sb="9" eb="11">
      <t>イガイ</t>
    </rPh>
    <rPh sb="12" eb="14">
      <t>コウカイ</t>
    </rPh>
    <rPh sb="14" eb="16">
      <t>タイショウ</t>
    </rPh>
    <rPh sb="22" eb="24">
      <t>キサイ</t>
    </rPh>
    <rPh sb="24" eb="26">
      <t>ナイヨウ</t>
    </rPh>
    <rPh sb="27" eb="29">
      <t>コジン</t>
    </rPh>
    <rPh sb="29" eb="31">
      <t>ジョウホウ</t>
    </rPh>
    <rPh sb="39" eb="41">
      <t>チュウイ</t>
    </rPh>
    <phoneticPr fontId="4"/>
  </si>
  <si>
    <t>別添ファイル</t>
    <rPh sb="0" eb="2">
      <t>ベッテン</t>
    </rPh>
    <phoneticPr fontId="4"/>
  </si>
  <si>
    <t>※ファイル名に別紙番号が入っていないと何に関する別添なのか判断できず、確認の対象にならない場合があります。</t>
    <rPh sb="5" eb="6">
      <t>メイ</t>
    </rPh>
    <rPh sb="7" eb="11">
      <t>ベッシバンゴウ</t>
    </rPh>
    <rPh sb="12" eb="13">
      <t>ハイ</t>
    </rPh>
    <rPh sb="19" eb="20">
      <t>ナニ</t>
    </rPh>
    <rPh sb="21" eb="22">
      <t>カン</t>
    </rPh>
    <rPh sb="24" eb="26">
      <t>ベッテン</t>
    </rPh>
    <rPh sb="29" eb="31">
      <t>ハンダン</t>
    </rPh>
    <rPh sb="35" eb="37">
      <t>カクニン</t>
    </rPh>
    <rPh sb="38" eb="40">
      <t>タイショウ</t>
    </rPh>
    <rPh sb="45" eb="47">
      <t>バアイ</t>
    </rPh>
    <phoneticPr fontId="4"/>
  </si>
  <si>
    <r>
      <t>・別添ファイルもPDFとして公開対象となります。</t>
    </r>
    <r>
      <rPr>
        <b/>
        <sz val="11"/>
        <color rgb="FFFF0000"/>
        <rFont val="ＭＳ Ｐゴシック"/>
        <family val="3"/>
        <charset val="128"/>
      </rPr>
      <t>個人情報など非公開にしなくてはならないものは除いてください。</t>
    </r>
    <rPh sb="14" eb="16">
      <t>コウカイ</t>
    </rPh>
    <rPh sb="16" eb="18">
      <t>タイショウ</t>
    </rPh>
    <rPh sb="24" eb="26">
      <t>コジン</t>
    </rPh>
    <rPh sb="26" eb="28">
      <t>ジョウホウ</t>
    </rPh>
    <rPh sb="30" eb="33">
      <t>ヒコウカイ</t>
    </rPh>
    <rPh sb="46" eb="47">
      <t>ノゾ</t>
    </rPh>
    <phoneticPr fontId="4"/>
  </si>
  <si>
    <t>イ</t>
    <phoneticPr fontId="4"/>
  </si>
  <si>
    <t>集学的治療及び標準的治療等の質の評価のため、必要な情報を、国に届け出ている。</t>
    <phoneticPr fontId="4"/>
  </si>
  <si>
    <t>ウ</t>
    <phoneticPr fontId="4"/>
  </si>
  <si>
    <t>緩和ケアチームと連携し、スクリーニングされたがん疼痛をはじめとするがん患者の苦痛を迅速かつ適切に緩和する体制を整備している。</t>
    <phoneticPr fontId="4"/>
  </si>
  <si>
    <t>医師からの診断結果や病状の説明時の体制の整備。</t>
    <phoneticPr fontId="4"/>
  </si>
  <si>
    <t>看護師や医療心理に携わる者等の同席を基本としている。
同席者は患者とその家族等の希望に応じて調整している。</t>
    <phoneticPr fontId="4"/>
  </si>
  <si>
    <t>オ</t>
    <phoneticPr fontId="4"/>
  </si>
  <si>
    <t>我が国に多いがんについて、クリティカルパス（検査及び治療等を含めた詳細な診療計画表をいう。以下同じ。）を整備し、活用状況を把握している。</t>
    <phoneticPr fontId="4"/>
  </si>
  <si>
    <t>初期治療内容に限らず、長期的視野に立った治療プロセス全体に関する十分なインフォームドコンセントの取得に努めている。</t>
    <phoneticPr fontId="4"/>
  </si>
  <si>
    <t>キャンサーボードには治療法（手術療法、薬物療法、放射線療法等）となり得る診療科の複数診療科の担当医師が参加している。</t>
    <phoneticPr fontId="4"/>
  </si>
  <si>
    <t>（はい／いいえ）</t>
    <phoneticPr fontId="4"/>
  </si>
  <si>
    <t>（はい／いいえ）</t>
    <phoneticPr fontId="4"/>
  </si>
  <si>
    <t>キャンサーボードで検討した内容については、記録の上、関係者間で共有している。</t>
    <phoneticPr fontId="4"/>
  </si>
  <si>
    <t>キ</t>
    <phoneticPr fontId="4"/>
  </si>
  <si>
    <t>院内の緩和ケアチーム、口腔ケアチーム、栄養サポートチーム、感染防止対策チーム等の専門チームへ適切に依頼ができる体制を整備している。</t>
    <phoneticPr fontId="4"/>
  </si>
  <si>
    <t>コ</t>
    <phoneticPr fontId="4"/>
  </si>
  <si>
    <t>生殖機能の温存に関しては、患者の希望を確認し、院内または地域の生殖医療に関する診療科についての情報を提供するとともに、当該診療科と治療に関する情報を共有する体制を整備している。</t>
    <phoneticPr fontId="4"/>
  </si>
  <si>
    <t>小児がん患者で長期フォローアップ中の患者については、小児がん拠点病院や連携する医療機関と情報を共有する体制を整備している。</t>
    <phoneticPr fontId="4"/>
  </si>
  <si>
    <t>治験を含めた臨床研究の枠組みで実施している。</t>
    <phoneticPr fontId="4"/>
  </si>
  <si>
    <t>先進医療の枠組みで実施している。</t>
    <phoneticPr fontId="4"/>
  </si>
  <si>
    <t>セ</t>
    <phoneticPr fontId="4"/>
  </si>
  <si>
    <t>当該体制を施設内で確保している。</t>
    <rPh sb="0" eb="2">
      <t>トウガイ</t>
    </rPh>
    <rPh sb="2" eb="4">
      <t>タイセイ</t>
    </rPh>
    <rPh sb="5" eb="7">
      <t>シセツ</t>
    </rPh>
    <rPh sb="7" eb="8">
      <t>ナイ</t>
    </rPh>
    <rPh sb="9" eb="11">
      <t>カクホ</t>
    </rPh>
    <phoneticPr fontId="4"/>
  </si>
  <si>
    <t>核医学治療や粒子線治療等の高度な放射線治療について、患者に情報提供を行うとともに、必要に応じて適切な医療機関へ紹介する体制を整備している。</t>
    <phoneticPr fontId="4"/>
  </si>
  <si>
    <t>強度変調放射線治療について、自施設で実施している。</t>
    <rPh sb="14" eb="15">
      <t>ジ</t>
    </rPh>
    <rPh sb="15" eb="17">
      <t>シセツ</t>
    </rPh>
    <rPh sb="18" eb="20">
      <t>ジッシ</t>
    </rPh>
    <phoneticPr fontId="4"/>
  </si>
  <si>
    <t>イ</t>
    <phoneticPr fontId="4"/>
  </si>
  <si>
    <t>（はい／いいえ）</t>
    <phoneticPr fontId="4"/>
  </si>
  <si>
    <t>エ</t>
    <phoneticPr fontId="4"/>
  </si>
  <si>
    <t>緩和的放射線治療について、患者に提供できる体制を整備している。</t>
    <phoneticPr fontId="4"/>
  </si>
  <si>
    <t>A</t>
    <phoneticPr fontId="4"/>
  </si>
  <si>
    <t xml:space="preserve"> ５大がん（胃・肺・肝・大腸・乳）の転移・再発症例の全身薬物療法のうち、８割以上を内科医が主となり担当している。</t>
    <rPh sb="26" eb="28">
      <t>ゼンシン</t>
    </rPh>
    <rPh sb="28" eb="30">
      <t>ヤクブツ</t>
    </rPh>
    <phoneticPr fontId="4"/>
  </si>
  <si>
    <t>薬物療法の患者にジェネリックの抗がん剤を使用する選択肢を提示することを原則としている。</t>
    <rPh sb="0" eb="2">
      <t>ヤクブツ</t>
    </rPh>
    <phoneticPr fontId="4"/>
  </si>
  <si>
    <t>（２）の①のオに規定する医師及び（２）の②のウに規定する看護師等を構成員とする緩和ケアチームを整備し、当該緩和ケアチームを組織上明確に位置付けるとともに、がん患者に対し適切な緩和ケアを提供している。</t>
    <phoneticPr fontId="4"/>
  </si>
  <si>
    <t>（２）の①のオに規定する精神症状の緩和に携わる専門的な知識及び技能を有する医師に関しても、がん診療に関するカンファレンス及び病棟回診に参加している。</t>
    <phoneticPr fontId="4"/>
  </si>
  <si>
    <t>（２）の①のオに規定する身体症状の緩和に携わる専門的な知識及び技能を有する医師は、手術療法・薬物療法・放射線治療等、がん診療に関するカンファレンス及び病棟回診に参加し、適切な助言を行うとともに、必要に応じて共同して診療計画を立案している。</t>
    <phoneticPr fontId="4"/>
  </si>
  <si>
    <t>緩和ケアに係る診療や相談支援の件数及び内容、医療用麻薬の処方量、苦痛のスクリーニング結果など、院内の緩和ケアに係る情報を把握・分析し、評価を行い、緩和ケアの提供体制の改善を図っている。</t>
    <phoneticPr fontId="4"/>
  </si>
  <si>
    <t>がん疼痛をはじめとするがん患者の苦痛に対して、必要に応じて初回処方を緩和ケアチームで実施する等、院内の診療従事者と連携し迅速かつ適切に緩和する体制を整備している。</t>
    <phoneticPr fontId="4"/>
  </si>
  <si>
    <t>ⅴ</t>
    <phoneticPr fontId="4"/>
  </si>
  <si>
    <t>医療用麻薬等の鎮痛薬の初回使用時や用量の増減時には、医師からの説明とともに薬剤師や看護師等による服薬指導を実施し、その際には自記式の服薬記録を整備活用することにより、外来・病棟を問わず医療用麻薬等を自己管理できるよう指導している。</t>
    <phoneticPr fontId="4"/>
  </si>
  <si>
    <t>カ</t>
    <phoneticPr fontId="4"/>
  </si>
  <si>
    <t>キ</t>
    <phoneticPr fontId="4"/>
  </si>
  <si>
    <t>患者や家族に対し、必要に応じて、アドバンス・ケア・プランニングを含めた意思決定支援を提供できる体制を整備している。</t>
    <phoneticPr fontId="4"/>
  </si>
  <si>
    <t>緩和ケアに関する要請および相談に関する受付窓口を設けるなど、地域の医療機関及び在宅療養支援診療所等との連携協力体制を整備している。</t>
    <rPh sb="37" eb="38">
      <t>オヨ</t>
    </rPh>
    <phoneticPr fontId="4"/>
  </si>
  <si>
    <t>⑥　地域連携の推進体制</t>
    <phoneticPr fontId="4"/>
  </si>
  <si>
    <t>病理診断又は画像診断に関する依頼、手術、放射線治療、薬物療法又は緩和ケアの提供に関する相談など、地域の医療機関の医師と診断及び治療に関する相互的な連携協力体制・教育体制を整備している。</t>
    <phoneticPr fontId="4"/>
  </si>
  <si>
    <t>当該医療圏内のがん診療に関する情報を集約し、当該圏域内の医療機関やがん患者等に対し、情報提供を行っている。</t>
    <phoneticPr fontId="4"/>
  </si>
  <si>
    <t>ウ</t>
    <phoneticPr fontId="4"/>
  </si>
  <si>
    <t>がん患者に対して、周術期の口腔健康管理や、治療中の副作用・合併症対策、口腔リハビリテーションなど、必要に応じて院内又は地域の歯科医師と連携している。</t>
    <phoneticPr fontId="4"/>
  </si>
  <si>
    <t>キ</t>
    <phoneticPr fontId="4"/>
  </si>
  <si>
    <r>
      <t>専従とは、当該診療の実施日において、当該診療に専ら従事していることをいう。この場合において、「専ら従事している」とは、その就業時間の少なくとも８割以上、当該診療に従事していることをいう。また、専任とは、当該診療の実施を専ら担当していることをいう。この場合において、「専ら担当している」とは、担当者となっていればよいものとし、その他診療を兼任していても差し支えないものとする。ただし、その就業時間の少なくとも５割以上、当該診療に従事している必要があるものとする。
　</t>
    </r>
    <r>
      <rPr>
        <u/>
        <sz val="7"/>
        <rFont val="ＭＳ Ｐゴシック"/>
        <family val="3"/>
        <charset val="128"/>
      </rPr>
      <t>※専任の人数には、専従も含めて記載すること。</t>
    </r>
    <rPh sb="233" eb="235">
      <t>センニン</t>
    </rPh>
    <rPh sb="236" eb="238">
      <t>ニンズウ</t>
    </rPh>
    <rPh sb="241" eb="243">
      <t>センジュウ</t>
    </rPh>
    <rPh sb="244" eb="245">
      <t>フク</t>
    </rPh>
    <rPh sb="247" eb="249">
      <t>キサイ</t>
    </rPh>
    <phoneticPr fontId="4"/>
  </si>
  <si>
    <t>A</t>
    <phoneticPr fontId="4"/>
  </si>
  <si>
    <t>専従常勤の人数</t>
    <rPh sb="2" eb="4">
      <t>ジョウキン</t>
    </rPh>
    <phoneticPr fontId="4"/>
  </si>
  <si>
    <t>当該技師は放射線治療に関する専門資格を有する者である。</t>
    <phoneticPr fontId="4"/>
  </si>
  <si>
    <t>うち専従常勤の人数</t>
    <rPh sb="4" eb="6">
      <t>ジョウキン</t>
    </rPh>
    <phoneticPr fontId="4"/>
  </si>
  <si>
    <t>当該技術者は医学物理学に関する専門資格を有する者である</t>
    <phoneticPr fontId="4"/>
  </si>
  <si>
    <t>うち専従常勤の人数</t>
    <rPh sb="2" eb="4">
      <t>センジュウ</t>
    </rPh>
    <rPh sb="4" eb="6">
      <t>ジョウキン</t>
    </rPh>
    <phoneticPr fontId="4"/>
  </si>
  <si>
    <t>当該看護師は放射線治療に関する専門資格を有する者である。</t>
    <phoneticPr fontId="4"/>
  </si>
  <si>
    <t>当該薬剤師はがん薬物療法に関する専門資格を有する者である。</t>
    <phoneticPr fontId="4"/>
  </si>
  <si>
    <t>当該看護師はがん看護又はがん薬物療法に関する専門資格を有する者である</t>
    <phoneticPr fontId="4"/>
  </si>
  <si>
    <t>当該看護師はがん看護又は緩和ケアに関する専門資格を有する者である</t>
    <phoneticPr fontId="4"/>
  </si>
  <si>
    <t>当該薬剤師は緩和薬物療法に関する専門資格を有する者である。</t>
    <phoneticPr fontId="4"/>
  </si>
  <si>
    <t>地域がん診療連携拠点病院の長は、当該拠点病院においてがん医療に携わる専門的な知識および技能を有する医師の専門性および活動実績等を定期的に評価し、当該医師がその専門性を十分に発揮できる体制を整備している。
※当該評価に当たっては、手術・放射線治療・薬物療法の治療件数（放射線治療・薬物療法については、入院・外来ごとに評価することが望ましい。）、紹介されたがん患者数その他診療連携の実績、論文の発表実績、研修会・日常診療等を通じた指導実績、研修会・学会等への参加実績等を参考としている。</t>
    <rPh sb="123" eb="125">
      <t>ヤクブツ</t>
    </rPh>
    <rPh sb="139" eb="141">
      <t>ヤクブツ</t>
    </rPh>
    <phoneticPr fontId="4"/>
  </si>
  <si>
    <t>以下のア～エの項目をそれぞれ満たしている。なお、同一医療圏に複数の地域拠点病院を指定する場合は、①の項目を全て満たすこと</t>
    <rPh sb="0" eb="2">
      <t>イカ</t>
    </rPh>
    <rPh sb="7" eb="9">
      <t>コウモク</t>
    </rPh>
    <rPh sb="14" eb="15">
      <t>ミ</t>
    </rPh>
    <phoneticPr fontId="4"/>
  </si>
  <si>
    <t>医師・歯科医師と協働し、緩和ケアに従事するその他の診療従事者についても受講を促している。</t>
    <rPh sb="0" eb="2">
      <t>イシ</t>
    </rPh>
    <rPh sb="3" eb="5">
      <t>シカ</t>
    </rPh>
    <rPh sb="5" eb="7">
      <t>イシ</t>
    </rPh>
    <rPh sb="8" eb="10">
      <t>キョウドウ</t>
    </rPh>
    <rPh sb="12" eb="14">
      <t>カンワ</t>
    </rPh>
    <rPh sb="17" eb="19">
      <t>ジュウジ</t>
    </rPh>
    <rPh sb="23" eb="24">
      <t>タ</t>
    </rPh>
    <rPh sb="25" eb="27">
      <t>シンリョウ</t>
    </rPh>
    <rPh sb="27" eb="30">
      <t>ジュウジシャ</t>
    </rPh>
    <rPh sb="35" eb="37">
      <t>ジュコウ</t>
    </rPh>
    <rPh sb="38" eb="39">
      <t>ウナガ</t>
    </rPh>
    <phoneticPr fontId="4"/>
  </si>
  <si>
    <t>C</t>
    <phoneticPr fontId="4"/>
  </si>
  <si>
    <t>自施設に所属する臨床研修医の人数</t>
    <phoneticPr fontId="4"/>
  </si>
  <si>
    <t>連携する地域の医療施設におけるがん診療に携わる医師に対して、緩和ケアに関する研修の受講勧奨を行っている。</t>
    <phoneticPr fontId="4"/>
  </si>
  <si>
    <t>外来初診時等に主治医等から、がん患者及びその家族に対し、相談支援センターについて説明する等、診断初期の段階から相談支援センターの周知が図られる体制を整備している。</t>
    <phoneticPr fontId="4"/>
  </si>
  <si>
    <t>　</t>
    <phoneticPr fontId="4"/>
  </si>
  <si>
    <t>地域の医療機関に対し、相談支援センターに関する広報を行っている。</t>
    <phoneticPr fontId="4"/>
  </si>
  <si>
    <t>地域の医療機関からの相談依頼があった場合に受け入れ可能な体制を整備している。</t>
    <phoneticPr fontId="4"/>
  </si>
  <si>
    <t>患者からの相談に対し、必要に応じて院内の医療従事者が対応できるように、相談支援センターと院内の医療従事者が協働している。</t>
    <phoneticPr fontId="4"/>
  </si>
  <si>
    <t>相談支援センターの支援員は、Ⅳの２の（３）に規定する当該都道府県にある都道府県拠点病院が実施する相談支援に携わる者を対象とした研修を受講している。</t>
    <phoneticPr fontId="4"/>
  </si>
  <si>
    <t>がんの病態や標準的治療法等、がんの治療に関する一般的な情報を提供している。</t>
    <phoneticPr fontId="4"/>
  </si>
  <si>
    <t>産業保健総合支援センターや職業安定所等との効果的な連携により提供している。</t>
    <phoneticPr fontId="4"/>
  </si>
  <si>
    <t>地域の医療機関におけるがん医療の連携協力体制の事例に関する情報の収集、提供を行っている。</t>
    <phoneticPr fontId="4"/>
  </si>
  <si>
    <t>ス</t>
    <phoneticPr fontId="4"/>
  </si>
  <si>
    <t>がん登録等の推進に関する法律（平成25年法律第111号）第44条第１項の規定に基づき定められた、院内がん登録の実施に係る指針（平成27年厚生労働省告示第470号）に即して院内がん登録を実施している。</t>
    <phoneticPr fontId="4"/>
  </si>
  <si>
    <t>③</t>
    <phoneticPr fontId="4"/>
  </si>
  <si>
    <t>配置された者は国立がん研究センターが示すがん登録に係るマニュアルに習熟している。</t>
    <phoneticPr fontId="4"/>
  </si>
  <si>
    <r>
      <t>人　</t>
    </r>
    <r>
      <rPr>
        <sz val="7"/>
        <color rgb="FFFF0000"/>
        <rFont val="ＭＳ Ｐゴシック"/>
        <family val="3"/>
        <charset val="128"/>
      </rPr>
      <t>1人以上</t>
    </r>
    <rPh sb="3" eb="4">
      <t>ヒト</t>
    </rPh>
    <rPh sb="4" eb="6">
      <t>イジョウ</t>
    </rPh>
    <phoneticPr fontId="4"/>
  </si>
  <si>
    <t>院内がん登録の登録様式については、国立がん研究センターが提示する院内がん登録に係る標準様式に準拠している。</t>
    <phoneticPr fontId="4"/>
  </si>
  <si>
    <t>患者に対して治験も含めた臨床研究、先進医療、患者申出療養等に関する適切な情報提供を行うとともに、必要に応じて適切な医療機関に紹介している。</t>
    <phoneticPr fontId="4"/>
  </si>
  <si>
    <t>（１）</t>
    <phoneticPr fontId="4"/>
  </si>
  <si>
    <t>医療に係る安全管理を行う者（以下「医療安全管理者」という。） として（１）に規定する医師に加え、専任で常勤の薬剤師及び専従で常勤の看護師を配置している。</t>
    <phoneticPr fontId="4"/>
  </si>
  <si>
    <t>医療安全管理者は、医療安全対策に係る研修を受講している。</t>
    <phoneticPr fontId="4"/>
  </si>
  <si>
    <t>（５）</t>
    <phoneticPr fontId="4"/>
  </si>
  <si>
    <t>①</t>
    <phoneticPr fontId="4"/>
  </si>
  <si>
    <t>②</t>
    <phoneticPr fontId="4"/>
  </si>
  <si>
    <t>当該施設で未承認新規医薬品の使用や承認薬の適応外使用や高難度新規医療技術を用いた医療の提供を実施している。</t>
    <rPh sb="46" eb="48">
      <t>ジッシ</t>
    </rPh>
    <phoneticPr fontId="4"/>
  </si>
  <si>
    <t>当該医療の適応の安全性や妥当性、倫理性について検討するための組織（倫理審査委員会、薬事委員会等）を設置し、病院として事前に検討を行っている。</t>
    <phoneticPr fontId="4"/>
  </si>
  <si>
    <t>医療安全のための患者窓口を設置し、患者からの苦情や相談に応じられる体制を確保している。</t>
    <phoneticPr fontId="4"/>
  </si>
  <si>
    <t>７　医療に係る安全管理</t>
    <phoneticPr fontId="4"/>
  </si>
  <si>
    <t>８　地域拠点病院（高度型）の指定要件について</t>
    <phoneticPr fontId="4"/>
  </si>
  <si>
    <t>以下は、地域拠点病院（高度型）としての推薦を行う場合のみ記入すること。</t>
    <rPh sb="0" eb="2">
      <t>イカ</t>
    </rPh>
    <rPh sb="19" eb="21">
      <t>スイセン</t>
    </rPh>
    <rPh sb="22" eb="23">
      <t>オコナ</t>
    </rPh>
    <rPh sb="24" eb="26">
      <t>バアイ</t>
    </rPh>
    <rPh sb="28" eb="30">
      <t>キニュウ</t>
    </rPh>
    <phoneticPr fontId="4"/>
  </si>
  <si>
    <t>同一医療圏に複数の地域拠点病院がある場合は、Ⅱの２の（１）の①に規定する診療実績が当該医療圏において最も優れている。</t>
    <phoneticPr fontId="4"/>
  </si>
  <si>
    <t>③</t>
    <phoneticPr fontId="4"/>
  </si>
  <si>
    <t>④</t>
    <phoneticPr fontId="4"/>
  </si>
  <si>
    <t>⑤</t>
    <phoneticPr fontId="4"/>
  </si>
  <si>
    <t>⑥</t>
    <phoneticPr fontId="4"/>
  </si>
  <si>
    <t>相談支援に携わる者のうち、少なくとも１人は国立がん研究センターによる相談員指導者研修を修了している。</t>
    <phoneticPr fontId="4"/>
  </si>
  <si>
    <t>相談員指導者研修を修了している人数。</t>
    <rPh sb="0" eb="2">
      <t>ソウダン</t>
    </rPh>
    <rPh sb="2" eb="3">
      <t>イン</t>
    </rPh>
    <rPh sb="3" eb="6">
      <t>シドウシャ</t>
    </rPh>
    <rPh sb="6" eb="8">
      <t>ケンシュウ</t>
    </rPh>
    <rPh sb="9" eb="11">
      <t>シュウリョウ</t>
    </rPh>
    <rPh sb="15" eb="17">
      <t>ニンズウ</t>
    </rPh>
    <phoneticPr fontId="4"/>
  </si>
  <si>
    <t>がん看護に関する専門資格を有する看護師等による定期的ながん患者カウンセリングを行っている。</t>
    <phoneticPr fontId="4"/>
  </si>
  <si>
    <t>緩和ケアセンターの機能を統括する医師を緩和ケアセンター長として１人配置している。なお、当該医師については、常勤であり、なおかつ院内において管理的立場の医師である。</t>
    <phoneticPr fontId="4"/>
  </si>
  <si>
    <t>ジェネラルマネージャーは、常勤であり、かつ院内において管理的立場の看護師である。</t>
    <phoneticPr fontId="4"/>
  </si>
  <si>
    <t>緩和ケアセンターにおける相談支援業務に専任の相談支援に携わる者を１人以上配置している。
※当該者については相談支援センターの相談支援に携わる者との兼任および、相談支援センター内にて当該業務に従事することを可とする。</t>
    <phoneticPr fontId="4"/>
  </si>
  <si>
    <t>都道府県内のがん診療連携拠点病院、特定領域拠点病院、地域がん診療病院におけるＰＤＣＡサイクルの確保について、当該都道府県内の取組について情報の取りまとめを行う等、中心となって情報共有と相互評価を行い、地域に対してわかりやすく広報している。</t>
    <phoneticPr fontId="4"/>
  </si>
  <si>
    <t>提供した医療について、事後評価を行っている。</t>
    <phoneticPr fontId="4"/>
  </si>
  <si>
    <t>Ⅱに規定する地域がん診療連携拠点病院の指定要件を満している。
ただし、がんの種類に応じて必要な治療法が異なる可能性があるため、指定にあたってはⅡ の要件のうち満たしていない項目がある場合には、個別に指定の可否を検討する。</t>
    <phoneticPr fontId="4"/>
  </si>
  <si>
    <t>キャンサーボードには緩和ケア担当医師や病理医も参加している。</t>
    <phoneticPr fontId="4"/>
  </si>
  <si>
    <t>遠隔病理診断も含め術中迅速病理診断が可能な体制を確保している。</t>
    <rPh sb="7" eb="8">
      <t>フク</t>
    </rPh>
    <phoneticPr fontId="4"/>
  </si>
  <si>
    <t>C</t>
    <phoneticPr fontId="4"/>
  </si>
  <si>
    <t>確実な連携体制を確保するため、グループ指定を受けるがん診療連携拠点病院と定期的な合同のカンファレンスを開催している。</t>
    <phoneticPr fontId="4"/>
  </si>
  <si>
    <t>集学的治療及び標準的治療等の質の評価のため、必要な情報を、国に届け出ている。</t>
    <phoneticPr fontId="4"/>
  </si>
  <si>
    <t>-</t>
    <phoneticPr fontId="4"/>
  </si>
  <si>
    <t>（はい／いいえ）</t>
    <phoneticPr fontId="4"/>
  </si>
  <si>
    <t>-</t>
    <phoneticPr fontId="4"/>
  </si>
  <si>
    <t>（はい／いいえ）</t>
    <phoneticPr fontId="4"/>
  </si>
  <si>
    <t>（はい／いいえ）</t>
    <phoneticPr fontId="4"/>
  </si>
  <si>
    <t>医師からの診断結果や病状の説明時の体制の整備。</t>
    <phoneticPr fontId="4"/>
  </si>
  <si>
    <t>i</t>
    <phoneticPr fontId="4"/>
  </si>
  <si>
    <t>看護師や医療心理に携わる者等の同席を基本としている。
同席者は患者とその家族等の希望に応じて調整している。</t>
    <phoneticPr fontId="4"/>
  </si>
  <si>
    <t>A</t>
    <phoneticPr fontId="4"/>
  </si>
  <si>
    <t>（はい／いいえ）</t>
    <phoneticPr fontId="4"/>
  </si>
  <si>
    <t>ii</t>
    <phoneticPr fontId="4"/>
  </si>
  <si>
    <t>説明時には、初期治療内容に限らず、長期的視野に立った治療プロセス全体に関する十分なインフォームドコンセントの取得に努めている。</t>
    <rPh sb="0" eb="2">
      <t>セツメイ</t>
    </rPh>
    <rPh sb="2" eb="3">
      <t>ジ</t>
    </rPh>
    <phoneticPr fontId="4"/>
  </si>
  <si>
    <t>i</t>
    <phoneticPr fontId="4"/>
  </si>
  <si>
    <t>キャンサーボードには治療法（手術療法、薬物療法、放射線療法等）となり得る診療科の複数診療科の担当医師が参加している。</t>
    <phoneticPr fontId="4"/>
  </si>
  <si>
    <t>A</t>
    <phoneticPr fontId="4"/>
  </si>
  <si>
    <t>（はい／いいえ）</t>
    <phoneticPr fontId="4"/>
  </si>
  <si>
    <t>（はい／いいえ）</t>
    <phoneticPr fontId="4"/>
  </si>
  <si>
    <t>ii</t>
    <phoneticPr fontId="4"/>
  </si>
  <si>
    <t>A</t>
    <phoneticPr fontId="4"/>
  </si>
  <si>
    <t>iii</t>
    <phoneticPr fontId="4"/>
  </si>
  <si>
    <t>キャンサーボードで検討した内容については、記録の上、関係者間で共有している。</t>
    <phoneticPr fontId="4"/>
  </si>
  <si>
    <t>エに規定するスクリーニングを行った上で、歯科医師や薬剤師、看護師、管理栄養士、歯科衛生士、理学療法士、作業療法士、言語聴覚士、社会福祉士等の専門的多職種の参加を必要に応じて求めている</t>
    <phoneticPr fontId="4"/>
  </si>
  <si>
    <t>院内の緩和ケアチーム、口腔ケアチーム、栄養サポートチーム、感染防止対策チーム等の専門チームへ適切に依頼ができる体制を整備している。</t>
    <phoneticPr fontId="4"/>
  </si>
  <si>
    <t>A</t>
    <phoneticPr fontId="4"/>
  </si>
  <si>
    <t>（はい／いいえ）</t>
    <phoneticPr fontId="4"/>
  </si>
  <si>
    <t>コ</t>
    <phoneticPr fontId="4"/>
  </si>
  <si>
    <t>サ</t>
    <phoneticPr fontId="4"/>
  </si>
  <si>
    <t>シ</t>
    <phoneticPr fontId="4"/>
  </si>
  <si>
    <t>小児がん患者で長期フォローアップ中の患者については、小児がん拠点病院や連携する医療機関と情報を共有する体制を整備している。</t>
    <phoneticPr fontId="4"/>
  </si>
  <si>
    <t>ス</t>
    <phoneticPr fontId="4"/>
  </si>
  <si>
    <t>治験を含めた臨床研究の枠組みで実施している。</t>
    <phoneticPr fontId="4"/>
  </si>
  <si>
    <t>先進医療の枠組みで実施している。</t>
    <phoneticPr fontId="4"/>
  </si>
  <si>
    <t>-</t>
    <phoneticPr fontId="4"/>
  </si>
  <si>
    <t>設備や人材配置の点から放射線治療の提供が困難である場合には、グループ指定を受けるがん診療連携拠点病院と連携することにより放射線治療を提供できる体制を整備している。</t>
    <phoneticPr fontId="4"/>
  </si>
  <si>
    <t>医療安全委員会</t>
    <rPh sb="0" eb="2">
      <t>イリョウ</t>
    </rPh>
    <rPh sb="2" eb="4">
      <t>アンゼン</t>
    </rPh>
    <rPh sb="4" eb="7">
      <t>イインカイ</t>
    </rPh>
    <phoneticPr fontId="4"/>
  </si>
  <si>
    <t>（都道府県がん診療連携拠点／地域がん診療連携拠点／地域拠点（高度型）／特定領域がん診療連携拠点／地域がん診療）</t>
    <rPh sb="25" eb="27">
      <t>チイキ</t>
    </rPh>
    <rPh sb="27" eb="29">
      <t>キョテン</t>
    </rPh>
    <rPh sb="30" eb="32">
      <t>コウド</t>
    </rPh>
    <rPh sb="32" eb="33">
      <t>ガタ</t>
    </rPh>
    <phoneticPr fontId="4"/>
  </si>
  <si>
    <t>ウ</t>
    <phoneticPr fontId="4"/>
  </si>
  <si>
    <t>（２）の①のオに規定する身体症状の緩和に携わる専門的な知識及び技能を有する医師は、手術療法・薬物療法・放射線治療等、がん診療に関するカンファレンス及び病棟回診に参加し、適切な助言を行うとともに、必要に応じて共同して診療計画を立案している。</t>
    <phoneticPr fontId="4"/>
  </si>
  <si>
    <t>ⅴ</t>
    <phoneticPr fontId="4"/>
  </si>
  <si>
    <t>オ</t>
    <phoneticPr fontId="4"/>
  </si>
  <si>
    <t>医療用麻薬等の鎮痛薬の初回使用時や用量の増減時には、医師からの説明とともに薬剤師や看護師等による服薬指導を実施し、その際には自記式の服薬記録を整備活用することにより、外来・病棟を問わず医療用麻薬等を自己管理できるよう指導している。</t>
    <phoneticPr fontId="4"/>
  </si>
  <si>
    <t>A</t>
    <phoneticPr fontId="4"/>
  </si>
  <si>
    <t>院内の医療従事者と緩和ケアチームとの連携を以下により確保</t>
    <phoneticPr fontId="4"/>
  </si>
  <si>
    <t>緩和ケアチームへがん患者の診療を依頼する手順には、医師だけではなく、看護師や薬剤師など他の診療従事者からも依頼できる体制を確保している。</t>
    <phoneticPr fontId="4"/>
  </si>
  <si>
    <t>ii</t>
    <phoneticPr fontId="4"/>
  </si>
  <si>
    <t>A</t>
    <phoneticPr fontId="4"/>
  </si>
  <si>
    <t>iii</t>
    <phoneticPr fontId="4"/>
  </si>
  <si>
    <t>C</t>
    <phoneticPr fontId="4"/>
  </si>
  <si>
    <t>A</t>
    <phoneticPr fontId="4"/>
  </si>
  <si>
    <t>-</t>
    <phoneticPr fontId="4"/>
  </si>
  <si>
    <t>A</t>
    <phoneticPr fontId="4"/>
  </si>
  <si>
    <t>ク</t>
    <phoneticPr fontId="4"/>
  </si>
  <si>
    <t>議論する場は既存の会議体を利用する等の工夫を行っている。</t>
    <phoneticPr fontId="4"/>
  </si>
  <si>
    <t>-</t>
    <phoneticPr fontId="4"/>
  </si>
  <si>
    <t>イ</t>
    <phoneticPr fontId="4"/>
  </si>
  <si>
    <t>病理診断又は画像診断に関する依頼、手術、放射線治療、薬物療法又は緩和ケアの提供に関する相談など、地域の医療機関の医師と診断及び治療に関する相互的な連携協力体制・教育体制を整備している。</t>
    <phoneticPr fontId="4"/>
  </si>
  <si>
    <t>ウ</t>
    <phoneticPr fontId="4"/>
  </si>
  <si>
    <t>当該医療圏内のがん診療に関する情報を集約し、当該圏域内の医療機関やがん患者等に対し、情報提供を行っている。</t>
    <phoneticPr fontId="4"/>
  </si>
  <si>
    <t>エ</t>
    <phoneticPr fontId="4"/>
  </si>
  <si>
    <t>がん患者に対して、周術期の口腔健康管理や、治療中の副作用・合併症対策、口腔リハビリテーションなど、必要に応じて院内又は地域の歯科医師と連携している。</t>
    <phoneticPr fontId="4"/>
  </si>
  <si>
    <t>オ</t>
    <phoneticPr fontId="4"/>
  </si>
  <si>
    <t>カ</t>
    <phoneticPr fontId="4"/>
  </si>
  <si>
    <t>キ</t>
    <phoneticPr fontId="4"/>
  </si>
  <si>
    <r>
      <t>人　</t>
    </r>
    <r>
      <rPr>
        <sz val="7"/>
        <color rgb="FFFF0000"/>
        <rFont val="ＭＳ Ｐゴシック"/>
        <family val="3"/>
        <charset val="128"/>
      </rPr>
      <t>１人以上</t>
    </r>
    <rPh sb="2" eb="4">
      <t>ヒトリ</t>
    </rPh>
    <rPh sb="4" eb="6">
      <t>イジョウ</t>
    </rPh>
    <phoneticPr fontId="4"/>
  </si>
  <si>
    <t>C</t>
    <phoneticPr fontId="4"/>
  </si>
  <si>
    <t>当該看護師はがん看護又はがん薬物療法に関する専門資格を有する者である</t>
    <phoneticPr fontId="4"/>
  </si>
  <si>
    <t>C</t>
    <phoneticPr fontId="4"/>
  </si>
  <si>
    <t>-</t>
    <phoneticPr fontId="4"/>
  </si>
  <si>
    <t>C</t>
    <phoneticPr fontId="4"/>
  </si>
  <si>
    <t>C</t>
    <phoneticPr fontId="4"/>
  </si>
  <si>
    <t>（２）院内がん登録</t>
    <phoneticPr fontId="4"/>
  </si>
  <si>
    <t>①</t>
    <phoneticPr fontId="4"/>
  </si>
  <si>
    <t>がん登録等の推進に関する法律（平成25年法律第111号）第44条第１項の規定に基づき定められた、院内がん登録の実施に係る指針（平成27年厚生労働省告示第470号）に即して院内がん登録を実施している。</t>
    <phoneticPr fontId="4"/>
  </si>
  <si>
    <t>A</t>
    <phoneticPr fontId="4"/>
  </si>
  <si>
    <t>②</t>
    <phoneticPr fontId="4"/>
  </si>
  <si>
    <t>③</t>
    <phoneticPr fontId="4"/>
  </si>
  <si>
    <t>配置された者は国立がん研究センターが示すがん登録に係るマニュアルに習熟している。</t>
    <phoneticPr fontId="4"/>
  </si>
  <si>
    <t>④</t>
    <phoneticPr fontId="4"/>
  </si>
  <si>
    <t>院内がん登録の登録様式については、国立がん研究センターが提示する院内がん登録に係る標準様式に準拠している。</t>
    <phoneticPr fontId="4"/>
  </si>
  <si>
    <t>⑤</t>
    <phoneticPr fontId="4"/>
  </si>
  <si>
    <t>⑥</t>
    <phoneticPr fontId="4"/>
  </si>
  <si>
    <t>⑦</t>
    <phoneticPr fontId="4"/>
  </si>
  <si>
    <t>⑧</t>
    <phoneticPr fontId="4"/>
  </si>
  <si>
    <t>専従で、院内がん登録の実務を担う者として、国立がん研究センターが提供する研修で認定を受けている者を１人以上配置している。</t>
    <rPh sb="47" eb="48">
      <t>モノ</t>
    </rPh>
    <phoneticPr fontId="4"/>
  </si>
  <si>
    <t>（１）</t>
    <phoneticPr fontId="4"/>
  </si>
  <si>
    <t>A</t>
    <phoneticPr fontId="4"/>
  </si>
  <si>
    <t>-</t>
    <phoneticPr fontId="4"/>
  </si>
  <si>
    <t>①</t>
    <phoneticPr fontId="4"/>
  </si>
  <si>
    <t>医療安全管理者は、医療安全対策に係る研修を受講している。</t>
    <phoneticPr fontId="4"/>
  </si>
  <si>
    <t>C</t>
    <phoneticPr fontId="4"/>
  </si>
  <si>
    <t>当該医療の適応の安全性や妥当性、倫理性について検討するための組織（倫理審査委員会、薬事委員会等）を設置し、病院として事前に検討を行っている。</t>
    <phoneticPr fontId="4"/>
  </si>
  <si>
    <t>②</t>
    <phoneticPr fontId="4"/>
  </si>
  <si>
    <t>医療安全のための患者窓口を設置し、患者からの苦情や相談に応じられる体制を確保している。</t>
    <phoneticPr fontId="4"/>
  </si>
  <si>
    <t>医療安全管理者として（１）に規定する医師に加え、常勤の薬剤師及び専従かつ常勤の看護師を配置している。</t>
    <phoneticPr fontId="4"/>
  </si>
  <si>
    <t>当該薬剤師は専任常勤である。</t>
    <rPh sb="0" eb="2">
      <t>トウガイ</t>
    </rPh>
    <rPh sb="6" eb="8">
      <t>センニン</t>
    </rPh>
    <rPh sb="8" eb="10">
      <t>ジョウキン</t>
    </rPh>
    <phoneticPr fontId="4"/>
  </si>
  <si>
    <t>糖尿病の専門チームを整備し、当該糖尿病チームを組織上明確に位置付け、がん患者に対して適切な血糖コントロールを行っている。</t>
    <phoneticPr fontId="4"/>
  </si>
  <si>
    <t>②</t>
    <phoneticPr fontId="4"/>
  </si>
  <si>
    <t>当該２次医療圏に居住するがん患者の診療実績の割合</t>
    <rPh sb="0" eb="2">
      <t>トウガイ</t>
    </rPh>
    <rPh sb="3" eb="4">
      <t>ツギ</t>
    </rPh>
    <rPh sb="4" eb="6">
      <t>イリョウ</t>
    </rPh>
    <rPh sb="6" eb="7">
      <t>ケン</t>
    </rPh>
    <rPh sb="8" eb="10">
      <t>キョジュウ</t>
    </rPh>
    <rPh sb="14" eb="16">
      <t>カンジャ</t>
    </rPh>
    <rPh sb="17" eb="19">
      <t>シンリョウ</t>
    </rPh>
    <rPh sb="19" eb="21">
      <t>ジッセキ</t>
    </rPh>
    <rPh sb="22" eb="24">
      <t>ワリアイ</t>
    </rPh>
    <phoneticPr fontId="4"/>
  </si>
  <si>
    <t>-</t>
    <phoneticPr fontId="4"/>
  </si>
  <si>
    <t>②</t>
    <phoneticPr fontId="4"/>
  </si>
  <si>
    <t>各治療の状況について</t>
    <rPh sb="0" eb="3">
      <t>カクチリョウ</t>
    </rPh>
    <rPh sb="4" eb="6">
      <t>ジョウキョウ</t>
    </rPh>
    <phoneticPr fontId="4"/>
  </si>
  <si>
    <t>放射線治療の状況</t>
    <rPh sb="0" eb="3">
      <t>ホウシャセン</t>
    </rPh>
    <rPh sb="3" eb="5">
      <t>チリョウ</t>
    </rPh>
    <rPh sb="6" eb="8">
      <t>ジョウキョウ</t>
    </rPh>
    <phoneticPr fontId="4"/>
  </si>
  <si>
    <t>　※以下、放射線治療件数に関する項目は、必ず放射線治療責任医師の確認を取って記入すること。</t>
  </si>
  <si>
    <t>体外照射</t>
  </si>
  <si>
    <t>人</t>
    <rPh sb="0" eb="1">
      <t>ニン</t>
    </rPh>
    <phoneticPr fontId="4"/>
  </si>
  <si>
    <t>※原発巣に記載してください。</t>
  </si>
  <si>
    <t>肺がん</t>
    <rPh sb="0" eb="1">
      <t>ハイ</t>
    </rPh>
    <phoneticPr fontId="4"/>
  </si>
  <si>
    <t>胃がん</t>
    <rPh sb="0" eb="1">
      <t>イ</t>
    </rPh>
    <phoneticPr fontId="4"/>
  </si>
  <si>
    <t>肝がん</t>
    <rPh sb="0" eb="1">
      <t>カン</t>
    </rPh>
    <phoneticPr fontId="4"/>
  </si>
  <si>
    <t>大腸がん</t>
    <rPh sb="0" eb="2">
      <t>ダイチョウ</t>
    </rPh>
    <phoneticPr fontId="4"/>
  </si>
  <si>
    <t>乳がん</t>
    <rPh sb="0" eb="1">
      <t>ニュウ</t>
    </rPh>
    <phoneticPr fontId="4"/>
  </si>
  <si>
    <t>粒子線治療（重粒子線、陽子線治療）</t>
    <rPh sb="0" eb="3">
      <t>リュウシセン</t>
    </rPh>
    <rPh sb="3" eb="5">
      <t>チリョウ</t>
    </rPh>
    <rPh sb="6" eb="10">
      <t>ジュウリュウシセン</t>
    </rPh>
    <rPh sb="11" eb="14">
      <t>ヨウシセン</t>
    </rPh>
    <rPh sb="14" eb="16">
      <t>チリョウ</t>
    </rPh>
    <phoneticPr fontId="4"/>
  </si>
  <si>
    <t>核医学治療</t>
    <rPh sb="0" eb="1">
      <t>カク</t>
    </rPh>
    <rPh sb="1" eb="3">
      <t>イガク</t>
    </rPh>
    <rPh sb="3" eb="5">
      <t>チリョウ</t>
    </rPh>
    <phoneticPr fontId="4"/>
  </si>
  <si>
    <t>密封小線源治療</t>
    <rPh sb="0" eb="2">
      <t>ミップウ</t>
    </rPh>
    <rPh sb="2" eb="5">
      <t>ショウセンゲン</t>
    </rPh>
    <rPh sb="5" eb="7">
      <t>チリョウ</t>
    </rPh>
    <phoneticPr fontId="4"/>
  </si>
  <si>
    <t>我が国に多いがんに関する悪性腫瘍の手術件数</t>
    <rPh sb="0" eb="1">
      <t>ワ</t>
    </rPh>
    <rPh sb="2" eb="3">
      <t>クニ</t>
    </rPh>
    <rPh sb="4" eb="5">
      <t>オオ</t>
    </rPh>
    <rPh sb="9" eb="10">
      <t>カン</t>
    </rPh>
    <rPh sb="19" eb="21">
      <t>ケンスウ</t>
    </rPh>
    <phoneticPr fontId="4"/>
  </si>
  <si>
    <t>上記人数</t>
    <rPh sb="0" eb="2">
      <t>ジョウキ</t>
    </rPh>
    <rPh sb="2" eb="4">
      <t>ニンズウ</t>
    </rPh>
    <phoneticPr fontId="4"/>
  </si>
  <si>
    <t>C</t>
    <phoneticPr fontId="4"/>
  </si>
  <si>
    <t>地域を対象として、緩和ケアやがん教育をはじめとするがんに関する普及啓発に努めている。</t>
    <phoneticPr fontId="4"/>
  </si>
  <si>
    <t>-</t>
    <phoneticPr fontId="4"/>
  </si>
  <si>
    <t>歯科口腔ケアの専門チームを整備し、当該歯科口腔ケアチームを組織上明確に位置付け、がん患者に対して適切な歯科口腔ケアを提供している。</t>
    <rPh sb="19" eb="21">
      <t>シカ</t>
    </rPh>
    <phoneticPr fontId="4"/>
  </si>
  <si>
    <t>ク</t>
    <phoneticPr fontId="4"/>
  </si>
  <si>
    <t>ケ</t>
    <phoneticPr fontId="4"/>
  </si>
  <si>
    <t>初級認定を受けた院内がん登録の実務を担う専従者の人数</t>
    <rPh sb="0" eb="2">
      <t>ショキュウ</t>
    </rPh>
    <rPh sb="2" eb="4">
      <t>ニンテイ</t>
    </rPh>
    <rPh sb="5" eb="6">
      <t>ウ</t>
    </rPh>
    <rPh sb="22" eb="23">
      <t>シャ</t>
    </rPh>
    <rPh sb="24" eb="25">
      <t>ニン</t>
    </rPh>
    <phoneticPr fontId="4"/>
  </si>
  <si>
    <t>人</t>
    <phoneticPr fontId="4"/>
  </si>
  <si>
    <t>地域を対象として、緩和ケアやがん教育をはじめとするがんに関する普及啓発に努めている。</t>
    <phoneticPr fontId="4"/>
  </si>
  <si>
    <t>手術療法</t>
    <rPh sb="0" eb="2">
      <t>シュジュツ</t>
    </rPh>
    <rPh sb="2" eb="4">
      <t>リョウホウ</t>
    </rPh>
    <phoneticPr fontId="4"/>
  </si>
  <si>
    <t>薬物療法</t>
    <rPh sb="0" eb="2">
      <t>ヤクブツ</t>
    </rPh>
    <rPh sb="2" eb="4">
      <t>リョウホウ</t>
    </rPh>
    <phoneticPr fontId="4"/>
  </si>
  <si>
    <t>放射線療法</t>
    <rPh sb="0" eb="3">
      <t>ホウシャセン</t>
    </rPh>
    <rPh sb="3" eb="5">
      <t>リョウホウ</t>
    </rPh>
    <phoneticPr fontId="4"/>
  </si>
  <si>
    <t>自院での治療</t>
    <rPh sb="0" eb="2">
      <t>ジイン</t>
    </rPh>
    <rPh sb="4" eb="6">
      <t>チリョウ</t>
    </rPh>
    <phoneticPr fontId="4"/>
  </si>
  <si>
    <t>セカンドオピニオンの受け入れ</t>
    <rPh sb="10" eb="11">
      <t>ウ</t>
    </rPh>
    <rPh sb="12" eb="13">
      <t>イ</t>
    </rPh>
    <phoneticPr fontId="4"/>
  </si>
  <si>
    <t>治療の実施状況</t>
    <rPh sb="0" eb="2">
      <t>チリョウ</t>
    </rPh>
    <rPh sb="3" eb="5">
      <t>ジッシ</t>
    </rPh>
    <rPh sb="5" eb="7">
      <t>ジョウキョウ</t>
    </rPh>
    <phoneticPr fontId="4"/>
  </si>
  <si>
    <t>治療の実施状況（○：治療を実施している　　△：グループ指定により対応しているがん（地域がん診療病院のみ選択可）　　×：治療を実施していない）</t>
    <rPh sb="0" eb="2">
      <t>チリョウ</t>
    </rPh>
    <rPh sb="3" eb="5">
      <t>ジッシ</t>
    </rPh>
    <rPh sb="5" eb="7">
      <t>ジョウキョウ</t>
    </rPh>
    <rPh sb="10" eb="12">
      <t>チリョウ</t>
    </rPh>
    <rPh sb="13" eb="15">
      <t>ジッシ</t>
    </rPh>
    <rPh sb="41" eb="43">
      <t>チイキ</t>
    </rPh>
    <rPh sb="45" eb="47">
      <t>シンリョウ</t>
    </rPh>
    <rPh sb="47" eb="49">
      <t>ビョウイン</t>
    </rPh>
    <rPh sb="51" eb="53">
      <t>センタク</t>
    </rPh>
    <rPh sb="53" eb="54">
      <t>カ</t>
    </rPh>
    <rPh sb="59" eb="61">
      <t>チリョウ</t>
    </rPh>
    <rPh sb="62" eb="64">
      <t>ジッシ</t>
    </rPh>
    <phoneticPr fontId="4"/>
  </si>
  <si>
    <t>我が国に多いがん</t>
  </si>
  <si>
    <t>頭部/頸部</t>
    <rPh sb="0" eb="2">
      <t>トウブ</t>
    </rPh>
    <rPh sb="3" eb="5">
      <t>ケイブ</t>
    </rPh>
    <phoneticPr fontId="4"/>
  </si>
  <si>
    <t>脳腫瘍</t>
    <rPh sb="0" eb="3">
      <t>ノウシュヨウ</t>
    </rPh>
    <phoneticPr fontId="4"/>
  </si>
  <si>
    <t>脊髄腫瘍</t>
    <rPh sb="0" eb="2">
      <t>セキズイ</t>
    </rPh>
    <rPh sb="2" eb="4">
      <t>シュヨウ</t>
    </rPh>
    <phoneticPr fontId="4"/>
  </si>
  <si>
    <t>眼・眼窩腫瘍</t>
    <rPh sb="0" eb="1">
      <t>メ</t>
    </rPh>
    <rPh sb="2" eb="4">
      <t>ガンカ</t>
    </rPh>
    <rPh sb="4" eb="6">
      <t>シュヨウ</t>
    </rPh>
    <phoneticPr fontId="4"/>
  </si>
  <si>
    <t>口腔がん・咽頭がん・鼻のがん</t>
    <rPh sb="0" eb="2">
      <t>コウクウ</t>
    </rPh>
    <rPh sb="5" eb="7">
      <t>イントウ</t>
    </rPh>
    <rPh sb="10" eb="11">
      <t>ハナ</t>
    </rPh>
    <phoneticPr fontId="4"/>
  </si>
  <si>
    <t>胸部</t>
    <rPh sb="0" eb="2">
      <t>キョウブ</t>
    </rPh>
    <phoneticPr fontId="4"/>
  </si>
  <si>
    <t>縦隔腫瘍</t>
    <rPh sb="0" eb="2">
      <t>ジュウカク</t>
    </rPh>
    <rPh sb="2" eb="4">
      <t>シュヨウ</t>
    </rPh>
    <phoneticPr fontId="4"/>
  </si>
  <si>
    <t>中皮腫</t>
    <rPh sb="0" eb="3">
      <t>チュウヒシュ</t>
    </rPh>
    <phoneticPr fontId="4"/>
  </si>
  <si>
    <t>消化管</t>
    <rPh sb="0" eb="3">
      <t>ショウカカン</t>
    </rPh>
    <phoneticPr fontId="4"/>
  </si>
  <si>
    <t>食道がん</t>
    <rPh sb="0" eb="2">
      <t>ショクドウ</t>
    </rPh>
    <phoneticPr fontId="4"/>
  </si>
  <si>
    <t>小腸がん</t>
    <rPh sb="0" eb="2">
      <t>ショウチョウ</t>
    </rPh>
    <phoneticPr fontId="4"/>
  </si>
  <si>
    <t>GIST</t>
    <phoneticPr fontId="4"/>
  </si>
  <si>
    <t>胆道/膵臓</t>
    <rPh sb="0" eb="2">
      <t>タンドウ</t>
    </rPh>
    <rPh sb="3" eb="5">
      <t>スイゾウ</t>
    </rPh>
    <phoneticPr fontId="4"/>
  </si>
  <si>
    <t>胆道がん</t>
    <rPh sb="0" eb="2">
      <t>タンドウ</t>
    </rPh>
    <phoneticPr fontId="4"/>
  </si>
  <si>
    <t>膵がん</t>
    <rPh sb="0" eb="1">
      <t>スイ</t>
    </rPh>
    <phoneticPr fontId="4"/>
  </si>
  <si>
    <t>泌尿器</t>
    <rPh sb="0" eb="3">
      <t>ヒニョウキ</t>
    </rPh>
    <phoneticPr fontId="4"/>
  </si>
  <si>
    <t>腎がん</t>
    <rPh sb="0" eb="1">
      <t>ジン</t>
    </rPh>
    <phoneticPr fontId="4"/>
  </si>
  <si>
    <t>尿路がん</t>
    <rPh sb="0" eb="2">
      <t>ニョウロ</t>
    </rPh>
    <phoneticPr fontId="4"/>
  </si>
  <si>
    <t>膀胱がん</t>
    <rPh sb="0" eb="2">
      <t>ボウコウ</t>
    </rPh>
    <phoneticPr fontId="4"/>
  </si>
  <si>
    <t>副腎腫瘍</t>
    <rPh sb="0" eb="2">
      <t>フクジン</t>
    </rPh>
    <rPh sb="2" eb="4">
      <t>シュヨウ</t>
    </rPh>
    <phoneticPr fontId="4"/>
  </si>
  <si>
    <t>前立腺がん</t>
    <rPh sb="0" eb="3">
      <t>ゼンリツセン</t>
    </rPh>
    <phoneticPr fontId="4"/>
  </si>
  <si>
    <t>精巣がん</t>
    <rPh sb="0" eb="2">
      <t>セイソウ</t>
    </rPh>
    <phoneticPr fontId="4"/>
  </si>
  <si>
    <t>その他の男性生殖器がん</t>
    <rPh sb="2" eb="3">
      <t>タ</t>
    </rPh>
    <rPh sb="4" eb="6">
      <t>ダンセイ</t>
    </rPh>
    <rPh sb="6" eb="9">
      <t>セイショクキ</t>
    </rPh>
    <phoneticPr fontId="4"/>
  </si>
  <si>
    <t>男性生殖器</t>
    <rPh sb="0" eb="2">
      <t>ダンセイ</t>
    </rPh>
    <rPh sb="2" eb="5">
      <t>セイショクキ</t>
    </rPh>
    <phoneticPr fontId="4"/>
  </si>
  <si>
    <t>女性生殖器</t>
    <rPh sb="0" eb="2">
      <t>ジョセイ</t>
    </rPh>
    <rPh sb="2" eb="5">
      <t>セイショクキ</t>
    </rPh>
    <phoneticPr fontId="4"/>
  </si>
  <si>
    <t>子宮頸がん・子宮体がん</t>
    <rPh sb="0" eb="2">
      <t>シキュウ</t>
    </rPh>
    <rPh sb="2" eb="3">
      <t>ケイ</t>
    </rPh>
    <rPh sb="6" eb="8">
      <t>シキュウ</t>
    </rPh>
    <rPh sb="8" eb="9">
      <t>タイ</t>
    </rPh>
    <phoneticPr fontId="4"/>
  </si>
  <si>
    <t>卵巣がん</t>
    <rPh sb="0" eb="2">
      <t>ランソウ</t>
    </rPh>
    <phoneticPr fontId="4"/>
  </si>
  <si>
    <t>その他の女性生殖器がん</t>
    <rPh sb="2" eb="3">
      <t>タ</t>
    </rPh>
    <rPh sb="4" eb="6">
      <t>ジョセイ</t>
    </rPh>
    <rPh sb="6" eb="9">
      <t>セイショクキ</t>
    </rPh>
    <phoneticPr fontId="4"/>
  </si>
  <si>
    <t>皮膚/骨と軟部組織</t>
    <rPh sb="0" eb="2">
      <t>ヒフ</t>
    </rPh>
    <rPh sb="3" eb="4">
      <t>コツ</t>
    </rPh>
    <rPh sb="5" eb="7">
      <t>ナンブ</t>
    </rPh>
    <rPh sb="7" eb="9">
      <t>ソシキ</t>
    </rPh>
    <phoneticPr fontId="4"/>
  </si>
  <si>
    <t>皮膚腫瘍</t>
    <rPh sb="0" eb="2">
      <t>ヒフ</t>
    </rPh>
    <rPh sb="2" eb="4">
      <t>シュヨウ</t>
    </rPh>
    <phoneticPr fontId="4"/>
  </si>
  <si>
    <t>悪性骨軟部腫瘍</t>
    <rPh sb="0" eb="2">
      <t>アクセイ</t>
    </rPh>
    <rPh sb="2" eb="3">
      <t>コツ</t>
    </rPh>
    <rPh sb="3" eb="5">
      <t>ナンブ</t>
    </rPh>
    <rPh sb="5" eb="7">
      <t>シュヨウ</t>
    </rPh>
    <phoneticPr fontId="4"/>
  </si>
  <si>
    <t>血液・リンパ</t>
    <rPh sb="0" eb="2">
      <t>ケツエキ</t>
    </rPh>
    <phoneticPr fontId="4"/>
  </si>
  <si>
    <t>血液腫瘍</t>
    <rPh sb="0" eb="2">
      <t>ケツエキ</t>
    </rPh>
    <rPh sb="2" eb="4">
      <t>シュヨウ</t>
    </rPh>
    <phoneticPr fontId="4"/>
  </si>
  <si>
    <t>後腹膜・腹膜腫瘍</t>
    <rPh sb="0" eb="1">
      <t>コウ</t>
    </rPh>
    <rPh sb="1" eb="3">
      <t>フクマク</t>
    </rPh>
    <rPh sb="4" eb="6">
      <t>フクマク</t>
    </rPh>
    <rPh sb="6" eb="8">
      <t>シュヨウ</t>
    </rPh>
    <phoneticPr fontId="4"/>
  </si>
  <si>
    <t>性腺外胚細胞腫瘍</t>
    <rPh sb="0" eb="2">
      <t>セイセン</t>
    </rPh>
    <rPh sb="2" eb="3">
      <t>ガイ</t>
    </rPh>
    <rPh sb="3" eb="6">
      <t>ハイサイボウ</t>
    </rPh>
    <rPh sb="6" eb="8">
      <t>シュヨウ</t>
    </rPh>
    <phoneticPr fontId="4"/>
  </si>
  <si>
    <t>原発不明がん</t>
    <rPh sb="0" eb="2">
      <t>ゲンパツ</t>
    </rPh>
    <rPh sb="2" eb="4">
      <t>フメイ</t>
    </rPh>
    <phoneticPr fontId="4"/>
  </si>
  <si>
    <t>小児</t>
    <rPh sb="0" eb="2">
      <t>ショウニ</t>
    </rPh>
    <phoneticPr fontId="4"/>
  </si>
  <si>
    <t>喉頭がん</t>
    <rPh sb="0" eb="2">
      <t>コウトウ</t>
    </rPh>
    <phoneticPr fontId="4"/>
  </si>
  <si>
    <t>甲状腺がん</t>
    <rPh sb="0" eb="3">
      <t>コウジョウセン</t>
    </rPh>
    <phoneticPr fontId="4"/>
  </si>
  <si>
    <t>小児脳腫瘍</t>
    <rPh sb="0" eb="2">
      <t>ショウニ</t>
    </rPh>
    <rPh sb="2" eb="5">
      <t>ノウシュヨウ</t>
    </rPh>
    <phoneticPr fontId="4"/>
  </si>
  <si>
    <t>小児の眼・眼窩腫瘍</t>
    <rPh sb="0" eb="2">
      <t>ショウニ</t>
    </rPh>
    <rPh sb="3" eb="4">
      <t>メ</t>
    </rPh>
    <rPh sb="5" eb="7">
      <t>ガンカ</t>
    </rPh>
    <rPh sb="7" eb="9">
      <t>シュヨウ</t>
    </rPh>
    <phoneticPr fontId="4"/>
  </si>
  <si>
    <t>小児悪性骨軟部腫瘍</t>
    <rPh sb="0" eb="2">
      <t>ショウニ</t>
    </rPh>
    <rPh sb="2" eb="4">
      <t>アクセイ</t>
    </rPh>
    <rPh sb="4" eb="5">
      <t>コツ</t>
    </rPh>
    <rPh sb="5" eb="7">
      <t>ナンブ</t>
    </rPh>
    <rPh sb="7" eb="9">
      <t>シュヨウ</t>
    </rPh>
    <phoneticPr fontId="4"/>
  </si>
  <si>
    <t>その他の小児固形腫瘍</t>
    <rPh sb="2" eb="3">
      <t>タ</t>
    </rPh>
    <rPh sb="4" eb="6">
      <t>ショウニ</t>
    </rPh>
    <rPh sb="6" eb="8">
      <t>コケイ</t>
    </rPh>
    <rPh sb="8" eb="10">
      <t>シュヨウ</t>
    </rPh>
    <phoneticPr fontId="4"/>
  </si>
  <si>
    <t>小児血液腫瘍</t>
    <rPh sb="0" eb="2">
      <t>ショウニ</t>
    </rPh>
    <rPh sb="2" eb="4">
      <t>ケツエキ</t>
    </rPh>
    <rPh sb="4" eb="6">
      <t>シュヨウ</t>
    </rPh>
    <phoneticPr fontId="4"/>
  </si>
  <si>
    <t>身体症状の緩和を行った症例数</t>
    <rPh sb="0" eb="2">
      <t>シンタイ</t>
    </rPh>
    <rPh sb="2" eb="4">
      <t>ショウジョウ</t>
    </rPh>
    <rPh sb="5" eb="7">
      <t>カンワ</t>
    </rPh>
    <rPh sb="8" eb="9">
      <t>オコナ</t>
    </rPh>
    <rPh sb="11" eb="13">
      <t>ショウレイ</t>
    </rPh>
    <rPh sb="13" eb="14">
      <t>スウ</t>
    </rPh>
    <phoneticPr fontId="4"/>
  </si>
  <si>
    <t>精神症状の緩和を行った症例数</t>
    <rPh sb="0" eb="2">
      <t>セイシン</t>
    </rPh>
    <rPh sb="2" eb="4">
      <t>ショウジョウ</t>
    </rPh>
    <rPh sb="5" eb="7">
      <t>カンワ</t>
    </rPh>
    <rPh sb="8" eb="9">
      <t>オコナ</t>
    </rPh>
    <rPh sb="11" eb="13">
      <t>ショウレイ</t>
    </rPh>
    <rPh sb="13" eb="14">
      <t>スウ</t>
    </rPh>
    <phoneticPr fontId="4"/>
  </si>
  <si>
    <t>単位</t>
    <rPh sb="0" eb="2">
      <t>タンイ</t>
    </rPh>
    <phoneticPr fontId="4"/>
  </si>
  <si>
    <t>件</t>
    <rPh sb="0" eb="1">
      <t>けん</t>
    </rPh>
    <phoneticPr fontId="4" type="Hiragana"/>
  </si>
  <si>
    <t>療養・就労両立支援指導料（B001-9）</t>
    <rPh sb="0" eb="2">
      <t>りょうよう</t>
    </rPh>
    <rPh sb="3" eb="5">
      <t>しゅうろう</t>
    </rPh>
    <rPh sb="5" eb="7">
      <t>りょうりつ</t>
    </rPh>
    <rPh sb="7" eb="9">
      <t>しえん</t>
    </rPh>
    <rPh sb="9" eb="12">
      <t>しどうりょう</t>
    </rPh>
    <phoneticPr fontId="4" type="Hiragana"/>
  </si>
  <si>
    <t>参加施設数
（自施設を含めてカウントすること）</t>
    <rPh sb="0" eb="2">
      <t>サンカ</t>
    </rPh>
    <rPh sb="2" eb="4">
      <t>シセツ</t>
    </rPh>
    <rPh sb="4" eb="5">
      <t>スウ</t>
    </rPh>
    <phoneticPr fontId="4"/>
  </si>
  <si>
    <t>■地域連携を推進するための、地域の役割分担に関する多施設合同会議の開催案内について、HPに掲載している場合、該当するページのアドレスを記載してください。</t>
    <rPh sb="1" eb="3">
      <t>チイキ</t>
    </rPh>
    <rPh sb="3" eb="5">
      <t>レンケイ</t>
    </rPh>
    <rPh sb="6" eb="8">
      <t>スイシン</t>
    </rPh>
    <rPh sb="14" eb="16">
      <t>チイキ</t>
    </rPh>
    <rPh sb="17" eb="19">
      <t>ヤクワリ</t>
    </rPh>
    <rPh sb="19" eb="21">
      <t>ブンタン</t>
    </rPh>
    <rPh sb="22" eb="23">
      <t>カン</t>
    </rPh>
    <rPh sb="25" eb="28">
      <t>タシセツ</t>
    </rPh>
    <rPh sb="28" eb="30">
      <t>ゴウドウ</t>
    </rPh>
    <rPh sb="30" eb="32">
      <t>カイギ</t>
    </rPh>
    <rPh sb="51" eb="53">
      <t>バアイ</t>
    </rPh>
    <rPh sb="54" eb="56">
      <t>ガイトウ</t>
    </rPh>
    <rPh sb="67" eb="69">
      <t>キサイ</t>
    </rPh>
    <phoneticPr fontId="4"/>
  </si>
  <si>
    <t>開催頻度</t>
    <rPh sb="0" eb="2">
      <t>カイサイ</t>
    </rPh>
    <rPh sb="2" eb="4">
      <t>ヒンド</t>
    </rPh>
    <phoneticPr fontId="4"/>
  </si>
  <si>
    <t>非定期
3ヶ月に1回程度</t>
    <rPh sb="0" eb="1">
      <t>ヒ</t>
    </rPh>
    <rPh sb="1" eb="3">
      <t>テイキ</t>
    </rPh>
    <rPh sb="6" eb="7">
      <t>ゲツ</t>
    </rPh>
    <rPh sb="9" eb="12">
      <t>カイテイド</t>
    </rPh>
    <phoneticPr fontId="4"/>
  </si>
  <si>
    <t>構成員数
（定期的な出席者）</t>
    <rPh sb="0" eb="3">
      <t>コウセイイン</t>
    </rPh>
    <rPh sb="3" eb="4">
      <t>スウ</t>
    </rPh>
    <rPh sb="6" eb="9">
      <t>テイキテキ</t>
    </rPh>
    <rPh sb="10" eb="13">
      <t>シュッセキシャ</t>
    </rPh>
    <phoneticPr fontId="4"/>
  </si>
  <si>
    <t>注3）常勤とは、当該医療機関が定める1週間の就業時間のすべてを勤務している者をいいます。ただし、当該医療機関が定める就業時間が32時間に満たない場合は常勤とみなしません。（「医療法第21条の規定に基づく人員の算出に当たっての取扱い等について」（平成10年6月26日付け健政発第777号・医薬発第574号、厚生省健康政策局長・医薬安全局長連名通知）の別添「常勤医師等の取扱いについて」を参照）</t>
    <phoneticPr fontId="4"/>
  </si>
  <si>
    <t>職種</t>
    <rPh sb="0" eb="2">
      <t>ショクシュ</t>
    </rPh>
    <phoneticPr fontId="3"/>
  </si>
  <si>
    <t>常勤
/非常勤</t>
    <rPh sb="0" eb="2">
      <t>ジョウキン</t>
    </rPh>
    <rPh sb="4" eb="7">
      <t>ヒジョウキン</t>
    </rPh>
    <phoneticPr fontId="3"/>
  </si>
  <si>
    <t>専門資格（取得している場合）</t>
    <rPh sb="0" eb="2">
      <t>センモン</t>
    </rPh>
    <rPh sb="2" eb="4">
      <t>シカク</t>
    </rPh>
    <rPh sb="5" eb="7">
      <t>シュトク</t>
    </rPh>
    <rPh sb="11" eb="13">
      <t>バアイ</t>
    </rPh>
    <phoneticPr fontId="3"/>
  </si>
  <si>
    <t>管理栄養士</t>
    <rPh sb="0" eb="2">
      <t>カンリ</t>
    </rPh>
    <rPh sb="2" eb="5">
      <t>エイヨウシ</t>
    </rPh>
    <phoneticPr fontId="3"/>
  </si>
  <si>
    <t xml:space="preserve">常勤
</t>
    <rPh sb="0" eb="2">
      <t>ジョウキン</t>
    </rPh>
    <phoneticPr fontId="3"/>
  </si>
  <si>
    <r>
      <t>※印刷範囲外です。メモ書きとして使えますが、提出前には</t>
    </r>
    <r>
      <rPr>
        <sz val="10"/>
        <color rgb="FF993300"/>
        <rFont val="ＭＳ Ｐゴシック"/>
        <family val="3"/>
        <charset val="128"/>
      </rPr>
      <t>個人情報などの記載がないこと</t>
    </r>
    <r>
      <rPr>
        <sz val="10"/>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</si>
  <si>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t>緩和ケアチームの医師について</t>
    <rPh sb="0" eb="2">
      <t>カンワ</t>
    </rPh>
    <rPh sb="8" eb="10">
      <t>イシ</t>
    </rPh>
    <phoneticPr fontId="73"/>
  </si>
  <si>
    <t>人数</t>
    <rPh sb="0" eb="2">
      <t>ニンズウ</t>
    </rPh>
    <phoneticPr fontId="73"/>
  </si>
  <si>
    <t>例</t>
    <rPh sb="0" eb="1">
      <t>レイ</t>
    </rPh>
    <phoneticPr fontId="73"/>
  </si>
  <si>
    <t>麻酔科2名、消化器外科1名</t>
    <rPh sb="0" eb="2">
      <t>マスイ</t>
    </rPh>
    <rPh sb="2" eb="3">
      <t>カ</t>
    </rPh>
    <rPh sb="4" eb="5">
      <t>メイ</t>
    </rPh>
    <rPh sb="6" eb="9">
      <t>ショウカキ</t>
    </rPh>
    <rPh sb="9" eb="11">
      <t>ゲカ</t>
    </rPh>
    <rPh sb="12" eb="13">
      <t>メイ</t>
    </rPh>
    <phoneticPr fontId="73"/>
  </si>
  <si>
    <t>様式4のIIの１の（２）以外の診療従事者について</t>
    <rPh sb="12" eb="14">
      <t>イガイ</t>
    </rPh>
    <phoneticPr fontId="73"/>
  </si>
  <si>
    <t>がん病態栄養専門管理栄養士</t>
    <rPh sb="2" eb="4">
      <t>ビョウタイ</t>
    </rPh>
    <rPh sb="4" eb="6">
      <t>エイヨウ</t>
    </rPh>
    <rPh sb="6" eb="8">
      <t>センモン</t>
    </rPh>
    <rPh sb="8" eb="10">
      <t>カンリ</t>
    </rPh>
    <rPh sb="10" eb="13">
      <t>エイヨウシ</t>
    </rPh>
    <phoneticPr fontId="73"/>
  </si>
  <si>
    <t>診療科の内訳</t>
    <rPh sb="0" eb="3">
      <t>シンリョウカ</t>
    </rPh>
    <rPh sb="4" eb="6">
      <t>ウチワケ</t>
    </rPh>
    <phoneticPr fontId="3"/>
  </si>
  <si>
    <t>緩和ケアチームのメンバー（医師およびIIの１の（２）診療従事者以外の診療従事者）</t>
    <rPh sb="0" eb="2">
      <t>カンワ</t>
    </rPh>
    <rPh sb="13" eb="15">
      <t>イシ</t>
    </rPh>
    <rPh sb="31" eb="33">
      <t>イガイ</t>
    </rPh>
    <rPh sb="34" eb="36">
      <t>シンリョウ</t>
    </rPh>
    <rPh sb="36" eb="39">
      <t>ジュウジシャ</t>
    </rPh>
    <phoneticPr fontId="3"/>
  </si>
  <si>
    <t>身体症状の緩和に
携わる医師</t>
    <rPh sb="0" eb="2">
      <t>シンタイ</t>
    </rPh>
    <rPh sb="2" eb="4">
      <t>ショウジョウ</t>
    </rPh>
    <rPh sb="5" eb="7">
      <t>カンワ</t>
    </rPh>
    <rPh sb="9" eb="10">
      <t>タズサ</t>
    </rPh>
    <rPh sb="12" eb="14">
      <t>イシ</t>
    </rPh>
    <phoneticPr fontId="3"/>
  </si>
  <si>
    <t>精神症状の緩和に
携わる医師</t>
    <rPh sb="0" eb="2">
      <t>セイシン</t>
    </rPh>
    <rPh sb="2" eb="4">
      <t>ショウジョウ</t>
    </rPh>
    <rPh sb="5" eb="7">
      <t>カンワ</t>
    </rPh>
    <rPh sb="9" eb="10">
      <t>タズサ</t>
    </rPh>
    <rPh sb="12" eb="14">
      <t>イシ</t>
    </rPh>
    <phoneticPr fontId="3"/>
  </si>
  <si>
    <t>注4））様式4のIIの１の（２）以外の診療従事者については、医師、看護師、薬剤師、医療心理に携わる者、相談支援に携わる者以外で緩和ケアチームに所属している診療従事者を記載してください。</t>
    <rPh sb="0" eb="1">
      <t>チュウ</t>
    </rPh>
    <rPh sb="16" eb="18">
      <t>イガイ</t>
    </rPh>
    <rPh sb="19" eb="21">
      <t>シンリョウ</t>
    </rPh>
    <rPh sb="21" eb="24">
      <t>ジュウジシャ</t>
    </rPh>
    <rPh sb="30" eb="32">
      <t>イシ</t>
    </rPh>
    <rPh sb="33" eb="36">
      <t>カンゴシ</t>
    </rPh>
    <rPh sb="37" eb="40">
      <t>ヤクザイシ</t>
    </rPh>
    <rPh sb="41" eb="43">
      <t>イリョウ</t>
    </rPh>
    <rPh sb="43" eb="45">
      <t>シンリ</t>
    </rPh>
    <rPh sb="46" eb="47">
      <t>タズサ</t>
    </rPh>
    <rPh sb="49" eb="50">
      <t>シャ</t>
    </rPh>
    <rPh sb="51" eb="53">
      <t>ソウダン</t>
    </rPh>
    <rPh sb="53" eb="55">
      <t>シエン</t>
    </rPh>
    <rPh sb="56" eb="57">
      <t>タズサ</t>
    </rPh>
    <rPh sb="59" eb="60">
      <t>シャ</t>
    </rPh>
    <rPh sb="60" eb="62">
      <t>イガイ</t>
    </rPh>
    <rPh sb="63" eb="65">
      <t>カンワ</t>
    </rPh>
    <rPh sb="71" eb="73">
      <t>ショゾク</t>
    </rPh>
    <rPh sb="77" eb="79">
      <t>シンリョウ</t>
    </rPh>
    <rPh sb="79" eb="82">
      <t>ジュウジシャ</t>
    </rPh>
    <rPh sb="83" eb="85">
      <t>キサイ</t>
    </rPh>
    <phoneticPr fontId="4"/>
  </si>
  <si>
    <t>記載の有無</t>
    <phoneticPr fontId="4"/>
  </si>
  <si>
    <t>あり</t>
    <phoneticPr fontId="4"/>
  </si>
  <si>
    <t>なし</t>
    <phoneticPr fontId="4"/>
  </si>
  <si>
    <t>ピアサポーター
の
関与</t>
    <phoneticPr fontId="4"/>
  </si>
  <si>
    <t>※「ピアサポーター」については国が作成した研修プログラムを受講したピアサポーターが関与しているもののみを記載してください</t>
    <rPh sb="15" eb="16">
      <t>クニ</t>
    </rPh>
    <rPh sb="17" eb="19">
      <t>サクセイ</t>
    </rPh>
    <rPh sb="21" eb="23">
      <t>ケンシュウ</t>
    </rPh>
    <rPh sb="29" eb="31">
      <t>ジュコウ</t>
    </rPh>
    <rPh sb="41" eb="43">
      <t>カンヨ</t>
    </rPh>
    <rPh sb="52" eb="54">
      <t>キサイ</t>
    </rPh>
    <phoneticPr fontId="4"/>
  </si>
  <si>
    <t>役割</t>
    <rPh sb="0" eb="2">
      <t>ヤクワリ</t>
    </rPh>
    <phoneticPr fontId="4"/>
  </si>
  <si>
    <t>緩和ケア病棟入院料２（A310）</t>
    <rPh sb="0" eb="2">
      <t>カンワ</t>
    </rPh>
    <rPh sb="4" eb="6">
      <t>ビョウトウ</t>
    </rPh>
    <rPh sb="6" eb="9">
      <t>ニュウインリョウ</t>
    </rPh>
    <phoneticPr fontId="4"/>
  </si>
  <si>
    <t>公認心理師</t>
    <rPh sb="0" eb="2">
      <t>コウニン</t>
    </rPh>
    <rPh sb="2" eb="4">
      <t>シンリ</t>
    </rPh>
    <rPh sb="4" eb="5">
      <t>シ</t>
    </rPh>
    <phoneticPr fontId="4"/>
  </si>
  <si>
    <t>我が国に多いがんおよびその他の各医療機関が専門とするがんの診療状況</t>
    <rPh sb="0" eb="1">
      <t>ワ</t>
    </rPh>
    <rPh sb="2" eb="3">
      <t>クニ</t>
    </rPh>
    <rPh sb="4" eb="5">
      <t>オオ</t>
    </rPh>
    <rPh sb="13" eb="14">
      <t>タ</t>
    </rPh>
    <rPh sb="15" eb="18">
      <t>カクイリョウ</t>
    </rPh>
    <rPh sb="18" eb="20">
      <t>キカン</t>
    </rPh>
    <rPh sb="21" eb="23">
      <t>センモン</t>
    </rPh>
    <rPh sb="29" eb="31">
      <t>シンリョウ</t>
    </rPh>
    <rPh sb="31" eb="33">
      <t>ジョウキョウ</t>
    </rPh>
    <phoneticPr fontId="4"/>
  </si>
  <si>
    <t>我が国に多いがんおよびその他の各医療機関が専門とするがんの診療状況</t>
    <rPh sb="0" eb="1">
      <t>ワ</t>
    </rPh>
    <rPh sb="2" eb="3">
      <t>クニ</t>
    </rPh>
    <rPh sb="4" eb="5">
      <t>オオ</t>
    </rPh>
    <rPh sb="13" eb="14">
      <t>タ</t>
    </rPh>
    <rPh sb="15" eb="16">
      <t>カク</t>
    </rPh>
    <rPh sb="16" eb="18">
      <t>イリョウ</t>
    </rPh>
    <rPh sb="18" eb="20">
      <t>キカン</t>
    </rPh>
    <rPh sb="21" eb="23">
      <t>センモン</t>
    </rPh>
    <rPh sb="29" eb="31">
      <t>シンリョウ</t>
    </rPh>
    <rPh sb="31" eb="33">
      <t>ジョウキョウ</t>
    </rPh>
    <phoneticPr fontId="4"/>
  </si>
  <si>
    <t>我が国に多いがんおよびその他の各医療機関が専門とするがんについて、診療状況を別紙2に記載すること。</t>
    <rPh sb="33" eb="35">
      <t>シンリョウ</t>
    </rPh>
    <rPh sb="35" eb="37">
      <t>ジョウキョウ</t>
    </rPh>
    <phoneticPr fontId="4"/>
  </si>
  <si>
    <t>別紙2</t>
    <phoneticPr fontId="4"/>
  </si>
  <si>
    <t>A</t>
    <phoneticPr fontId="4"/>
  </si>
  <si>
    <t>-</t>
    <phoneticPr fontId="4"/>
  </si>
  <si>
    <t>-</t>
    <phoneticPr fontId="4"/>
  </si>
  <si>
    <t>-</t>
    <phoneticPr fontId="4"/>
  </si>
  <si>
    <t>-</t>
    <phoneticPr fontId="4"/>
  </si>
  <si>
    <t>-</t>
    <phoneticPr fontId="4"/>
  </si>
  <si>
    <t>A</t>
    <phoneticPr fontId="4"/>
  </si>
  <si>
    <t>がん疼痛や呼吸困難などに対する症状緩和や医療用麻薬の適正使用を目的とした院内マニュアルを整備すると共に、これに準じた院内クリティカルパスを整備し活用状況を把握する等、実効性のある診療体制を整備している。</t>
    <phoneticPr fontId="4"/>
  </si>
  <si>
    <r>
      <t xml:space="preserve">医療圏内の緩和ケア病棟や在宅緩和ケアが提供できる診療所などのマップやリストを記載してください。
緩和ケアセンターを有する病院は、緊急入院体制の整備にあたり、連携協力を行っている在宅療養支援診療所等の
リストについても記載すること。
</t>
    </r>
    <r>
      <rPr>
        <sz val="10"/>
        <color indexed="10"/>
        <rFont val="ＭＳ Ｐゴシック"/>
        <family val="3"/>
        <charset val="128"/>
      </rPr>
      <t>※個人名やPHSの番号が記載されていないことをご確認ください。</t>
    </r>
    <rPh sb="0" eb="2">
      <t>イリョウ</t>
    </rPh>
    <rPh sb="2" eb="3">
      <t>ケン</t>
    </rPh>
    <rPh sb="3" eb="4">
      <t>ナイ</t>
    </rPh>
    <rPh sb="5" eb="7">
      <t>カンワ</t>
    </rPh>
    <rPh sb="9" eb="11">
      <t>ビョウトウ</t>
    </rPh>
    <rPh sb="12" eb="14">
      <t>ザイタク</t>
    </rPh>
    <rPh sb="14" eb="16">
      <t>カンワ</t>
    </rPh>
    <rPh sb="19" eb="21">
      <t>テイキョウ</t>
    </rPh>
    <rPh sb="24" eb="27">
      <t>シンリョウジョ</t>
    </rPh>
    <rPh sb="38" eb="40">
      <t>キサイ</t>
    </rPh>
    <phoneticPr fontId="4"/>
  </si>
  <si>
    <t>院内の医療従事者と緩和ケアチームとの連携を以下により確保している。</t>
    <phoneticPr fontId="4"/>
  </si>
  <si>
    <t>別紙2</t>
    <phoneticPr fontId="4"/>
  </si>
  <si>
    <t>緩和ケアチームのメンバーについて記載してください。</t>
    <phoneticPr fontId="4"/>
  </si>
  <si>
    <t>当該医療圏または隣接する医療圏に居住するがん患者における診療実績</t>
    <rPh sb="0" eb="2">
      <t>トウガイ</t>
    </rPh>
    <rPh sb="2" eb="4">
      <t>イリョウ</t>
    </rPh>
    <rPh sb="4" eb="5">
      <t>ケン</t>
    </rPh>
    <rPh sb="8" eb="10">
      <t>リンセツ</t>
    </rPh>
    <rPh sb="12" eb="14">
      <t>イリョウ</t>
    </rPh>
    <rPh sb="14" eb="15">
      <t>ケン</t>
    </rPh>
    <rPh sb="16" eb="18">
      <t>キョジュウ</t>
    </rPh>
    <rPh sb="22" eb="24">
      <t>カンジャ</t>
    </rPh>
    <rPh sb="28" eb="30">
      <t>シンリョウ</t>
    </rPh>
    <rPh sb="30" eb="32">
      <t>ジッセキ</t>
    </rPh>
    <phoneticPr fontId="3"/>
  </si>
  <si>
    <t>-</t>
    <phoneticPr fontId="4"/>
  </si>
  <si>
    <t>「はい」の場合、具体的に満たしている要件を記載すること。（例：Ⅱの１の（２）②のアの専門資格者）</t>
    <rPh sb="5" eb="7">
      <t>バアイ</t>
    </rPh>
    <rPh sb="8" eb="11">
      <t>グタイテキ</t>
    </rPh>
    <rPh sb="12" eb="13">
      <t>ミ</t>
    </rPh>
    <rPh sb="18" eb="20">
      <t>ヨウケン</t>
    </rPh>
    <rPh sb="21" eb="23">
      <t>キサイ</t>
    </rPh>
    <rPh sb="29" eb="30">
      <t>レイ</t>
    </rPh>
    <rPh sb="42" eb="44">
      <t>センモン</t>
    </rPh>
    <rPh sb="44" eb="47">
      <t>シカクシャ</t>
    </rPh>
    <phoneticPr fontId="4"/>
  </si>
  <si>
    <t>当該部門にがん薬物療法に関する専門資格を有する者を配置している。</t>
    <rPh sb="0" eb="2">
      <t>トウガイ</t>
    </rPh>
    <rPh sb="2" eb="4">
      <t>ブモン</t>
    </rPh>
    <rPh sb="7" eb="9">
      <t>ヤクブツ</t>
    </rPh>
    <rPh sb="9" eb="11">
      <t>リョウホウ</t>
    </rPh>
    <rPh sb="12" eb="13">
      <t>カン</t>
    </rPh>
    <rPh sb="15" eb="17">
      <t>センモン</t>
    </rPh>
    <rPh sb="17" eb="19">
      <t>シカク</t>
    </rPh>
    <rPh sb="20" eb="21">
      <t>ユウ</t>
    </rPh>
    <rPh sb="23" eb="24">
      <t>シャ</t>
    </rPh>
    <rPh sb="25" eb="27">
      <t>ハイチ</t>
    </rPh>
    <phoneticPr fontId="4"/>
  </si>
  <si>
    <t>-</t>
    <phoneticPr fontId="4"/>
  </si>
  <si>
    <t>-</t>
    <phoneticPr fontId="4"/>
  </si>
  <si>
    <t>我が国に多いがん（肺がん、胃がん、肝がん、大腸がんおよび乳がんをいう。以下同じ。）およびその他各医療機関が専門とするがんについて、手術、放射線治療および薬物療法を効果的に組み合わせた集学的治療および緩和ケア（以下「集学的治療等」という。）を提供する体制を有するとともに、各学会の診療ガイドラインに準ずる標準的治療（以下「標準的治療」という。）等がん患者の状態に応じた適切な治療を提供している。</t>
    <rPh sb="76" eb="78">
      <t>ヤクブツ</t>
    </rPh>
    <phoneticPr fontId="4"/>
  </si>
  <si>
    <t>-</t>
    <phoneticPr fontId="4"/>
  </si>
  <si>
    <t>-</t>
    <phoneticPr fontId="4"/>
  </si>
  <si>
    <t>緩和ケアチームの新規介入患者数</t>
    <rPh sb="0" eb="2">
      <t>カンワ</t>
    </rPh>
    <rPh sb="8" eb="10">
      <t>シンキ</t>
    </rPh>
    <rPh sb="10" eb="12">
      <t>カイニュウ</t>
    </rPh>
    <rPh sb="12" eb="15">
      <t>カンジャスウ</t>
    </rPh>
    <phoneticPr fontId="4"/>
  </si>
  <si>
    <t>院内および地域の医療従事者の協力を得て、院内外のがん患者およびその家族並びに地域の住民および医療機関等からの相談等に対応する体制を整備している。また、相談支援に関し十分な経験を有するがん患者団体との連携協力体制の構築に取り組んでいる。</t>
    <rPh sb="75" eb="77">
      <t>ソウダン</t>
    </rPh>
    <rPh sb="77" eb="79">
      <t>シエン</t>
    </rPh>
    <rPh sb="80" eb="81">
      <t>カン</t>
    </rPh>
    <rPh sb="82" eb="84">
      <t>ジュウブン</t>
    </rPh>
    <rPh sb="85" eb="87">
      <t>ケイケン</t>
    </rPh>
    <rPh sb="88" eb="89">
      <t>ユウ</t>
    </rPh>
    <rPh sb="93" eb="95">
      <t>カンジャ</t>
    </rPh>
    <rPh sb="95" eb="97">
      <t>ダンタイ</t>
    </rPh>
    <rPh sb="99" eb="101">
      <t>レンケイ</t>
    </rPh>
    <rPh sb="101" eb="103">
      <t>キョウリョク</t>
    </rPh>
    <rPh sb="103" eb="105">
      <t>タイセイ</t>
    </rPh>
    <rPh sb="106" eb="108">
      <t>コウチク</t>
    </rPh>
    <rPh sb="109" eb="110">
      <t>ト</t>
    </rPh>
    <rPh sb="111" eb="112">
      <t>ク</t>
    </rPh>
    <phoneticPr fontId="4"/>
  </si>
  <si>
    <t>-</t>
    <phoneticPr fontId="4"/>
  </si>
  <si>
    <t>地域連携を推進するための、地域の役割分担に関する多施設合同会議の開催状況</t>
    <rPh sb="16" eb="18">
      <t>ヤクワリ</t>
    </rPh>
    <rPh sb="18" eb="20">
      <t>ブンタン</t>
    </rPh>
    <rPh sb="21" eb="22">
      <t>カン</t>
    </rPh>
    <rPh sb="25" eb="27">
      <t>シセツ</t>
    </rPh>
    <rPh sb="27" eb="29">
      <t>ゴウドウ</t>
    </rPh>
    <rPh sb="29" eb="31">
      <t>カイギ</t>
    </rPh>
    <phoneticPr fontId="4"/>
  </si>
  <si>
    <t>緩和ケアチームのメンバー（医師およびⅡの１の（２）以外の診療従事者）</t>
    <rPh sb="0" eb="2">
      <t>カンワ</t>
    </rPh>
    <rPh sb="13" eb="15">
      <t>イシ</t>
    </rPh>
    <rPh sb="25" eb="27">
      <t>イガイ</t>
    </rPh>
    <rPh sb="28" eb="30">
      <t>シンリョウ</t>
    </rPh>
    <rPh sb="30" eb="33">
      <t>ジュウジシャ</t>
    </rPh>
    <phoneticPr fontId="4"/>
  </si>
  <si>
    <t>当該医療圏または隣接する医療圏に居住するがん患者における診療実績</t>
    <rPh sb="0" eb="2">
      <t>トウガイ</t>
    </rPh>
    <rPh sb="2" eb="4">
      <t>イリョウ</t>
    </rPh>
    <rPh sb="4" eb="5">
      <t>ケン</t>
    </rPh>
    <rPh sb="8" eb="10">
      <t>リンセツ</t>
    </rPh>
    <rPh sb="12" eb="14">
      <t>イリョウ</t>
    </rPh>
    <rPh sb="14" eb="15">
      <t>ケン</t>
    </rPh>
    <rPh sb="16" eb="18">
      <t>キョジュウ</t>
    </rPh>
    <rPh sb="22" eb="24">
      <t>カンジャ</t>
    </rPh>
    <rPh sb="28" eb="30">
      <t>シンリョウ</t>
    </rPh>
    <rPh sb="30" eb="32">
      <t>ジッセキ</t>
    </rPh>
    <phoneticPr fontId="4"/>
  </si>
  <si>
    <t>がん患者カウンセリングの状況</t>
    <rPh sb="2" eb="4">
      <t>カンジャ</t>
    </rPh>
    <phoneticPr fontId="4"/>
  </si>
  <si>
    <t>グループ指定の状況</t>
    <phoneticPr fontId="4"/>
  </si>
  <si>
    <t>例</t>
    <rPh sb="0" eb="1">
      <t>レイ</t>
    </rPh>
    <phoneticPr fontId="4"/>
  </si>
  <si>
    <t>＜以下は地域がん診療病院の場合のみ＞</t>
    <rPh sb="1" eb="3">
      <t>イカ</t>
    </rPh>
    <rPh sb="4" eb="6">
      <t>チイキ</t>
    </rPh>
    <rPh sb="8" eb="10">
      <t>シンリョウ</t>
    </rPh>
    <rPh sb="10" eb="12">
      <t>ビョウイン</t>
    </rPh>
    <phoneticPr fontId="4"/>
  </si>
  <si>
    <t>地域がん診療連携拠点病院（高度型）</t>
    <rPh sb="0" eb="2">
      <t>チイキ</t>
    </rPh>
    <rPh sb="4" eb="12">
      <t>シンリョウレンケイキョテンビョウイン</t>
    </rPh>
    <rPh sb="13" eb="15">
      <t>コウド</t>
    </rPh>
    <rPh sb="15" eb="16">
      <t>ガタ</t>
    </rPh>
    <phoneticPr fontId="4"/>
  </si>
  <si>
    <t>地域がん診療連携拠点病院(高度型)</t>
    <rPh sb="0" eb="2">
      <t>チイキ</t>
    </rPh>
    <rPh sb="4" eb="12">
      <t>シンリョウレンケイキョテンビョウイン</t>
    </rPh>
    <rPh sb="13" eb="15">
      <t>コウド</t>
    </rPh>
    <rPh sb="15" eb="16">
      <t>ガタ</t>
    </rPh>
    <phoneticPr fontId="4"/>
  </si>
  <si>
    <t>緩和ケアセンターのメンバー（医師および医師以外の診療従事者）</t>
    <phoneticPr fontId="4"/>
  </si>
  <si>
    <t>本体ファイル</t>
    <rPh sb="0" eb="2">
      <t>ホンタイ</t>
    </rPh>
    <phoneticPr fontId="4"/>
  </si>
  <si>
    <t>99．その他</t>
  </si>
  <si>
    <t>88．不明</t>
  </si>
  <si>
    <t>26．患者会・家族会（ピア情報）</t>
  </si>
  <si>
    <t>25．友人・知人・職場の人間関係・コミュニケーション</t>
  </si>
  <si>
    <t>24．患者－家族間の関係・コミュニケーション</t>
  </si>
  <si>
    <t>23．医療者との関係・コミュニケーション</t>
  </si>
  <si>
    <t>22．告知</t>
  </si>
  <si>
    <t>21．不安・精神的苦痛</t>
  </si>
  <si>
    <t>20．生きがい・価値観</t>
  </si>
  <si>
    <t>19．補完代替療法</t>
  </si>
  <si>
    <t>18．医療費・生活費・社会保障制度</t>
  </si>
  <si>
    <t>17．社会生活（仕事・就労・学業）</t>
  </si>
  <si>
    <t>16．介護・看護・養育</t>
  </si>
  <si>
    <t>15．食事・服薬・入浴・運動・外出など</t>
  </si>
  <si>
    <t>14．ホスピス・緩和ケア</t>
  </si>
  <si>
    <t>13．在宅医療</t>
  </si>
  <si>
    <t>12．がん予防・検診</t>
  </si>
  <si>
    <t>11．医療機関の紹介</t>
  </si>
  <si>
    <t>10．転院</t>
  </si>
  <si>
    <t>09．受診方法・入院</t>
  </si>
  <si>
    <t>08．臨床試験・先進医療</t>
  </si>
  <si>
    <t>07．治療実績</t>
  </si>
  <si>
    <t>06．セカンドオピニオン（他へ紹介）</t>
  </si>
  <si>
    <t>05．セカンドオピニオン（受入）</t>
  </si>
  <si>
    <t>04．セカンドオピニオン（一般）</t>
  </si>
  <si>
    <t>03．症状・副作用・後遺症</t>
  </si>
  <si>
    <t>02．がんの検査</t>
  </si>
  <si>
    <t>99.その他</t>
  </si>
  <si>
    <t>88.不明</t>
  </si>
  <si>
    <t>26.患者会・家族会（ピア情報）</t>
  </si>
  <si>
    <t>24.患者－家族間の関係・コミュニケーション</t>
  </si>
  <si>
    <t>件数</t>
    <rPh sb="0" eb="2">
      <t>ケンスウ</t>
    </rPh>
    <phoneticPr fontId="4"/>
  </si>
  <si>
    <t>相談内容</t>
    <rPh sb="0" eb="2">
      <t>ソウダン</t>
    </rPh>
    <rPh sb="2" eb="4">
      <t>ナイヨウ</t>
    </rPh>
    <phoneticPr fontId="4"/>
  </si>
  <si>
    <t>合計</t>
    <rPh sb="0" eb="2">
      <t>ゴウケイ</t>
    </rPh>
    <phoneticPr fontId="4"/>
  </si>
  <si>
    <t>自施設の患者・家族</t>
    <rPh sb="0" eb="1">
      <t>ジ</t>
    </rPh>
    <rPh sb="1" eb="3">
      <t>シセツ</t>
    </rPh>
    <rPh sb="4" eb="6">
      <t>カンジャ</t>
    </rPh>
    <rPh sb="7" eb="9">
      <t>カゾク</t>
    </rPh>
    <phoneticPr fontId="4"/>
  </si>
  <si>
    <t>計</t>
    <rPh sb="0" eb="1">
      <t>ケイ</t>
    </rPh>
    <phoneticPr fontId="4"/>
  </si>
  <si>
    <t>E-mail相談</t>
    <phoneticPr fontId="4"/>
  </si>
  <si>
    <t>FAX相談</t>
    <phoneticPr fontId="4"/>
  </si>
  <si>
    <t>電話相談</t>
    <rPh sb="0" eb="2">
      <t>デンワ</t>
    </rPh>
    <phoneticPr fontId="4"/>
  </si>
  <si>
    <t>対面相談</t>
    <phoneticPr fontId="4"/>
  </si>
  <si>
    <t>相談者</t>
    <rPh sb="0" eb="2">
      <t>ソウダン</t>
    </rPh>
    <rPh sb="2" eb="3">
      <t>シャ</t>
    </rPh>
    <phoneticPr fontId="4"/>
  </si>
  <si>
    <t>●年間の自施設の新規患者の相談件数</t>
    <rPh sb="1" eb="3">
      <t>ネンカン</t>
    </rPh>
    <rPh sb="4" eb="5">
      <t>ジ</t>
    </rPh>
    <rPh sb="5" eb="7">
      <t>シセツ</t>
    </rPh>
    <rPh sb="8" eb="10">
      <t>シンキ</t>
    </rPh>
    <rPh sb="10" eb="12">
      <t>カンジャ</t>
    </rPh>
    <rPh sb="13" eb="15">
      <t>ソウダン</t>
    </rPh>
    <rPh sb="15" eb="17">
      <t>ケンスウ</t>
    </rPh>
    <phoneticPr fontId="4"/>
  </si>
  <si>
    <t>※「自施設の患者・家族」とは、貴院で診療を受けている患者・家族、および以前に貴院で診療を受けた患者・家族のことをさしています。
　 「他施設の患者・家族」とは、貴院以外の医療機関で診療を受けている患者・家族、および以前に貴院以外の医療機関で診療を受けていた患者・家族のことを
　　さしています。</t>
    <rPh sb="2" eb="3">
      <t>ジ</t>
    </rPh>
    <rPh sb="3" eb="5">
      <t>シセツ</t>
    </rPh>
    <rPh sb="6" eb="8">
      <t>カンジャ</t>
    </rPh>
    <rPh sb="9" eb="11">
      <t>カゾク</t>
    </rPh>
    <rPh sb="15" eb="16">
      <t>キ</t>
    </rPh>
    <rPh sb="16" eb="17">
      <t>イン</t>
    </rPh>
    <rPh sb="18" eb="20">
      <t>シンリョウ</t>
    </rPh>
    <rPh sb="21" eb="22">
      <t>ウ</t>
    </rPh>
    <rPh sb="26" eb="28">
      <t>カンジャ</t>
    </rPh>
    <rPh sb="29" eb="31">
      <t>カゾク</t>
    </rPh>
    <rPh sb="38" eb="39">
      <t>キ</t>
    </rPh>
    <rPh sb="39" eb="40">
      <t>イン</t>
    </rPh>
    <rPh sb="41" eb="43">
      <t>シンリョウ</t>
    </rPh>
    <rPh sb="44" eb="45">
      <t>ウ</t>
    </rPh>
    <rPh sb="47" eb="49">
      <t>カンジャ</t>
    </rPh>
    <rPh sb="50" eb="52">
      <t>カゾク</t>
    </rPh>
    <rPh sb="67" eb="68">
      <t>タ</t>
    </rPh>
    <rPh sb="68" eb="70">
      <t>シセツ</t>
    </rPh>
    <rPh sb="71" eb="73">
      <t>カンジャ</t>
    </rPh>
    <rPh sb="74" eb="76">
      <t>カゾク</t>
    </rPh>
    <rPh sb="80" eb="81">
      <t>キ</t>
    </rPh>
    <rPh sb="81" eb="82">
      <t>イン</t>
    </rPh>
    <rPh sb="82" eb="84">
      <t>イガイ</t>
    </rPh>
    <rPh sb="85" eb="87">
      <t>イリョウ</t>
    </rPh>
    <rPh sb="87" eb="89">
      <t>キカン</t>
    </rPh>
    <rPh sb="90" eb="92">
      <t>シンリョウ</t>
    </rPh>
    <rPh sb="93" eb="94">
      <t>ウ</t>
    </rPh>
    <rPh sb="98" eb="100">
      <t>カンジャ</t>
    </rPh>
    <rPh sb="101" eb="103">
      <t>カゾク</t>
    </rPh>
    <rPh sb="107" eb="109">
      <t>イゼン</t>
    </rPh>
    <rPh sb="110" eb="111">
      <t>キ</t>
    </rPh>
    <rPh sb="111" eb="112">
      <t>イン</t>
    </rPh>
    <rPh sb="112" eb="114">
      <t>イガイ</t>
    </rPh>
    <rPh sb="115" eb="117">
      <t>イリョウ</t>
    </rPh>
    <rPh sb="117" eb="119">
      <t>キカン</t>
    </rPh>
    <rPh sb="120" eb="122">
      <t>シンリョウ</t>
    </rPh>
    <rPh sb="123" eb="124">
      <t>ウ</t>
    </rPh>
    <rPh sb="128" eb="130">
      <t>カンジャ</t>
    </rPh>
    <rPh sb="131" eb="133">
      <t>カゾク</t>
    </rPh>
    <phoneticPr fontId="4"/>
  </si>
  <si>
    <t>病院名：</t>
    <rPh sb="0" eb="2">
      <t>ビョウイン</t>
    </rPh>
    <rPh sb="2" eb="3">
      <t>ナ</t>
    </rPh>
    <phoneticPr fontId="4"/>
  </si>
  <si>
    <t>■FAX相談の実施 （実施/未実施）</t>
    <rPh sb="4" eb="6">
      <t>ソウダン</t>
    </rPh>
    <rPh sb="7" eb="9">
      <t>ジッシ</t>
    </rPh>
    <phoneticPr fontId="4"/>
  </si>
  <si>
    <t>予約の要否 （必要/不要）</t>
    <rPh sb="0" eb="2">
      <t>ヨヤク</t>
    </rPh>
    <rPh sb="3" eb="5">
      <t>ヨウヒ</t>
    </rPh>
    <phoneticPr fontId="4"/>
  </si>
  <si>
    <t>■電話相談の実施 （実施/未実施）</t>
    <rPh sb="1" eb="3">
      <t>デンワ</t>
    </rPh>
    <rPh sb="3" eb="5">
      <t>ソウダン</t>
    </rPh>
    <rPh sb="6" eb="8">
      <t>ジッシ</t>
    </rPh>
    <phoneticPr fontId="4"/>
  </si>
  <si>
    <r>
      <t>予約の要否 （必要</t>
    </r>
    <r>
      <rPr>
        <sz val="11"/>
        <rFont val="ＭＳ Ｐゴシック"/>
        <family val="3"/>
        <charset val="128"/>
      </rPr>
      <t>/不要）</t>
    </r>
    <rPh sb="0" eb="2">
      <t>ヨヤク</t>
    </rPh>
    <rPh sb="3" eb="5">
      <t>ヨウヒ</t>
    </rPh>
    <rPh sb="7" eb="9">
      <t>ヒツヨウ</t>
    </rPh>
    <rPh sb="10" eb="12">
      <t>フヨウ</t>
    </rPh>
    <phoneticPr fontId="4"/>
  </si>
  <si>
    <t>■対面相談の実施 （実施/未実施）</t>
    <rPh sb="1" eb="3">
      <t>タイメン</t>
    </rPh>
    <rPh sb="3" eb="5">
      <t>ソウダン</t>
    </rPh>
    <rPh sb="6" eb="8">
      <t>ジッシ</t>
    </rPh>
    <rPh sb="10" eb="12">
      <t>ジッシ</t>
    </rPh>
    <rPh sb="13" eb="16">
      <t>ミジッシ</t>
    </rPh>
    <phoneticPr fontId="4"/>
  </si>
  <si>
    <t>相談支援センターの名称</t>
    <rPh sb="0" eb="2">
      <t>ソウダン</t>
    </rPh>
    <rPh sb="2" eb="4">
      <t>シエン</t>
    </rPh>
    <rPh sb="9" eb="11">
      <t>メイショウ</t>
    </rPh>
    <phoneticPr fontId="4"/>
  </si>
  <si>
    <t>　</t>
    <phoneticPr fontId="4"/>
  </si>
  <si>
    <t>印刷範囲外</t>
    <phoneticPr fontId="4"/>
  </si>
  <si>
    <t>社会保険労務士（上記リスト12番）</t>
    <rPh sb="8" eb="10">
      <t>ジョウキ</t>
    </rPh>
    <rPh sb="15" eb="16">
      <t>バン</t>
    </rPh>
    <phoneticPr fontId="4"/>
  </si>
  <si>
    <t>例</t>
    <phoneticPr fontId="4"/>
  </si>
  <si>
    <t>ピアサポーター（上記リスト9番）</t>
    <rPh sb="8" eb="10">
      <t>ジョウキ</t>
    </rPh>
    <rPh sb="14" eb="15">
      <t>バン</t>
    </rPh>
    <phoneticPr fontId="4"/>
  </si>
  <si>
    <t>例</t>
    <phoneticPr fontId="4"/>
  </si>
  <si>
    <t>職種</t>
    <rPh sb="0" eb="2">
      <t>ショクシュ</t>
    </rPh>
    <phoneticPr fontId="4"/>
  </si>
  <si>
    <t>■上記一覧において「その他」を選んだ場合、下記に詳細を記入してください。</t>
    <rPh sb="1" eb="3">
      <t>ジョウキ</t>
    </rPh>
    <rPh sb="3" eb="5">
      <t>イチラン</t>
    </rPh>
    <rPh sb="12" eb="13">
      <t>タ</t>
    </rPh>
    <rPh sb="15" eb="16">
      <t>エラ</t>
    </rPh>
    <rPh sb="18" eb="20">
      <t>バアイ</t>
    </rPh>
    <rPh sb="21" eb="23">
      <t>カキ</t>
    </rPh>
    <rPh sb="24" eb="26">
      <t>ショウサイ</t>
    </rPh>
    <rPh sb="27" eb="29">
      <t>キニュウ</t>
    </rPh>
    <phoneticPr fontId="4"/>
  </si>
  <si>
    <t>兼任（5割未満）</t>
    <rPh sb="0" eb="2">
      <t>ケンニン</t>
    </rPh>
    <rPh sb="4" eb="5">
      <t>ワリ</t>
    </rPh>
    <rPh sb="5" eb="7">
      <t>ミマン</t>
    </rPh>
    <phoneticPr fontId="4"/>
  </si>
  <si>
    <t>常勤</t>
    <phoneticPr fontId="4"/>
  </si>
  <si>
    <t>その他</t>
    <rPh sb="2" eb="3">
      <t>ホカ</t>
    </rPh>
    <phoneticPr fontId="4"/>
  </si>
  <si>
    <t>専任（5割以上8割未満）</t>
  </si>
  <si>
    <t>常勤</t>
  </si>
  <si>
    <t>社会福祉士</t>
  </si>
  <si>
    <t>専従（8割以上）</t>
  </si>
  <si>
    <t>看護師</t>
  </si>
  <si>
    <t>専従/専任/兼任</t>
    <rPh sb="0" eb="2">
      <t>センジュウ</t>
    </rPh>
    <rPh sb="3" eb="5">
      <t>センニン</t>
    </rPh>
    <rPh sb="6" eb="8">
      <t>ケンニン</t>
    </rPh>
    <phoneticPr fontId="4"/>
  </si>
  <si>
    <t>常勤
/非常勤</t>
    <rPh sb="0" eb="2">
      <t>ジョウキン</t>
    </rPh>
    <rPh sb="4" eb="7">
      <t>ヒジョウキン</t>
    </rPh>
    <phoneticPr fontId="4"/>
  </si>
  <si>
    <t>相談支援センターの体制</t>
    <rPh sb="0" eb="2">
      <t>ソウダン</t>
    </rPh>
    <rPh sb="2" eb="4">
      <t>シエン</t>
    </rPh>
    <rPh sb="9" eb="11">
      <t>タイセイ</t>
    </rPh>
    <phoneticPr fontId="4"/>
  </si>
  <si>
    <t>不可</t>
    <rPh sb="0" eb="2">
      <t>フカ</t>
    </rPh>
    <phoneticPr fontId="4"/>
  </si>
  <si>
    <t>年4回開催している市民講演会の開催への協力、また、演者として参加してもらっている。</t>
    <rPh sb="0" eb="1">
      <t>ネン</t>
    </rPh>
    <rPh sb="2" eb="3">
      <t>カイ</t>
    </rPh>
    <rPh sb="3" eb="5">
      <t>カイサイ</t>
    </rPh>
    <rPh sb="9" eb="11">
      <t>シミン</t>
    </rPh>
    <rPh sb="11" eb="14">
      <t>コウエンカイ</t>
    </rPh>
    <rPh sb="15" eb="17">
      <t>カイサイ</t>
    </rPh>
    <rPh sb="19" eb="21">
      <t>キョウリョク</t>
    </rPh>
    <rPh sb="25" eb="27">
      <t>エンジャ</t>
    </rPh>
    <rPh sb="30" eb="32">
      <t>サンカ</t>
    </rPh>
    <phoneticPr fontId="4"/>
  </si>
  <si>
    <t>すべてのがん</t>
    <phoneticPr fontId="4"/>
  </si>
  <si>
    <t>○○○○○会</t>
    <rPh sb="5" eb="6">
      <t>カイ</t>
    </rPh>
    <phoneticPr fontId="4"/>
  </si>
  <si>
    <t>例</t>
    <phoneticPr fontId="4"/>
  </si>
  <si>
    <t>可</t>
    <rPh sb="0" eb="1">
      <t>カ</t>
    </rPh>
    <phoneticPr fontId="4"/>
  </si>
  <si>
    <t>相談支援センターで、週1回、2名ずつ、ピアサポーターとして活動してもらっている。</t>
    <rPh sb="0" eb="2">
      <t>ソウダン</t>
    </rPh>
    <rPh sb="2" eb="4">
      <t>シエン</t>
    </rPh>
    <rPh sb="10" eb="11">
      <t>シュウ</t>
    </rPh>
    <rPh sb="12" eb="13">
      <t>カイ</t>
    </rPh>
    <rPh sb="15" eb="16">
      <t>ナ</t>
    </rPh>
    <rPh sb="29" eb="31">
      <t>カツドウ</t>
    </rPh>
    <phoneticPr fontId="4"/>
  </si>
  <si>
    <t>例</t>
    <phoneticPr fontId="4"/>
  </si>
  <si>
    <t>患者会と共同で、月1回、患者サロンを開催している。</t>
    <rPh sb="0" eb="2">
      <t>カンジャ</t>
    </rPh>
    <rPh sb="2" eb="3">
      <t>カイ</t>
    </rPh>
    <rPh sb="4" eb="6">
      <t>キョウドウ</t>
    </rPh>
    <rPh sb="8" eb="9">
      <t>ツキ</t>
    </rPh>
    <rPh sb="10" eb="11">
      <t>カイ</t>
    </rPh>
    <rPh sb="12" eb="14">
      <t>カンジャ</t>
    </rPh>
    <rPh sb="18" eb="20">
      <t>カイサイ</t>
    </rPh>
    <phoneticPr fontId="4"/>
  </si>
  <si>
    <t>例</t>
    <phoneticPr fontId="4"/>
  </si>
  <si>
    <t>参加対象者
の疾患名</t>
    <rPh sb="0" eb="2">
      <t>サンカ</t>
    </rPh>
    <rPh sb="2" eb="5">
      <t>タイショウシャ</t>
    </rPh>
    <rPh sb="7" eb="9">
      <t>シッカン</t>
    </rPh>
    <rPh sb="9" eb="10">
      <t>ナ</t>
    </rPh>
    <phoneticPr fontId="4"/>
  </si>
  <si>
    <t>団体名</t>
    <rPh sb="0" eb="3">
      <t>ダンタイメイ</t>
    </rPh>
    <phoneticPr fontId="4"/>
  </si>
  <si>
    <t>紹介の可否</t>
    <rPh sb="0" eb="2">
      <t>ショウカイ</t>
    </rPh>
    <rPh sb="3" eb="5">
      <t>カヒ</t>
    </rPh>
    <phoneticPr fontId="4"/>
  </si>
  <si>
    <t>具体的な連携協力の内容</t>
    <rPh sb="0" eb="3">
      <t>グタイテキ</t>
    </rPh>
    <rPh sb="4" eb="6">
      <t>レンケイ</t>
    </rPh>
    <rPh sb="6" eb="8">
      <t>キョウリョク</t>
    </rPh>
    <rPh sb="9" eb="11">
      <t>ナイヨウ</t>
    </rPh>
    <phoneticPr fontId="4"/>
  </si>
  <si>
    <t>連携協力しているがん患者団体</t>
    <rPh sb="0" eb="2">
      <t>レンケイ</t>
    </rPh>
    <rPh sb="2" eb="4">
      <t>キョウリョク</t>
    </rPh>
    <rPh sb="10" eb="12">
      <t>カンジャ</t>
    </rPh>
    <rPh sb="12" eb="14">
      <t>ダンタイ</t>
    </rPh>
    <phoneticPr fontId="4"/>
  </si>
  <si>
    <t>※「紹介の可否」には、患者さんや家族から、その団体について問い合わせがあった際、具体的な紹介ができるかどうかについて記載してください。</t>
    <rPh sb="2" eb="4">
      <t>ショウカイ</t>
    </rPh>
    <rPh sb="5" eb="7">
      <t>カヒ</t>
    </rPh>
    <rPh sb="11" eb="13">
      <t>カンジャ</t>
    </rPh>
    <rPh sb="16" eb="18">
      <t>カゾク</t>
    </rPh>
    <rPh sb="23" eb="25">
      <t>ダンタイ</t>
    </rPh>
    <rPh sb="29" eb="30">
      <t>ト</t>
    </rPh>
    <rPh sb="31" eb="32">
      <t>ア</t>
    </rPh>
    <rPh sb="38" eb="39">
      <t>サイ</t>
    </rPh>
    <rPh sb="40" eb="43">
      <t>グタイテキ</t>
    </rPh>
    <rPh sb="44" eb="46">
      <t>ショウカイ</t>
    </rPh>
    <rPh sb="58" eb="60">
      <t>キサイ</t>
    </rPh>
    <phoneticPr fontId="4"/>
  </si>
  <si>
    <r>
      <t>※患者団体の参加対象者が特定の疾患に限られていない場合には、「</t>
    </r>
    <r>
      <rPr>
        <b/>
        <sz val="10"/>
        <color rgb="FFFF0000"/>
        <rFont val="ＭＳ Ｐゴシック"/>
        <family val="3"/>
        <charset val="128"/>
      </rPr>
      <t>すべてのがん</t>
    </r>
    <r>
      <rPr>
        <sz val="10"/>
        <rFont val="ＭＳ Ｐゴシック"/>
        <family val="3"/>
        <charset val="128"/>
      </rPr>
      <t>」と記載してください。</t>
    </r>
    <rPh sb="1" eb="3">
      <t>カンジャ</t>
    </rPh>
    <rPh sb="3" eb="5">
      <t>ダンタイ</t>
    </rPh>
    <rPh sb="6" eb="8">
      <t>サンカ</t>
    </rPh>
    <rPh sb="8" eb="10">
      <t>タイショウ</t>
    </rPh>
    <rPh sb="10" eb="11">
      <t>シャ</t>
    </rPh>
    <rPh sb="12" eb="14">
      <t>トクテイ</t>
    </rPh>
    <rPh sb="15" eb="17">
      <t>シッカン</t>
    </rPh>
    <rPh sb="18" eb="19">
      <t>カギ</t>
    </rPh>
    <rPh sb="25" eb="27">
      <t>バアイ</t>
    </rPh>
    <rPh sb="39" eb="41">
      <t>キサイ</t>
    </rPh>
    <phoneticPr fontId="4"/>
  </si>
  <si>
    <t>●患者団体との連携協力体制</t>
    <rPh sb="1" eb="3">
      <t>カンジャ</t>
    </rPh>
    <rPh sb="7" eb="9">
      <t>レンケイ</t>
    </rPh>
    <rPh sb="9" eb="11">
      <t>キョウリョク</t>
    </rPh>
    <rPh sb="11" eb="13">
      <t>タイセイ</t>
    </rPh>
    <phoneticPr fontId="4"/>
  </si>
  <si>
    <t>（複数回答可）</t>
    <rPh sb="1" eb="3">
      <t>フクスウ</t>
    </rPh>
    <rPh sb="3" eb="5">
      <t>カイトウ</t>
    </rPh>
    <rPh sb="5" eb="6">
      <t>カ</t>
    </rPh>
    <phoneticPr fontId="4"/>
  </si>
  <si>
    <t>(はい/いいえ)</t>
    <phoneticPr fontId="4"/>
  </si>
  <si>
    <t>　①相談に対応している部署（例：がん相談支援センター、化学療法室等）</t>
    <rPh sb="2" eb="4">
      <t>ソウダン</t>
    </rPh>
    <rPh sb="5" eb="7">
      <t>タイオウ</t>
    </rPh>
    <rPh sb="11" eb="13">
      <t>ブショ</t>
    </rPh>
    <rPh sb="14" eb="15">
      <t>レイ</t>
    </rPh>
    <rPh sb="18" eb="20">
      <t>ソウダン</t>
    </rPh>
    <rPh sb="20" eb="22">
      <t>シエン</t>
    </rPh>
    <rPh sb="27" eb="29">
      <t>カガク</t>
    </rPh>
    <rPh sb="29" eb="32">
      <t>リョウホウシツ</t>
    </rPh>
    <rPh sb="32" eb="33">
      <t>ナド</t>
    </rPh>
    <phoneticPr fontId="4"/>
  </si>
  <si>
    <t>●がん患者の妊よう性温存に関する連携協力体制</t>
    <rPh sb="3" eb="5">
      <t>カンジャ</t>
    </rPh>
    <rPh sb="6" eb="7">
      <t>ニン</t>
    </rPh>
    <rPh sb="9" eb="10">
      <t>セイ</t>
    </rPh>
    <rPh sb="10" eb="12">
      <t>オンゾン</t>
    </rPh>
    <rPh sb="13" eb="14">
      <t>カン</t>
    </rPh>
    <rPh sb="16" eb="18">
      <t>レンケイ</t>
    </rPh>
    <rPh sb="18" eb="20">
      <t>キョウリョク</t>
    </rPh>
    <rPh sb="20" eb="22">
      <t>タイセイ</t>
    </rPh>
    <phoneticPr fontId="4"/>
  </si>
  <si>
    <t>●がん患者の自殺に関する諸問題への連携協力体制</t>
    <rPh sb="3" eb="5">
      <t>カンジャ</t>
    </rPh>
    <rPh sb="6" eb="8">
      <t>ジサツ</t>
    </rPh>
    <rPh sb="9" eb="10">
      <t>カン</t>
    </rPh>
    <rPh sb="12" eb="15">
      <t>ショモンダイ</t>
    </rPh>
    <rPh sb="17" eb="19">
      <t>レンケイ</t>
    </rPh>
    <rPh sb="19" eb="21">
      <t>キョウリョク</t>
    </rPh>
    <rPh sb="21" eb="23">
      <t>タイセイ</t>
    </rPh>
    <phoneticPr fontId="4"/>
  </si>
  <si>
    <t>●アピアランスケアに関する連携協力体制</t>
    <rPh sb="10" eb="11">
      <t>カン</t>
    </rPh>
    <rPh sb="13" eb="15">
      <t>レンケイ</t>
    </rPh>
    <rPh sb="15" eb="17">
      <t>キョウリョク</t>
    </rPh>
    <rPh sb="17" eb="19">
      <t>タイセイ</t>
    </rPh>
    <phoneticPr fontId="4"/>
  </si>
  <si>
    <t>　⑦産業保健総合支援センターの出張相談の頻度</t>
    <rPh sb="2" eb="4">
      <t>サンギョウ</t>
    </rPh>
    <rPh sb="4" eb="6">
      <t>ホケン</t>
    </rPh>
    <rPh sb="6" eb="8">
      <t>ソウゴウ</t>
    </rPh>
    <rPh sb="8" eb="10">
      <t>シエン</t>
    </rPh>
    <rPh sb="15" eb="17">
      <t>シュッチョウ</t>
    </rPh>
    <rPh sb="17" eb="19">
      <t>ソウダン</t>
    </rPh>
    <rPh sb="20" eb="22">
      <t>ヒンド</t>
    </rPh>
    <phoneticPr fontId="4"/>
  </si>
  <si>
    <t>(はい/いいえ)</t>
    <phoneticPr fontId="4"/>
  </si>
  <si>
    <t>　⑥産業保健総合支援センターの出張相談を実施している。</t>
    <rPh sb="2" eb="4">
      <t>サンギョウ</t>
    </rPh>
    <rPh sb="4" eb="6">
      <t>ホケン</t>
    </rPh>
    <rPh sb="6" eb="8">
      <t>ソウゴウ</t>
    </rPh>
    <rPh sb="8" eb="10">
      <t>シエン</t>
    </rPh>
    <rPh sb="15" eb="17">
      <t>シュッチョウ</t>
    </rPh>
    <rPh sb="17" eb="19">
      <t>ソウダン</t>
    </rPh>
    <rPh sb="20" eb="22">
      <t>ジッシ</t>
    </rPh>
    <phoneticPr fontId="4"/>
  </si>
  <si>
    <t>　⑤ハローワークの出張相談の頻度</t>
    <rPh sb="9" eb="11">
      <t>シュッチョウ</t>
    </rPh>
    <rPh sb="11" eb="13">
      <t>ソウダン</t>
    </rPh>
    <rPh sb="14" eb="16">
      <t>ヒンド</t>
    </rPh>
    <phoneticPr fontId="4"/>
  </si>
  <si>
    <t>(はい/いいえ)</t>
    <phoneticPr fontId="4"/>
  </si>
  <si>
    <t>　④ハローワークの出張相談を実施している</t>
    <rPh sb="9" eb="11">
      <t>シュッチョウ</t>
    </rPh>
    <rPh sb="11" eb="13">
      <t>ソウダン</t>
    </rPh>
    <rPh sb="14" eb="16">
      <t>ジッシ</t>
    </rPh>
    <phoneticPr fontId="4"/>
  </si>
  <si>
    <t>(複数回答可)</t>
    <rPh sb="1" eb="3">
      <t>フクスウ</t>
    </rPh>
    <rPh sb="3" eb="5">
      <t>カイトウ</t>
    </rPh>
    <rPh sb="5" eb="6">
      <t>カ</t>
    </rPh>
    <phoneticPr fontId="4"/>
  </si>
  <si>
    <t>　③専門家の職種（例：社労士、キャリアコンサルタント等を全て記載）</t>
    <rPh sb="9" eb="10">
      <t>レイ</t>
    </rPh>
    <rPh sb="11" eb="14">
      <t>シャロウシ</t>
    </rPh>
    <rPh sb="26" eb="27">
      <t>ナド</t>
    </rPh>
    <rPh sb="28" eb="29">
      <t>スベ</t>
    </rPh>
    <rPh sb="30" eb="32">
      <t>キサイ</t>
    </rPh>
    <phoneticPr fontId="4"/>
  </si>
  <si>
    <t>　②専門家による相談会の頻度</t>
    <rPh sb="2" eb="5">
      <t>センモンカ</t>
    </rPh>
    <rPh sb="8" eb="11">
      <t>ソウダンカイ</t>
    </rPh>
    <rPh sb="12" eb="14">
      <t>ヒンド</t>
    </rPh>
    <phoneticPr fontId="4"/>
  </si>
  <si>
    <t>　①専門家による相談会を実施している。</t>
    <rPh sb="2" eb="5">
      <t>センモンカ</t>
    </rPh>
    <rPh sb="8" eb="11">
      <t>ソウダンカイ</t>
    </rPh>
    <rPh sb="12" eb="14">
      <t>ジッシ</t>
    </rPh>
    <phoneticPr fontId="4"/>
  </si>
  <si>
    <t>●就労に関する連携協力体制</t>
    <rPh sb="1" eb="3">
      <t>シュウロウ</t>
    </rPh>
    <rPh sb="4" eb="5">
      <t>カン</t>
    </rPh>
    <rPh sb="7" eb="9">
      <t>レンケイ</t>
    </rPh>
    <rPh sb="9" eb="11">
      <t>キョウリョク</t>
    </rPh>
    <rPh sb="11" eb="13">
      <t>タイセイ</t>
    </rPh>
    <phoneticPr fontId="4"/>
  </si>
  <si>
    <t>■地域の医療機関向けの問い合わせ窓口が設定されている （はい/いいえ）</t>
    <rPh sb="1" eb="3">
      <t>チイキ</t>
    </rPh>
    <rPh sb="4" eb="6">
      <t>イリョウ</t>
    </rPh>
    <rPh sb="6" eb="8">
      <t>キカン</t>
    </rPh>
    <rPh sb="19" eb="21">
      <t>セッテイ</t>
    </rPh>
    <phoneticPr fontId="4"/>
  </si>
  <si>
    <t>■地域の患者さんやご家族向けの問い合わせ窓口が設定されている （はい/いいえ）</t>
    <rPh sb="23" eb="25">
      <t>セッテイ</t>
    </rPh>
    <phoneticPr fontId="4"/>
  </si>
  <si>
    <t>他施設でがんの診療を受けている、または診療を受けていた患者さんを受け入れている （はい/いいえ）</t>
    <rPh sb="0" eb="1">
      <t>タ</t>
    </rPh>
    <rPh sb="1" eb="3">
      <t>シセツ</t>
    </rPh>
    <rPh sb="19" eb="21">
      <t>シンリョウ</t>
    </rPh>
    <phoneticPr fontId="4"/>
  </si>
  <si>
    <t>アドレス</t>
    <phoneticPr fontId="4"/>
  </si>
  <si>
    <r>
      <t>上記の外来の説明が掲載されて
いるページの見出しとアドレス</t>
    </r>
    <r>
      <rPr>
        <sz val="9"/>
        <rFont val="ＭＳ Ｐゴシック"/>
        <family val="3"/>
        <charset val="128"/>
      </rPr>
      <t xml:space="preserve">
※アドレスは、手入力せずにホームページからコピーしてください</t>
    </r>
    <rPh sb="0" eb="2">
      <t>ジョウキ</t>
    </rPh>
    <rPh sb="3" eb="5">
      <t>ガイライ</t>
    </rPh>
    <rPh sb="6" eb="8">
      <t>セツメイ</t>
    </rPh>
    <rPh sb="9" eb="11">
      <t>ケイサイ</t>
    </rPh>
    <rPh sb="21" eb="23">
      <t>ミダ</t>
    </rPh>
    <phoneticPr fontId="4"/>
  </si>
  <si>
    <t>対象となる疾患名</t>
    <phoneticPr fontId="4"/>
  </si>
  <si>
    <t>※枠内に専門外来の名称を記載してください</t>
    <rPh sb="1" eb="3">
      <t>ワクナイ</t>
    </rPh>
    <rPh sb="4" eb="6">
      <t>センモン</t>
    </rPh>
    <rPh sb="6" eb="8">
      <t>ガイライ</t>
    </rPh>
    <rPh sb="9" eb="11">
      <t>メイショウ</t>
    </rPh>
    <rPh sb="12" eb="14">
      <t>キサイ</t>
    </rPh>
    <phoneticPr fontId="4"/>
  </si>
  <si>
    <t>外来の問い合わせ窓口　　　　　　　</t>
    <rPh sb="0" eb="2">
      <t>ガイライ</t>
    </rPh>
    <phoneticPr fontId="4"/>
  </si>
  <si>
    <t>アドレス</t>
    <phoneticPr fontId="4"/>
  </si>
  <si>
    <t>３）</t>
    <phoneticPr fontId="4"/>
  </si>
  <si>
    <t>２）</t>
    <phoneticPr fontId="4"/>
  </si>
  <si>
    <t>アドレス</t>
    <phoneticPr fontId="4"/>
  </si>
  <si>
    <t>対象となる疾患名</t>
    <phoneticPr fontId="4"/>
  </si>
  <si>
    <t>１）</t>
    <phoneticPr fontId="4"/>
  </si>
  <si>
    <r>
      <t>その他のがん診療に関連した専門外来</t>
    </r>
    <r>
      <rPr>
        <sz val="12"/>
        <rFont val="ＭＳ Ｐゴシック"/>
        <family val="3"/>
        <charset val="128"/>
      </rPr>
      <t>の問い合わせ窓口</t>
    </r>
    <rPh sb="6" eb="8">
      <t>シンリョウ</t>
    </rPh>
    <rPh sb="9" eb="11">
      <t>カンレン</t>
    </rPh>
    <rPh sb="13" eb="15">
      <t>センモン</t>
    </rPh>
    <rPh sb="15" eb="17">
      <t>ガイライ</t>
    </rPh>
    <rPh sb="18" eb="19">
      <t>ト</t>
    </rPh>
    <rPh sb="20" eb="21">
      <t>ア</t>
    </rPh>
    <rPh sb="23" eb="25">
      <t>マドグチ</t>
    </rPh>
    <phoneticPr fontId="4"/>
  </si>
  <si>
    <t>５．</t>
    <phoneticPr fontId="4"/>
  </si>
  <si>
    <t>アドレス</t>
    <phoneticPr fontId="4"/>
  </si>
  <si>
    <r>
      <rPr>
        <sz val="10"/>
        <rFont val="ＭＳ Ｐゴシック"/>
        <family val="3"/>
        <charset val="128"/>
      </rPr>
      <t>アスベスト外来の説明が掲載されているページの見出しとアドレス</t>
    </r>
    <r>
      <rPr>
        <sz val="9"/>
        <rFont val="ＭＳ Ｐゴシック"/>
        <family val="3"/>
        <charset val="128"/>
      </rPr>
      <t xml:space="preserve">
※アドレスは、手入力せずにホームページからコピーしてください</t>
    </r>
    <rPh sb="5" eb="7">
      <t>ガイライ</t>
    </rPh>
    <rPh sb="8" eb="10">
      <t>セツメイ</t>
    </rPh>
    <rPh sb="11" eb="13">
      <t>ケイサイ</t>
    </rPh>
    <rPh sb="22" eb="24">
      <t>ミダ</t>
    </rPh>
    <phoneticPr fontId="4"/>
  </si>
  <si>
    <t>上記外来の名称</t>
    <rPh sb="0" eb="2">
      <t>ジョウキ</t>
    </rPh>
    <rPh sb="2" eb="4">
      <t>ガイライ</t>
    </rPh>
    <rPh sb="5" eb="7">
      <t>メイショウ</t>
    </rPh>
    <phoneticPr fontId="4"/>
  </si>
  <si>
    <t>アスベスト外来が設定されている （はい/いいえ）</t>
    <rPh sb="8" eb="10">
      <t>セッテイ</t>
    </rPh>
    <phoneticPr fontId="4"/>
  </si>
  <si>
    <t>【 アスベスト外来 】の問い合わせ窓口</t>
    <rPh sb="7" eb="9">
      <t>ガイライ</t>
    </rPh>
    <rPh sb="12" eb="13">
      <t>ト</t>
    </rPh>
    <rPh sb="14" eb="15">
      <t>ア</t>
    </rPh>
    <rPh sb="17" eb="19">
      <t>マドグチ</t>
    </rPh>
    <phoneticPr fontId="4"/>
  </si>
  <si>
    <t>４．</t>
    <phoneticPr fontId="4"/>
  </si>
  <si>
    <t>アドレス</t>
    <phoneticPr fontId="4"/>
  </si>
  <si>
    <r>
      <t>禁煙外来の説明が掲載されて
いるページの見出しとアドレス</t>
    </r>
    <r>
      <rPr>
        <sz val="9"/>
        <rFont val="ＭＳ Ｐゴシック"/>
        <family val="3"/>
        <charset val="128"/>
      </rPr>
      <t xml:space="preserve">
※アドレスは、手入力せずにホームページからコピーしてください</t>
    </r>
    <rPh sb="0" eb="2">
      <t>キンエン</t>
    </rPh>
    <rPh sb="2" eb="4">
      <t>ガイライ</t>
    </rPh>
    <rPh sb="5" eb="7">
      <t>セツメイ</t>
    </rPh>
    <rPh sb="8" eb="10">
      <t>ケイサイ</t>
    </rPh>
    <rPh sb="20" eb="22">
      <t>ミダ</t>
    </rPh>
    <phoneticPr fontId="4"/>
  </si>
  <si>
    <t>禁煙外来が設定されている （はい/いいえ）</t>
    <rPh sb="0" eb="2">
      <t>キンエン</t>
    </rPh>
    <rPh sb="5" eb="7">
      <t>セッテイ</t>
    </rPh>
    <phoneticPr fontId="4"/>
  </si>
  <si>
    <t>【 禁煙外来 】の問い合わせ窓口</t>
    <rPh sb="2" eb="4">
      <t>キンエン</t>
    </rPh>
    <rPh sb="4" eb="6">
      <t>ガイライ</t>
    </rPh>
    <rPh sb="9" eb="10">
      <t>ト</t>
    </rPh>
    <rPh sb="11" eb="12">
      <t>ア</t>
    </rPh>
    <rPh sb="14" eb="16">
      <t>マドグチ</t>
    </rPh>
    <phoneticPr fontId="4"/>
  </si>
  <si>
    <t>３．</t>
    <phoneticPr fontId="4"/>
  </si>
  <si>
    <r>
      <rPr>
        <sz val="10"/>
        <rFont val="ＭＳ Ｐゴシック"/>
        <family val="3"/>
        <charset val="128"/>
      </rPr>
      <t>リンパ浮腫外来の説明が掲載されているページの見出しとアドレス</t>
    </r>
    <r>
      <rPr>
        <sz val="11"/>
        <rFont val="ＭＳ Ｐゴシック"/>
        <family val="3"/>
        <charset val="128"/>
      </rPr>
      <t xml:space="preserve">
</t>
    </r>
    <r>
      <rPr>
        <sz val="9"/>
        <rFont val="ＭＳ Ｐゴシック"/>
        <family val="3"/>
        <charset val="128"/>
      </rPr>
      <t xml:space="preserve">
※アドレスは、手入力せずにホームページからコピーしてください</t>
    </r>
    <rPh sb="3" eb="5">
      <t>フシュ</t>
    </rPh>
    <rPh sb="5" eb="7">
      <t>ガイライ</t>
    </rPh>
    <rPh sb="8" eb="10">
      <t>セツメイ</t>
    </rPh>
    <rPh sb="11" eb="13">
      <t>ケイサイ</t>
    </rPh>
    <rPh sb="22" eb="24">
      <t>ミダ</t>
    </rPh>
    <phoneticPr fontId="4"/>
  </si>
  <si>
    <t>（対応している/対応していない）</t>
    <phoneticPr fontId="4"/>
  </si>
  <si>
    <t>リンパ浮腫の入院治療に対応している</t>
    <phoneticPr fontId="4"/>
  </si>
  <si>
    <t>リンパ浮腫の診療担当科</t>
    <phoneticPr fontId="4"/>
  </si>
  <si>
    <t>対象となる疾患名</t>
    <phoneticPr fontId="4"/>
  </si>
  <si>
    <t>（はい/いいえ）</t>
    <phoneticPr fontId="4"/>
  </si>
  <si>
    <t>研修を修了した担当者が配置されている※</t>
    <rPh sb="0" eb="2">
      <t>ケンシュウ</t>
    </rPh>
    <rPh sb="3" eb="5">
      <t>シュウリョウ</t>
    </rPh>
    <rPh sb="7" eb="10">
      <t>タントウシャ</t>
    </rPh>
    <rPh sb="11" eb="13">
      <t>ハイチ</t>
    </rPh>
    <phoneticPr fontId="4"/>
  </si>
  <si>
    <t>※リンパ浮腫の研修修了者とは、厚生労働省後援のがんのリハビリテーション研修におけるリンパ浮腫研修運営委員会が策定した、「専門的なリンパ浮腫研究に関する教育要綱」にそった研修（講義45時間以上）を修了した医療従事者のことをいう。</t>
    <phoneticPr fontId="4"/>
  </si>
  <si>
    <t>リンパ浮腫外来が設定されている</t>
    <rPh sb="8" eb="10">
      <t>セッテイ</t>
    </rPh>
    <phoneticPr fontId="4"/>
  </si>
  <si>
    <t>【 リンパ浮腫外来 】の問い合わせ窓口</t>
    <rPh sb="12" eb="13">
      <t>ト</t>
    </rPh>
    <rPh sb="14" eb="15">
      <t>ア</t>
    </rPh>
    <rPh sb="17" eb="19">
      <t>マドグチ</t>
    </rPh>
    <phoneticPr fontId="4"/>
  </si>
  <si>
    <t>２．</t>
    <phoneticPr fontId="4"/>
  </si>
  <si>
    <t>他施設でがんの診療を受けている、または、診療を受けていた患者さんを受け入れている （はい/いいえ）</t>
    <rPh sb="0" eb="1">
      <t>タ</t>
    </rPh>
    <rPh sb="1" eb="3">
      <t>シセツ</t>
    </rPh>
    <phoneticPr fontId="4"/>
  </si>
  <si>
    <r>
      <t>ストーマ外来の説明が掲載されているページの見出しとアドレス</t>
    </r>
    <r>
      <rPr>
        <sz val="9"/>
        <rFont val="ＭＳ Ｐゴシック"/>
        <family val="3"/>
        <charset val="128"/>
      </rPr>
      <t xml:space="preserve">
※アドレスは、手入力せずにホームページからコピーしてください</t>
    </r>
    <rPh sb="4" eb="6">
      <t>ガイライ</t>
    </rPh>
    <rPh sb="7" eb="9">
      <t>セツメイ</t>
    </rPh>
    <rPh sb="10" eb="12">
      <t>ケイサイ</t>
    </rPh>
    <rPh sb="21" eb="23">
      <t>ミダ</t>
    </rPh>
    <phoneticPr fontId="4"/>
  </si>
  <si>
    <t>対象となる疾患名</t>
    <rPh sb="5" eb="7">
      <t>シッカン</t>
    </rPh>
    <rPh sb="7" eb="8">
      <t>ナ</t>
    </rPh>
    <phoneticPr fontId="4"/>
  </si>
  <si>
    <t>対象となるストーマの種類</t>
    <rPh sb="10" eb="12">
      <t>シュルイ</t>
    </rPh>
    <phoneticPr fontId="4"/>
  </si>
  <si>
    <t>ストーマ外来が設定されている （はい/いいえ）</t>
    <rPh sb="7" eb="9">
      <t>セッテイ</t>
    </rPh>
    <phoneticPr fontId="4"/>
  </si>
  <si>
    <t>【 ストーマ外来 】の問い合わせ窓口</t>
    <rPh sb="11" eb="12">
      <t>ト</t>
    </rPh>
    <rPh sb="13" eb="14">
      <t>ア</t>
    </rPh>
    <rPh sb="16" eb="18">
      <t>マドグチ</t>
    </rPh>
    <phoneticPr fontId="4"/>
  </si>
  <si>
    <t>１．</t>
    <phoneticPr fontId="4"/>
  </si>
  <si>
    <t>血液腫瘍</t>
    <phoneticPr fontId="4"/>
  </si>
  <si>
    <t>血液・リンパ</t>
    <phoneticPr fontId="4"/>
  </si>
  <si>
    <t>小児脳腫瘍
小児の眼・眼窩腫瘍
小児悪性骨軟部腫瘍
その他の小児固形腫瘍小児血液腫瘍</t>
    <phoneticPr fontId="4"/>
  </si>
  <si>
    <t>皮膚腫瘍
悪性骨軟部腫瘍</t>
    <phoneticPr fontId="4"/>
  </si>
  <si>
    <t>前立腺がん
精巣がん
その他の男性生殖器がん</t>
    <phoneticPr fontId="4"/>
  </si>
  <si>
    <t>肝がん
胆道がん
膵がん</t>
    <phoneticPr fontId="4"/>
  </si>
  <si>
    <t>肺がん
乳がん
縦隔腫瘍
中皮腫</t>
    <phoneticPr fontId="4"/>
  </si>
  <si>
    <t>皮膚／骨と軟部組織</t>
    <phoneticPr fontId="4"/>
  </si>
  <si>
    <t>男性</t>
    <phoneticPr fontId="4"/>
  </si>
  <si>
    <t>肝臓
／胆道
／膵臓</t>
    <phoneticPr fontId="4"/>
  </si>
  <si>
    <t>胸部</t>
    <phoneticPr fontId="4"/>
  </si>
  <si>
    <t>後腹膜・腹膜腫瘍
性腺外胚細胞腫瘍
原発不明がん</t>
    <rPh sb="0" eb="1">
      <t>ウシロ</t>
    </rPh>
    <rPh sb="1" eb="3">
      <t>フクマク</t>
    </rPh>
    <rPh sb="4" eb="6">
      <t>フクマク</t>
    </rPh>
    <rPh sb="6" eb="8">
      <t>シュヨウ</t>
    </rPh>
    <phoneticPr fontId="4"/>
  </si>
  <si>
    <t>子宮頸がん・子宮体がん
卵巣がん
その他の女性生殖器がん</t>
    <phoneticPr fontId="4"/>
  </si>
  <si>
    <t>腎がん
尿路がん
膀胱がん
副腎腫瘍</t>
    <phoneticPr fontId="4"/>
  </si>
  <si>
    <t>食道がん
胃がん
小腸がん
大腸がん
GIST</t>
    <phoneticPr fontId="4"/>
  </si>
  <si>
    <t>脳腫瘍
脊髄腫瘍
眼・眼窩腫瘍
口腔がん
咽頭がん・喉頭がん甲状腺がん</t>
    <phoneticPr fontId="4"/>
  </si>
  <si>
    <t>その他</t>
    <phoneticPr fontId="4"/>
  </si>
  <si>
    <t>女性</t>
    <phoneticPr fontId="4"/>
  </si>
  <si>
    <t>泌尿器</t>
    <phoneticPr fontId="4"/>
  </si>
  <si>
    <t>消化管</t>
    <phoneticPr fontId="4"/>
  </si>
  <si>
    <r>
      <t>がんの診療に関連した専門外来</t>
    </r>
    <r>
      <rPr>
        <b/>
        <u/>
        <sz val="14"/>
        <rFont val="ＭＳ Ｐゴシック"/>
        <family val="3"/>
        <charset val="128"/>
      </rPr>
      <t>の問い合わせ窓口</t>
    </r>
    <rPh sb="3" eb="5">
      <t>シンリョウ</t>
    </rPh>
    <rPh sb="6" eb="8">
      <t>カンレン</t>
    </rPh>
    <rPh sb="10" eb="12">
      <t>センモン</t>
    </rPh>
    <rPh sb="12" eb="14">
      <t>ガイライ</t>
    </rPh>
    <rPh sb="15" eb="16">
      <t>ト</t>
    </rPh>
    <rPh sb="17" eb="18">
      <t>ア</t>
    </rPh>
    <rPh sb="20" eb="22">
      <t>マドグチ</t>
    </rPh>
    <phoneticPr fontId="4"/>
  </si>
  <si>
    <t>初級認定試験・受験なし</t>
    <phoneticPr fontId="4"/>
  </si>
  <si>
    <t>専任(5割以上8割未満)</t>
    <rPh sb="0" eb="2">
      <t>センニン</t>
    </rPh>
    <rPh sb="4" eb="7">
      <t>ワリイジョウ</t>
    </rPh>
    <rPh sb="8" eb="9">
      <t>ワリ</t>
    </rPh>
    <rPh sb="9" eb="11">
      <t>ミマン</t>
    </rPh>
    <phoneticPr fontId="4"/>
  </si>
  <si>
    <t>非常勤</t>
    <rPh sb="0" eb="1">
      <t>ヒ</t>
    </rPh>
    <rPh sb="1" eb="3">
      <t>ジョウキン</t>
    </rPh>
    <phoneticPr fontId="4"/>
  </si>
  <si>
    <t>例</t>
    <phoneticPr fontId="4"/>
  </si>
  <si>
    <t>初級認定者（みなし含む）</t>
    <phoneticPr fontId="4"/>
  </si>
  <si>
    <t>専従(8割以上)</t>
    <rPh sb="0" eb="2">
      <t>センジュウ</t>
    </rPh>
    <rPh sb="4" eb="7">
      <t>ワリイジョウ</t>
    </rPh>
    <phoneticPr fontId="4"/>
  </si>
  <si>
    <t>診療情報管理士</t>
    <rPh sb="0" eb="2">
      <t>シンリョウ</t>
    </rPh>
    <rPh sb="2" eb="4">
      <t>ジョウホウ</t>
    </rPh>
    <rPh sb="4" eb="6">
      <t>カンリ</t>
    </rPh>
    <rPh sb="6" eb="7">
      <t>シ</t>
    </rPh>
    <phoneticPr fontId="4"/>
  </si>
  <si>
    <t>研修会名・受講状況</t>
    <rPh sb="0" eb="2">
      <t>ケンシュウ</t>
    </rPh>
    <rPh sb="2" eb="3">
      <t>カイ</t>
    </rPh>
    <rPh sb="3" eb="4">
      <t>メイ</t>
    </rPh>
    <rPh sb="5" eb="7">
      <t>ジュコウ</t>
    </rPh>
    <rPh sb="7" eb="9">
      <t>ジョウキョウ</t>
    </rPh>
    <phoneticPr fontId="4"/>
  </si>
  <si>
    <t>がん対策情報センターによる院内がん登録
実務 初級者研修会・中級者研修会の修了状況</t>
    <rPh sb="13" eb="15">
      <t>インナイ</t>
    </rPh>
    <rPh sb="17" eb="19">
      <t>トウロク</t>
    </rPh>
    <rPh sb="20" eb="22">
      <t>ジツム</t>
    </rPh>
    <rPh sb="23" eb="26">
      <t>ショキュウシャ</t>
    </rPh>
    <rPh sb="26" eb="28">
      <t>ケンシュウ</t>
    </rPh>
    <rPh sb="28" eb="29">
      <t>カイ</t>
    </rPh>
    <rPh sb="30" eb="31">
      <t>チュウ</t>
    </rPh>
    <rPh sb="37" eb="39">
      <t>シュウリョウ</t>
    </rPh>
    <phoneticPr fontId="4"/>
  </si>
  <si>
    <t>院内がん登録業務
についての
専従/専任/兼任</t>
    <rPh sb="0" eb="2">
      <t>インナイ</t>
    </rPh>
    <rPh sb="4" eb="6">
      <t>トウロク</t>
    </rPh>
    <rPh sb="6" eb="8">
      <t>ギョウム</t>
    </rPh>
    <rPh sb="15" eb="17">
      <t>センジュウ</t>
    </rPh>
    <rPh sb="18" eb="20">
      <t>センニン</t>
    </rPh>
    <rPh sb="21" eb="23">
      <t>ケンニン</t>
    </rPh>
    <phoneticPr fontId="4"/>
  </si>
  <si>
    <t>院内がん
登録業務の
経験年数
（年）</t>
    <rPh sb="0" eb="2">
      <t>インナイ</t>
    </rPh>
    <rPh sb="5" eb="7">
      <t>トウロク</t>
    </rPh>
    <rPh sb="7" eb="9">
      <t>ギョウム</t>
    </rPh>
    <rPh sb="11" eb="13">
      <t>ケイケン</t>
    </rPh>
    <rPh sb="13" eb="15">
      <t>ネンスウ</t>
    </rPh>
    <rPh sb="17" eb="18">
      <t>ネン</t>
    </rPh>
    <phoneticPr fontId="4"/>
  </si>
  <si>
    <t>診療情報
管理業務の
経験年数
（年）</t>
    <rPh sb="0" eb="2">
      <t>シンリョウ</t>
    </rPh>
    <rPh sb="2" eb="4">
      <t>ジョウホウ</t>
    </rPh>
    <rPh sb="5" eb="7">
      <t>カンリ</t>
    </rPh>
    <rPh sb="7" eb="9">
      <t>ギョウム</t>
    </rPh>
    <rPh sb="11" eb="13">
      <t>ケイケン</t>
    </rPh>
    <rPh sb="13" eb="15">
      <t>ネンスウ</t>
    </rPh>
    <rPh sb="17" eb="18">
      <t>ネン</t>
    </rPh>
    <phoneticPr fontId="4"/>
  </si>
  <si>
    <t>資　　格</t>
    <rPh sb="0" eb="1">
      <t>シ</t>
    </rPh>
    <rPh sb="3" eb="4">
      <t>カク</t>
    </rPh>
    <phoneticPr fontId="4"/>
  </si>
  <si>
    <r>
      <t>注1）様式4のIIの４の（２）院内がん登録の回答と齟齬がないようにすること。</t>
    </r>
    <r>
      <rPr>
        <sz val="9"/>
        <rFont val="ＭＳ Ｐゴシック"/>
        <family val="3"/>
        <charset val="128"/>
      </rPr>
      <t xml:space="preserve">
注2）常勤とは、当該医療機関が定める1週間の就業時間のすべてを勤務している者をいう。ただし、当該医療機関が定める就業時間が32時間に満たない場合は、常勤とみなさない。（「医療法第21条の規定に基づく人員の算出に当たっての取扱い等について」（平成10年6月26日付け健政発第777号・医薬発第574号、厚生省健康政策局長・医薬安全局長連名通知）の別添「常勤医師等の取扱いについて」を参照）。
注3）「専従」および「専任」とは、当該医療機関における当該診療従事者が、「専従」については「8割以上」、「専任」については「5割以上」、当該業務に従事している者をいう。</t>
    </r>
    <rPh sb="0" eb="1">
      <t>チュウ</t>
    </rPh>
    <rPh sb="39" eb="40">
      <t>チュウ</t>
    </rPh>
    <rPh sb="234" eb="235">
      <t>チュウ</t>
    </rPh>
    <phoneticPr fontId="4"/>
  </si>
  <si>
    <t>※院内がん登録業務に携わっているスタッフを記載してください。</t>
    <rPh sb="1" eb="3">
      <t>インナイ</t>
    </rPh>
    <rPh sb="5" eb="7">
      <t>トウロク</t>
    </rPh>
    <rPh sb="7" eb="9">
      <t>ギョウム</t>
    </rPh>
    <rPh sb="10" eb="11">
      <t>タズサ</t>
    </rPh>
    <rPh sb="21" eb="23">
      <t>キサイ</t>
    </rPh>
    <phoneticPr fontId="4"/>
  </si>
  <si>
    <t xml:space="preserve"> </t>
  </si>
  <si>
    <t>院内がん登録部門の体制</t>
    <rPh sb="0" eb="2">
      <t>インナイ</t>
    </rPh>
    <rPh sb="4" eb="6">
      <t>トウロク</t>
    </rPh>
    <rPh sb="6" eb="8">
      <t>ブモン</t>
    </rPh>
    <rPh sb="9" eb="11">
      <t>タイセイ</t>
    </rPh>
    <phoneticPr fontId="4"/>
  </si>
  <si>
    <r>
      <t xml:space="preserve">上記の窓口の説明が掲載されているページの見出しとアドレス
</t>
    </r>
    <r>
      <rPr>
        <sz val="8"/>
        <rFont val="ＭＳ Ｐゴシック"/>
        <family val="3"/>
        <charset val="128"/>
      </rPr>
      <t>※アドレスは、手入力せずにホームページからコピーしてください</t>
    </r>
    <rPh sb="0" eb="2">
      <t>ジョウキ</t>
    </rPh>
    <rPh sb="3" eb="5">
      <t>マドグチ</t>
    </rPh>
    <rPh sb="6" eb="8">
      <t>セツメイ</t>
    </rPh>
    <rPh sb="9" eb="11">
      <t>ケイサイ</t>
    </rPh>
    <rPh sb="20" eb="22">
      <t>ミダ</t>
    </rPh>
    <phoneticPr fontId="4"/>
  </si>
  <si>
    <t>電子メール</t>
    <rPh sb="0" eb="2">
      <t>デンシ</t>
    </rPh>
    <phoneticPr fontId="4"/>
  </si>
  <si>
    <t>FAX</t>
    <phoneticPr fontId="4"/>
  </si>
  <si>
    <t>窓口</t>
    <rPh sb="0" eb="2">
      <t>マドグチ</t>
    </rPh>
    <phoneticPr fontId="4"/>
  </si>
  <si>
    <t>問い合わせへ対応している方法に○をつけてください。</t>
    <phoneticPr fontId="4"/>
  </si>
  <si>
    <t>※治験専用の窓がある場合に限り、以下の表に記載してください。</t>
    <rPh sb="1" eb="3">
      <t>チケン</t>
    </rPh>
    <rPh sb="3" eb="5">
      <t>センヨウ</t>
    </rPh>
    <rPh sb="6" eb="7">
      <t>マド</t>
    </rPh>
    <rPh sb="10" eb="12">
      <t>バアイ</t>
    </rPh>
    <rPh sb="13" eb="14">
      <t>カギ</t>
    </rPh>
    <rPh sb="16" eb="18">
      <t>イカ</t>
    </rPh>
    <rPh sb="19" eb="20">
      <t>ヒョウ</t>
    </rPh>
    <rPh sb="21" eb="23">
      <t>キサイ</t>
    </rPh>
    <phoneticPr fontId="4"/>
  </si>
  <si>
    <t>■治験に参加していない地域の医療機関向けの問い合わせ窓口について</t>
    <rPh sb="11" eb="13">
      <t>チイキ</t>
    </rPh>
    <rPh sb="14" eb="16">
      <t>イリョウ</t>
    </rPh>
    <rPh sb="16" eb="18">
      <t>キカン</t>
    </rPh>
    <phoneticPr fontId="4"/>
  </si>
  <si>
    <t>FAX</t>
    <phoneticPr fontId="4"/>
  </si>
  <si>
    <t>問い合わせへ対応している方法に○をつけてください。</t>
    <phoneticPr fontId="4"/>
  </si>
  <si>
    <t>■治験に参加していない地域の患者さんやご家族向けの問い合わせ窓口について</t>
    <rPh sb="1" eb="3">
      <t>チケン</t>
    </rPh>
    <rPh sb="4" eb="6">
      <t>サンカ</t>
    </rPh>
    <phoneticPr fontId="4"/>
  </si>
  <si>
    <t>【 治験 】の問い合わせ窓口</t>
    <rPh sb="2" eb="4">
      <t>チケン</t>
    </rPh>
    <rPh sb="7" eb="8">
      <t>ト</t>
    </rPh>
    <rPh sb="9" eb="10">
      <t>ア</t>
    </rPh>
    <rPh sb="12" eb="14">
      <t>マドグチ</t>
    </rPh>
    <phoneticPr fontId="4"/>
  </si>
  <si>
    <t>2）</t>
    <phoneticPr fontId="4"/>
  </si>
  <si>
    <t>FAX</t>
    <phoneticPr fontId="4"/>
  </si>
  <si>
    <t>※臨床試験専用の窓がある場合に限り、以下の表に記載してください。</t>
    <rPh sb="1" eb="3">
      <t>リンショウ</t>
    </rPh>
    <rPh sb="3" eb="5">
      <t>シケン</t>
    </rPh>
    <rPh sb="5" eb="7">
      <t>センヨウ</t>
    </rPh>
    <rPh sb="8" eb="9">
      <t>マド</t>
    </rPh>
    <rPh sb="12" eb="14">
      <t>バアイ</t>
    </rPh>
    <rPh sb="15" eb="16">
      <t>カギ</t>
    </rPh>
    <rPh sb="18" eb="20">
      <t>イカ</t>
    </rPh>
    <rPh sb="21" eb="22">
      <t>ヒョウ</t>
    </rPh>
    <rPh sb="23" eb="25">
      <t>キサイ</t>
    </rPh>
    <phoneticPr fontId="4"/>
  </si>
  <si>
    <t>■臨床試験に参加していない地域の医療機関向けの問い合わせ窓口について</t>
    <rPh sb="1" eb="3">
      <t>リンショウ</t>
    </rPh>
    <rPh sb="3" eb="5">
      <t>シケン</t>
    </rPh>
    <rPh sb="13" eb="15">
      <t>チイキ</t>
    </rPh>
    <rPh sb="16" eb="18">
      <t>イリョウ</t>
    </rPh>
    <rPh sb="18" eb="20">
      <t>キカン</t>
    </rPh>
    <phoneticPr fontId="4"/>
  </si>
  <si>
    <t>問い合わせへ対応している方法に○をつけてください。</t>
    <phoneticPr fontId="4"/>
  </si>
  <si>
    <t>■臨床試験に参加していない地域の患者さんやご家族向けの問い合わせ窓口の有無について</t>
    <rPh sb="1" eb="3">
      <t>リンショウ</t>
    </rPh>
    <rPh sb="3" eb="5">
      <t>シケン</t>
    </rPh>
    <rPh sb="6" eb="8">
      <t>サンカ</t>
    </rPh>
    <rPh sb="35" eb="37">
      <t>ウム</t>
    </rPh>
    <phoneticPr fontId="4"/>
  </si>
  <si>
    <t>【 臨床試験（治験を除く） 】の問い合わせ窓口</t>
    <rPh sb="2" eb="4">
      <t>リンショウ</t>
    </rPh>
    <rPh sb="4" eb="6">
      <t>シケン</t>
    </rPh>
    <rPh sb="7" eb="9">
      <t>チケン</t>
    </rPh>
    <rPh sb="10" eb="11">
      <t>ノゾ</t>
    </rPh>
    <rPh sb="16" eb="17">
      <t>ト</t>
    </rPh>
    <rPh sb="18" eb="19">
      <t>ア</t>
    </rPh>
    <rPh sb="21" eb="23">
      <t>マドグチ</t>
    </rPh>
    <phoneticPr fontId="4"/>
  </si>
  <si>
    <t>1）</t>
    <phoneticPr fontId="4"/>
  </si>
  <si>
    <r>
      <t xml:space="preserve">記載の有無
</t>
    </r>
    <r>
      <rPr>
        <sz val="7"/>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4"/>
  </si>
  <si>
    <t>臨床試験・治験の実施状況および問い合わせ窓口</t>
    <rPh sb="0" eb="2">
      <t>リンショウ</t>
    </rPh>
    <rPh sb="2" eb="4">
      <t>シケン</t>
    </rPh>
    <rPh sb="5" eb="7">
      <t>チケン</t>
    </rPh>
    <rPh sb="8" eb="10">
      <t>ジッシ</t>
    </rPh>
    <rPh sb="10" eb="12">
      <t>ジョウキョウ</t>
    </rPh>
    <rPh sb="15" eb="16">
      <t>ト</t>
    </rPh>
    <rPh sb="17" eb="18">
      <t>ア</t>
    </rPh>
    <rPh sb="20" eb="22">
      <t>マドグチ</t>
    </rPh>
    <phoneticPr fontId="4"/>
  </si>
  <si>
    <t>（あり／なし）</t>
    <phoneticPr fontId="4"/>
  </si>
  <si>
    <t>上記の目標に向けた活動計画の予定(未定の場合には、未定と記入）</t>
    <rPh sb="0" eb="2">
      <t>ジョウキ</t>
    </rPh>
    <rPh sb="3" eb="5">
      <t>モクヒョウ</t>
    </rPh>
    <rPh sb="6" eb="7">
      <t>ム</t>
    </rPh>
    <rPh sb="9" eb="11">
      <t>カツドウ</t>
    </rPh>
    <rPh sb="11" eb="13">
      <t>ケイカク</t>
    </rPh>
    <rPh sb="14" eb="16">
      <t>ヨテイ</t>
    </rPh>
    <rPh sb="17" eb="19">
      <t>ミテイ</t>
    </rPh>
    <rPh sb="20" eb="22">
      <t>バアイ</t>
    </rPh>
    <rPh sb="25" eb="27">
      <t>ミテイ</t>
    </rPh>
    <rPh sb="28" eb="30">
      <t>キニュウ</t>
    </rPh>
    <phoneticPr fontId="4"/>
  </si>
  <si>
    <t>3カ月おきに日を設定して患者アンケートを行う。</t>
    <rPh sb="2" eb="3">
      <t>ゲツ</t>
    </rPh>
    <rPh sb="6" eb="7">
      <t>ヒ</t>
    </rPh>
    <rPh sb="8" eb="10">
      <t>セッテイ</t>
    </rPh>
    <rPh sb="12" eb="14">
      <t>カンジャ</t>
    </rPh>
    <rPh sb="20" eb="21">
      <t>オコナ</t>
    </rPh>
    <phoneticPr fontId="4"/>
  </si>
  <si>
    <t>退院患者の80％が入院治療環境に満足する</t>
    <rPh sb="0" eb="2">
      <t>タイイン</t>
    </rPh>
    <rPh sb="2" eb="4">
      <t>カンジャ</t>
    </rPh>
    <rPh sb="9" eb="11">
      <t>ニュウイン</t>
    </rPh>
    <rPh sb="11" eb="13">
      <t>チリョウ</t>
    </rPh>
    <rPh sb="13" eb="15">
      <t>カンキョウ</t>
    </rPh>
    <rPh sb="16" eb="18">
      <t>マンゾク</t>
    </rPh>
    <phoneticPr fontId="4"/>
  </si>
  <si>
    <t>患者満足度の向上</t>
    <rPh sb="0" eb="2">
      <t>カンジャ</t>
    </rPh>
    <rPh sb="2" eb="5">
      <t>マンゾクド</t>
    </rPh>
    <rPh sb="6" eb="8">
      <t>コウジョウ</t>
    </rPh>
    <phoneticPr fontId="4"/>
  </si>
  <si>
    <t>例）</t>
    <rPh sb="0" eb="1">
      <t>レイ</t>
    </rPh>
    <phoneticPr fontId="4"/>
  </si>
  <si>
    <t>目標達成の検証方法（データ源）</t>
    <rPh sb="0" eb="2">
      <t>モクヒョウ</t>
    </rPh>
    <rPh sb="2" eb="4">
      <t>タッセイ</t>
    </rPh>
    <rPh sb="5" eb="7">
      <t>ケンショウ</t>
    </rPh>
    <rPh sb="7" eb="9">
      <t>ホウホウ</t>
    </rPh>
    <rPh sb="13" eb="14">
      <t>ゲン</t>
    </rPh>
    <phoneticPr fontId="4"/>
  </si>
  <si>
    <t>目標</t>
    <rPh sb="0" eb="2">
      <t>モクヒョウ</t>
    </rPh>
    <phoneticPr fontId="4"/>
  </si>
  <si>
    <t>課題の内容</t>
    <rPh sb="0" eb="2">
      <t>カダイ</t>
    </rPh>
    <rPh sb="3" eb="5">
      <t>ナイヨウ</t>
    </rPh>
    <phoneticPr fontId="4"/>
  </si>
  <si>
    <t>PDCAを使って改善することを想定している課題（いくつでも可）</t>
    <rPh sb="5" eb="6">
      <t>ツカ</t>
    </rPh>
    <rPh sb="8" eb="10">
      <t>カイゼン</t>
    </rPh>
    <rPh sb="15" eb="17">
      <t>ソウテイ</t>
    </rPh>
    <rPh sb="21" eb="23">
      <t>カダイ</t>
    </rPh>
    <rPh sb="29" eb="30">
      <t>カ</t>
    </rPh>
    <phoneticPr fontId="4"/>
  </si>
  <si>
    <t>■自施設の診療機能や診療実績、地域連携に関する実績や活動状況の他、患者QOLについて把握・評価し、課題認識を院内の関係者で共有した上で、組織的な改善策を講じる体制について、必要に応じて図表などを活用し、具体的に記載すること。</t>
    <rPh sb="86" eb="88">
      <t>ヒツヨウ</t>
    </rPh>
    <rPh sb="89" eb="90">
      <t>オウ</t>
    </rPh>
    <rPh sb="92" eb="94">
      <t>ズヒョウ</t>
    </rPh>
    <rPh sb="97" eb="99">
      <t>カツヨウ</t>
    </rPh>
    <rPh sb="101" eb="104">
      <t>グタイテキ</t>
    </rPh>
    <rPh sb="105" eb="107">
      <t>キサイ</t>
    </rPh>
    <phoneticPr fontId="4"/>
  </si>
  <si>
    <t>PDCAサイクルの構築体制について</t>
    <rPh sb="9" eb="11">
      <t>コウチク</t>
    </rPh>
    <rPh sb="11" eb="13">
      <t>タイセイ</t>
    </rPh>
    <phoneticPr fontId="3"/>
  </si>
  <si>
    <t>最終評価日</t>
    <rPh sb="0" eb="2">
      <t>サイシュウ</t>
    </rPh>
    <rPh sb="2" eb="4">
      <t>ヒョウカ</t>
    </rPh>
    <rPh sb="4" eb="5">
      <t>ビ</t>
    </rPh>
    <phoneticPr fontId="4"/>
  </si>
  <si>
    <t>活用した第三者評価</t>
    <rPh sb="0" eb="2">
      <t>カツヨウ</t>
    </rPh>
    <rPh sb="4" eb="7">
      <t>ダイサンシャ</t>
    </rPh>
    <rPh sb="7" eb="9">
      <t>ヒョウカ</t>
    </rPh>
    <phoneticPr fontId="4"/>
  </si>
  <si>
    <t>臨床工学技士（上記リスト６番）</t>
    <rPh sb="0" eb="2">
      <t>リンショウ</t>
    </rPh>
    <rPh sb="2" eb="4">
      <t>コウガク</t>
    </rPh>
    <rPh sb="4" eb="6">
      <t>ギシ</t>
    </rPh>
    <rPh sb="7" eb="9">
      <t>ジョウキ</t>
    </rPh>
    <rPh sb="13" eb="14">
      <t>バン</t>
    </rPh>
    <phoneticPr fontId="4"/>
  </si>
  <si>
    <t>例</t>
    <phoneticPr fontId="4"/>
  </si>
  <si>
    <t>修了日</t>
    <rPh sb="0" eb="2">
      <t>シュウリョウ</t>
    </rPh>
    <rPh sb="2" eb="3">
      <t>ビ</t>
    </rPh>
    <phoneticPr fontId="4"/>
  </si>
  <si>
    <t>受講した研修名</t>
    <rPh sb="0" eb="2">
      <t>ジュコウ</t>
    </rPh>
    <rPh sb="4" eb="6">
      <t>ケンシュウ</t>
    </rPh>
    <rPh sb="6" eb="7">
      <t>メイ</t>
    </rPh>
    <phoneticPr fontId="4"/>
  </si>
  <si>
    <t>①医療安全管理部門のメンバーについて記載してください。</t>
    <rPh sb="1" eb="3">
      <t>イリョウ</t>
    </rPh>
    <rPh sb="3" eb="5">
      <t>アンゼン</t>
    </rPh>
    <rPh sb="5" eb="7">
      <t>カンリ</t>
    </rPh>
    <rPh sb="7" eb="9">
      <t>ブモン</t>
    </rPh>
    <phoneticPr fontId="4"/>
  </si>
  <si>
    <t>病院名：</t>
    <rPh sb="0" eb="2">
      <t>ビョウイン</t>
    </rPh>
    <rPh sb="2" eb="3">
      <t>メイ</t>
    </rPh>
    <phoneticPr fontId="0"/>
  </si>
  <si>
    <t>※「あり」とするとデータ抽出の対象となります。記載する内容がない場合は「なし」としてください。
「なし」の場合は以下について記入の必要はありません。</t>
    <phoneticPr fontId="4"/>
  </si>
  <si>
    <t>記載の有無</t>
    <rPh sb="0" eb="2">
      <t>キサイ</t>
    </rPh>
    <rPh sb="3" eb="5">
      <t>ウム</t>
    </rPh>
    <phoneticPr fontId="4"/>
  </si>
  <si>
    <t>医療安全管理部門</t>
    <rPh sb="0" eb="2">
      <t>イリョウ</t>
    </rPh>
    <rPh sb="2" eb="4">
      <t>アンゼン</t>
    </rPh>
    <rPh sb="4" eb="6">
      <t>カンリ</t>
    </rPh>
    <rPh sb="6" eb="8">
      <t>ブモン</t>
    </rPh>
    <phoneticPr fontId="0"/>
  </si>
  <si>
    <t>（あり／なし）</t>
    <phoneticPr fontId="4"/>
  </si>
  <si>
    <t>都道府県がん診療連携協議会の体制</t>
    <phoneticPr fontId="4"/>
  </si>
  <si>
    <t>（あり／なし）</t>
    <phoneticPr fontId="4"/>
  </si>
  <si>
    <t>地域連携クリティカルパスの一覧</t>
    <rPh sb="0" eb="2">
      <t>チイキ</t>
    </rPh>
    <rPh sb="2" eb="4">
      <t>レンケイ</t>
    </rPh>
    <rPh sb="13" eb="15">
      <t>イチラン</t>
    </rPh>
    <phoneticPr fontId="3"/>
  </si>
  <si>
    <r>
      <rPr>
        <sz val="10"/>
        <rFont val="ＭＳ Ｐゴシック"/>
        <family val="3"/>
        <charset val="128"/>
      </rPr>
      <t>外来の説明が掲載されているページの見出しとアドレス</t>
    </r>
    <r>
      <rPr>
        <sz val="11"/>
        <rFont val="ＭＳ Ｐゴシック"/>
        <family val="3"/>
        <charset val="128"/>
      </rPr>
      <t xml:space="preserve">
</t>
    </r>
    <r>
      <rPr>
        <sz val="10"/>
        <rFont val="ＭＳ Ｐゴシック"/>
        <family val="3"/>
        <charset val="128"/>
      </rPr>
      <t xml:space="preserve">
</t>
    </r>
    <r>
      <rPr>
        <sz val="9"/>
        <rFont val="ＭＳ Ｐゴシック"/>
        <family val="3"/>
        <charset val="128"/>
      </rPr>
      <t>※アドレスは、手入力せずにホームページからコピーしてください</t>
    </r>
    <rPh sb="0" eb="2">
      <t>ガイライ</t>
    </rPh>
    <rPh sb="3" eb="5">
      <t>セツメイ</t>
    </rPh>
    <rPh sb="6" eb="8">
      <t>ケイサイ</t>
    </rPh>
    <rPh sb="17" eb="19">
      <t>ミダ</t>
    </rPh>
    <rPh sb="34" eb="35">
      <t>テ</t>
    </rPh>
    <rPh sb="35" eb="37">
      <t>ニュウリョク</t>
    </rPh>
    <phoneticPr fontId="4"/>
  </si>
  <si>
    <t>主な内容・特色</t>
    <rPh sb="0" eb="1">
      <t>オモ</t>
    </rPh>
    <rPh sb="2" eb="4">
      <t>ナイヨウ</t>
    </rPh>
    <rPh sb="5" eb="7">
      <t>トクショク</t>
    </rPh>
    <phoneticPr fontId="4"/>
  </si>
  <si>
    <t>外来の名称</t>
    <rPh sb="0" eb="2">
      <t>ガイライ</t>
    </rPh>
    <rPh sb="3" eb="5">
      <t>メイショウ</t>
    </rPh>
    <phoneticPr fontId="4"/>
  </si>
  <si>
    <t>がん患者カウンセリングが設定されている （はい/いいえ）</t>
    <rPh sb="2" eb="4">
      <t>カンジャ</t>
    </rPh>
    <rPh sb="12" eb="14">
      <t>セッテイ</t>
    </rPh>
    <phoneticPr fontId="4"/>
  </si>
  <si>
    <t>がん患者カウンセリングの状況</t>
    <rPh sb="2" eb="4">
      <t>カンジャ</t>
    </rPh>
    <rPh sb="12" eb="14">
      <t>ジョウキョウ</t>
    </rPh>
    <phoneticPr fontId="3"/>
  </si>
  <si>
    <t>事務員（上記リスト12番）</t>
    <rPh sb="0" eb="3">
      <t>ジムイン</t>
    </rPh>
    <rPh sb="4" eb="6">
      <t>ジョウキ</t>
    </rPh>
    <rPh sb="11" eb="12">
      <t>バン</t>
    </rPh>
    <phoneticPr fontId="4"/>
  </si>
  <si>
    <t>ジェネラルマネージャー以外の看護師（上記リスト3番：がん看護専門看護師の他、がん性疼痛看護認定看護師資格有り）</t>
    <rPh sb="11" eb="13">
      <t>イガイ</t>
    </rPh>
    <rPh sb="14" eb="17">
      <t>カンゴシ</t>
    </rPh>
    <rPh sb="18" eb="20">
      <t>ジョウキ</t>
    </rPh>
    <rPh sb="24" eb="25">
      <t>バン</t>
    </rPh>
    <rPh sb="28" eb="35">
      <t>カンゴセンモンカンゴシ</t>
    </rPh>
    <rPh sb="36" eb="37">
      <t>ホカ</t>
    </rPh>
    <rPh sb="40" eb="41">
      <t>セイ</t>
    </rPh>
    <rPh sb="41" eb="43">
      <t>トウツウ</t>
    </rPh>
    <rPh sb="43" eb="45">
      <t>カンゴ</t>
    </rPh>
    <rPh sb="45" eb="47">
      <t>ニンテイ</t>
    </rPh>
    <rPh sb="47" eb="50">
      <t>カンゴシ</t>
    </rPh>
    <rPh sb="50" eb="52">
      <t>シカク</t>
    </rPh>
    <rPh sb="52" eb="53">
      <t>ア</t>
    </rPh>
    <phoneticPr fontId="4"/>
  </si>
  <si>
    <t>自由記載欄</t>
    <rPh sb="0" eb="2">
      <t>ジユウ</t>
    </rPh>
    <rPh sb="2" eb="4">
      <t>キサイ</t>
    </rPh>
    <rPh sb="4" eb="5">
      <t>ラン</t>
    </rPh>
    <phoneticPr fontId="4"/>
  </si>
  <si>
    <t>専門資格（取得している場合）</t>
    <rPh sb="5" eb="7">
      <t>シュトク</t>
    </rPh>
    <rPh sb="11" eb="13">
      <t>バアイ</t>
    </rPh>
    <phoneticPr fontId="4"/>
  </si>
  <si>
    <t>専従/専任
/兼任</t>
    <rPh sb="0" eb="2">
      <t>センジュウ</t>
    </rPh>
    <rPh sb="3" eb="5">
      <t>センニン</t>
    </rPh>
    <rPh sb="7" eb="9">
      <t>ケンニン</t>
    </rPh>
    <phoneticPr fontId="0"/>
  </si>
  <si>
    <t>常勤/
非常勤</t>
    <rPh sb="0" eb="2">
      <t>ジョウキン</t>
    </rPh>
    <rPh sb="4" eb="7">
      <t>ヒジョウキン</t>
    </rPh>
    <phoneticPr fontId="0"/>
  </si>
  <si>
    <t>職種</t>
    <rPh sb="0" eb="2">
      <t>ショクシュ</t>
    </rPh>
    <phoneticPr fontId="0"/>
  </si>
  <si>
    <t>緩和ケアセンターの医師・看護師以外の診療従事者について</t>
    <rPh sb="0" eb="2">
      <t>カンワ</t>
    </rPh>
    <rPh sb="9" eb="11">
      <t>イシ</t>
    </rPh>
    <rPh sb="12" eb="15">
      <t>カンゴシ</t>
    </rPh>
    <rPh sb="15" eb="17">
      <t>イガイ</t>
    </rPh>
    <rPh sb="18" eb="20">
      <t>シンリョウ</t>
    </rPh>
    <rPh sb="20" eb="23">
      <t>ジュウジシャ</t>
    </rPh>
    <phoneticPr fontId="4"/>
  </si>
  <si>
    <t>ジェネラルマネージャーではない看護師</t>
    <rPh sb="15" eb="18">
      <t>カンゴシ</t>
    </rPh>
    <phoneticPr fontId="4"/>
  </si>
  <si>
    <t>専従(8割以上)</t>
  </si>
  <si>
    <t>ジェネラルマネージャー</t>
    <phoneticPr fontId="4"/>
  </si>
  <si>
    <t>専門資格</t>
    <phoneticPr fontId="4"/>
  </si>
  <si>
    <t>センターでの役割</t>
    <rPh sb="6" eb="8">
      <t>ヤクワリ</t>
    </rPh>
    <phoneticPr fontId="0"/>
  </si>
  <si>
    <t>緩和ケアセンターの看護師について（ジェネラルマネージャーおよび専門資格を有する者のみ記載してください。）
※専門資格を複数有している場合や欄に入りきらない場合は下の自由記載欄も使用してください。</t>
    <rPh sb="0" eb="2">
      <t>カンワ</t>
    </rPh>
    <rPh sb="9" eb="12">
      <t>カンゴシ</t>
    </rPh>
    <rPh sb="31" eb="33">
      <t>センモン</t>
    </rPh>
    <rPh sb="33" eb="35">
      <t>シカク</t>
    </rPh>
    <rPh sb="36" eb="37">
      <t>ユウ</t>
    </rPh>
    <rPh sb="39" eb="40">
      <t>シャ</t>
    </rPh>
    <rPh sb="42" eb="44">
      <t>キサイ</t>
    </rPh>
    <rPh sb="54" eb="56">
      <t>センモン</t>
    </rPh>
    <rPh sb="56" eb="58">
      <t>シカク</t>
    </rPh>
    <rPh sb="59" eb="61">
      <t>フクスウ</t>
    </rPh>
    <rPh sb="61" eb="62">
      <t>ユウ</t>
    </rPh>
    <rPh sb="66" eb="68">
      <t>バアイ</t>
    </rPh>
    <rPh sb="69" eb="70">
      <t>ラン</t>
    </rPh>
    <rPh sb="71" eb="72">
      <t>ハイ</t>
    </rPh>
    <rPh sb="77" eb="79">
      <t>バアイ</t>
    </rPh>
    <rPh sb="80" eb="81">
      <t>シタ</t>
    </rPh>
    <rPh sb="82" eb="84">
      <t>ジユウ</t>
    </rPh>
    <rPh sb="84" eb="86">
      <t>キサイ</t>
    </rPh>
    <rPh sb="86" eb="87">
      <t>ラン</t>
    </rPh>
    <rPh sb="88" eb="90">
      <t>シヨウ</t>
    </rPh>
    <phoneticPr fontId="4"/>
  </si>
  <si>
    <t>精神症状の緩和に携わる医師</t>
    <rPh sb="0" eb="2">
      <t>セイシン</t>
    </rPh>
    <rPh sb="2" eb="4">
      <t>ショウジョウ</t>
    </rPh>
    <rPh sb="5" eb="7">
      <t>カンワ</t>
    </rPh>
    <rPh sb="8" eb="9">
      <t>タズサ</t>
    </rPh>
    <rPh sb="11" eb="13">
      <t>イシ</t>
    </rPh>
    <phoneticPr fontId="3"/>
  </si>
  <si>
    <t>身体症状の緩和に携わる医師</t>
    <rPh sb="0" eb="2">
      <t>シンタイ</t>
    </rPh>
    <rPh sb="2" eb="4">
      <t>ショウジョウ</t>
    </rPh>
    <rPh sb="5" eb="7">
      <t>カンワ</t>
    </rPh>
    <rPh sb="8" eb="9">
      <t>タズサ</t>
    </rPh>
    <rPh sb="11" eb="13">
      <t>イシ</t>
    </rPh>
    <phoneticPr fontId="3"/>
  </si>
  <si>
    <t>麻酔科2名（※内1名は緩和ケアセンター長）、消化器外科1名</t>
    <rPh sb="0" eb="2">
      <t>マスイ</t>
    </rPh>
    <rPh sb="2" eb="3">
      <t>カ</t>
    </rPh>
    <rPh sb="4" eb="5">
      <t>メイ</t>
    </rPh>
    <rPh sb="7" eb="8">
      <t>ウチ</t>
    </rPh>
    <rPh sb="9" eb="10">
      <t>メイ</t>
    </rPh>
    <rPh sb="11" eb="13">
      <t>カンワ</t>
    </rPh>
    <rPh sb="19" eb="20">
      <t>チョウ</t>
    </rPh>
    <rPh sb="22" eb="25">
      <t>ショウカキ</t>
    </rPh>
    <rPh sb="25" eb="27">
      <t>ゲカ</t>
    </rPh>
    <rPh sb="28" eb="29">
      <t>メイ</t>
    </rPh>
    <phoneticPr fontId="73"/>
  </si>
  <si>
    <t>緩和ケアセンターの医師について</t>
    <rPh sb="0" eb="2">
      <t>カンワ</t>
    </rPh>
    <rPh sb="9" eb="11">
      <t>イシ</t>
    </rPh>
    <phoneticPr fontId="73"/>
  </si>
  <si>
    <t>※ジェネラルマネージャーは、緩和ケアセンターの機能を管理・調整する常勤・専従、かつ院内において管理的立場の看護師であること。
※相談支援に携わる者については、相談支援センターの相談支援に携わる者との兼任および、相談支援センター内にて当該業務に従事することを可とする。ただし、この場合の専任とは、緩和ケアセンターにおける相談支援業務を中心となって担当していればよく、その就業時間の５割以上を緩和ケアセンターにおける相談支援業務に従事していることは求めない。</t>
    <rPh sb="36" eb="38">
      <t>センジュウ</t>
    </rPh>
    <rPh sb="41" eb="43">
      <t>インナイ</t>
    </rPh>
    <rPh sb="47" eb="50">
      <t>カンリテキ</t>
    </rPh>
    <rPh sb="50" eb="52">
      <t>タチバ</t>
    </rPh>
    <rPh sb="53" eb="56">
      <t>カンゴシ</t>
    </rPh>
    <phoneticPr fontId="4"/>
  </si>
  <si>
    <t>注4）「専従」および「専任」とは、当該医療機関における当該診療従事者が「専従」については「8割以上」、「専任」については「5割以上」、当該業務に従事している者をいいます。</t>
    <phoneticPr fontId="4"/>
  </si>
  <si>
    <t>注3）常勤とは、当該医療機関が定める1週間の就業時間のすべてを勤務している者をいいます。ただし、当該医療機関が定める就業時間が32時間に満たない場合は常勤とみなしません。（「医療法第21条の規定に基づく人員の算出に当たっての取扱い等について」（平成10年6月26日付け健政発第777号・医薬発第574号、厚生省健康政策局長・医薬安全局長連名通知）の別添「常勤医師等の取扱いについて」を参照）</t>
    <phoneticPr fontId="4"/>
  </si>
  <si>
    <t>注2）研修医は除いてください。</t>
    <phoneticPr fontId="4"/>
  </si>
  <si>
    <t>注1）様式4のIIの１の（２）診療従事者の回答と齟齬がないように記載してください。</t>
    <phoneticPr fontId="4"/>
  </si>
  <si>
    <t>緩和ケアセンターのメンバーについて記載してください。</t>
    <phoneticPr fontId="4"/>
  </si>
  <si>
    <t>※「あり」とするとデータ抽出の対象となります。記載する内容がない場合は「なし」としてください。
「なし」の場合は以下について記入の必要はありません。</t>
    <phoneticPr fontId="4"/>
  </si>
  <si>
    <t>緩和ケアセンターのメンバー（医師および医師以外の診療従事者）</t>
    <rPh sb="0" eb="2">
      <t>カンワ</t>
    </rPh>
    <rPh sb="14" eb="16">
      <t>イシ</t>
    </rPh>
    <rPh sb="19" eb="21">
      <t>イシ</t>
    </rPh>
    <rPh sb="21" eb="23">
      <t>イガイ</t>
    </rPh>
    <rPh sb="24" eb="26">
      <t>シンリョウ</t>
    </rPh>
    <rPh sb="26" eb="29">
      <t>ジュウジシャ</t>
    </rPh>
    <phoneticPr fontId="0"/>
  </si>
  <si>
    <t>特定のがん種</t>
    <rPh sb="0" eb="2">
      <t>トクテイ</t>
    </rPh>
    <rPh sb="5" eb="6">
      <t>シュ</t>
    </rPh>
    <phoneticPr fontId="4"/>
  </si>
  <si>
    <t>％</t>
    <phoneticPr fontId="4"/>
  </si>
  <si>
    <t>（あり／なし）</t>
    <phoneticPr fontId="4"/>
  </si>
  <si>
    <t>特定のがん種に対する集学的治療提供体制について</t>
    <rPh sb="0" eb="2">
      <t>トクテイ</t>
    </rPh>
    <rPh sb="5" eb="6">
      <t>タネ</t>
    </rPh>
    <rPh sb="7" eb="8">
      <t>タイ</t>
    </rPh>
    <rPh sb="10" eb="13">
      <t>シュウガクテキ</t>
    </rPh>
    <rPh sb="13" eb="15">
      <t>チリョウ</t>
    </rPh>
    <rPh sb="15" eb="17">
      <t>テイキョウ</t>
    </rPh>
    <rPh sb="17" eb="19">
      <t>タイセイ</t>
    </rPh>
    <phoneticPr fontId="3"/>
  </si>
  <si>
    <t>（あり／なし）</t>
    <phoneticPr fontId="4"/>
  </si>
  <si>
    <t>がん診療連携拠点病院等との連携診療体制について</t>
    <rPh sb="2" eb="4">
      <t>シンリョウ</t>
    </rPh>
    <rPh sb="4" eb="6">
      <t>レンケイ</t>
    </rPh>
    <rPh sb="6" eb="8">
      <t>キョテン</t>
    </rPh>
    <rPh sb="8" eb="10">
      <t>ビョウイン</t>
    </rPh>
    <rPh sb="10" eb="11">
      <t>ナド</t>
    </rPh>
    <rPh sb="13" eb="15">
      <t>レンケイ</t>
    </rPh>
    <rPh sb="15" eb="17">
      <t>シンリョウ</t>
    </rPh>
    <rPh sb="17" eb="19">
      <t>タイセイ</t>
    </rPh>
    <phoneticPr fontId="3"/>
  </si>
  <si>
    <t>連携内容（がんの種類と役割分担）</t>
    <phoneticPr fontId="4"/>
  </si>
  <si>
    <t>医療機関名</t>
    <phoneticPr fontId="4"/>
  </si>
  <si>
    <t>2次医療圏名</t>
    <phoneticPr fontId="4"/>
  </si>
  <si>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4"/>
  </si>
  <si>
    <t>グループ指定の状況</t>
    <phoneticPr fontId="4"/>
  </si>
  <si>
    <t>専門分野</t>
    <phoneticPr fontId="4"/>
  </si>
  <si>
    <t>（受入元／派遣先）医療機関名</t>
    <phoneticPr fontId="4"/>
  </si>
  <si>
    <t>期間</t>
    <phoneticPr fontId="4"/>
  </si>
  <si>
    <t>受入／派遣</t>
    <phoneticPr fontId="4"/>
  </si>
  <si>
    <t>※個人名やPHSの番号が記載されていないことをご確認ください。</t>
    <rPh sb="9" eb="11">
      <t>バンゴウ</t>
    </rPh>
    <phoneticPr fontId="4"/>
  </si>
  <si>
    <t>※グループ指定施設間での人材交流計画について記載してください。</t>
    <rPh sb="5" eb="7">
      <t>シテイ</t>
    </rPh>
    <rPh sb="7" eb="9">
      <t>シセツ</t>
    </rPh>
    <rPh sb="9" eb="10">
      <t>アイダ</t>
    </rPh>
    <rPh sb="12" eb="14">
      <t>ジンザイ</t>
    </rPh>
    <rPh sb="14" eb="16">
      <t>コウリュウ</t>
    </rPh>
    <rPh sb="16" eb="18">
      <t>ケイカク</t>
    </rPh>
    <rPh sb="22" eb="24">
      <t>キサイ</t>
    </rPh>
    <phoneticPr fontId="4"/>
  </si>
  <si>
    <r>
      <t xml:space="preserve">記載の有無
</t>
    </r>
    <r>
      <rPr>
        <sz val="7"/>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4"/>
  </si>
  <si>
    <t>グループ間の人材交流計画について</t>
    <rPh sb="4" eb="5">
      <t>アイダ</t>
    </rPh>
    <rPh sb="6" eb="8">
      <t>ジンザイ</t>
    </rPh>
    <rPh sb="8" eb="10">
      <t>コウリュウ</t>
    </rPh>
    <rPh sb="10" eb="12">
      <t>ケイカク</t>
    </rPh>
    <phoneticPr fontId="3"/>
  </si>
  <si>
    <t>医療安全の状況について</t>
    <rPh sb="0" eb="2">
      <t>イリョウ</t>
    </rPh>
    <rPh sb="2" eb="4">
      <t>アンゼン</t>
    </rPh>
    <rPh sb="5" eb="7">
      <t>ジョウキョウ</t>
    </rPh>
    <phoneticPr fontId="4"/>
  </si>
  <si>
    <t>＜以下は緩和ケアセンターを整備している病院は記載すること＞</t>
    <rPh sb="1" eb="3">
      <t>イカ</t>
    </rPh>
    <rPh sb="4" eb="6">
      <t>カンワ</t>
    </rPh>
    <rPh sb="13" eb="15">
      <t>セイビ</t>
    </rPh>
    <rPh sb="19" eb="21">
      <t>ビョウイン</t>
    </rPh>
    <rPh sb="22" eb="24">
      <t>キサイ</t>
    </rPh>
    <phoneticPr fontId="4"/>
  </si>
  <si>
    <t>その他の場合、具体的に記載すること。</t>
    <rPh sb="7" eb="10">
      <t>グタイテキ</t>
    </rPh>
    <phoneticPr fontId="4"/>
  </si>
  <si>
    <t>集中治療室を設置している。</t>
    <phoneticPr fontId="4"/>
  </si>
  <si>
    <t>B</t>
    <phoneticPr fontId="4"/>
  </si>
  <si>
    <t>既存の会議体を活用している場合
活用した会議の名称等</t>
    <rPh sb="0" eb="2">
      <t>キゾン</t>
    </rPh>
    <rPh sb="3" eb="5">
      <t>カイギ</t>
    </rPh>
    <rPh sb="5" eb="6">
      <t>タイ</t>
    </rPh>
    <rPh sb="7" eb="9">
      <t>カツヨウ</t>
    </rPh>
    <rPh sb="13" eb="15">
      <t>バアイ</t>
    </rPh>
    <rPh sb="16" eb="18">
      <t>カツヨウ</t>
    </rPh>
    <rPh sb="20" eb="22">
      <t>カイギ</t>
    </rPh>
    <rPh sb="23" eb="25">
      <t>メイショウ</t>
    </rPh>
    <rPh sb="25" eb="26">
      <t>トウ</t>
    </rPh>
    <phoneticPr fontId="4"/>
  </si>
  <si>
    <t>○○市医療連携協議会</t>
    <rPh sb="2" eb="3">
      <t>シ</t>
    </rPh>
    <rPh sb="3" eb="5">
      <t>イリョウ</t>
    </rPh>
    <rPh sb="5" eb="7">
      <t>レンケイ</t>
    </rPh>
    <rPh sb="7" eb="10">
      <t>キョウギカイ</t>
    </rPh>
    <phoneticPr fontId="4"/>
  </si>
  <si>
    <t>※以下の表の我が国に多いがんおよびその他のがんについて、各医療機関において「治療を実施しているがん」「グループ指定により対応しているがん」「治療を実施していないがん」を記載してください。
※ホームページについてはセカンドオピニオンに関するページを記載する必要はありません。　</t>
    <rPh sb="1" eb="3">
      <t>イカ</t>
    </rPh>
    <rPh sb="4" eb="5">
      <t>ヒョウ</t>
    </rPh>
    <rPh sb="6" eb="7">
      <t>ワ</t>
    </rPh>
    <rPh sb="8" eb="9">
      <t>クニ</t>
    </rPh>
    <rPh sb="10" eb="11">
      <t>オオ</t>
    </rPh>
    <rPh sb="28" eb="29">
      <t>カク</t>
    </rPh>
    <rPh sb="29" eb="31">
      <t>イリョウ</t>
    </rPh>
    <rPh sb="31" eb="33">
      <t>キカン</t>
    </rPh>
    <rPh sb="38" eb="40">
      <t>チリョウ</t>
    </rPh>
    <rPh sb="41" eb="43">
      <t>ジッシ</t>
    </rPh>
    <rPh sb="55" eb="57">
      <t>シテイ</t>
    </rPh>
    <rPh sb="60" eb="62">
      <t>タイオウ</t>
    </rPh>
    <rPh sb="70" eb="72">
      <t>チリョウ</t>
    </rPh>
    <rPh sb="73" eb="75">
      <t>ジッシ</t>
    </rPh>
    <rPh sb="84" eb="86">
      <t>キサイ</t>
    </rPh>
    <rPh sb="116" eb="117">
      <t>カン</t>
    </rPh>
    <rPh sb="123" eb="125">
      <t>キサイ</t>
    </rPh>
    <rPh sb="127" eb="129">
      <t>ヒツヨウ</t>
    </rPh>
    <phoneticPr fontId="4"/>
  </si>
  <si>
    <t>移植治療</t>
    <rPh sb="0" eb="2">
      <t>イショク</t>
    </rPh>
    <rPh sb="2" eb="4">
      <t>チリョウ</t>
    </rPh>
    <phoneticPr fontId="4"/>
  </si>
  <si>
    <t>手術療法
（血液腫瘍は移植治療）</t>
    <rPh sb="0" eb="2">
      <t>シュジュツ</t>
    </rPh>
    <rPh sb="2" eb="4">
      <t>リョウホウ</t>
    </rPh>
    <rPh sb="6" eb="8">
      <t>ケツエキ</t>
    </rPh>
    <rPh sb="8" eb="10">
      <t>シュヨウ</t>
    </rPh>
    <rPh sb="11" eb="13">
      <t>イショク</t>
    </rPh>
    <rPh sb="13" eb="15">
      <t>チリョウ</t>
    </rPh>
    <phoneticPr fontId="4"/>
  </si>
  <si>
    <r>
      <t xml:space="preserve">■電子メール相談の実施 
</t>
    </r>
    <r>
      <rPr>
        <b/>
        <sz val="10"/>
        <rFont val="ＭＳ Ｐゴシック"/>
        <family val="3"/>
        <charset val="128"/>
      </rPr>
      <t>（実施/未実施）</t>
    </r>
    <rPh sb="1" eb="3">
      <t>デンシ</t>
    </rPh>
    <rPh sb="6" eb="8">
      <t>ソウダン</t>
    </rPh>
    <rPh sb="9" eb="11">
      <t>ジッシ</t>
    </rPh>
    <phoneticPr fontId="4"/>
  </si>
  <si>
    <t>部門長</t>
    <rPh sb="0" eb="3">
      <t>ブモンチョウ</t>
    </rPh>
    <phoneticPr fontId="4"/>
  </si>
  <si>
    <t>特定非営利活動法人　日本緩和医療学会　緩和医療認定医</t>
    <rPh sb="19" eb="21">
      <t>かんわ</t>
    </rPh>
    <rPh sb="21" eb="23">
      <t>いりょう</t>
    </rPh>
    <rPh sb="23" eb="25">
      <t>にんてい</t>
    </rPh>
    <phoneticPr fontId="4" type="Hiragana"/>
  </si>
  <si>
    <t>公益社団法人　日本看護協会　慢性心不全看護認定看護師</t>
    <phoneticPr fontId="4" type="Hiragana"/>
  </si>
  <si>
    <t>④　薬物療法の提供体制</t>
    <rPh sb="2" eb="4">
      <t>ヤクブツ</t>
    </rPh>
    <phoneticPr fontId="4"/>
  </si>
  <si>
    <t>人</t>
    <rPh sb="0" eb="1">
      <t>ニン</t>
    </rPh>
    <phoneticPr fontId="4"/>
  </si>
  <si>
    <t>急変時等の緊急時に外来化学療法室において薬物療法を提供する当該がん患者が入院できる体制を確保している。</t>
    <phoneticPr fontId="4"/>
  </si>
  <si>
    <t>薬物療法のレジメン（治療内容をいう。以下同じ。）を審査し、組織的に管理する委員会を設置している。なお、当該委員会は、必要に応じて、キャンサーボードと連携協力している。</t>
    <rPh sb="0" eb="2">
      <t>ヤクブツ</t>
    </rPh>
    <phoneticPr fontId="4"/>
  </si>
  <si>
    <t>セカンドオピニオンに対応している旨の情報提供を実施している。</t>
    <phoneticPr fontId="4"/>
  </si>
  <si>
    <t>がん患者の状態に応じたより適切ながん医療を提供できるよう、各診療科の医師における情報交換・連携を恒常的に推進する観点から、各診療科が参加する話し合いの場等を設置している。</t>
    <phoneticPr fontId="4"/>
  </si>
  <si>
    <t>（１）のほか、原則として当該２次医療圏においてがん医療に携わる医師等を対象とした早期診断、副作用対応を含めた放射線治療・薬物療法の推進および緩和ケア等に関する研修を実施している。</t>
    <rPh sb="7" eb="9">
      <t>ゲンソク</t>
    </rPh>
    <rPh sb="60" eb="62">
      <t>ヤクブツ</t>
    </rPh>
    <phoneticPr fontId="4"/>
  </si>
  <si>
    <t>当該研修については、実地での研修を行うなど、その内容を工夫している。</t>
    <phoneticPr fontId="4"/>
  </si>
  <si>
    <t>医療関係者と患者会等が共同で運営するサポートグループ活動や患者サロンの定期開催等の患者活動に対する支援を行っている。</t>
    <rPh sb="52" eb="53">
      <t>オコナ</t>
    </rPh>
    <phoneticPr fontId="4"/>
  </si>
  <si>
    <t>その他相談支援に関することに対応している。</t>
    <rPh sb="14" eb="16">
      <t>タイオウ</t>
    </rPh>
    <phoneticPr fontId="4"/>
  </si>
  <si>
    <t>Ⅳの３の（３）に規定する緩和ケアセンターに準じた緩和ケアの提供体制を整備している。
（Ⅳの３の（３）の部分も記載すること。）</t>
    <rPh sb="51" eb="53">
      <t>ブブン</t>
    </rPh>
    <rPh sb="54" eb="56">
      <t>キサイ</t>
    </rPh>
    <phoneticPr fontId="4"/>
  </si>
  <si>
    <t>都道府県拠点病院は、当該都道府県におけるがん診療の質の向上およびがん診療連携協力体制の構築、PDCAサイクルの確保に関し中心的な役割を担い、IIの地域拠点病院の指定要件に加え、次の要件を満たすこと。
ただし、特定機能病院を都道府県拠点病院として指定する場合には、IIIの特定機能病院を地域拠点病院として指定する場合の指定要件に加え、次の要件（３の（１）、（２）を除く）も満たすこと。</t>
    <rPh sb="88" eb="89">
      <t>ツギ</t>
    </rPh>
    <rPh sb="163" eb="164">
      <t>クワ</t>
    </rPh>
    <rPh sb="166" eb="167">
      <t>ツギ</t>
    </rPh>
    <phoneticPr fontId="4"/>
  </si>
  <si>
    <t>当該都道府県の地域拠点病院、特定領域拠点病院、地域がん診療病院等に対し、情報提供、症例相談および診療支援を行っている。</t>
    <phoneticPr fontId="4"/>
  </si>
  <si>
    <t>当該都道府県の地域拠点病院、特定領域拠点病院、地域がん診療病院に対し、診療機能や診療実績等の情報提供を求め、必要に応じ、実地調査を行うこと等により、当該都道府県内のがん診療等の状況に関する情報を収集、分析、評価し、改善を図っている。</t>
    <phoneticPr fontId="4"/>
  </si>
  <si>
    <t>当該都道府県の地域拠点病院、特定領域拠点病院、地域がん診療病院の相談支援に携わる者に対する継続的かつ系統的な研修を行っている。</t>
    <rPh sb="0" eb="2">
      <t>トウガイ</t>
    </rPh>
    <rPh sb="2" eb="6">
      <t>トドウフケン</t>
    </rPh>
    <phoneticPr fontId="4"/>
  </si>
  <si>
    <t>緊急緩和ケア病床を担当する専門的な知識および技能を有する常勤の医師を１人以上配置している。なお、緩和ケアチームの医師との兼任を可とする。当該医師については、夜間休日等も必要時には主治医や当直担当医と連絡を取ることができる体制を整備している。</t>
    <rPh sb="28" eb="30">
      <t>ジョウキン</t>
    </rPh>
    <phoneticPr fontId="4"/>
  </si>
  <si>
    <t>グループ指定を受けるがん診療連携拠点病院と連携することにより遠隔病理診断を含む術中迅速病理診断を提供できる体制を整備している。</t>
    <rPh sb="30" eb="32">
      <t>エンカク</t>
    </rPh>
    <rPh sb="32" eb="34">
      <t>ビョウリ</t>
    </rPh>
    <rPh sb="34" eb="36">
      <t>シンダン</t>
    </rPh>
    <rPh sb="37" eb="38">
      <t>フク</t>
    </rPh>
    <phoneticPr fontId="4"/>
  </si>
  <si>
    <t>外来化学療法室において薬物療法を提供する当該がん患者が急変時等の緊急時に入院できる体制を確保している。</t>
    <rPh sb="11" eb="13">
      <t>ヤクブツ</t>
    </rPh>
    <phoneticPr fontId="4"/>
  </si>
  <si>
    <t>グループ指定を受けるがん診療連携拠点病院との連携により、薬物療法のレジメンを審査するとともに、標準的な薬物療法を提供できる体制を整備している。</t>
    <rPh sb="28" eb="30">
      <t>ヤクブツ</t>
    </rPh>
    <rPh sb="51" eb="53">
      <t>ヤクブツ</t>
    </rPh>
    <phoneticPr fontId="4"/>
  </si>
  <si>
    <t>我が国に多いがんその他対応可能ながんについて、手術療法、放射線治療、薬物療法または緩和ケアに携わる専門的な知識および技能を有する医師によるセカンドオピニオンを提示できる体制を整備している。
※グループ指定のがん診療連携拠点病院との連携による提示も可とする。</t>
    <rPh sb="25" eb="27">
      <t>リョウホウ</t>
    </rPh>
    <rPh sb="34" eb="36">
      <t>ヤクブツ</t>
    </rPh>
    <phoneticPr fontId="4"/>
  </si>
  <si>
    <t>医療安全管理者の配置（専任の医師が不在）</t>
    <rPh sb="0" eb="2">
      <t>イリョウ</t>
    </rPh>
    <rPh sb="2" eb="4">
      <t>アンゼン</t>
    </rPh>
    <rPh sb="4" eb="7">
      <t>カンリシャ</t>
    </rPh>
    <rPh sb="8" eb="10">
      <t>ハイチ</t>
    </rPh>
    <rPh sb="11" eb="13">
      <t>センニン</t>
    </rPh>
    <rPh sb="14" eb="16">
      <t>イシ</t>
    </rPh>
    <rPh sb="17" eb="19">
      <t>フザイ</t>
    </rPh>
    <phoneticPr fontId="4"/>
  </si>
  <si>
    <t>注1）研修医は除いてください。</t>
    <phoneticPr fontId="4"/>
  </si>
  <si>
    <t>注2）常勤とは、当該医療機関が定める1週間の就業時間のすべてを勤務している者をいいます。ただし、当該医療機関が定める就業時間が32時間に満たない場合は常勤とみなしません。（「医療法第21条の規定に基づく人員の算出に当たっての取扱い等について」（平成10年6月26日付け健政発第777号・医薬発第574号、厚生省健康政策局長・医薬安全局長連名通知）の別添「常勤医師等の取扱いについて」を参照）</t>
    <phoneticPr fontId="4"/>
  </si>
  <si>
    <t>注3）「専従」および「専任」とは、当該医療機関における当該診療従事者が「専従」については「8割以上」、「専任」については「5割以上」、当該業務に従事している者をいいます。</t>
    <phoneticPr fontId="4"/>
  </si>
  <si>
    <t>※1回の相談で複数の内容について相談された場合は、それぞれの項目に計上して構いません。
なお、項目の番号については、厚生労働省研究費補助金「がん対策における進捗管理指標の策定と計測システムの確立に関する研究班」が作成した
「相談記入シート」を参考にしています。
https://ganjoho.jp/med_pro/consultation/support/registration_sheet.html</t>
    <rPh sb="2" eb="3">
      <t>カイ</t>
    </rPh>
    <rPh sb="4" eb="6">
      <t>ソウダン</t>
    </rPh>
    <rPh sb="7" eb="9">
      <t>フクスウ</t>
    </rPh>
    <rPh sb="10" eb="12">
      <t>ナイヨウ</t>
    </rPh>
    <rPh sb="16" eb="18">
      <t>ソウダン</t>
    </rPh>
    <rPh sb="21" eb="23">
      <t>バアイ</t>
    </rPh>
    <rPh sb="30" eb="32">
      <t>コウモク</t>
    </rPh>
    <rPh sb="33" eb="35">
      <t>ケイジョウ</t>
    </rPh>
    <rPh sb="37" eb="38">
      <t>カマ</t>
    </rPh>
    <rPh sb="47" eb="49">
      <t>コウモク</t>
    </rPh>
    <rPh sb="50" eb="52">
      <t>バンゴウ</t>
    </rPh>
    <rPh sb="58" eb="60">
      <t>コウセイ</t>
    </rPh>
    <rPh sb="60" eb="63">
      <t>ロウドウショウ</t>
    </rPh>
    <rPh sb="63" eb="66">
      <t>ケンキュウヒ</t>
    </rPh>
    <rPh sb="66" eb="69">
      <t>ホジョキン</t>
    </rPh>
    <rPh sb="72" eb="74">
      <t>タイサク</t>
    </rPh>
    <rPh sb="78" eb="80">
      <t>シンチョク</t>
    </rPh>
    <rPh sb="80" eb="82">
      <t>カンリ</t>
    </rPh>
    <rPh sb="82" eb="84">
      <t>シヒョウ</t>
    </rPh>
    <rPh sb="85" eb="87">
      <t>サクテイ</t>
    </rPh>
    <rPh sb="88" eb="90">
      <t>ケイソク</t>
    </rPh>
    <rPh sb="95" eb="97">
      <t>カクリツ</t>
    </rPh>
    <rPh sb="98" eb="99">
      <t>カン</t>
    </rPh>
    <rPh sb="101" eb="104">
      <t>ケンキュウハン</t>
    </rPh>
    <rPh sb="106" eb="108">
      <t>サクセイ</t>
    </rPh>
    <rPh sb="112" eb="114">
      <t>ソウダン</t>
    </rPh>
    <rPh sb="114" eb="116">
      <t>キニュウ</t>
    </rPh>
    <rPh sb="121" eb="123">
      <t>サンコウ</t>
    </rPh>
    <phoneticPr fontId="4"/>
  </si>
  <si>
    <t>02.がんの検査</t>
    <rPh sb="6" eb="8">
      <t>ケンサ</t>
    </rPh>
    <phoneticPr fontId="4"/>
  </si>
  <si>
    <t>01.がんの治療</t>
    <rPh sb="6" eb="8">
      <t>チリョウ</t>
    </rPh>
    <phoneticPr fontId="4"/>
  </si>
  <si>
    <t>03.症状・副作用・後遺症</t>
    <rPh sb="3" eb="5">
      <t>ショウジョウ</t>
    </rPh>
    <rPh sb="6" eb="9">
      <t>フクサヨウ</t>
    </rPh>
    <rPh sb="10" eb="13">
      <t>コウイショウ</t>
    </rPh>
    <phoneticPr fontId="4"/>
  </si>
  <si>
    <t>04.セカンドオピニオン（一般）</t>
    <rPh sb="13" eb="15">
      <t>イッパン</t>
    </rPh>
    <phoneticPr fontId="4"/>
  </si>
  <si>
    <t>05.セカンドオピニオン（受け入れ）</t>
    <rPh sb="13" eb="14">
      <t>ウ</t>
    </rPh>
    <rPh sb="15" eb="16">
      <t>イ</t>
    </rPh>
    <phoneticPr fontId="4"/>
  </si>
  <si>
    <t>06.セカンドオピニオン（他へ紹介）</t>
    <rPh sb="13" eb="14">
      <t>ホカ</t>
    </rPh>
    <rPh sb="15" eb="17">
      <t>ショウカイ</t>
    </rPh>
    <phoneticPr fontId="4"/>
  </si>
  <si>
    <t>07.治療実績</t>
    <rPh sb="3" eb="5">
      <t>チリョウ</t>
    </rPh>
    <rPh sb="5" eb="7">
      <t>ジッセキ</t>
    </rPh>
    <phoneticPr fontId="4"/>
  </si>
  <si>
    <t>08.臨床試験・先進医療</t>
    <rPh sb="3" eb="5">
      <t>リンショウ</t>
    </rPh>
    <rPh sb="5" eb="7">
      <t>シケン</t>
    </rPh>
    <rPh sb="8" eb="10">
      <t>センシン</t>
    </rPh>
    <rPh sb="10" eb="12">
      <t>イリョウ</t>
    </rPh>
    <phoneticPr fontId="4"/>
  </si>
  <si>
    <t>09.受診方法</t>
    <rPh sb="3" eb="5">
      <t>ジュシン</t>
    </rPh>
    <rPh sb="5" eb="7">
      <t>ホウホウ</t>
    </rPh>
    <phoneticPr fontId="4"/>
  </si>
  <si>
    <t>10.転院</t>
    <rPh sb="3" eb="5">
      <t>テンイン</t>
    </rPh>
    <phoneticPr fontId="4"/>
  </si>
  <si>
    <t>11.医療機関の紹介</t>
    <rPh sb="3" eb="5">
      <t>イリョウ</t>
    </rPh>
    <rPh sb="5" eb="7">
      <t>キカン</t>
    </rPh>
    <rPh sb="8" eb="10">
      <t>ショウカイ</t>
    </rPh>
    <phoneticPr fontId="4"/>
  </si>
  <si>
    <t>12.がん予防・検診</t>
    <rPh sb="5" eb="7">
      <t>ヨボウ</t>
    </rPh>
    <rPh sb="8" eb="10">
      <t>ケンシン</t>
    </rPh>
    <phoneticPr fontId="4"/>
  </si>
  <si>
    <t>13.在宅医療</t>
    <rPh sb="3" eb="5">
      <t>ザイタク</t>
    </rPh>
    <rPh sb="5" eb="7">
      <t>イリョウ</t>
    </rPh>
    <phoneticPr fontId="4"/>
  </si>
  <si>
    <t>14.ホスピス・緩和ケア</t>
    <rPh sb="8" eb="10">
      <t>カンワ</t>
    </rPh>
    <phoneticPr fontId="4"/>
  </si>
  <si>
    <t>15.食事・服薬・入浴・運動・外出など</t>
    <rPh sb="3" eb="5">
      <t>ショクジ</t>
    </rPh>
    <rPh sb="6" eb="8">
      <t>フクヤク</t>
    </rPh>
    <rPh sb="9" eb="11">
      <t>ニュウヨク</t>
    </rPh>
    <rPh sb="12" eb="14">
      <t>ウンドウ</t>
    </rPh>
    <rPh sb="15" eb="17">
      <t>ガイシュツ</t>
    </rPh>
    <phoneticPr fontId="4"/>
  </si>
  <si>
    <t>16.介護・看護・養育</t>
    <rPh sb="3" eb="5">
      <t>カイゴ</t>
    </rPh>
    <rPh sb="6" eb="8">
      <t>カンゴ</t>
    </rPh>
    <rPh sb="9" eb="11">
      <t>ヨウイク</t>
    </rPh>
    <phoneticPr fontId="4"/>
  </si>
  <si>
    <t>17-1.社会生活（仕事・就労）</t>
    <rPh sb="5" eb="7">
      <t>シャカイ</t>
    </rPh>
    <rPh sb="7" eb="9">
      <t>セイカツ</t>
    </rPh>
    <rPh sb="10" eb="12">
      <t>シゴト</t>
    </rPh>
    <rPh sb="13" eb="15">
      <t>シュウロウ</t>
    </rPh>
    <phoneticPr fontId="4"/>
  </si>
  <si>
    <t>17-2.社会生活（学業）</t>
    <rPh sb="5" eb="7">
      <t>シャカイ</t>
    </rPh>
    <rPh sb="7" eb="9">
      <t>セイカツ</t>
    </rPh>
    <rPh sb="10" eb="12">
      <t>ガクギョウ</t>
    </rPh>
    <phoneticPr fontId="4"/>
  </si>
  <si>
    <t>18.医療費・生活費・社会保障制度</t>
    <rPh sb="3" eb="6">
      <t>イリョウヒ</t>
    </rPh>
    <rPh sb="7" eb="10">
      <t>セイカツヒ</t>
    </rPh>
    <rPh sb="11" eb="13">
      <t>シャカイ</t>
    </rPh>
    <rPh sb="13" eb="15">
      <t>ホショウ</t>
    </rPh>
    <rPh sb="15" eb="17">
      <t>セイド</t>
    </rPh>
    <phoneticPr fontId="4"/>
  </si>
  <si>
    <t>19.補完・代替医療</t>
    <rPh sb="3" eb="5">
      <t>ホカン</t>
    </rPh>
    <rPh sb="6" eb="8">
      <t>ダイタイ</t>
    </rPh>
    <rPh sb="8" eb="10">
      <t>イリョウ</t>
    </rPh>
    <phoneticPr fontId="4"/>
  </si>
  <si>
    <t>20.生きがい・価値観</t>
    <rPh sb="3" eb="4">
      <t>イ</t>
    </rPh>
    <rPh sb="8" eb="11">
      <t>カチカン</t>
    </rPh>
    <phoneticPr fontId="4"/>
  </si>
  <si>
    <t>21.不安・精神的苦痛</t>
    <rPh sb="3" eb="5">
      <t>フアン</t>
    </rPh>
    <rPh sb="6" eb="9">
      <t>セイシンテキ</t>
    </rPh>
    <rPh sb="9" eb="11">
      <t>クツウ</t>
    </rPh>
    <phoneticPr fontId="4"/>
  </si>
  <si>
    <t>22.告知</t>
    <rPh sb="3" eb="5">
      <t>コクチ</t>
    </rPh>
    <phoneticPr fontId="4"/>
  </si>
  <si>
    <t>23.医療者との関係・コミュニケーション</t>
    <rPh sb="3" eb="6">
      <t>イリョウシャ</t>
    </rPh>
    <rPh sb="8" eb="10">
      <t>カンケイ</t>
    </rPh>
    <phoneticPr fontId="4"/>
  </si>
  <si>
    <t>24.患者-家族間の関係・コミュニケーション</t>
    <rPh sb="3" eb="5">
      <t>カンジャ</t>
    </rPh>
    <rPh sb="6" eb="9">
      <t>カゾクカン</t>
    </rPh>
    <rPh sb="10" eb="12">
      <t>カンケイ</t>
    </rPh>
    <phoneticPr fontId="4"/>
  </si>
  <si>
    <t>25.友人・知人・職場との関係・コミュニケーション</t>
    <rPh sb="3" eb="5">
      <t>ユウジン</t>
    </rPh>
    <rPh sb="6" eb="8">
      <t>チジン</t>
    </rPh>
    <rPh sb="9" eb="11">
      <t>ショクバ</t>
    </rPh>
    <rPh sb="13" eb="15">
      <t>カンケイ</t>
    </rPh>
    <phoneticPr fontId="4"/>
  </si>
  <si>
    <t>26.患者会・家族会（ピア情報）</t>
    <rPh sb="3" eb="5">
      <t>カンジャ</t>
    </rPh>
    <rPh sb="5" eb="6">
      <t>カイ</t>
    </rPh>
    <rPh sb="7" eb="10">
      <t>カゾクカイ</t>
    </rPh>
    <rPh sb="13" eb="15">
      <t>ジョウホウ</t>
    </rPh>
    <phoneticPr fontId="4"/>
  </si>
  <si>
    <t>88.不明</t>
    <rPh sb="3" eb="5">
      <t>フメイ</t>
    </rPh>
    <phoneticPr fontId="4"/>
  </si>
  <si>
    <t>99.その他（下段に自由記載してください）</t>
    <rPh sb="5" eb="6">
      <t>タ</t>
    </rPh>
    <rPh sb="7" eb="9">
      <t>カダン</t>
    </rPh>
    <rPh sb="10" eb="12">
      <t>ジユウ</t>
    </rPh>
    <rPh sb="12" eb="14">
      <t>キサイ</t>
    </rPh>
    <phoneticPr fontId="4"/>
  </si>
  <si>
    <t>ウ</t>
    <phoneticPr fontId="4"/>
  </si>
  <si>
    <t>例</t>
    <rPh sb="0" eb="1">
      <t>レイ</t>
    </rPh>
    <phoneticPr fontId="4"/>
  </si>
  <si>
    <t>放射線治療の診療実績</t>
    <rPh sb="0" eb="3">
      <t>ホウシャセン</t>
    </rPh>
    <rPh sb="3" eb="5">
      <t>チリョウ</t>
    </rPh>
    <rPh sb="6" eb="8">
      <t>シンリョウ</t>
    </rPh>
    <rPh sb="8" eb="10">
      <t>ジッセキ</t>
    </rPh>
    <phoneticPr fontId="4"/>
  </si>
  <si>
    <t>コ</t>
    <phoneticPr fontId="4"/>
  </si>
  <si>
    <t>（３）情報提供・普及啓発</t>
    <phoneticPr fontId="4"/>
  </si>
  <si>
    <t>⑥　地域連携の協力体制</t>
    <rPh sb="2" eb="4">
      <t>チイキ</t>
    </rPh>
    <rPh sb="4" eb="6">
      <t>レンケイ</t>
    </rPh>
    <phoneticPr fontId="4"/>
  </si>
  <si>
    <t>※1 新入院患者数は、例えば、同一患者が当月中に2回入院した場合は2件とする。入院した患者がその日のうちに退院あるいは死亡した場合も計上する。
※2 がん患者数等は、がんを主たる病名に確定診断されたものについて計上すること。
※3  「$」は当該項目の下位分類を全て含むという意味である。
※4 年間外来がん患者延数は、当年の新来、再来がん患者及び往診、巡回診療、健康診断、人間ドック等を行い、診療録の作成または記載の追加を行ったがん患者の延数を記入する。同一患者が2つ以上の診療科を受診し、それぞれの診療科で診療録の作成または記載の追加を行った場合、それぞれの外来患者として計上する。
※5　特定領域がん診療連携拠点病院の特定のがん種については、別紙29に記載すること。</t>
    <rPh sb="92" eb="94">
      <t>カクテイ</t>
    </rPh>
    <rPh sb="94" eb="96">
      <t>シンダン</t>
    </rPh>
    <rPh sb="148" eb="150">
      <t>ネンカン</t>
    </rPh>
    <rPh sb="156" eb="157">
      <t>ノ</t>
    </rPh>
    <rPh sb="220" eb="221">
      <t>ノ</t>
    </rPh>
    <rPh sb="317" eb="318">
      <t>シュ</t>
    </rPh>
    <rPh sb="324" eb="326">
      <t>ベッシ</t>
    </rPh>
    <rPh sb="329" eb="331">
      <t>キサイ</t>
    </rPh>
    <phoneticPr fontId="4"/>
  </si>
  <si>
    <t>うち肺がん患者数（ICD-10コード　C34$、D02.2）※3</t>
    <rPh sb="2" eb="3">
      <t>ハイ</t>
    </rPh>
    <rPh sb="5" eb="7">
      <t>カンジャ</t>
    </rPh>
    <rPh sb="7" eb="8">
      <t>スウ</t>
    </rPh>
    <phoneticPr fontId="4"/>
  </si>
  <si>
    <t>第三者機関による出力線量測定を行い、放射線治療の品質管理を行っている。</t>
    <phoneticPr fontId="4"/>
  </si>
  <si>
    <t>①夜間（深夜も含む）救急対応の可否</t>
    <rPh sb="1" eb="3">
      <t>ヤカン</t>
    </rPh>
    <rPh sb="4" eb="6">
      <t>シンヤ</t>
    </rPh>
    <rPh sb="7" eb="8">
      <t>フク</t>
    </rPh>
    <rPh sb="10" eb="12">
      <t>キュウキュウ</t>
    </rPh>
    <rPh sb="12" eb="14">
      <t>タイオウ</t>
    </rPh>
    <rPh sb="15" eb="17">
      <t>カヒ</t>
    </rPh>
    <phoneticPr fontId="4"/>
  </si>
  <si>
    <t>②各種委員会の設置状況</t>
    <rPh sb="1" eb="3">
      <t>カクシュ</t>
    </rPh>
    <rPh sb="3" eb="6">
      <t>イインカイ</t>
    </rPh>
    <rPh sb="7" eb="9">
      <t>セッチ</t>
    </rPh>
    <rPh sb="9" eb="11">
      <t>ジョウキョウ</t>
    </rPh>
    <phoneticPr fontId="4"/>
  </si>
  <si>
    <t>　</t>
    <phoneticPr fontId="4"/>
  </si>
  <si>
    <t>A</t>
    <phoneticPr fontId="4"/>
  </si>
  <si>
    <t>他の医療機関等の職員</t>
    <rPh sb="0" eb="1">
      <t>タ</t>
    </rPh>
    <rPh sb="2" eb="4">
      <t>イリョウ</t>
    </rPh>
    <rPh sb="4" eb="6">
      <t>キカン</t>
    </rPh>
    <rPh sb="6" eb="7">
      <t>ナド</t>
    </rPh>
    <rPh sb="8" eb="10">
      <t>ショクイン</t>
    </rPh>
    <phoneticPr fontId="4"/>
  </si>
  <si>
    <t>A</t>
    <phoneticPr fontId="4"/>
  </si>
  <si>
    <t>A</t>
    <phoneticPr fontId="4"/>
  </si>
  <si>
    <t>（３）情報提供・普及啓発</t>
    <rPh sb="3" eb="5">
      <t>ジョウホウ</t>
    </rPh>
    <rPh sb="5" eb="7">
      <t>テイキョウ</t>
    </rPh>
    <rPh sb="8" eb="10">
      <t>フキュウ</t>
    </rPh>
    <rPh sb="10" eb="12">
      <t>ケイハツ</t>
    </rPh>
    <phoneticPr fontId="4"/>
  </si>
  <si>
    <t>５　PDCAサイクルの確保</t>
    <phoneticPr fontId="4"/>
  </si>
  <si>
    <t>６　医療に係る安全管理</t>
    <phoneticPr fontId="4"/>
  </si>
  <si>
    <t>＜以下は地域がん診療病院とグループ指定を受けているがん診療連携拠点病院の場合のみ＞</t>
    <rPh sb="1" eb="3">
      <t>イカ</t>
    </rPh>
    <rPh sb="4" eb="6">
      <t>チイキ</t>
    </rPh>
    <rPh sb="8" eb="10">
      <t>シンリョウ</t>
    </rPh>
    <rPh sb="10" eb="12">
      <t>ビョウイン</t>
    </rPh>
    <rPh sb="17" eb="19">
      <t>シテイ</t>
    </rPh>
    <rPh sb="20" eb="21">
      <t>ウ</t>
    </rPh>
    <rPh sb="27" eb="29">
      <t>シンリョウ</t>
    </rPh>
    <rPh sb="29" eb="31">
      <t>レンケイ</t>
    </rPh>
    <rPh sb="31" eb="33">
      <t>キョテン</t>
    </rPh>
    <rPh sb="33" eb="35">
      <t>ビョウイン</t>
    </rPh>
    <phoneticPr fontId="4"/>
  </si>
  <si>
    <t>（はい／いいえ）</t>
    <phoneticPr fontId="4"/>
  </si>
  <si>
    <t>（はい／いいえ）</t>
    <phoneticPr fontId="4" type="Hiragana"/>
  </si>
  <si>
    <t>-</t>
    <phoneticPr fontId="4"/>
  </si>
  <si>
    <t>外来化学療法室において、専門資格を有する看護師を中心として、治療の有害事象を含めた苦痛のスクリーニングを行い、主治医と情報を共有し、適切な治療や支援を行っている。なお、整備体制について、がん患者とその家族に十分に周知している。</t>
    <phoneticPr fontId="4"/>
  </si>
  <si>
    <t>-</t>
    <phoneticPr fontId="4"/>
  </si>
  <si>
    <t>-</t>
    <phoneticPr fontId="4"/>
  </si>
  <si>
    <t>-</t>
    <phoneticPr fontId="4"/>
  </si>
  <si>
    <t>-</t>
    <phoneticPr fontId="4"/>
  </si>
  <si>
    <t>-</t>
    <phoneticPr fontId="4"/>
  </si>
  <si>
    <t>-</t>
    <phoneticPr fontId="4"/>
  </si>
  <si>
    <t>院内および地域の診療従事者の協力を得て、院内外のがん患者およびその家族並びに地域の住民および医療機関等からの相談等に対応する体制を整備している。また、相談支援に関し十分な経験を有するがん患者団体との連携協力体制の構築に取り組んでいる。</t>
    <rPh sb="8" eb="10">
      <t>シンリョウ</t>
    </rPh>
    <rPh sb="10" eb="12">
      <t>ジュウジ</t>
    </rPh>
    <rPh sb="75" eb="77">
      <t>ソウダン</t>
    </rPh>
    <rPh sb="77" eb="79">
      <t>シエン</t>
    </rPh>
    <rPh sb="80" eb="81">
      <t>カン</t>
    </rPh>
    <rPh sb="82" eb="84">
      <t>ジュウブン</t>
    </rPh>
    <rPh sb="85" eb="87">
      <t>ケイケン</t>
    </rPh>
    <rPh sb="88" eb="89">
      <t>ユウ</t>
    </rPh>
    <rPh sb="93" eb="95">
      <t>カンジャ</t>
    </rPh>
    <rPh sb="95" eb="97">
      <t>ダンタイ</t>
    </rPh>
    <rPh sb="99" eb="101">
      <t>レンケイ</t>
    </rPh>
    <rPh sb="101" eb="103">
      <t>キョウリョク</t>
    </rPh>
    <rPh sb="103" eb="105">
      <t>タイセイ</t>
    </rPh>
    <rPh sb="106" eb="108">
      <t>コウチク</t>
    </rPh>
    <rPh sb="109" eb="110">
      <t>ト</t>
    </rPh>
    <rPh sb="111" eb="112">
      <t>ク</t>
    </rPh>
    <phoneticPr fontId="4"/>
  </si>
  <si>
    <t>-</t>
    <phoneticPr fontId="4"/>
  </si>
  <si>
    <t>６　医療に係る安全管理</t>
    <phoneticPr fontId="4"/>
  </si>
  <si>
    <t>国立がん研究センター中央病院および東病院は、IIIの特定機能病院を地域がん診療連携拠点病院として指定する場合の指定要件を満たすこと。</t>
    <phoneticPr fontId="4"/>
  </si>
  <si>
    <t>イ</t>
    <phoneticPr fontId="4"/>
  </si>
  <si>
    <t>イ</t>
    <phoneticPr fontId="4"/>
  </si>
  <si>
    <t>-</t>
    <phoneticPr fontId="4"/>
  </si>
  <si>
    <t>-</t>
    <phoneticPr fontId="4"/>
  </si>
  <si>
    <t>ウ</t>
    <phoneticPr fontId="4"/>
  </si>
  <si>
    <t>エ</t>
    <phoneticPr fontId="4"/>
  </si>
  <si>
    <t>②</t>
    <phoneticPr fontId="4"/>
  </si>
  <si>
    <t>③</t>
    <phoneticPr fontId="4"/>
  </si>
  <si>
    <t>④</t>
    <phoneticPr fontId="4"/>
  </si>
  <si>
    <t>⑤</t>
    <phoneticPr fontId="4"/>
  </si>
  <si>
    <t>-</t>
    <phoneticPr fontId="4"/>
  </si>
  <si>
    <t>-</t>
    <phoneticPr fontId="4"/>
  </si>
  <si>
    <t>（はい／いいえ／-）</t>
    <phoneticPr fontId="4"/>
  </si>
  <si>
    <t>地域緩和ケア連携体制</t>
    <rPh sb="0" eb="2">
      <t>チイキ</t>
    </rPh>
    <rPh sb="2" eb="4">
      <t>カンワ</t>
    </rPh>
    <rPh sb="6" eb="8">
      <t>レンケイ</t>
    </rPh>
    <rPh sb="8" eb="10">
      <t>タイセイ</t>
    </rPh>
    <phoneticPr fontId="3"/>
  </si>
  <si>
    <t>放射性同位元素内用療法管理料1～5のいずれか（M000-2）</t>
    <rPh sb="0" eb="2">
      <t>ほうしゃ</t>
    </rPh>
    <rPh sb="2" eb="3">
      <t>せい</t>
    </rPh>
    <rPh sb="3" eb="5">
      <t>どうい</t>
    </rPh>
    <rPh sb="5" eb="7">
      <t>げんそ</t>
    </rPh>
    <rPh sb="7" eb="9">
      <t>ないよう</t>
    </rPh>
    <rPh sb="9" eb="11">
      <t>りょうほう</t>
    </rPh>
    <rPh sb="11" eb="14">
      <t>かんりりょう</t>
    </rPh>
    <phoneticPr fontId="4" type="Hiragana"/>
  </si>
  <si>
    <t>放射性同位元素内用療法管理料1～5の合計件数</t>
    <rPh sb="18" eb="20">
      <t>ごうけい</t>
    </rPh>
    <rPh sb="20" eb="22">
      <t>けんすう</t>
    </rPh>
    <phoneticPr fontId="4" type="Hiragana"/>
  </si>
  <si>
    <t>（はい／いいえ／-）</t>
    <phoneticPr fontId="4"/>
  </si>
  <si>
    <t>地域緩和ケア連携体制</t>
    <rPh sb="0" eb="2">
      <t>チイキ</t>
    </rPh>
    <rPh sb="2" eb="4">
      <t>カンワ</t>
    </rPh>
    <rPh sb="6" eb="8">
      <t>レンケイ</t>
    </rPh>
    <rPh sb="8" eb="10">
      <t>タイセイ</t>
    </rPh>
    <phoneticPr fontId="4"/>
  </si>
  <si>
    <t>以下のいずれかの枠組みで保険適応外の免疫療法を提供している。
※「いいえ」の場合、以下の２つの項目は、「-」を選択してください（未入力チェックのため）。</t>
    <phoneticPr fontId="4"/>
  </si>
  <si>
    <t>小児がん患者と家族が利用できる院外の最寄宿泊施設院から自施設までの移動時間。
※上段で「いいえ」とした場合、便宜上「０（ゼロ）」を入力してください（未入力チェックのため）。</t>
    <rPh sb="40" eb="42">
      <t>ジョウダン</t>
    </rPh>
    <rPh sb="51" eb="53">
      <t>バアイ</t>
    </rPh>
    <rPh sb="54" eb="57">
      <t>ベンギジョウ</t>
    </rPh>
    <rPh sb="65" eb="67">
      <t>ニュウリョク</t>
    </rPh>
    <rPh sb="74" eb="77">
      <t>ミニュウリョク</t>
    </rPh>
    <phoneticPr fontId="4"/>
  </si>
  <si>
    <t>（１）がん相談支援センター</t>
    <phoneticPr fontId="4"/>
  </si>
  <si>
    <t>地域がん診療病院とグループ指定を受ける場合には、連携協力により相談支援を行う体制を整備している。
※グループ指定を受けない場合は、便宜上「-」を選択してください（未入力チェックのため）。</t>
    <rPh sb="54" eb="56">
      <t>シテイ</t>
    </rPh>
    <rPh sb="57" eb="58">
      <t>ウ</t>
    </rPh>
    <rPh sb="61" eb="63">
      <t>バアイ</t>
    </rPh>
    <rPh sb="65" eb="68">
      <t>ベンギジョウ</t>
    </rPh>
    <rPh sb="72" eb="74">
      <t>センタク</t>
    </rPh>
    <rPh sb="81" eb="84">
      <t>ミニュウリョク</t>
    </rPh>
    <phoneticPr fontId="4"/>
  </si>
  <si>
    <t>治験を除く臨床研究を行うに当たっては、臨床研究法（平成29年法律第16号）に則った体制を整備をしている。　</t>
    <phoneticPr fontId="4"/>
  </si>
  <si>
    <t>進行中の治験を除く臨床研究の概要及び過去の治験を除く臨床研究の成果を広報している。</t>
    <phoneticPr fontId="4"/>
  </si>
  <si>
    <t>（治験（企業主導・医師主導）についてはすべて配置しているが、研究者主導試験には配置していない／治験（企業主導・医師主導）についてはすべて配置しており、研究者主導試験には一部配置している／治験（企業主導・医師主導）、研究者主導試験についてすべて配置している／配置していない）</t>
    <rPh sb="128" eb="130">
      <t>ハイチ</t>
    </rPh>
    <phoneticPr fontId="4"/>
  </si>
  <si>
    <t>II（高度型部分除き）</t>
    <rPh sb="3" eb="5">
      <t>コウド</t>
    </rPh>
    <rPh sb="5" eb="6">
      <t>ガタ</t>
    </rPh>
    <rPh sb="6" eb="8">
      <t>ブブン</t>
    </rPh>
    <rPh sb="8" eb="9">
      <t>ノゾ</t>
    </rPh>
    <phoneticPr fontId="4"/>
  </si>
  <si>
    <t>III</t>
    <phoneticPr fontId="4"/>
  </si>
  <si>
    <t>IV</t>
    <phoneticPr fontId="4"/>
  </si>
  <si>
    <t>IV（３（１）の前まで）</t>
    <rPh sb="8" eb="9">
      <t>マエ</t>
    </rPh>
    <phoneticPr fontId="4"/>
  </si>
  <si>
    <t>IV（３（２）の後から）</t>
    <rPh sb="8" eb="9">
      <t>アト</t>
    </rPh>
    <phoneticPr fontId="4"/>
  </si>
  <si>
    <t>V</t>
    <phoneticPr fontId="4"/>
  </si>
  <si>
    <t>VI</t>
    <phoneticPr fontId="4"/>
  </si>
  <si>
    <t>VII</t>
    <phoneticPr fontId="4"/>
  </si>
  <si>
    <t>Ⅱ（高度型部分）</t>
    <rPh sb="2" eb="4">
      <t>コウド</t>
    </rPh>
    <rPh sb="4" eb="5">
      <t>ガタ</t>
    </rPh>
    <rPh sb="5" eb="7">
      <t>ブブン</t>
    </rPh>
    <phoneticPr fontId="4"/>
  </si>
  <si>
    <t>特定機能病院で地域がん診療連携拠点病院(高度型)として申請</t>
    <rPh sb="7" eb="9">
      <t>チイキ</t>
    </rPh>
    <rPh sb="11" eb="19">
      <t>シンリョウレンケイキョテンビョウイン</t>
    </rPh>
    <rPh sb="20" eb="22">
      <t>コウド</t>
    </rPh>
    <rPh sb="22" eb="23">
      <t>ガタ</t>
    </rPh>
    <rPh sb="27" eb="29">
      <t>シンセイ</t>
    </rPh>
    <phoneticPr fontId="4"/>
  </si>
  <si>
    <t>特定機能病院を地域がん診療連携拠点病院（高度型）として指定する場合</t>
    <rPh sb="20" eb="22">
      <t>コウド</t>
    </rPh>
    <rPh sb="22" eb="23">
      <t>ガタ</t>
    </rPh>
    <phoneticPr fontId="4"/>
  </si>
  <si>
    <t>IV（３（３））</t>
    <phoneticPr fontId="4"/>
  </si>
  <si>
    <t>測定機関名を選択すること。
※上段で「いいえ」とした場合、便宜上「-」を選択してください（未入力チェックのため）。</t>
    <rPh sb="6" eb="8">
      <t>センタク</t>
    </rPh>
    <phoneticPr fontId="4"/>
  </si>
  <si>
    <t>（医用原子力技術研究振興財団／その他／-）</t>
    <phoneticPr fontId="4"/>
  </si>
  <si>
    <t>（はい／いいえ／-）</t>
    <phoneticPr fontId="4"/>
  </si>
  <si>
    <t>（はい／いいえ／-）</t>
    <phoneticPr fontId="4"/>
  </si>
  <si>
    <t>-</t>
    <phoneticPr fontId="4"/>
  </si>
  <si>
    <t>１以外の患者・家族・地域住民等</t>
    <rPh sb="1" eb="3">
      <t>イガイ</t>
    </rPh>
    <rPh sb="4" eb="6">
      <t>カンジャ</t>
    </rPh>
    <rPh sb="7" eb="9">
      <t>カゾク</t>
    </rPh>
    <rPh sb="10" eb="12">
      <t>チイキ</t>
    </rPh>
    <rPh sb="12" eb="14">
      <t>ジュウミン</t>
    </rPh>
    <rPh sb="14" eb="15">
      <t>トウ</t>
    </rPh>
    <phoneticPr fontId="4"/>
  </si>
  <si>
    <t>地域がん診療連携拠点病院</t>
    <phoneticPr fontId="4"/>
  </si>
  <si>
    <t>II、IV（３の（３））</t>
    <phoneticPr fontId="4"/>
  </si>
  <si>
    <t>II、IIII、IV（３の（３））</t>
    <phoneticPr fontId="4"/>
  </si>
  <si>
    <t>（はい／いいえ／-）</t>
    <phoneticPr fontId="4"/>
  </si>
  <si>
    <t>②</t>
    <phoneticPr fontId="4"/>
  </si>
  <si>
    <t>その他</t>
    <phoneticPr fontId="4"/>
  </si>
  <si>
    <t>内視鏡手術　K721$、K721-4、K739-2、Ｋ739-3</t>
    <rPh sb="0" eb="3">
      <t>ナイシキョウ</t>
    </rPh>
    <rPh sb="3" eb="5">
      <t>シュジュツ</t>
    </rPh>
    <phoneticPr fontId="4"/>
  </si>
  <si>
    <t>腹腔鏡下手術　K695-2$</t>
    <rPh sb="0" eb="2">
      <t>フククウ</t>
    </rPh>
    <rPh sb="2" eb="3">
      <t>カガミ</t>
    </rPh>
    <rPh sb="3" eb="4">
      <t>シタ</t>
    </rPh>
    <rPh sb="4" eb="6">
      <t>シュジュツ</t>
    </rPh>
    <phoneticPr fontId="4"/>
  </si>
  <si>
    <t>マイクロ波凝固法　K697-2$　　</t>
    <phoneticPr fontId="4"/>
  </si>
  <si>
    <t>ラジオ波焼灼療法　K697-3$</t>
    <phoneticPr fontId="4"/>
  </si>
  <si>
    <t>乳腺腫瘍画像ガイド下吸引術　K474-3$</t>
    <rPh sb="0" eb="2">
      <t>ニュウセン</t>
    </rPh>
    <rPh sb="2" eb="4">
      <t>シュヨウ</t>
    </rPh>
    <rPh sb="4" eb="6">
      <t>ガゾウ</t>
    </rPh>
    <rPh sb="9" eb="10">
      <t>シタ</t>
    </rPh>
    <rPh sb="10" eb="12">
      <t>キュウイン</t>
    </rPh>
    <rPh sb="12" eb="13">
      <t>ジュツ</t>
    </rPh>
    <phoneticPr fontId="4"/>
  </si>
  <si>
    <t>乳房再建術（乳房切除後）　二次的に行うもの　K476-32</t>
    <rPh sb="14" eb="15">
      <t>ツギ</t>
    </rPh>
    <phoneticPr fontId="4"/>
  </si>
  <si>
    <t>（１）</t>
    <phoneticPr fontId="4"/>
  </si>
  <si>
    <t>思春期と若年成人（Adolescent and Young Adult; AYA）世代（以下「ＡＹＡ世代」という。）にあるがん患者については治療、就学、就労、生殖機能等に関する状況や希望について確認し、必要に応じて、対応できる医療機関やがん相談支援センターに紹介している。</t>
    <phoneticPr fontId="4"/>
  </si>
  <si>
    <t>イ</t>
    <phoneticPr fontId="4"/>
  </si>
  <si>
    <t>特定機能病院で地域がん診療連携拠点病院として申請</t>
    <phoneticPr fontId="4"/>
  </si>
  <si>
    <t>（はい／いいえ／-）</t>
    <phoneticPr fontId="4"/>
  </si>
  <si>
    <t>（はい／いいえ／-）</t>
    <phoneticPr fontId="4"/>
  </si>
  <si>
    <t>無菌病室を設置している。　※上段で「いいえ」とした場合、「-」を選択してください（未入力チェックのため）。</t>
    <rPh sb="14" eb="16">
      <t>ジョウダン</t>
    </rPh>
    <phoneticPr fontId="4"/>
  </si>
  <si>
    <t>（はい／いいえ／-）</t>
    <phoneticPr fontId="4"/>
  </si>
  <si>
    <t>【緊急な治療が必要な患者や合併症を持ち高度な周術期管理が必要な患者に対するがん診療連携拠点病院等と連携による診療体制】</t>
    <phoneticPr fontId="4"/>
  </si>
  <si>
    <t>【都道府県がん診療連携拠点病院である場合のみ、地域連携クリティカルパスの一覧】</t>
    <phoneticPr fontId="4"/>
  </si>
  <si>
    <t>【都道府県がん診療連携拠点病院である場合のみ、都道府県がん診療連携協議会の体制図】</t>
    <phoneticPr fontId="4"/>
  </si>
  <si>
    <t>【自施設の診療機能や診療実績、地域連携に関する実績や活動状況の他、患者QOLについて把握・評価し、課題認識を院内の関係者で共有した上で、組織的な改善策を講じる体制】</t>
    <phoneticPr fontId="4"/>
  </si>
  <si>
    <t>地域がん診療病院とグループ指定を受ける場合には、確実な連携体制を確保するためそのグループ指定先の地域がん診療病院と定期的な合同のカンファレンスを開催している。
※グループ指定を受けない場合、便宜上「－」を選択してください（未入力チェックのため）。</t>
    <phoneticPr fontId="4"/>
  </si>
  <si>
    <t>（はい／いいえ／-）</t>
    <phoneticPr fontId="4"/>
  </si>
  <si>
    <t>グループ指定先の地域がん診療病院との定期的な合同のカンファレンスを開催実施件数を記載すること。
※グループ指定を受けない場合、便宜上「０（ゼロ）」を入力してください（未入力チェックのため）。</t>
    <rPh sb="37" eb="39">
      <t>ケンスウ</t>
    </rPh>
    <rPh sb="40" eb="42">
      <t>キサイ</t>
    </rPh>
    <phoneticPr fontId="4"/>
  </si>
  <si>
    <t>（はい／いいえ／-）</t>
    <phoneticPr fontId="4"/>
  </si>
  <si>
    <t>（はい／いいえ／-）</t>
    <phoneticPr fontId="4"/>
  </si>
  <si>
    <t>グループ指定を受ける地域がん診療病院の診療機能確保のための支援等に関する人材交流計画を策定し、その計画に基づき人材交流を行っている。
※グループ指定を受けない場合、便宜上「－」を選択してください（未入力チェックのため）。</t>
    <phoneticPr fontId="4"/>
  </si>
  <si>
    <t>（はい／いいえ／-）</t>
    <phoneticPr fontId="4"/>
  </si>
  <si>
    <t>地域がん診療病院とグループ指定を受ける場合には、連携協力により手術療法を提供する体制を整備している。
※グループ指定を受けない場合、便宜上「－」を選択してください（未入力チェックのため）。</t>
    <phoneticPr fontId="4"/>
  </si>
  <si>
    <t>（はい／いいえ／-）</t>
    <phoneticPr fontId="4"/>
  </si>
  <si>
    <t>地域がん診療病院とグループ指定を受ける場合には、連携協力により放射線治療を提供する体制を整備している。
※グループ指定を受けない場合、便宜上「－」を選択してください（未入力チェックのため）。</t>
    <phoneticPr fontId="4"/>
  </si>
  <si>
    <t>当該施設で未承認新規医薬品の使用や承認薬の適応外使用や高難度新規医療技術を用いた医療の提供を実施する場合は、以下の体制を整備すること。
※上段で「いいえ」とした場合、以下３つの項目は、便宜上「－」を選択してください（未入力チェックのため）。</t>
    <rPh sb="46" eb="48">
      <t>ジッシ</t>
    </rPh>
    <rPh sb="50" eb="52">
      <t>バアイ</t>
    </rPh>
    <phoneticPr fontId="4"/>
  </si>
  <si>
    <t>（はい／いいえ／-）</t>
    <phoneticPr fontId="4"/>
  </si>
  <si>
    <t>（はい／いいえ／-）</t>
    <phoneticPr fontId="4"/>
  </si>
  <si>
    <r>
      <t>緩和ケアセンターを整備し、当該緩和ケアセンターを組織上明確に位置づけている。</t>
    </r>
    <r>
      <rPr>
        <b/>
        <u/>
        <sz val="7"/>
        <rFont val="ＭＳ Ｐゴシック"/>
        <family val="3"/>
        <charset val="128"/>
      </rPr>
      <t>（有している場合はⅣの３の（３）の項目に回答すること）</t>
    </r>
    <rPh sb="39" eb="40">
      <t>ユウ</t>
    </rPh>
    <rPh sb="44" eb="46">
      <t>バアイ</t>
    </rPh>
    <rPh sb="55" eb="57">
      <t>コウモク</t>
    </rPh>
    <rPh sb="58" eb="60">
      <t>カイトウ</t>
    </rPh>
    <phoneticPr fontId="4"/>
  </si>
  <si>
    <t>がん教育について、当該医療圏における学校や職域より依頼があった際には、外部講師として医療従事者を派遣し、がんに関する正しい知識の普及啓発に努めている。</t>
    <phoneticPr fontId="4"/>
  </si>
  <si>
    <t>-</t>
    <phoneticPr fontId="4"/>
  </si>
  <si>
    <t>グループ指定を受けるがん診療連携拠点病院名やその連携内容、連携実績等についてホームページ、パンフレット等でわかりやすく公表している。</t>
    <phoneticPr fontId="4"/>
  </si>
  <si>
    <t>（はい／いいえ）</t>
    <phoneticPr fontId="4"/>
  </si>
  <si>
    <t>開腹手術　K654-2、K6552、K655-42、K6572</t>
    <rPh sb="0" eb="2">
      <t>カイフク</t>
    </rPh>
    <rPh sb="2" eb="4">
      <t>シュジュツ</t>
    </rPh>
    <phoneticPr fontId="4"/>
  </si>
  <si>
    <t>腹腔鏡下手術　K654-3$、K655-22、K655-52、K657-22</t>
    <phoneticPr fontId="4"/>
  </si>
  <si>
    <t>小児がん患者と家族が利用できる院外の最寄宿泊施設院から自施設までの移動時間。
※上段で「いいえ」とした場合、便宜上「0（ゼロ）」を入力してください（未入力チェックのため）。</t>
    <rPh sb="40" eb="42">
      <t>ジョウダン</t>
    </rPh>
    <rPh sb="51" eb="53">
      <t>バアイ</t>
    </rPh>
    <rPh sb="54" eb="57">
      <t>ベンギジョウ</t>
    </rPh>
    <rPh sb="65" eb="67">
      <t>ニュウリョク</t>
    </rPh>
    <rPh sb="74" eb="77">
      <t>ミニュウリョク</t>
    </rPh>
    <phoneticPr fontId="4"/>
  </si>
  <si>
    <t>（はい／いいえ／-）</t>
    <phoneticPr fontId="4"/>
  </si>
  <si>
    <r>
      <t>学校でのがん教育を実施するに当たっては、児童・生徒へ十分な配慮を行っている。
※ここで言う「学校でのがん教育」とは児童、生徒へのがん教育を指します。</t>
    </r>
    <r>
      <rPr>
        <b/>
        <u/>
        <sz val="7"/>
        <rFont val="ＭＳ Ｐゴシック"/>
        <family val="3"/>
        <charset val="128"/>
      </rPr>
      <t xml:space="preserve">
</t>
    </r>
    <r>
      <rPr>
        <sz val="7"/>
        <rFont val="ＭＳ Ｐゴシック"/>
        <family val="3"/>
        <charset val="128"/>
      </rPr>
      <t>※上段で「いいえ」とした場合、便宜上「-」を選択してください（未入力チェックのため）。</t>
    </r>
    <rPh sb="32" eb="33">
      <t>オコナ</t>
    </rPh>
    <rPh sb="43" eb="44">
      <t>イ</t>
    </rPh>
    <rPh sb="46" eb="48">
      <t>ガッコウ</t>
    </rPh>
    <rPh sb="76" eb="78">
      <t>ジョウダン</t>
    </rPh>
    <phoneticPr fontId="4"/>
  </si>
  <si>
    <t>医療に係る安全管理の体制及び取り組み状況について、第三者による評価や拠点病院間での実地調査等を活用している。</t>
    <phoneticPr fontId="4"/>
  </si>
  <si>
    <t>表紙①に戻る</t>
    <rPh sb="0" eb="2">
      <t>ヒョウシ</t>
    </rPh>
    <rPh sb="4" eb="5">
      <t>モド</t>
    </rPh>
    <phoneticPr fontId="4"/>
  </si>
  <si>
    <t>／</t>
    <phoneticPr fontId="4"/>
  </si>
  <si>
    <t>１</t>
  </si>
  <si>
    <t>２</t>
  </si>
  <si>
    <t>３</t>
  </si>
  <si>
    <t>４</t>
  </si>
  <si>
    <t>様式4（機能別）に戻る</t>
    <phoneticPr fontId="4"/>
  </si>
  <si>
    <t>（はい／いいえ）</t>
    <phoneticPr fontId="4"/>
  </si>
  <si>
    <t>感染症制御の専門チームを整備し、当該感染症チームを組織上明確に位置付け、がん患者に対して適切な感染症のコンサルテーションを行っている。</t>
    <phoneticPr fontId="4"/>
  </si>
  <si>
    <t>栄養の専門チームを整備し、当該栄養サポートチームを組織上明確に位置付け、がん患者に対して適切な栄養管理を提供している。</t>
    <phoneticPr fontId="4"/>
  </si>
  <si>
    <t>褥瘡の専門チームを整備し、当該褥瘡チームを組織上明確に位置付け、がん患者に対して適切な褥瘡ケアを提供している。</t>
    <phoneticPr fontId="4"/>
  </si>
  <si>
    <t>ウ</t>
    <phoneticPr fontId="4"/>
  </si>
  <si>
    <t>緩和ケアががんと診断された時から提供されるよう、がん診療に携わる全ての診療従事者により、緩和ケアが提供される体制を整備している。</t>
    <phoneticPr fontId="4"/>
  </si>
  <si>
    <t>緩和ケアががんと診断された時から提供されるよう、緩和ケアチームにより、以下の緩和ケアが提供される体制を整備する。</t>
    <phoneticPr fontId="4"/>
  </si>
  <si>
    <t>緩和ケアチームへがん患者の診療を依頼する手順など、評価された苦痛に対する対応を明確化し、院内の全ての診療従事者に周知するとともに、患者とその家族に緩和ケアに関する診療方針を提示している。</t>
    <phoneticPr fontId="4"/>
  </si>
  <si>
    <t>当該医療圏において、地域の医療機関や在宅診療所等の医療・介護従事者とがんに関する医療提供体制や社会的支援のあり方について情報を共有し、役割分担や支援等について議論する場を年１回以上設けている。</t>
    <phoneticPr fontId="4"/>
  </si>
  <si>
    <t>議論する場は既存の会議体を利用する等の工夫を行っている。</t>
    <phoneticPr fontId="4"/>
  </si>
  <si>
    <t>各医療機関が専門とするがんに対するセカンドオピニオンを提示する体制について、別紙2に記載すること。</t>
    <phoneticPr fontId="4"/>
  </si>
  <si>
    <t>地域がん診療病院とグループ指定を受けている場合には、地域がん診療病院と連携しセカンドオピニオンを提示する体制を整備している。
※グループ指定を受けない場合、便宜上「－」を選択してください（未入力チェックのため）。</t>
    <phoneticPr fontId="4"/>
  </si>
  <si>
    <t>（はい／いいえ）</t>
    <phoneticPr fontId="4"/>
  </si>
  <si>
    <t>-</t>
    <phoneticPr fontId="4"/>
  </si>
  <si>
    <t>院内学級を開催している（院内学級とは、ここでは院内に設置された小・中学特別支援学級、特別支援学校を指す）。</t>
    <phoneticPr fontId="4"/>
  </si>
  <si>
    <t>（２）</t>
    <phoneticPr fontId="4"/>
  </si>
  <si>
    <t>（５）</t>
    <phoneticPr fontId="4"/>
  </si>
  <si>
    <t>イ</t>
    <phoneticPr fontId="4"/>
  </si>
  <si>
    <t>がんの予防やがん検診等に関する一般的な情報を提供している。</t>
    <phoneticPr fontId="4"/>
  </si>
  <si>
    <t>ウ</t>
    <phoneticPr fontId="4"/>
  </si>
  <si>
    <t>自施設で対応可能ながん種や治療法等の診療機能及び、連携する地域の医療機関に関する情報を提供している。</t>
    <phoneticPr fontId="4"/>
  </si>
  <si>
    <t>セカンドオピニオンの提示が可能な医師や医療機関の紹介を行っている。</t>
    <phoneticPr fontId="4"/>
  </si>
  <si>
    <t>地域の医療機関におけるがん医療の連携協力体制の事例に関する情報の収集、提供を行っている。</t>
    <phoneticPr fontId="4"/>
  </si>
  <si>
    <t>ク</t>
    <phoneticPr fontId="4"/>
  </si>
  <si>
    <t>セ</t>
    <phoneticPr fontId="4"/>
  </si>
  <si>
    <t>タ</t>
    <phoneticPr fontId="4"/>
  </si>
  <si>
    <t>チ</t>
    <phoneticPr fontId="4"/>
  </si>
  <si>
    <t>適宜、登録対象者の生存の状況を確認している。</t>
    <phoneticPr fontId="4"/>
  </si>
  <si>
    <t>⑥</t>
    <phoneticPr fontId="4"/>
  </si>
  <si>
    <t>院内がん情報等を全国規模で収集し、当該情報を基にしたがん統計等の算出等を行うため、毎年、国立がん研究センターに情報提供している。</t>
    <phoneticPr fontId="4"/>
  </si>
  <si>
    <t>院内がん情報を取り扱うに当たっては、情報セキュリティーに関する基本的な方針を定めている</t>
    <phoneticPr fontId="4"/>
  </si>
  <si>
    <t>⑧</t>
    <phoneticPr fontId="4"/>
  </si>
  <si>
    <t>院内がん登録を活用することにより、都道府県の実施するがん対策等に必要な情報を提供している。</t>
    <phoneticPr fontId="4"/>
  </si>
  <si>
    <t>（２）</t>
    <phoneticPr fontId="4"/>
  </si>
  <si>
    <t>（３）</t>
    <phoneticPr fontId="4"/>
  </si>
  <si>
    <t>（４）</t>
    <phoneticPr fontId="4"/>
  </si>
  <si>
    <t>医療安全管理者は、医療安全対策に係る研修を受講している。</t>
    <phoneticPr fontId="4"/>
  </si>
  <si>
    <t>医療に係る安全管理の体制及び取り組み状況について、第三者による評価や拠点病院間での実地調査等を活用している</t>
    <phoneticPr fontId="4"/>
  </si>
  <si>
    <t>提供した医療について、事後評価を行っている。</t>
    <phoneticPr fontId="4"/>
  </si>
  <si>
    <t>強度変調放射線療法や核医学治療等の高度な放射線治療を提供できる。</t>
    <phoneticPr fontId="4"/>
  </si>
  <si>
    <t>相談支援センターに看護師や社会福祉士、精神保健福祉士等の医療従事者を配置し、相談支援業務の強化が行われている。</t>
    <phoneticPr fontId="4"/>
  </si>
  <si>
    <t>医療に係る安全管理体制について第三者による評価を受けているか、外部委員を含めた構成員からなる医療安全に関する監査を目的とした監査委員会を整備している。</t>
    <phoneticPr fontId="4"/>
  </si>
  <si>
    <t>事前検討を行い、承認された医療を提供する際には、患者・家族に対し適切な説明を行い、書面での同意を得た上で提供している。</t>
    <phoneticPr fontId="4"/>
  </si>
  <si>
    <t>当該都道府県におけるがん診療連携拠点病院、特定領域拠点病院、地域がん診療病院等の医師等に対し、高度ながん医療に関する研修を実施している。</t>
    <phoneticPr fontId="4"/>
  </si>
  <si>
    <t>当該医師については、専従である。</t>
    <phoneticPr fontId="4"/>
  </si>
  <si>
    <t>都道府県内のがん診療連携拠点病院、特定領域拠点病院、地域がん診療病院の診療実績等を共有している。
※地域連携クリティカルパスの活用実績や地域の医療機関との紹介・逆紹介の実績、相談支援の内容別実績、がん患者の療養生活の質の向上に向けた取組状況等を含む。</t>
    <phoneticPr fontId="4"/>
  </si>
  <si>
    <t>当該都道府県におけるがん診療および相談支援の提供における連携協力体制について検討している。</t>
    <phoneticPr fontId="4"/>
  </si>
  <si>
    <t>当該都道府県におけるがん診療連携拠点病院、特定領域拠点病院、地域がん診療病院への診療支援を行う医師の派遣に係る調整を行っている。</t>
    <phoneticPr fontId="4"/>
  </si>
  <si>
    <t>（２）</t>
    <phoneticPr fontId="4"/>
  </si>
  <si>
    <t>当該薬剤師はがん薬物療法に関する専門資格を有する者である。</t>
    <phoneticPr fontId="4"/>
  </si>
  <si>
    <t>（２）</t>
    <phoneticPr fontId="4"/>
  </si>
  <si>
    <t>医療安全管理者 として（１）に規定する医師に加え、専任で常勤の薬剤師及び専従で常勤の看護師を配置している。</t>
    <phoneticPr fontId="4"/>
  </si>
  <si>
    <t>当該薬剤師については専従である。</t>
    <phoneticPr fontId="4"/>
  </si>
  <si>
    <t>（４）</t>
    <phoneticPr fontId="4"/>
  </si>
  <si>
    <t>医療に係る安全管理の体制及び取り組み状況について、第三者による評価や拠点病院間での実地調査等を活用している</t>
    <phoneticPr fontId="4"/>
  </si>
  <si>
    <t>②</t>
    <phoneticPr fontId="4"/>
  </si>
  <si>
    <t>事前検討を行い、承認された医療を提供する際には、患者・家族に対し適切な説明を行い、書面での同意を得た上で提供している。</t>
    <phoneticPr fontId="4"/>
  </si>
  <si>
    <t>当該医療の適応の安全性や妥当性、倫理性について検討するための組織（倫理審査委員会、薬事委員会等）を設置し、病院として事前に検討を行っている。</t>
    <phoneticPr fontId="4"/>
  </si>
  <si>
    <t>（６）</t>
    <phoneticPr fontId="4"/>
  </si>
  <si>
    <t>生殖機能の温存に関しては、患者の希望を確認し、院内または地域の生殖医療に関する診療科についての情報を提供するとともに、当該診療科と治療に関する情報を共有する体制を整備している。</t>
    <phoneticPr fontId="4"/>
  </si>
  <si>
    <t>緩和ケアががんと診断された時から提供されるよう、がん診療に携わる全ての診療従事者により、緩和ケアが提供される体制を整備している。</t>
    <phoneticPr fontId="4"/>
  </si>
  <si>
    <t>緩和ケアに係る診療や相談支援の件数及び内容、医療用麻薬の処方量、苦痛のスクリーニング結果など、院内の緩和ケアに係る情報を把握・分析し、評価を行い、緩和ケアの提供体制の改善を図っている。</t>
    <phoneticPr fontId="4"/>
  </si>
  <si>
    <t>がん疼痛をはじめとするがん患者の苦痛に対して、必要に応じて初回処方を緩和ケアチームで実施する等、院内の診療従事者と連携し迅速かつ適切に緩和する体制を整備している。</t>
    <phoneticPr fontId="4"/>
  </si>
  <si>
    <t>緩和ケアチームへがん患者の診療を依頼する手順など、評価された苦痛に対する対応を明確化し、院内の全ての診療従事者に周知するとともに、患者とその家族に緩和ケアに関する診療方針を提示している。</t>
    <phoneticPr fontId="4"/>
  </si>
  <si>
    <t>がん治療を行う病棟や外来部門に、緩和ケアの提供について診療従事者の指導にあたるとともに緩和ケアの提供体制について緩和ケアチームへ情報を集約するため、緩和ケアチームと各部署をつなぐリンクナース（医療施設において、各種専門チームや委員会と病棟看護師等をつなぐ役割を持つ看護師のことをいう。以下同じ。）を配置している。</t>
    <phoneticPr fontId="4"/>
  </si>
  <si>
    <t>地域連携時には、がん疼痛等の症状が十分に緩和された状態での退院に努め、症状緩和に係る院内クリティカルパスに準じた地域連携クリティカルパスやマニュアルを整備するなど院内での緩和ケアに関する治療が在宅診療でも継続して実施できる体制を整備している。</t>
    <phoneticPr fontId="4"/>
  </si>
  <si>
    <r>
      <t>《用語の定義》
専任：当該診療の実施担当者で、その他の診療を兼任していても差し支えないが、就業時間の少なくとも５割以上、当該診療に従事しているもの。
専従：就業時間の少なくとも８割以上、当該診療に専ら従事しているもの。
　</t>
    </r>
    <r>
      <rPr>
        <u/>
        <sz val="7"/>
        <rFont val="ＭＳ Ｐゴシック"/>
        <family val="3"/>
        <charset val="128"/>
      </rPr>
      <t>※専任の人数には、専従も含めて記載すること。</t>
    </r>
    <phoneticPr fontId="4"/>
  </si>
  <si>
    <t>敷地内は全面禁煙である。</t>
    <phoneticPr fontId="4"/>
  </si>
  <si>
    <t>研修修了者について、患者とその家族に対してわかりやすく情報提供している。</t>
    <phoneticPr fontId="4"/>
  </si>
  <si>
    <t>⑥</t>
    <phoneticPr fontId="4"/>
  </si>
  <si>
    <t>⑦</t>
    <phoneticPr fontId="4"/>
  </si>
  <si>
    <t>セカンドオピニオンの提示が可能な医師や医療機関の紹介を行っている。</t>
    <phoneticPr fontId="4"/>
  </si>
  <si>
    <t>自施設で対応可能ながん種や治療法等の診療機能及び、連携する地域の医療機関に関する情報を提供している。</t>
    <phoneticPr fontId="4"/>
  </si>
  <si>
    <t>がんの予防やがん検診等に関する一般的な情報を提供している。</t>
    <phoneticPr fontId="4"/>
  </si>
  <si>
    <t>チ</t>
    <phoneticPr fontId="4"/>
  </si>
  <si>
    <t>適宜、登録対象者の生存の状況を確認している。</t>
    <phoneticPr fontId="4"/>
  </si>
  <si>
    <t>院内がん情報等を全国規模で収集し、当該情報を基にしたがん統計等の算出等を行うため、毎年、国立がん研究センターに情報提供している。</t>
    <phoneticPr fontId="4"/>
  </si>
  <si>
    <t>院内がん情報を取り扱うに当たっては、情報セキュリティーに関する基本的な方針を定めている</t>
    <phoneticPr fontId="4"/>
  </si>
  <si>
    <t>院内がん登録を活用することにより、都道府県の実施するがん対策等に必要な情報を提供している。</t>
    <phoneticPr fontId="4"/>
  </si>
  <si>
    <t>（２）</t>
    <phoneticPr fontId="4"/>
  </si>
  <si>
    <t>（４）</t>
    <phoneticPr fontId="4"/>
  </si>
  <si>
    <t>（５）</t>
    <phoneticPr fontId="4"/>
  </si>
  <si>
    <t>事前検討を行い、承認された医療を提供する際には、患者・家族に対し適切な説明を行い、書面での同意を得た上で提供している。</t>
    <phoneticPr fontId="4"/>
  </si>
  <si>
    <t>提供した医療について、事後評価を行っている。</t>
    <phoneticPr fontId="4"/>
  </si>
  <si>
    <t>（６）</t>
    <phoneticPr fontId="4"/>
  </si>
  <si>
    <t>リニアックなど、体外照射を行うための放射線治療機器を設置している。
※上段で「いいえ」とした場合、便宜上「-」を選択してください（未入力チェックのため）。</t>
    <rPh sb="35" eb="37">
      <t>ジョウダン</t>
    </rPh>
    <rPh sb="49" eb="51">
      <t>ベンギ</t>
    </rPh>
    <rPh sb="51" eb="52">
      <t>ジョウ</t>
    </rPh>
    <phoneticPr fontId="4"/>
  </si>
  <si>
    <t>地域がん診療病院とグループ指定を受ける場合は「はい」を、受けない場合は「いいえ」を選択してください。</t>
    <rPh sb="0" eb="2">
      <t>チイキ</t>
    </rPh>
    <rPh sb="4" eb="6">
      <t>シンリョウ</t>
    </rPh>
    <rPh sb="6" eb="8">
      <t>ビョウイン</t>
    </rPh>
    <rPh sb="13" eb="15">
      <t>シテイ</t>
    </rPh>
    <rPh sb="16" eb="17">
      <t>ウ</t>
    </rPh>
    <rPh sb="19" eb="21">
      <t>バアイ</t>
    </rPh>
    <rPh sb="28" eb="29">
      <t>ウ</t>
    </rPh>
    <rPh sb="32" eb="34">
      <t>バアイ</t>
    </rPh>
    <rPh sb="41" eb="43">
      <t>センタク</t>
    </rPh>
    <phoneticPr fontId="4"/>
  </si>
  <si>
    <t>患者や家族に対し、必要に応じて、アドバンス・ケア・プランニングを含めた意思決定支援を提供できる体制を整備している。</t>
    <phoneticPr fontId="4"/>
  </si>
  <si>
    <t>臨床研究コーディネーター（CRC）を配置している。</t>
    <phoneticPr fontId="4"/>
  </si>
  <si>
    <t>-</t>
    <phoneticPr fontId="4"/>
  </si>
  <si>
    <t>臨床研究コーディネーター（CRC）の配置状況について選択すること。
配置していない場合は「配置していない」を選択すること。</t>
    <rPh sb="18" eb="20">
      <t>ハイチ</t>
    </rPh>
    <rPh sb="20" eb="22">
      <t>ジョウキョウ</t>
    </rPh>
    <rPh sb="26" eb="28">
      <t>センタク</t>
    </rPh>
    <rPh sb="34" eb="36">
      <t>ハイチ</t>
    </rPh>
    <rPh sb="41" eb="43">
      <t>バアイ</t>
    </rPh>
    <rPh sb="45" eb="47">
      <t>ハイチ</t>
    </rPh>
    <rPh sb="54" eb="56">
      <t>センタク</t>
    </rPh>
    <phoneticPr fontId="4"/>
  </si>
  <si>
    <t>（はい／いいえ／-）</t>
    <phoneticPr fontId="4"/>
  </si>
  <si>
    <t>A</t>
    <phoneticPr fontId="4"/>
  </si>
  <si>
    <t>ＡＹＡ世代にあるがん患者については治療、就学、就労、生殖機能等に関する状況や希望について確認し、必要に応じて、対応できる医療機関やがん相談支援センターに紹介している。</t>
    <phoneticPr fontId="4"/>
  </si>
  <si>
    <t>C</t>
    <phoneticPr fontId="4"/>
  </si>
  <si>
    <t>院内学級を開催している（院内学級とは、ここでは院内に設置された小・中学特別支援学級、特別支援学校を指す）。</t>
    <phoneticPr fontId="4"/>
  </si>
  <si>
    <t>小児がん患者と家族が利用できる宿泊施設を院内に整備している。</t>
    <phoneticPr fontId="4"/>
  </si>
  <si>
    <t>小児がん患者と家族が利用できる宿泊施設を院外に整備している。</t>
    <phoneticPr fontId="4"/>
  </si>
  <si>
    <t>禁煙外来を実施している。</t>
    <phoneticPr fontId="4"/>
  </si>
  <si>
    <t>地域の医療機関からの相談依頼があった場合に受け入れ可能な体制を整備している。</t>
    <phoneticPr fontId="4"/>
  </si>
  <si>
    <t>地域の医療機関に対し、相談支援センターに関する広報を行っている。</t>
    <phoneticPr fontId="4"/>
  </si>
  <si>
    <t>患者からの相談に対し、必要に応じて院内の医療従事者が対応できるように、相談支援センターと院内の医療従事者が協働している。</t>
    <phoneticPr fontId="4"/>
  </si>
  <si>
    <t>相談支援センターの支援員は、Ⅳの２の（３）に規定する当該都道府県にある都道府県拠点病院が実施する相談支援に携わる者を対象とした研修を受講している。</t>
    <phoneticPr fontId="4"/>
  </si>
  <si>
    <t>（はい／いいえ／-）</t>
    <phoneticPr fontId="4"/>
  </si>
  <si>
    <t>基準線量の±５％の範囲を維持している。
※上段で「いいえ」とした場合、便宜上「-」を選択してください（未入力チェックのため）。</t>
    <phoneticPr fontId="4"/>
  </si>
  <si>
    <t>④</t>
    <phoneticPr fontId="4"/>
  </si>
  <si>
    <t>A～Cの充足
状況</t>
    <rPh sb="4" eb="6">
      <t>ジュウソク</t>
    </rPh>
    <rPh sb="7" eb="9">
      <t>ジョウキョウ</t>
    </rPh>
    <phoneticPr fontId="4"/>
  </si>
  <si>
    <t>週１回以上の頻度で、定期的に病棟ラウンド及びカンファレンスを行い、適切な症状緩和にについて協議している。また、当該病棟ラウンド及びカンファレンスについて主治医や病棟看護師等に情報を共有し、必要に応じて参加を求めている。</t>
    <phoneticPr fontId="4"/>
  </si>
  <si>
    <t>（２）の②のウに規定する看護師は、苦痛のスクリーニングの支援や専門的緩和ケアの提供に関する調整等、外来・病棟の看護業務を支援・強化している。また、主治医及び看護師等と協働し、必要に応じてがん患者カウンセリングを実施している。</t>
    <phoneticPr fontId="4"/>
  </si>
  <si>
    <t>外来において専門的な緩和ケアを提供できる体制を整備している。なお、 「外来において専門的な緩和ケアを提供できる体制」とは、医師による全人的かつ専門的な緩和ケアを提供する定期的な外来を指すものであり、疼痛のみに対応する外来や、診療する曜日等が定まっていない外来は含まない。また、外来診療日については、外来診療表等に明示し、患者の外来受診や地域の医療機関の紹介を円滑に行うことができる体制を整備している。</t>
    <phoneticPr fontId="4"/>
  </si>
  <si>
    <t>アからキにより、緩和ケアの提供がなされる旨を、院内の見やすい場所での掲示や入院時の資料配布等により、がん患者及び家族に対しわかりやすく情報提供を行っている。</t>
    <phoneticPr fontId="4"/>
  </si>
  <si>
    <r>
      <rPr>
        <sz val="7"/>
        <color theme="1"/>
        <rFont val="ＭＳ Ｐゴシック"/>
        <family val="3"/>
        <charset val="128"/>
      </rPr>
      <t>人　</t>
    </r>
    <r>
      <rPr>
        <sz val="7"/>
        <color rgb="FFFF0000"/>
        <rFont val="ＭＳ Ｐゴシック"/>
        <family val="3"/>
        <charset val="128"/>
      </rPr>
      <t>１人以上</t>
    </r>
    <rPh sb="2" eb="4">
      <t>ヒトリ</t>
    </rPh>
    <rPh sb="4" eb="6">
      <t>イジョウ</t>
    </rPh>
    <phoneticPr fontId="4"/>
  </si>
  <si>
    <t>当該施設で対応可能ながんについて専門的な知識および技能を有する手術療法に携わる常勤の医師の人数</t>
    <rPh sb="0" eb="2">
      <t>トウガイ</t>
    </rPh>
    <rPh sb="2" eb="4">
      <t>シセツ</t>
    </rPh>
    <rPh sb="5" eb="7">
      <t>タイオウ</t>
    </rPh>
    <rPh sb="7" eb="9">
      <t>カノウ</t>
    </rPh>
    <rPh sb="16" eb="19">
      <t>センモンテキ</t>
    </rPh>
    <rPh sb="20" eb="22">
      <t>チシキ</t>
    </rPh>
    <rPh sb="25" eb="27">
      <t>ギノウ</t>
    </rPh>
    <rPh sb="28" eb="29">
      <t>ユウ</t>
    </rPh>
    <rPh sb="31" eb="33">
      <t>シュジュツ</t>
    </rPh>
    <rPh sb="33" eb="35">
      <t>リョウホウ</t>
    </rPh>
    <rPh sb="36" eb="37">
      <t>タズサ</t>
    </rPh>
    <rPh sb="39" eb="41">
      <t>ジョウキン</t>
    </rPh>
    <rPh sb="42" eb="44">
      <t>イシ</t>
    </rPh>
    <rPh sb="45" eb="47">
      <t>ニンズウ</t>
    </rPh>
    <phoneticPr fontId="4"/>
  </si>
  <si>
    <t>専任の放射線診断に携わる専門的な知識および技能を有する常勤の医師の人数</t>
    <rPh sb="0" eb="2">
      <t>センニン</t>
    </rPh>
    <rPh sb="27" eb="29">
      <t>ジョウキン</t>
    </rPh>
    <phoneticPr fontId="4"/>
  </si>
  <si>
    <t>放射線診断に携わる医師のうち専従・常勤の人数</t>
    <rPh sb="14" eb="16">
      <t>センジュウ</t>
    </rPh>
    <rPh sb="17" eb="19">
      <t>ジョウキン</t>
    </rPh>
    <phoneticPr fontId="4"/>
  </si>
  <si>
    <t>専従の放射線治療に携わる専門的な知識および技能を有する常勤の医師の人数</t>
    <rPh sb="0" eb="2">
      <t>センジュウ</t>
    </rPh>
    <rPh sb="27" eb="29">
      <t>ジョウキン</t>
    </rPh>
    <rPh sb="30" eb="32">
      <t>イシ</t>
    </rPh>
    <phoneticPr fontId="4"/>
  </si>
  <si>
    <t>専従の薬物療法に携わる専門的な知識および技能を有する常勤の医師の人数</t>
    <rPh sb="0" eb="2">
      <t>センジュウ</t>
    </rPh>
    <rPh sb="3" eb="5">
      <t>ヤクブツ</t>
    </rPh>
    <rPh sb="26" eb="28">
      <t>ジョウキン</t>
    </rPh>
    <phoneticPr fontId="4"/>
  </si>
  <si>
    <t>緩和ケアチームのに、専任の身体症状の緩和に携わる専門的な知識および技能を有する常勤の医師の人数</t>
    <rPh sb="10" eb="12">
      <t>センニン</t>
    </rPh>
    <rPh sb="39" eb="41">
      <t>ジョウキン</t>
    </rPh>
    <phoneticPr fontId="4"/>
  </si>
  <si>
    <t>身体症状の緩和に携わる医師のうち専従常勤の人数</t>
    <rPh sb="16" eb="18">
      <t>センジュウ</t>
    </rPh>
    <rPh sb="18" eb="20">
      <t>ジョウキン</t>
    </rPh>
    <phoneticPr fontId="4"/>
  </si>
  <si>
    <t>緩和ケアチームの、精神症状の緩和に携わる専門的な知識および技能を有する常勤の医師の人数</t>
    <rPh sb="35" eb="37">
      <t>ジョウキン</t>
    </rPh>
    <phoneticPr fontId="4"/>
  </si>
  <si>
    <t>精神症状の緩和に携わる常勤の医師のうち専任の人数</t>
    <rPh sb="11" eb="13">
      <t>ジョウキン</t>
    </rPh>
    <phoneticPr fontId="4"/>
  </si>
  <si>
    <t>病理解剖等の病理診断に係る周辺業務を含む、専従の病理診断に携わる常勤の医師の人数</t>
    <rPh sb="0" eb="2">
      <t>ビョウリ</t>
    </rPh>
    <rPh sb="21" eb="23">
      <t>センジュウ</t>
    </rPh>
    <rPh sb="32" eb="34">
      <t>ジョウキン</t>
    </rPh>
    <phoneticPr fontId="4"/>
  </si>
  <si>
    <t>放射線治療に携わる専任の医師のうち専任の人数</t>
    <rPh sb="9" eb="11">
      <t>センニン</t>
    </rPh>
    <rPh sb="12" eb="14">
      <t>イシ</t>
    </rPh>
    <phoneticPr fontId="4"/>
  </si>
  <si>
    <t>うち常勤</t>
    <rPh sb="2" eb="4">
      <t>ジョウキン</t>
    </rPh>
    <phoneticPr fontId="4"/>
  </si>
  <si>
    <t>病理解剖などの病理診断に係る周辺業務を含む病理診断に携わる専従の医師の人数</t>
    <rPh sb="29" eb="31">
      <t>センジュウ</t>
    </rPh>
    <phoneticPr fontId="4"/>
  </si>
  <si>
    <t>専従の放射線治療に携わる常勤の診療放射線技師の人数</t>
    <rPh sb="0" eb="2">
      <t>センジュウ</t>
    </rPh>
    <rPh sb="12" eb="14">
      <t>ジョウキン</t>
    </rPh>
    <rPh sb="23" eb="25">
      <t>ニンズウ</t>
    </rPh>
    <phoneticPr fontId="4"/>
  </si>
  <si>
    <t>専任の放射線治療における機器の精度管理、照射計画の検証、照射計画補助作業等に携わる常勤の技術者等の人数</t>
    <rPh sb="0" eb="2">
      <t>センニン</t>
    </rPh>
    <rPh sb="41" eb="43">
      <t>ジョウキン</t>
    </rPh>
    <rPh sb="49" eb="51">
      <t>ニンズウ</t>
    </rPh>
    <phoneticPr fontId="4"/>
  </si>
  <si>
    <t>放射線治療室に専任の常勤看護師の人数</t>
    <phoneticPr fontId="4"/>
  </si>
  <si>
    <t>専任の薬物療法に携わる専門的な知識および技能を有する常勤の薬剤師の人数</t>
    <rPh sb="0" eb="2">
      <t>センニン</t>
    </rPh>
    <rPh sb="3" eb="5">
      <t>ヤクブツ</t>
    </rPh>
    <rPh sb="26" eb="28">
      <t>ジョウキン</t>
    </rPh>
    <rPh sb="33" eb="35">
      <t>ニンズウ</t>
    </rPh>
    <phoneticPr fontId="4"/>
  </si>
  <si>
    <t>外来化学療法室に、専従の薬物療法に携わる専門的な知識および技能を有する常勤の看護師の人数</t>
    <rPh sb="12" eb="14">
      <t>ヤクブツ</t>
    </rPh>
    <rPh sb="35" eb="37">
      <t>ジョウキン</t>
    </rPh>
    <rPh sb="42" eb="44">
      <t>ニンズウ</t>
    </rPh>
    <phoneticPr fontId="4"/>
  </si>
  <si>
    <t>緩和ケアチームに、専従の緩和ケアに携わる専門的な知識及び技能を有する常勤の看護師の人数</t>
    <phoneticPr fontId="4"/>
  </si>
  <si>
    <t>緩和ケアチームに協力する薬剤師の人数</t>
    <phoneticPr fontId="4"/>
  </si>
  <si>
    <t>緩和ケアチームに協力する医療心理に携わる者の人数</t>
    <phoneticPr fontId="4"/>
  </si>
  <si>
    <t>緩和ケアチームに協力する相談支援に携わる者の人数</t>
    <phoneticPr fontId="4"/>
  </si>
  <si>
    <t>専任の細胞診断に係る業務に携わる者の人数</t>
    <rPh sb="0" eb="2">
      <t>センニン</t>
    </rPh>
    <rPh sb="18" eb="20">
      <t>ニンズウ</t>
    </rPh>
    <phoneticPr fontId="4"/>
  </si>
  <si>
    <t>リニアックなどの体外照射を行うための放射線治療に関する機器を設置している。</t>
    <phoneticPr fontId="4"/>
  </si>
  <si>
    <t>「がん等の診療に携わる医師等に対する緩和ケア研修会の開催指針」（平成29年12月１日付け健発1201第２号厚生労働省健康局長通知の別添）に準拠し、当該医療圏においてがん診療に携わる医師を対象とした緩和ケアに関する研修を、都道府県と協議の上、開催している。また、自施設に所属する臨床研修医及び１年以上自施設に所属するがん診療に携わる医師・歯科医師が当該研修を修了する体制を整備し、受講率を現況報告において、報告している。</t>
    <phoneticPr fontId="4"/>
  </si>
  <si>
    <t>相談支援を行う機能を有する部門（以下「相談支援センター」という。病院固有の名称との併記も可であるが、必ず「がん相談支援センター」と表記すること。）を設置し、①から⑧までの体制を確保した上で、アからチに掲げる業務を行っている。なお、院内の見やすい場所に相談支援センターによる相談支援を受けられる旨や、相談支援センターの場所、対応可能な時間帯についての掲示をする等、相談支援センターについて積極的に周知している。</t>
    <rPh sb="50" eb="51">
      <t>カナラ</t>
    </rPh>
    <rPh sb="74" eb="76">
      <t>セッチ</t>
    </rPh>
    <rPh sb="85" eb="87">
      <t>タイセイ</t>
    </rPh>
    <rPh sb="88" eb="90">
      <t>カクホ</t>
    </rPh>
    <rPh sb="92" eb="93">
      <t>ウエ</t>
    </rPh>
    <rPh sb="100" eb="101">
      <t>カカ</t>
    </rPh>
    <rPh sb="103" eb="105">
      <t>ギョウム</t>
    </rPh>
    <rPh sb="106" eb="107">
      <t>オコナ</t>
    </rPh>
    <phoneticPr fontId="4"/>
  </si>
  <si>
    <t>（自施設で対応／適切な機関に紹介／どちらでもない）</t>
    <phoneticPr fontId="4"/>
  </si>
  <si>
    <t>院内がん登録に係る実務に関する責任部署を明確している。また、当該病院の管理者又はこれに準ずる者を長とし、医師、看護師及び診療情報管理士等から構成される当該病院における院内がん登録の運用上の課題の評価及び活用に係る規定の策定等を行う機関を設置している。</t>
    <rPh sb="0" eb="2">
      <t>インナイ</t>
    </rPh>
    <rPh sb="4" eb="6">
      <t>トウロク</t>
    </rPh>
    <rPh sb="7" eb="8">
      <t>カカ</t>
    </rPh>
    <rPh sb="9" eb="11">
      <t>ジツム</t>
    </rPh>
    <rPh sb="12" eb="13">
      <t>カン</t>
    </rPh>
    <rPh sb="15" eb="17">
      <t>セキニン</t>
    </rPh>
    <rPh sb="17" eb="19">
      <t>ブショ</t>
    </rPh>
    <rPh sb="20" eb="22">
      <t>メイカク</t>
    </rPh>
    <phoneticPr fontId="4"/>
  </si>
  <si>
    <t>専従で、院内がん登録の実務を担う者として、国立がん研究センターが提供する研修で中級認定者の認定を受けている者の人数</t>
    <rPh sb="53" eb="54">
      <t>モノ</t>
    </rPh>
    <rPh sb="55" eb="57">
      <t>ニンズウ</t>
    </rPh>
    <phoneticPr fontId="4"/>
  </si>
  <si>
    <t>自施設で対応できるがんについて、提供可能な診療内容について病院ホームページ等でわかりやすく広報している。</t>
    <phoneticPr fontId="4"/>
  </si>
  <si>
    <t>これらの実施状況につき都道府県拠点病院を中心に都道府県内のがん診療連携拠点病院、特定領域拠点病院、地域がん診療病院において、情報共有と相互評価を行うとともに、地域に対してわかりやすく広報している。</t>
    <rPh sb="79" eb="81">
      <t>チイキ</t>
    </rPh>
    <rPh sb="82" eb="83">
      <t>タイ</t>
    </rPh>
    <rPh sb="91" eb="93">
      <t>コウホウ</t>
    </rPh>
    <phoneticPr fontId="4"/>
  </si>
  <si>
    <t>組織上明確に位置づけられた医療に係る安全管理を行う部門（以下「医療安全管理部門」という。）を設置し、病院一体として医療安全対策を講じており、当該部門の長として常勤の医師を配置している。</t>
    <rPh sb="70" eb="72">
      <t>トウガイ</t>
    </rPh>
    <rPh sb="72" eb="74">
      <t>ブモン</t>
    </rPh>
    <rPh sb="75" eb="76">
      <t>チョウ</t>
    </rPh>
    <rPh sb="79" eb="81">
      <t>ジョウキン</t>
    </rPh>
    <rPh sb="82" eb="84">
      <t>イシ</t>
    </rPh>
    <rPh sb="85" eb="87">
      <t>ハイチ</t>
    </rPh>
    <phoneticPr fontId="4"/>
  </si>
  <si>
    <t>組織上明確に位置付けられた複数種類のがんに対し放射線治療を行う機能を有する部門（以下「放射線治療部門」という。）を設置し、当該部門の長として、専従の放射線治療に携わる専門的な知識および技能を有する常勤の医師を配置している。</t>
    <phoneticPr fontId="4"/>
  </si>
  <si>
    <t>組織上明確に位置付けられた複数種類のがんに対し薬物療法を行う機能を有する部門（以下「薬物療法部門」という。）を設置し、当該部門の長として、専任の薬物療法に携わる専門的な知識および技能を有する常勤の医師を配置している。</t>
    <rPh sb="23" eb="25">
      <t>ヤクブツ</t>
    </rPh>
    <rPh sb="42" eb="44">
      <t>ヤクブツ</t>
    </rPh>
    <phoneticPr fontId="4"/>
  </si>
  <si>
    <t>集学的治療及び標準的治療等を提供するに当たり、がん患者の身体的苦痛や精神心理的苦痛、社会的な問題等のスクリーニングを、診断時から外来及び病棟にて行うことのできる体制を整備している。なお、院内で一貫したスクリーニング手法を活用すること。また、必要に応じて看護師等によるカウンセリング（以下「がん患者カウンセリング」とい う。）を活用する等、安心して医療を受けられる体制を整備している。</t>
    <phoneticPr fontId="4"/>
  </si>
  <si>
    <t>がん患者の病態に応じたより適切ながん医療を提供できるよう、キャンサーボード（手術、放射線診断、放射線治療、薬物療法、病理診断及び緩和ケアに携わる専門的な知識及び技能を有する医師その他の専門を異にする医師等によるがん患者の症状、状態及び治療方針等を意見交換・共有・検討・確認等するためのカンファレンスをいう。以下同じ。）を設置し、その実施主体を明らかにした上で、月１回以上開催している。</t>
    <phoneticPr fontId="4"/>
  </si>
  <si>
    <t>放射線治療部門を設置しており、当該部門の長として、専従の放射線治療に携わる専門的な知識および技能を有する常勤の医師を配置している。</t>
    <phoneticPr fontId="4"/>
  </si>
  <si>
    <t>緩和ケアチーム、緩和ケア外来、緩和ケア病棟等を有機的に統合する緩和ケアセンターを整備し、当該緩和ケアセンターを組織上明確に位置づけている。また、緩和ケアセンターは、緩和ケアチームが主体となり以下の活動を行い、専門的緩和ケアを提供する院内拠点組織としている。</t>
    <phoneticPr fontId="4"/>
  </si>
  <si>
    <t>医療安全管理部門を設置し、病院一体として医療安全対策を講じており、当該部門の長として常勤かつ専任の医師を配置している。</t>
    <phoneticPr fontId="4"/>
  </si>
  <si>
    <t>特定のがんについて、集学的治療等を提供する体制を有するとともに、標準的治療等がん患者の状態に応じた適切な治療を提供している。また、当該がんについて当該都道府県内で最も多くの患者を診療している。</t>
    <phoneticPr fontId="4"/>
  </si>
  <si>
    <t>集学的治療及び標準的治療等を提供するに当たり、がん患者の身体的苦痛や精神心理的苦痛、社会的な問題等のスクリーニングを、診断時から外来及び病棟にて行うことのできる体制を整備している。なお、院内で一貫したスクリーニング手法を活用すること。また、必要に応じて看護師等によるカウンセリング（以下「がん患者カウンセリング」とい う。）を活用する等、安心して医療を受けられる体制を整備している。</t>
    <phoneticPr fontId="4"/>
  </si>
  <si>
    <t>週１回以上の頻度で、定期的に病棟ラウンド及びカンファレンスを行い、適切な症状緩和について協議している。また、当該病棟ラウンド及びカンファレンスについて主治医や病棟看護師等に情報を共有し、必要に応じて参加を求めている。</t>
    <phoneticPr fontId="4"/>
  </si>
  <si>
    <t>（２）の②のウに規定する看護師は、苦痛のスクリーニングの支援や専門的緩和ケアの提供に関する調整等、外来・病棟の看護業務を支援・強化している。また、同看護師は主治医及び看護師等と協働し、必要に応じてがん患者カウンセリングを実施している。</t>
    <phoneticPr fontId="4"/>
  </si>
  <si>
    <t>地域の医療機関から紹介されたがん患者の受け入れを行っており、がん患者の状態に応じ、地域の医療機関へがん患者の紹介を行っている。また、緩和ケアの提供に関しては、当該医療圏内の緩和ケア病棟や在宅緩和ケアが提供できる診療所等のマップやリストを作成する等、患者やその家族に対し常に地域の緩和ケア提供体制について情報提供できる体制を整備している。</t>
    <phoneticPr fontId="4"/>
  </si>
  <si>
    <t>地域の医療機関から紹介されたがん患者の受け入れを行っており、がん患者の状態に応じ、地域の医療機関へがん患者の紹介を行っている。また、緩和ケアの提供に関しては、当該医療圏内の緩和ケア病棟や在宅緩和ケアが提供できる診療所等のマップやリストを作成する等、患者やその家族に対し常に地域の緩和ケア提供体制について情報提供できる体制を整備している。</t>
    <phoneticPr fontId="4"/>
  </si>
  <si>
    <t>手術療法に携わる医師の常勤の人数</t>
    <rPh sb="8" eb="10">
      <t>イシ</t>
    </rPh>
    <phoneticPr fontId="4"/>
  </si>
  <si>
    <t>人</t>
    <phoneticPr fontId="4"/>
  </si>
  <si>
    <t>専従常勤の人数</t>
    <rPh sb="0" eb="2">
      <t>センジュウ</t>
    </rPh>
    <rPh sb="2" eb="4">
      <t>ジョウキン</t>
    </rPh>
    <phoneticPr fontId="4"/>
  </si>
  <si>
    <t>緩和ケアチームの精神症状の緩和に携わる専門的な知識および技能を有する医師のうち専任の人数</t>
    <phoneticPr fontId="4"/>
  </si>
  <si>
    <t>専従の人数</t>
    <rPh sb="0" eb="2">
      <t>センジュウ</t>
    </rPh>
    <rPh sb="3" eb="5">
      <t>ニンズウ</t>
    </rPh>
    <phoneticPr fontId="4"/>
  </si>
  <si>
    <t>うち常勤</t>
    <phoneticPr fontId="4"/>
  </si>
  <si>
    <t>別紙2</t>
    <phoneticPr fontId="4"/>
  </si>
  <si>
    <t>「がん等の診療に携わる医師等に対する緩和ケア研修会の開催指針」（平成29年12月１日付け健発1201第２号厚生労働省健康局長通知の別添）に準拠し、当該医療圏においてがん診療に携わる医師を対象とした緩和ケアに関する研修を、都道府県と協議の上、開催している。また、自施設に所属する臨床研修医及び１年以上自施設に所属するがん診療に携わる医師・歯科医師が当該研修を修了する体制を整備し、受講率を現況報告において、報告している。</t>
    <phoneticPr fontId="4"/>
  </si>
  <si>
    <t>相談支援を行う機能を有する部門（以下「相談支援センター」という。病院固有の名称との併記も可であるが、必ず「がん相談支援センター」と表記すること。）を設置している。なお、院内の見やすい場所に相談支援センターによる相談支援を受けられる旨や、相談支援センターの場所、対応可能な時間帯についての掲示をする等、相談支援センターについて積極的に周知している。</t>
    <rPh sb="32" eb="34">
      <t>ビョウイン</t>
    </rPh>
    <rPh sb="34" eb="36">
      <t>コユウ</t>
    </rPh>
    <rPh sb="37" eb="39">
      <t>メイショウ</t>
    </rPh>
    <rPh sb="41" eb="43">
      <t>ヘイキ</t>
    </rPh>
    <rPh sb="44" eb="45">
      <t>カ</t>
    </rPh>
    <rPh sb="50" eb="51">
      <t>カナラ</t>
    </rPh>
    <rPh sb="55" eb="57">
      <t>ソウダン</t>
    </rPh>
    <rPh sb="57" eb="59">
      <t>シエン</t>
    </rPh>
    <rPh sb="65" eb="67">
      <t>ヒョウキ</t>
    </rPh>
    <phoneticPr fontId="4"/>
  </si>
  <si>
    <t>（自施設で対応／適切な機関に紹介／どちらでもない）</t>
    <phoneticPr fontId="4"/>
  </si>
  <si>
    <t xml:space="preserve"> 院内がん登録に係る実務に関する責任部署を明確している。また、当該病院の管理者又はこれに準ずる者を長とし、医師、看護師及び診療情報管理士等から構成される当該病院における院内がん登録の運用上の課題の評価及び活用に係る規定の策定等を行う機関を設置している。</t>
    <rPh sb="1" eb="3">
      <t>インナイ</t>
    </rPh>
    <rPh sb="5" eb="7">
      <t>トウロク</t>
    </rPh>
    <rPh sb="8" eb="9">
      <t>カカ</t>
    </rPh>
    <rPh sb="10" eb="12">
      <t>ジツム</t>
    </rPh>
    <rPh sb="13" eb="14">
      <t>カン</t>
    </rPh>
    <rPh sb="16" eb="18">
      <t>セキニン</t>
    </rPh>
    <rPh sb="18" eb="20">
      <t>ブショ</t>
    </rPh>
    <rPh sb="21" eb="23">
      <t>メイカク</t>
    </rPh>
    <phoneticPr fontId="4"/>
  </si>
  <si>
    <t>中級認定を受けた院内がん登録の実務を担う専従者の人数</t>
    <rPh sb="0" eb="2">
      <t>チュウキュウ</t>
    </rPh>
    <rPh sb="2" eb="4">
      <t>ニンテイ</t>
    </rPh>
    <rPh sb="5" eb="6">
      <t>ウ</t>
    </rPh>
    <rPh sb="22" eb="23">
      <t>シャ</t>
    </rPh>
    <rPh sb="24" eb="25">
      <t>ニン</t>
    </rPh>
    <phoneticPr fontId="4"/>
  </si>
  <si>
    <r>
      <t>学校でのがん教育を実施するに当たっては、児童・生徒へ十分な配慮を行っている。
※ここでいう「学校でのがん教育」とは児童、生徒へのがん教育を指します。</t>
    </r>
    <r>
      <rPr>
        <b/>
        <u/>
        <sz val="7"/>
        <rFont val="ＭＳ Ｐゴシック"/>
        <family val="3"/>
        <charset val="128"/>
      </rPr>
      <t xml:space="preserve">
</t>
    </r>
    <r>
      <rPr>
        <sz val="7"/>
        <rFont val="ＭＳ Ｐゴシック"/>
        <family val="3"/>
        <charset val="128"/>
      </rPr>
      <t>※上段で「いいえ」とした場合は、便宜上「-」を選択してください（未入力チェックのため）。</t>
    </r>
    <rPh sb="32" eb="33">
      <t>オコナ</t>
    </rPh>
    <rPh sb="46" eb="48">
      <t>ガッコウ</t>
    </rPh>
    <rPh sb="76" eb="78">
      <t>ジョウダン</t>
    </rPh>
    <rPh sb="87" eb="89">
      <t>バアイ</t>
    </rPh>
    <rPh sb="91" eb="94">
      <t>ベンギジョウ</t>
    </rPh>
    <rPh sb="98" eb="100">
      <t>センタク</t>
    </rPh>
    <rPh sb="107" eb="110">
      <t>ミニュウリョク</t>
    </rPh>
    <phoneticPr fontId="4"/>
  </si>
  <si>
    <t>自施設の診療機能や診療実績、地域連携に関する実績や活動状況の他、がん患者の療養生活の質について把握・評価し、課題認識を院内の関係者で共有した上で、組織的な改善策を講じている。なお、その際には、QIの利用や、第三者による評価、拠点病院間の実態調査等を用いる等、工夫をしている。</t>
    <rPh sb="92" eb="93">
      <t>サイ</t>
    </rPh>
    <rPh sb="99" eb="101">
      <t>リヨウ</t>
    </rPh>
    <rPh sb="103" eb="106">
      <t>ダイサンシャ</t>
    </rPh>
    <rPh sb="109" eb="111">
      <t>ヒョウカ</t>
    </rPh>
    <rPh sb="112" eb="114">
      <t>キョテン</t>
    </rPh>
    <rPh sb="114" eb="116">
      <t>ビョウイン</t>
    </rPh>
    <rPh sb="116" eb="117">
      <t>カン</t>
    </rPh>
    <rPh sb="118" eb="120">
      <t>ジッタイ</t>
    </rPh>
    <rPh sb="120" eb="122">
      <t>チョウサ</t>
    </rPh>
    <rPh sb="122" eb="123">
      <t>トウ</t>
    </rPh>
    <rPh sb="124" eb="125">
      <t>モチ</t>
    </rPh>
    <rPh sb="127" eb="128">
      <t>トウ</t>
    </rPh>
    <rPh sb="129" eb="131">
      <t>クフウ</t>
    </rPh>
    <phoneticPr fontId="4"/>
  </si>
  <si>
    <t>医療安全管理部門を設置し、病院一体として医療安全対策を講じている。また、当該部門の長として常勤の医師を配置している。</t>
    <phoneticPr fontId="4"/>
  </si>
  <si>
    <t>ウに規定するスクリーニングを行った上で、歯科医師や薬剤師、看護師、管理栄養士、歯科衛生士、理学療法士、作業療法士、言語聴覚士、社会福祉士等の専門的多職種の参加を必要に応じて求めている。</t>
    <phoneticPr fontId="4"/>
  </si>
  <si>
    <t>緩和ケア病棟を有している。</t>
    <rPh sb="0" eb="2">
      <t>カンワ</t>
    </rPh>
    <rPh sb="4" eb="6">
      <t>ビョウトウ</t>
    </rPh>
    <rPh sb="7" eb="8">
      <t>ユウ</t>
    </rPh>
    <phoneticPr fontId="4"/>
  </si>
  <si>
    <t>院内の看護師を対象として、がん看護に関する総合的な研修を定期的に実施している。</t>
    <phoneticPr fontId="4"/>
  </si>
  <si>
    <t>医科歯科連携による口腔健康管理を推進するために、歯科医師等を対象として、がん患者の口腔健康管理等の研修の実施に協力している。</t>
    <phoneticPr fontId="4"/>
  </si>
  <si>
    <t>様式4（機能別）のⅡ（地域がん診療連携拠点病院の指定要件について）に戻る</t>
    <phoneticPr fontId="4"/>
  </si>
  <si>
    <t>様式4（機能別）のVII（地域がん診療病院の指定要件について）に戻る</t>
    <phoneticPr fontId="4"/>
  </si>
  <si>
    <t>C</t>
  </si>
  <si>
    <t>C</t>
    <phoneticPr fontId="4"/>
  </si>
  <si>
    <t>様式4（機能別）のⅣ（都道府県がん診療連携拠点病院の指定要件について）に戻る</t>
    <rPh sb="11" eb="15">
      <t>トドウフケン</t>
    </rPh>
    <rPh sb="19" eb="21">
      <t>レンケイ</t>
    </rPh>
    <rPh sb="21" eb="23">
      <t>キョテン</t>
    </rPh>
    <rPh sb="23" eb="25">
      <t>ビョウイン</t>
    </rPh>
    <phoneticPr fontId="4"/>
  </si>
  <si>
    <t>情報提供の手段について簡潔に記載すること（例：医療機関のwebサイトに掲載）</t>
    <rPh sb="0" eb="2">
      <t>ジョウホウ</t>
    </rPh>
    <rPh sb="2" eb="4">
      <t>テイキョウ</t>
    </rPh>
    <rPh sb="5" eb="7">
      <t>シュダン</t>
    </rPh>
    <rPh sb="11" eb="13">
      <t>カンケツ</t>
    </rPh>
    <rPh sb="14" eb="16">
      <t>キサイ</t>
    </rPh>
    <rPh sb="21" eb="22">
      <t>レイ</t>
    </rPh>
    <rPh sb="23" eb="25">
      <t>イリョウ</t>
    </rPh>
    <rPh sb="25" eb="27">
      <t>キカン</t>
    </rPh>
    <rPh sb="35" eb="37">
      <t>ケイサイ</t>
    </rPh>
    <phoneticPr fontId="4"/>
  </si>
  <si>
    <t>情報提供の手段について簡潔に記載すること（例：医療機関のwebサイトに掲載）</t>
    <rPh sb="5" eb="7">
      <t>シュダン</t>
    </rPh>
    <rPh sb="11" eb="13">
      <t>カンケツ</t>
    </rPh>
    <rPh sb="14" eb="16">
      <t>キサイ</t>
    </rPh>
    <rPh sb="21" eb="22">
      <t>レイ</t>
    </rPh>
    <rPh sb="23" eb="25">
      <t>イリョウ</t>
    </rPh>
    <rPh sb="25" eb="27">
      <t>キカン</t>
    </rPh>
    <rPh sb="35" eb="37">
      <t>ケイサイ</t>
    </rPh>
    <phoneticPr fontId="4"/>
  </si>
  <si>
    <t>セカンドオピニオンに対応している旨の情報提供を実施している場合はその手段について簡潔に記載すること（例：医療機関のwebサイトに掲載）</t>
    <rPh sb="23" eb="25">
      <t>ジッシ</t>
    </rPh>
    <rPh sb="29" eb="31">
      <t>バアイ</t>
    </rPh>
    <rPh sb="34" eb="36">
      <t>シュダン</t>
    </rPh>
    <rPh sb="40" eb="42">
      <t>カンケツ</t>
    </rPh>
    <rPh sb="43" eb="45">
      <t>キサイ</t>
    </rPh>
    <rPh sb="50" eb="51">
      <t>レイ</t>
    </rPh>
    <rPh sb="52" eb="54">
      <t>イリョウ</t>
    </rPh>
    <rPh sb="54" eb="56">
      <t>キカン</t>
    </rPh>
    <rPh sb="64" eb="66">
      <t>ケイサイ</t>
    </rPh>
    <phoneticPr fontId="4"/>
  </si>
  <si>
    <t>医師・歯科医師・薬剤師調査に基づく当該２次医療圏の医師数（病院の従事者）が概ね３００人を下回る２次医療圏である。
（概ね３００人をした回る２次医療圏の場合、イ、ウ及びカの要件が必須ではなくなり、キの要件が必須となります）</t>
    <rPh sb="58" eb="59">
      <t>オオム</t>
    </rPh>
    <rPh sb="63" eb="64">
      <t>ニン</t>
    </rPh>
    <rPh sb="67" eb="68">
      <t>マワ</t>
    </rPh>
    <rPh sb="70" eb="71">
      <t>ジ</t>
    </rPh>
    <rPh sb="71" eb="73">
      <t>イリョウ</t>
    </rPh>
    <rPh sb="73" eb="74">
      <t>ケン</t>
    </rPh>
    <rPh sb="75" eb="77">
      <t>バアイ</t>
    </rPh>
    <rPh sb="81" eb="82">
      <t>オヨ</t>
    </rPh>
    <rPh sb="85" eb="87">
      <t>ヨウケン</t>
    </rPh>
    <rPh sb="88" eb="90">
      <t>ヒッス</t>
    </rPh>
    <rPh sb="99" eb="101">
      <t>ヨウケン</t>
    </rPh>
    <rPh sb="102" eb="104">
      <t>ヒッス</t>
    </rPh>
    <phoneticPr fontId="4"/>
  </si>
  <si>
    <t>-</t>
    <phoneticPr fontId="4"/>
  </si>
  <si>
    <t>-</t>
    <phoneticPr fontId="4"/>
  </si>
  <si>
    <t>-</t>
    <phoneticPr fontId="4"/>
  </si>
  <si>
    <t>情報提供の手段について簡潔に記載すること（例：医療機関のwebサイトに掲載）</t>
    <rPh sb="0" eb="2">
      <t>ジョウホウ</t>
    </rPh>
    <rPh sb="5" eb="7">
      <t>シュダン</t>
    </rPh>
    <rPh sb="11" eb="13">
      <t>カンケツ</t>
    </rPh>
    <rPh sb="14" eb="16">
      <t>キサイ</t>
    </rPh>
    <rPh sb="21" eb="22">
      <t>レイ</t>
    </rPh>
    <phoneticPr fontId="4"/>
  </si>
  <si>
    <t>研修の実施案内に関する情報提供の手段について簡潔に記載すること（例：医療機関のwebサイトに掲載）</t>
    <rPh sb="0" eb="2">
      <t>ケンシュウ</t>
    </rPh>
    <rPh sb="3" eb="5">
      <t>ジッシ</t>
    </rPh>
    <rPh sb="5" eb="7">
      <t>アンナイ</t>
    </rPh>
    <rPh sb="8" eb="9">
      <t>カン</t>
    </rPh>
    <rPh sb="16" eb="18">
      <t>シュダン</t>
    </rPh>
    <rPh sb="22" eb="24">
      <t>カンケツ</t>
    </rPh>
    <rPh sb="25" eb="27">
      <t>キサイ</t>
    </rPh>
    <rPh sb="32" eb="33">
      <t>レイ</t>
    </rPh>
    <phoneticPr fontId="4"/>
  </si>
  <si>
    <t>相談支援センターに関する情報提供の手段について簡潔に記載すること（例：医療機関のwebサイトに掲載）</t>
    <rPh sb="0" eb="2">
      <t>ソウダン</t>
    </rPh>
    <rPh sb="2" eb="4">
      <t>シエン</t>
    </rPh>
    <rPh sb="9" eb="10">
      <t>カン</t>
    </rPh>
    <rPh sb="12" eb="14">
      <t>ジョウホウ</t>
    </rPh>
    <rPh sb="17" eb="19">
      <t>シュダン</t>
    </rPh>
    <rPh sb="23" eb="25">
      <t>カンケツ</t>
    </rPh>
    <rPh sb="26" eb="28">
      <t>キサイ</t>
    </rPh>
    <rPh sb="33" eb="34">
      <t>レイ</t>
    </rPh>
    <rPh sb="35" eb="37">
      <t>イリョウ</t>
    </rPh>
    <rPh sb="37" eb="39">
      <t>キカン</t>
    </rPh>
    <rPh sb="47" eb="49">
      <t>ケイサイ</t>
    </rPh>
    <phoneticPr fontId="4"/>
  </si>
  <si>
    <t>がんゲノム医療に関する相談に対応している。または、適切な機関に紹介している。</t>
    <phoneticPr fontId="4"/>
  </si>
  <si>
    <t>希少がんに関する相談に対応している。または、適切な機関に紹介している。</t>
    <phoneticPr fontId="4"/>
  </si>
  <si>
    <t>がん治療に伴う生殖機能の影響や、生殖機能の温存に関する相談に対応している。または、適切な機関に紹介している。</t>
    <phoneticPr fontId="4"/>
  </si>
  <si>
    <t>ＡＹＡ世代にあるがん患者に対する治療療養や就学、就労支援に関する相談に対応している。または、適切な機関に紹介している。</t>
    <phoneticPr fontId="4"/>
  </si>
  <si>
    <t>その他自施設では対応が困難である相談支援に対応している。または、適切な機関に紹介している。</t>
    <phoneticPr fontId="4"/>
  </si>
  <si>
    <t>情報提供の手段について簡潔に記載すること（例：医療機関のwebサイトに掲載）</t>
    <rPh sb="0" eb="2">
      <t>ジョウホウ</t>
    </rPh>
    <rPh sb="5" eb="7">
      <t>シュダン</t>
    </rPh>
    <rPh sb="11" eb="13">
      <t>カンケツ</t>
    </rPh>
    <rPh sb="14" eb="16">
      <t>キサイ</t>
    </rPh>
    <rPh sb="21" eb="22">
      <t>レイ</t>
    </rPh>
    <rPh sb="23" eb="25">
      <t>イリョウ</t>
    </rPh>
    <rPh sb="25" eb="27">
      <t>キカン</t>
    </rPh>
    <rPh sb="35" eb="37">
      <t>ケイサイ</t>
    </rPh>
    <phoneticPr fontId="4"/>
  </si>
  <si>
    <t>連携に関する情報提供の手段について簡潔に記載すること（例：医療機関のwebサイトに掲載）</t>
    <rPh sb="0" eb="2">
      <t>レンケイ</t>
    </rPh>
    <rPh sb="3" eb="4">
      <t>カン</t>
    </rPh>
    <rPh sb="6" eb="8">
      <t>ジョウホウ</t>
    </rPh>
    <rPh sb="8" eb="10">
      <t>テイキョウ</t>
    </rPh>
    <rPh sb="11" eb="13">
      <t>シュダン</t>
    </rPh>
    <rPh sb="17" eb="19">
      <t>カンケツ</t>
    </rPh>
    <rPh sb="20" eb="22">
      <t>キサイ</t>
    </rPh>
    <rPh sb="27" eb="28">
      <t>レイ</t>
    </rPh>
    <rPh sb="29" eb="31">
      <t>イリョウ</t>
    </rPh>
    <rPh sb="31" eb="33">
      <t>キカン</t>
    </rPh>
    <rPh sb="41" eb="43">
      <t>ケイサイ</t>
    </rPh>
    <phoneticPr fontId="4"/>
  </si>
  <si>
    <t>情報提供の手段について簡潔に記載すること（例：医療機関のwebサイトに掲載）</t>
    <rPh sb="0" eb="2">
      <t>ジョウホウ</t>
    </rPh>
    <rPh sb="2" eb="4">
      <t>テイキョウ</t>
    </rPh>
    <rPh sb="5" eb="7">
      <t>シュダン</t>
    </rPh>
    <rPh sb="11" eb="13">
      <t>カンケツ</t>
    </rPh>
    <rPh sb="14" eb="16">
      <t>キサイ</t>
    </rPh>
    <rPh sb="21" eb="22">
      <t>レイ</t>
    </rPh>
    <rPh sb="23" eb="25">
      <t>イリョウ</t>
    </rPh>
    <rPh sb="25" eb="27">
      <t>キカン</t>
    </rPh>
    <rPh sb="35" eb="37">
      <t>ケイサイ</t>
    </rPh>
    <phoneticPr fontId="4"/>
  </si>
  <si>
    <t>相談支援センターに関する情報提供の手段について簡潔に記載すること（例：医療機関のwebサイトに掲載）</t>
    <rPh sb="0" eb="2">
      <t>ソウダン</t>
    </rPh>
    <rPh sb="2" eb="4">
      <t>シエン</t>
    </rPh>
    <rPh sb="9" eb="10">
      <t>カン</t>
    </rPh>
    <rPh sb="12" eb="14">
      <t>ジョウホウ</t>
    </rPh>
    <rPh sb="14" eb="16">
      <t>テイキョウ</t>
    </rPh>
    <rPh sb="17" eb="19">
      <t>シュダン</t>
    </rPh>
    <rPh sb="23" eb="25">
      <t>カンケツ</t>
    </rPh>
    <rPh sb="26" eb="28">
      <t>キサイ</t>
    </rPh>
    <rPh sb="33" eb="34">
      <t>レイ</t>
    </rPh>
    <rPh sb="35" eb="37">
      <t>イリョウ</t>
    </rPh>
    <rPh sb="37" eb="39">
      <t>キカン</t>
    </rPh>
    <rPh sb="47" eb="49">
      <t>ケイサイ</t>
    </rPh>
    <phoneticPr fontId="4"/>
  </si>
  <si>
    <t>（２）の①のオに規定する精神症状の緩和に携わる専門的な知識及び技能を有する医師が、がん診療に関するカンファレンス及び病棟回診に参加している。</t>
    <phoneticPr fontId="4"/>
  </si>
  <si>
    <t>退院支援に当たっては、主治医、緩和ケアチーム等の連携により療養場所等に関する意思決定支援を行うとともに、必要に応じて地域の在宅診療に携わる医師や訪問看護師等と退院前カンファレンスを実施している。</t>
    <rPh sb="38" eb="40">
      <t>イシ</t>
    </rPh>
    <phoneticPr fontId="4"/>
  </si>
  <si>
    <t>当該医師は緩和ケアに関する専門資格を有する専任常勤の医師である。</t>
    <rPh sb="0" eb="2">
      <t>トウガイ</t>
    </rPh>
    <phoneticPr fontId="4"/>
  </si>
  <si>
    <t xml:space="preserve"> 相談支援センターについて周知するための体制を以下のとおり整備している。</t>
    <rPh sb="23" eb="25">
      <t>イカ</t>
    </rPh>
    <phoneticPr fontId="4"/>
  </si>
  <si>
    <r>
      <rPr>
        <sz val="7"/>
        <color theme="1"/>
        <rFont val="ＭＳ Ｐゴシック"/>
        <family val="3"/>
        <charset val="128"/>
      </rPr>
      <t>人　</t>
    </r>
    <r>
      <rPr>
        <sz val="7"/>
        <color rgb="FFFF0000"/>
        <rFont val="ＭＳ Ｐゴシック"/>
        <family val="3"/>
        <charset val="128"/>
      </rPr>
      <t>１人以上</t>
    </r>
    <rPh sb="0" eb="1">
      <t>ニン</t>
    </rPh>
    <rPh sb="3" eb="4">
      <t>ニン</t>
    </rPh>
    <rPh sb="4" eb="6">
      <t>イジョウ</t>
    </rPh>
    <phoneticPr fontId="4"/>
  </si>
  <si>
    <t>地域がん診療病院とグループ指定を受けている場合には、連携先の地域がん診療病院名やその連携内容、連携実績等について病院ホームページ、パンフレット等でわかりやすく公表している。
※グループ指定を受けていない場合、便宜上「-」を選択してください（未入力チェックのため）。</t>
    <rPh sb="21" eb="23">
      <t>バアイ</t>
    </rPh>
    <rPh sb="92" eb="94">
      <t>シテイ</t>
    </rPh>
    <rPh sb="95" eb="96">
      <t>ウ</t>
    </rPh>
    <phoneticPr fontId="4"/>
  </si>
  <si>
    <t>政策的公衆衛生的に必要性の高い調査研究に協力している。</t>
    <phoneticPr fontId="4"/>
  </si>
  <si>
    <t>臨床研究を行う場合は、次の①から⑤に掲げる事項を実施することとしている。
※「いいえ」の場合、以下の①から⑤までの項目は、便宜上「-」を選択してください（未入力チェックのため）。</t>
    <rPh sb="7" eb="9">
      <t>バアイ</t>
    </rPh>
    <rPh sb="11" eb="12">
      <t>ツギ</t>
    </rPh>
    <rPh sb="18" eb="19">
      <t>カカ</t>
    </rPh>
    <rPh sb="21" eb="23">
      <t>ジコウ</t>
    </rPh>
    <rPh sb="24" eb="26">
      <t>ジッシ</t>
    </rPh>
    <rPh sb="47" eb="49">
      <t>イカ</t>
    </rPh>
    <rPh sb="57" eb="59">
      <t>コウモク</t>
    </rPh>
    <phoneticPr fontId="4"/>
  </si>
  <si>
    <t>治験に参加している場合にあっては、参加中の治験について、その対象であるがんの種類及び薬剤名等を広報している。</t>
    <rPh sb="0" eb="2">
      <t>チケン</t>
    </rPh>
    <rPh sb="3" eb="5">
      <t>サンカ</t>
    </rPh>
    <rPh sb="9" eb="11">
      <t>バアイ</t>
    </rPh>
    <rPh sb="17" eb="19">
      <t>サンカ</t>
    </rPh>
    <phoneticPr fontId="4"/>
  </si>
  <si>
    <t>Ⅱの１～７において「望ましい」（本様式において「C」となっている項目）とされる要件を複数満たしている。</t>
    <rPh sb="16" eb="17">
      <t>ホン</t>
    </rPh>
    <rPh sb="17" eb="19">
      <t>ヨウシキ</t>
    </rPh>
    <rPh sb="32" eb="34">
      <t>コウモク</t>
    </rPh>
    <phoneticPr fontId="4"/>
  </si>
  <si>
    <t>都道府県内の相談員の継続的な研修受講者および受講状況を把握している。</t>
    <rPh sb="0" eb="2">
      <t>トドウ</t>
    </rPh>
    <rPh sb="2" eb="3">
      <t>フ</t>
    </rPh>
    <phoneticPr fontId="4"/>
  </si>
  <si>
    <r>
      <t>薬物療法部門を設置し、当該部門の長として、専任の薬物療法に携わる専門的な知識および技能を有する常勤の医師を</t>
    </r>
    <r>
      <rPr>
        <sz val="7"/>
        <rFont val="ＭＳ Ｐゴシック"/>
        <family val="3"/>
        <charset val="128"/>
      </rPr>
      <t>配置している。</t>
    </r>
    <rPh sb="0" eb="2">
      <t>ヤクブツ</t>
    </rPh>
    <phoneticPr fontId="4"/>
  </si>
  <si>
    <r>
      <t>当該看護師は</t>
    </r>
    <r>
      <rPr>
        <sz val="7"/>
        <rFont val="ＭＳ Ｐゴシック"/>
        <family val="3"/>
        <charset val="128"/>
      </rPr>
      <t>がん看護に関する専門資格を有する者である。</t>
    </r>
    <phoneticPr fontId="4"/>
  </si>
  <si>
    <t>ジェネラルマネージャーとは別に、専従かつ常勤の看護師を２人以上配置している。なお、緩和ケアチームとの兼任を可とする。</t>
    <rPh sb="41" eb="43">
      <t>カンワ</t>
    </rPh>
    <phoneticPr fontId="4"/>
  </si>
  <si>
    <r>
      <t>当該看護師は</t>
    </r>
    <r>
      <rPr>
        <sz val="7"/>
        <rFont val="ＭＳ Ｐゴシック"/>
        <family val="3"/>
        <charset val="128"/>
      </rPr>
      <t>がん看護に関する専門資格を有する者である。</t>
    </r>
    <phoneticPr fontId="4"/>
  </si>
  <si>
    <r>
      <t>当該施設で未承認新規医薬品の使用や承認薬の適応外使用や高難度新規医療技術を用いた医療の提供を実施する場合は、以下の体制を整備すること。
※上段で「いいえ」の場合、</t>
    </r>
    <r>
      <rPr>
        <sz val="7"/>
        <rFont val="ＭＳ Ｐゴシック"/>
        <family val="3"/>
        <charset val="128"/>
      </rPr>
      <t>以下の3つの項目は、「-」を選択してください（未入力チェックのため）。</t>
    </r>
    <rPh sb="46" eb="48">
      <t>ジッシ</t>
    </rPh>
    <rPh sb="50" eb="52">
      <t>バアイ</t>
    </rPh>
    <phoneticPr fontId="4"/>
  </si>
  <si>
    <t>（単独で整備／連携により整備／いいえ）</t>
    <rPh sb="1" eb="3">
      <t>タンドク</t>
    </rPh>
    <rPh sb="4" eb="6">
      <t>セイビ</t>
    </rPh>
    <rPh sb="7" eb="9">
      <t>レンケイ</t>
    </rPh>
    <rPh sb="12" eb="14">
      <t>セイビ</t>
    </rPh>
    <phoneticPr fontId="4"/>
  </si>
  <si>
    <t>我が国に多いがんを中心として、集学的治療等を提供する体制を有するとともに、標準的治療等がん患者の状態に応じた適切な治療を提供している。
※集学的治療や標準的治療を提供できないがんについては、グループ指定を受けるがん診療連携拠点病院との連携と役割分担により対応できる体制を整備すること。</t>
    <phoneticPr fontId="4"/>
  </si>
  <si>
    <t>以下のいずれかの枠組みで保険適応外の免疫療法を提供している。
※「いいえ」の場合、以下の２つの項目は、「-」を選択してください（未入力チェックのため）。</t>
    <rPh sb="0" eb="2">
      <t>イカ</t>
    </rPh>
    <rPh sb="8" eb="10">
      <t>ワクグ</t>
    </rPh>
    <rPh sb="12" eb="14">
      <t>ホケン</t>
    </rPh>
    <rPh sb="14" eb="16">
      <t>テキオウ</t>
    </rPh>
    <rPh sb="16" eb="17">
      <t>ガイ</t>
    </rPh>
    <rPh sb="18" eb="20">
      <t>メンエキ</t>
    </rPh>
    <rPh sb="20" eb="22">
      <t>リョウホウ</t>
    </rPh>
    <rPh sb="23" eb="25">
      <t>テイキョウ</t>
    </rPh>
    <rPh sb="38" eb="40">
      <t>バアイ</t>
    </rPh>
    <rPh sb="41" eb="43">
      <t>イカ</t>
    </rPh>
    <rPh sb="47" eb="49">
      <t>コウモク</t>
    </rPh>
    <rPh sb="55" eb="57">
      <t>センタク</t>
    </rPh>
    <rPh sb="64" eb="67">
      <t>ミニュウリョク</t>
    </rPh>
    <phoneticPr fontId="4"/>
  </si>
  <si>
    <t>外来において専門的な緩和ケアを提供できる体制を整備している。なお、 「外来において専門的な緩和ケアを提供できる体制」とは、医師による全人的かつ専門的な緩和ケアを提供する定期的な外来を指すものであり、疼痛のみに対応する外来や、診療する曜日等が定まっていない外来は含まない。また、外来診療日については、外来診療表等に明示し、患者の外来受診や地域の医療機関の紹介を円滑に行うことができる体制を整備している。</t>
    <phoneticPr fontId="4"/>
  </si>
  <si>
    <t>アからキにより、緩和ケアの提供がなされる旨を、院内の見やすい場所での掲示や入院時の資料配布等により、がん患者および家族に対しわかりやすく情報提供を行っている。</t>
    <rPh sb="23" eb="25">
      <t>インナイ</t>
    </rPh>
    <rPh sb="26" eb="27">
      <t>ミ</t>
    </rPh>
    <rPh sb="30" eb="32">
      <t>バショ</t>
    </rPh>
    <rPh sb="34" eb="36">
      <t>ケイジ</t>
    </rPh>
    <rPh sb="37" eb="39">
      <t>ニュウイン</t>
    </rPh>
    <rPh sb="39" eb="40">
      <t>ジ</t>
    </rPh>
    <rPh sb="41" eb="43">
      <t>シリョウ</t>
    </rPh>
    <rPh sb="43" eb="45">
      <t>ハイフ</t>
    </rPh>
    <rPh sb="45" eb="46">
      <t>トウ</t>
    </rPh>
    <phoneticPr fontId="4"/>
  </si>
  <si>
    <r>
      <t xml:space="preserve">グループ指定のがん診療連携拠点病院との連携と役割分担により以下の相談支援業務を行うこと
</t>
    </r>
    <r>
      <rPr>
        <i/>
        <sz val="7"/>
        <color theme="1"/>
        <rFont val="ＭＳ Ｐゴシック"/>
        <family val="3"/>
        <charset val="128"/>
      </rPr>
      <t>※以下、⑦チまで、Ⅱの４の（１）の通番に沿って記載。</t>
    </r>
    <rPh sb="29" eb="31">
      <t>イカ</t>
    </rPh>
    <phoneticPr fontId="4"/>
  </si>
  <si>
    <t>相談支援センターについて周知するための体制を以下のとおり整備している。</t>
    <rPh sb="22" eb="24">
      <t>イカ</t>
    </rPh>
    <phoneticPr fontId="4"/>
  </si>
  <si>
    <t>当該施設で未承認新規医薬品の使用や承認薬の適応外使用や高難度新規医療技術を用いた医療の提供を実施する場合は、以下の体制を整備すること。※上段で「いいえ」の場合、「－」と回答すること。</t>
    <rPh sb="46" eb="48">
      <t>ジッシ</t>
    </rPh>
    <rPh sb="50" eb="52">
      <t>バアイ</t>
    </rPh>
    <rPh sb="84" eb="86">
      <t>カイトウ</t>
    </rPh>
    <phoneticPr fontId="4"/>
  </si>
  <si>
    <t>様式4（機能別）のⅡ（地域がん診療連携拠点病院の指定要件について）に戻る</t>
    <phoneticPr fontId="4"/>
  </si>
  <si>
    <t>様式4（機能別）のⅡ（地域がん診療連携拠点病院の指定要件について）に戻る</t>
    <phoneticPr fontId="4"/>
  </si>
  <si>
    <t>様式4（機能別）のVII（地域がん診療病院の指定要件について）に戻る</t>
    <phoneticPr fontId="4"/>
  </si>
  <si>
    <t>様式4（機能別）のVII（地域がん診療病院の指定要件について）に戻る</t>
    <phoneticPr fontId="4"/>
  </si>
  <si>
    <t>様式4（機能別）のⅡ（地域がん診療連携拠点病院の指定要件について）に戻る</t>
    <phoneticPr fontId="4"/>
  </si>
  <si>
    <t>様式4（機能別）のⅡ（地域がん診療連携拠点病院の指定要件について）に戻る</t>
    <phoneticPr fontId="4"/>
  </si>
  <si>
    <t>様式4（機能別）のVII（地域がん診療病院の指定要件について）に戻る</t>
    <phoneticPr fontId="4"/>
  </si>
  <si>
    <t>がんゲノム医療に関する相談に対応している。または、適切な機関に紹介している。</t>
    <phoneticPr fontId="4"/>
  </si>
  <si>
    <t>希少がんに関する相談に対応している。または、適切な機関に紹介している。</t>
    <phoneticPr fontId="4"/>
  </si>
  <si>
    <t>ＡＹＡ世代にあるがん患者に対する治療療養や就学、就労支援に関する相談に対応している。または、適切な機関に紹介している。</t>
    <phoneticPr fontId="4"/>
  </si>
  <si>
    <t>その他自施設では対応が困難である相談支援に対応している。または、適切な機関に紹介している。</t>
    <phoneticPr fontId="4"/>
  </si>
  <si>
    <t>（任意）</t>
    <rPh sb="1" eb="3">
      <t>ニンイ</t>
    </rPh>
    <phoneticPr fontId="4"/>
  </si>
  <si>
    <t>様式4（機能別）のVII（地域がん診療病院の指定要件について）に戻る</t>
    <phoneticPr fontId="4"/>
  </si>
  <si>
    <t>様式4（機能別）のⅡ（地域がん診療連携拠点病院の指定要件について）に戻る</t>
    <phoneticPr fontId="4"/>
  </si>
  <si>
    <t>様式4（機能別）のⅡ（地域がん診療連携拠点病院の指定要件について）に戻る</t>
    <phoneticPr fontId="4"/>
  </si>
  <si>
    <t>・様式が「任意」のシートにおいて、別添資料有無欄で「あり」となっている場合は別添ファイルの提出漏れがないか、確認してください。</t>
    <rPh sb="1" eb="3">
      <t>ヨウシキ</t>
    </rPh>
    <rPh sb="5" eb="7">
      <t>ニンイ</t>
    </rPh>
    <rPh sb="17" eb="19">
      <t>ベッテン</t>
    </rPh>
    <rPh sb="19" eb="21">
      <t>シリョウ</t>
    </rPh>
    <rPh sb="21" eb="23">
      <t>ウム</t>
    </rPh>
    <rPh sb="23" eb="24">
      <t>ラン</t>
    </rPh>
    <rPh sb="35" eb="37">
      <t>バアイ</t>
    </rPh>
    <rPh sb="38" eb="40">
      <t>ベッテン</t>
    </rPh>
    <rPh sb="45" eb="47">
      <t>テイシュツ</t>
    </rPh>
    <rPh sb="47" eb="48">
      <t>モ</t>
    </rPh>
    <rPh sb="54" eb="56">
      <t>カクニン</t>
    </rPh>
    <phoneticPr fontId="4"/>
  </si>
  <si>
    <t>緩和ケア外来の状況</t>
    <rPh sb="0" eb="2">
      <t>カンワ</t>
    </rPh>
    <rPh sb="4" eb="6">
      <t>ガイライ</t>
    </rPh>
    <rPh sb="7" eb="9">
      <t>ジョウキョウ</t>
    </rPh>
    <phoneticPr fontId="4"/>
  </si>
  <si>
    <t>緩和ケア病棟に入院した患者の申し込みから入院するまでの平均待機期間</t>
    <rPh sb="0" eb="2">
      <t>カンワ</t>
    </rPh>
    <rPh sb="4" eb="6">
      <t>ビョウトウ</t>
    </rPh>
    <rPh sb="7" eb="9">
      <t>ニュウイン</t>
    </rPh>
    <rPh sb="11" eb="13">
      <t>カンジャ</t>
    </rPh>
    <rPh sb="14" eb="15">
      <t>モウ</t>
    </rPh>
    <rPh sb="16" eb="17">
      <t>コ</t>
    </rPh>
    <rPh sb="20" eb="22">
      <t>ニュウイン</t>
    </rPh>
    <rPh sb="27" eb="29">
      <t>ヘイキン</t>
    </rPh>
    <rPh sb="29" eb="31">
      <t>タイキ</t>
    </rPh>
    <rPh sb="31" eb="33">
      <t>キカン</t>
    </rPh>
    <phoneticPr fontId="4"/>
  </si>
  <si>
    <t>日</t>
    <rPh sb="0" eb="1">
      <t>ヒ</t>
    </rPh>
    <phoneticPr fontId="4"/>
  </si>
  <si>
    <t>【緩和ケアに関する地域連携を推進するために、地域の他施設が開催する多職種連携カンファレンスに参加した年間回数】</t>
    <phoneticPr fontId="4"/>
  </si>
  <si>
    <t>回</t>
    <rPh sb="0" eb="1">
      <t>カイ</t>
    </rPh>
    <phoneticPr fontId="4"/>
  </si>
  <si>
    <t>注２）</t>
    <phoneticPr fontId="4"/>
  </si>
  <si>
    <t>多職種連携カンファレンスとは「地域全体の医療を推進するため地域医療を支える多施設かつ多職種の連携強化と顔の見える関係づくりを目的として、緩和ケアに関わる多職種の医療従事者・医療福祉従事者が一堂に会する場」とする。</t>
    <phoneticPr fontId="4"/>
  </si>
  <si>
    <t>患者の退院支援カンファレンス等、患者個人の情報共有のために開催したカンファレンスは含まない。</t>
    <phoneticPr fontId="4"/>
  </si>
  <si>
    <t>注３）</t>
    <phoneticPr fontId="4"/>
  </si>
  <si>
    <t>地域内の他施設が主催したカンファレンスのみとする。</t>
    <phoneticPr fontId="4"/>
  </si>
  <si>
    <t>注１）</t>
    <phoneticPr fontId="4"/>
  </si>
  <si>
    <t>【緊急緩和ケア病棟について（都道府県がん診療連携拠点病院のみ）】</t>
    <rPh sb="1" eb="3">
      <t>キンキュウ</t>
    </rPh>
    <rPh sb="3" eb="5">
      <t>カンワ</t>
    </rPh>
    <rPh sb="7" eb="9">
      <t>ビョウトウ</t>
    </rPh>
    <rPh sb="14" eb="18">
      <t>トドウフケン</t>
    </rPh>
    <rPh sb="20" eb="28">
      <t>シンリョウレンケイキョテンビョウイン</t>
    </rPh>
    <phoneticPr fontId="4"/>
  </si>
  <si>
    <t>・緊急緩和ケア病床数</t>
    <rPh sb="1" eb="3">
      <t>キンキュウ</t>
    </rPh>
    <rPh sb="3" eb="5">
      <t>カンワ</t>
    </rPh>
    <rPh sb="7" eb="9">
      <t>ビョウショウ</t>
    </rPh>
    <rPh sb="9" eb="10">
      <t>スウ</t>
    </rPh>
    <phoneticPr fontId="4"/>
  </si>
  <si>
    <t>地域連携クリティカルパスのうち、主なもの５つを記載してください。</t>
    <rPh sb="0" eb="2">
      <t>チイキ</t>
    </rPh>
    <rPh sb="2" eb="4">
      <t>レンケイ</t>
    </rPh>
    <rPh sb="16" eb="17">
      <t>オモ</t>
    </rPh>
    <rPh sb="23" eb="25">
      <t>キサイ</t>
    </rPh>
    <phoneticPr fontId="4"/>
  </si>
  <si>
    <t>地域連携を推進するための、地域の役割分担に関する多施設合同会議の開催状況</t>
    <rPh sb="25" eb="27">
      <t>シセツ</t>
    </rPh>
    <rPh sb="27" eb="29">
      <t>ゴウドウ</t>
    </rPh>
    <rPh sb="29" eb="31">
      <t>カイギ</t>
    </rPh>
    <phoneticPr fontId="4"/>
  </si>
  <si>
    <t>院内外のがん患者等からの相談に対応するための連携協力体制の状況</t>
    <rPh sb="0" eb="2">
      <t>インナイ</t>
    </rPh>
    <rPh sb="2" eb="3">
      <t>ガイ</t>
    </rPh>
    <rPh sb="6" eb="8">
      <t>カンジャ</t>
    </rPh>
    <rPh sb="8" eb="9">
      <t>ナド</t>
    </rPh>
    <rPh sb="12" eb="14">
      <t>ソウダン</t>
    </rPh>
    <rPh sb="15" eb="17">
      <t>タイオウ</t>
    </rPh>
    <rPh sb="22" eb="24">
      <t>レンケイ</t>
    </rPh>
    <rPh sb="24" eb="26">
      <t>キョウリョク</t>
    </rPh>
    <rPh sb="26" eb="28">
      <t>タイセイ</t>
    </rPh>
    <rPh sb="29" eb="31">
      <t>ジョウキョウ</t>
    </rPh>
    <phoneticPr fontId="4"/>
  </si>
  <si>
    <t>回</t>
    <rPh sb="0" eb="1">
      <t>カイ</t>
    </rPh>
    <phoneticPr fontId="4"/>
  </si>
  <si>
    <t>都道府県がん診療連携協議会の体制図を添付、または記載してください。</t>
    <phoneticPr fontId="4"/>
  </si>
  <si>
    <t>■都道府県がん診療連携拠点病院である場合のみ、以下を記載してください。</t>
    <rPh sb="23" eb="25">
      <t>イカ</t>
    </rPh>
    <rPh sb="26" eb="28">
      <t>キサイ</t>
    </rPh>
    <phoneticPr fontId="4"/>
  </si>
  <si>
    <t>■グループ指定を受けるがん診療連携拠点病院との連携と役割分担の状況</t>
    <rPh sb="5" eb="7">
      <t>シテイ</t>
    </rPh>
    <rPh sb="8" eb="9">
      <t>ウ</t>
    </rPh>
    <rPh sb="13" eb="15">
      <t>シンリョウ</t>
    </rPh>
    <rPh sb="15" eb="17">
      <t>レンケイ</t>
    </rPh>
    <rPh sb="17" eb="19">
      <t>キョテン</t>
    </rPh>
    <rPh sb="19" eb="21">
      <t>ビョウイン</t>
    </rPh>
    <rPh sb="23" eb="25">
      <t>レンケイ</t>
    </rPh>
    <rPh sb="26" eb="28">
      <t>ヤクワリ</t>
    </rPh>
    <rPh sb="28" eb="30">
      <t>ブンタン</t>
    </rPh>
    <rPh sb="31" eb="33">
      <t>ジョウキョウ</t>
    </rPh>
    <phoneticPr fontId="4"/>
  </si>
  <si>
    <t>時期・期間：</t>
    <rPh sb="0" eb="2">
      <t>ジキ</t>
    </rPh>
    <rPh sb="3" eb="5">
      <t>キカン</t>
    </rPh>
    <phoneticPr fontId="3"/>
  </si>
  <si>
    <t>注1）様式4のIIの４の（１）がん相談支援センターの回答と齟齬がないようにすること。
注2）常勤とは、当該医療機関が定める1週間の就業時間のすべてを勤務している者をいう。ただし、当該医療機関が定める就業時間が32時間に満たない場合は、常勤とみなさない。（「医療法第21条の規定に基づく人員の算出に当たっての取扱い等について」（平成10年6月26日付け健政発第777号・医薬発第574号、厚生省健康政策局長・医薬安全局長連名通知）の別添「常勤医師等の取扱いについて」を参照）。
注3）「専従」および「専任」とは、当該医療機関における当該診療従事者が、「専従」については「8割以上」、「専任」については「5割以上」、当該業務に従事している者をいう。</t>
    <rPh sb="0" eb="1">
      <t>チュウ</t>
    </rPh>
    <phoneticPr fontId="4"/>
  </si>
  <si>
    <t>うち相談支援に携わる者の専任の人数</t>
    <rPh sb="2" eb="4">
      <t>ソウダン</t>
    </rPh>
    <rPh sb="4" eb="6">
      <t>シエン</t>
    </rPh>
    <rPh sb="7" eb="8">
      <t>タズサ</t>
    </rPh>
    <rPh sb="10" eb="11">
      <t>モノ</t>
    </rPh>
    <rPh sb="12" eb="14">
      <t>センニン</t>
    </rPh>
    <rPh sb="15" eb="17">
      <t>ニンズウ</t>
    </rPh>
    <phoneticPr fontId="4"/>
  </si>
  <si>
    <t>うち相談支援に携わる者の専従の人数</t>
    <rPh sb="2" eb="4">
      <t>ソウダン</t>
    </rPh>
    <rPh sb="4" eb="6">
      <t>シエン</t>
    </rPh>
    <rPh sb="7" eb="8">
      <t>タズサ</t>
    </rPh>
    <rPh sb="10" eb="11">
      <t>モノ</t>
    </rPh>
    <rPh sb="12" eb="14">
      <t>センジュウ</t>
    </rPh>
    <rPh sb="15" eb="17">
      <t>ニンズウ</t>
    </rPh>
    <phoneticPr fontId="4"/>
  </si>
  <si>
    <t>転院や退院調整の業務担当とは別に、がん相談に専従している相談支援センターの相談員数</t>
    <phoneticPr fontId="4"/>
  </si>
  <si>
    <t>■がん対策情報センターによる「相談支援センター相談員研修・基礎研修」について</t>
    <rPh sb="3" eb="5">
      <t>タイサク</t>
    </rPh>
    <rPh sb="5" eb="7">
      <t>ジョウホウ</t>
    </rPh>
    <rPh sb="15" eb="17">
      <t>ソウダン</t>
    </rPh>
    <rPh sb="17" eb="19">
      <t>シエン</t>
    </rPh>
    <rPh sb="23" eb="26">
      <t>ソウダンイン</t>
    </rPh>
    <rPh sb="26" eb="28">
      <t>ケンシュウ</t>
    </rPh>
    <rPh sb="29" eb="31">
      <t>キソ</t>
    </rPh>
    <rPh sb="31" eb="33">
      <t>ケンシュウ</t>
    </rPh>
    <phoneticPr fontId="4"/>
  </si>
  <si>
    <t>精神保健福祉士</t>
  </si>
  <si>
    <t>人数</t>
    <rPh sb="0" eb="2">
      <t>ニンズウ</t>
    </rPh>
    <phoneticPr fontId="4"/>
  </si>
  <si>
    <t>対象者</t>
    <rPh sb="0" eb="3">
      <t>タイショウシャ</t>
    </rPh>
    <phoneticPr fontId="4"/>
  </si>
  <si>
    <t>常勤／非常勤</t>
    <rPh sb="0" eb="2">
      <t>ジョウキン</t>
    </rPh>
    <rPh sb="3" eb="6">
      <t>ヒジョウキン</t>
    </rPh>
    <phoneticPr fontId="4"/>
  </si>
  <si>
    <t>■相談支援センターの体制の「職種」で「その他」を選んだ場合、下記に詳細を記入してください。</t>
    <rPh sb="1" eb="3">
      <t>ソウダン</t>
    </rPh>
    <rPh sb="3" eb="5">
      <t>シエン</t>
    </rPh>
    <rPh sb="10" eb="12">
      <t>タイセイ</t>
    </rPh>
    <rPh sb="14" eb="16">
      <t>ショクシュ</t>
    </rPh>
    <rPh sb="21" eb="22">
      <t>タ</t>
    </rPh>
    <rPh sb="24" eb="25">
      <t>エラ</t>
    </rPh>
    <rPh sb="27" eb="29">
      <t>バアイ</t>
    </rPh>
    <rPh sb="30" eb="32">
      <t>カキ</t>
    </rPh>
    <rPh sb="33" eb="35">
      <t>ショウサイ</t>
    </rPh>
    <rPh sb="36" eb="38">
      <t>キニュウ</t>
    </rPh>
    <phoneticPr fontId="4"/>
  </si>
  <si>
    <t>工夫の内容</t>
    <rPh sb="0" eb="2">
      <t>クフウ</t>
    </rPh>
    <rPh sb="3" eb="5">
      <t>ナイヨウ</t>
    </rPh>
    <phoneticPr fontId="4"/>
  </si>
  <si>
    <t>QIを利用している</t>
    <rPh sb="3" eb="5">
      <t>リヨウ</t>
    </rPh>
    <phoneticPr fontId="4"/>
  </si>
  <si>
    <t>医療安全、ガバナンス、緩和ケアの質、倫理の実践、教育研修等に関して、第三者による評価を行っている</t>
    <rPh sb="0" eb="4">
      <t>イリョウアンゼン</t>
    </rPh>
    <rPh sb="11" eb="13">
      <t>カンワ</t>
    </rPh>
    <rPh sb="16" eb="17">
      <t>シツ</t>
    </rPh>
    <rPh sb="18" eb="20">
      <t>リンリ</t>
    </rPh>
    <rPh sb="21" eb="23">
      <t>ジッセン</t>
    </rPh>
    <rPh sb="24" eb="26">
      <t>キョウイク</t>
    </rPh>
    <rPh sb="26" eb="28">
      <t>ケンシュウ</t>
    </rPh>
    <rPh sb="28" eb="29">
      <t>ナド</t>
    </rPh>
    <rPh sb="30" eb="31">
      <t>カン</t>
    </rPh>
    <rPh sb="34" eb="37">
      <t>ダイサンシャ</t>
    </rPh>
    <rPh sb="40" eb="42">
      <t>ヒョウカ</t>
    </rPh>
    <rPh sb="43" eb="44">
      <t>オコナ</t>
    </rPh>
    <phoneticPr fontId="4"/>
  </si>
  <si>
    <t>上記でその他とした場合、第三者機構について記載すること</t>
    <rPh sb="0" eb="2">
      <t>ジョウキ</t>
    </rPh>
    <rPh sb="5" eb="6">
      <t>タ</t>
    </rPh>
    <rPh sb="9" eb="11">
      <t>バアイ</t>
    </rPh>
    <rPh sb="12" eb="15">
      <t>ダイサンシャ</t>
    </rPh>
    <rPh sb="15" eb="17">
      <t>キコウ</t>
    </rPh>
    <rPh sb="21" eb="23">
      <t>キサイ</t>
    </rPh>
    <phoneticPr fontId="4"/>
  </si>
  <si>
    <t>医療安全、ガバナンス、緩和ケアの質、倫理の実践、教育研修等に関して拠点病院間の実地調査等を用いている</t>
    <rPh sb="33" eb="35">
      <t>キョテン</t>
    </rPh>
    <rPh sb="35" eb="38">
      <t>ビョウインカン</t>
    </rPh>
    <rPh sb="39" eb="41">
      <t>ジッチ</t>
    </rPh>
    <rPh sb="41" eb="43">
      <t>チョウサ</t>
    </rPh>
    <rPh sb="43" eb="44">
      <t>ナド</t>
    </rPh>
    <rPh sb="45" eb="46">
      <t>モチ</t>
    </rPh>
    <phoneticPr fontId="4"/>
  </si>
  <si>
    <t>その他、PDCAサイクルの確保に関する取組を実施している場合、記載すること</t>
    <rPh sb="2" eb="3">
      <t>タ</t>
    </rPh>
    <rPh sb="13" eb="15">
      <t>カクホ</t>
    </rPh>
    <rPh sb="16" eb="17">
      <t>カン</t>
    </rPh>
    <rPh sb="19" eb="21">
      <t>トリクミ</t>
    </rPh>
    <rPh sb="22" eb="24">
      <t>ジッシ</t>
    </rPh>
    <rPh sb="28" eb="30">
      <t>バアイ</t>
    </rPh>
    <rPh sb="31" eb="33">
      <t>キサイ</t>
    </rPh>
    <phoneticPr fontId="4"/>
  </si>
  <si>
    <t>■自施設の診療機能や診療実績、地域連携に関する実績や活動状況の他、患者QOLについて把握・評価し、課題認識を院内の関係者で共有した上で、組織的な改善策を講じる際に、Quality Indiator（以下「QIという」）の利用や、第三者による評価、拠点病院間の実地調査等を用いる等、工夫している内容を以下に記載すること。</t>
    <rPh sb="79" eb="80">
      <t>サイ</t>
    </rPh>
    <rPh sb="99" eb="101">
      <t>イカ</t>
    </rPh>
    <rPh sb="110" eb="112">
      <t>リヨウ</t>
    </rPh>
    <rPh sb="114" eb="117">
      <t>ダイサンシャ</t>
    </rPh>
    <rPh sb="120" eb="122">
      <t>ヒョウカ</t>
    </rPh>
    <rPh sb="123" eb="125">
      <t>キョテン</t>
    </rPh>
    <rPh sb="125" eb="128">
      <t>ビョウインカン</t>
    </rPh>
    <rPh sb="129" eb="131">
      <t>ジッチ</t>
    </rPh>
    <rPh sb="131" eb="133">
      <t>チョウサ</t>
    </rPh>
    <rPh sb="133" eb="134">
      <t>ナド</t>
    </rPh>
    <rPh sb="135" eb="136">
      <t>モチ</t>
    </rPh>
    <rPh sb="138" eb="139">
      <t>ナド</t>
    </rPh>
    <rPh sb="140" eb="142">
      <t>クフウ</t>
    </rPh>
    <rPh sb="146" eb="148">
      <t>ナイヨウ</t>
    </rPh>
    <rPh sb="149" eb="151">
      <t>イカ</t>
    </rPh>
    <rPh sb="152" eb="154">
      <t>キサイ</t>
    </rPh>
    <phoneticPr fontId="4"/>
  </si>
  <si>
    <t>第三者評価について記載すること（病院機能評価、JCI認証、ISO9001、その他）</t>
    <rPh sb="0" eb="5">
      <t>ダイサンシャヒョウカ</t>
    </rPh>
    <rPh sb="9" eb="11">
      <t>キサイ</t>
    </rPh>
    <rPh sb="16" eb="18">
      <t>ビョウイン</t>
    </rPh>
    <rPh sb="18" eb="20">
      <t>キノウ</t>
    </rPh>
    <rPh sb="20" eb="22">
      <t>ヒョウカ</t>
    </rPh>
    <rPh sb="26" eb="28">
      <t>ニンショウ</t>
    </rPh>
    <rPh sb="39" eb="40">
      <t>タ</t>
    </rPh>
    <phoneticPr fontId="4"/>
  </si>
  <si>
    <r>
      <t>・表紙①、様式４及び別紙については、印刷範囲内に入力チェック欄が機能するシートがあります。
　</t>
    </r>
    <r>
      <rPr>
        <b/>
        <sz val="11"/>
        <color indexed="10"/>
        <rFont val="ＭＳ Ｐゴシック"/>
        <family val="3"/>
        <charset val="128"/>
      </rPr>
      <t>「未入力」</t>
    </r>
    <r>
      <rPr>
        <sz val="11"/>
        <rFont val="ＭＳ Ｐゴシック"/>
        <family val="3"/>
        <charset val="128"/>
      </rPr>
      <t>など</t>
    </r>
    <r>
      <rPr>
        <sz val="11"/>
        <color indexed="8"/>
        <rFont val="ＭＳ Ｐゴシック"/>
        <family val="3"/>
        <charset val="128"/>
      </rPr>
      <t>の文字がある場合は、その箇所を確認してください。</t>
    </r>
    <rPh sb="1" eb="3">
      <t>ヒョウシ</t>
    </rPh>
    <rPh sb="5" eb="7">
      <t>ヨウシキ</t>
    </rPh>
    <rPh sb="8" eb="9">
      <t>オヨ</t>
    </rPh>
    <rPh sb="10" eb="12">
      <t>ベッシ</t>
    </rPh>
    <rPh sb="18" eb="20">
      <t>インサツ</t>
    </rPh>
    <rPh sb="20" eb="22">
      <t>ハンイ</t>
    </rPh>
    <rPh sb="22" eb="23">
      <t>ナイ</t>
    </rPh>
    <rPh sb="24" eb="26">
      <t>ニュウリョク</t>
    </rPh>
    <rPh sb="30" eb="31">
      <t>ラン</t>
    </rPh>
    <rPh sb="32" eb="34">
      <t>キノウ</t>
    </rPh>
    <rPh sb="48" eb="51">
      <t>ミニュウリョク</t>
    </rPh>
    <rPh sb="55" eb="57">
      <t>モジ</t>
    </rPh>
    <rPh sb="60" eb="62">
      <t>バアイ</t>
    </rPh>
    <rPh sb="66" eb="68">
      <t>カショ</t>
    </rPh>
    <rPh sb="69" eb="71">
      <t>カクニン</t>
    </rPh>
    <phoneticPr fontId="4"/>
  </si>
  <si>
    <t>・様式４（機能別）では、一部、回答によって、その後に続く項目が「必須」等か「要件に該当なし」かが
　自動的に設定される箇所があります（「Ａ（またはB、C）／-」となっている箇所です）。</t>
    <rPh sb="1" eb="3">
      <t>ヨウシキ</t>
    </rPh>
    <rPh sb="5" eb="7">
      <t>キノウ</t>
    </rPh>
    <rPh sb="7" eb="8">
      <t>ベツ</t>
    </rPh>
    <phoneticPr fontId="4"/>
  </si>
  <si>
    <t>様式4（機能別）の該当指定要件のA、Bのうち満たしていない項目について</t>
    <phoneticPr fontId="4"/>
  </si>
  <si>
    <t>※(2)は新規指定、指定更新、前年度現況報告と変更点がある場合に記載してください。</t>
    <phoneticPr fontId="4"/>
  </si>
  <si>
    <t>※(3)以降は全ての施設で入力してください。</t>
    <phoneticPr fontId="4"/>
  </si>
  <si>
    <t>(3)病床数等</t>
    <phoneticPr fontId="4" type="Hiragana"/>
  </si>
  <si>
    <t>(4)診療報酬に係る施設基準等</t>
    <phoneticPr fontId="4"/>
  </si>
  <si>
    <t>(5)職員数</t>
    <phoneticPr fontId="4"/>
  </si>
  <si>
    <t>(6)その他　</t>
    <rPh sb="5" eb="6">
      <t>タ</t>
    </rPh>
    <phoneticPr fontId="4"/>
  </si>
  <si>
    <t>(7)患者数・診療件数の状況</t>
    <rPh sb="7" eb="9">
      <t>シンリョウ</t>
    </rPh>
    <rPh sb="9" eb="11">
      <t>ケンスウ</t>
    </rPh>
    <phoneticPr fontId="4"/>
  </si>
  <si>
    <t>(8)地域がん診療病院とグループ指定を受けている。</t>
    <rPh sb="3" eb="5">
      <t>チイキ</t>
    </rPh>
    <rPh sb="7" eb="9">
      <t>シンリョウ</t>
    </rPh>
    <rPh sb="9" eb="11">
      <t>ビョウイン</t>
    </rPh>
    <rPh sb="16" eb="18">
      <t>シテイ</t>
    </rPh>
    <rPh sb="19" eb="20">
      <t>ウ</t>
    </rPh>
    <phoneticPr fontId="4"/>
  </si>
  <si>
    <t>学校における児童、生徒へのがん教育に、当該医療機関の医師等の医療従事者を派遣した延べ回数（平成30年4月1日～平成31年3月31日）</t>
    <phoneticPr fontId="4"/>
  </si>
  <si>
    <t>時期・期間：</t>
    <rPh sb="0" eb="2">
      <t>ジキ</t>
    </rPh>
    <rPh sb="3" eb="5">
      <t>キカン</t>
    </rPh>
    <phoneticPr fontId="4"/>
  </si>
  <si>
    <t>※様式4（機能別）の該当指定要件のA、Bのうち満たしていない項目について、満たしていない項目とその理由と今後の見通し等について具体的に記載してください。</t>
    <rPh sb="52" eb="54">
      <t>コンゴ</t>
    </rPh>
    <rPh sb="55" eb="57">
      <t>ミトオ</t>
    </rPh>
    <rPh sb="58" eb="59">
      <t>トウ</t>
    </rPh>
    <rPh sb="63" eb="66">
      <t>グタイテキ</t>
    </rPh>
    <phoneticPr fontId="4"/>
  </si>
  <si>
    <t>時期・期間：</t>
    <rPh sb="0" eb="2">
      <t>ジキ</t>
    </rPh>
    <rPh sb="3" eb="5">
      <t>キカン</t>
    </rPh>
    <phoneticPr fontId="4"/>
  </si>
  <si>
    <t>令和元年○月○○日</t>
    <rPh sb="0" eb="2">
      <t>レイワ</t>
    </rPh>
    <rPh sb="2" eb="4">
      <t>ガンネン</t>
    </rPh>
    <rPh sb="4" eb="5">
      <t>ヘイネン</t>
    </rPh>
    <rPh sb="5" eb="6">
      <t>ガツ</t>
    </rPh>
    <rPh sb="8" eb="9">
      <t>ニチ</t>
    </rPh>
    <phoneticPr fontId="4"/>
  </si>
  <si>
    <t>時期・期間：</t>
    <rPh sb="0" eb="2">
      <t>ジキ</t>
    </rPh>
    <phoneticPr fontId="4"/>
  </si>
  <si>
    <r>
      <t>１年以上自施設に所属するがん診療に携わる医師・歯科医師の人数</t>
    </r>
    <r>
      <rPr>
        <sz val="7"/>
        <color rgb="FFFF0000"/>
        <rFont val="ＭＳ Ｐゴシック"/>
        <family val="3"/>
        <charset val="128"/>
      </rPr>
      <t>（臨床研修医を除く）</t>
    </r>
    <rPh sb="31" eb="33">
      <t>リンショウ</t>
    </rPh>
    <rPh sb="33" eb="36">
      <t>ケンシュウイ</t>
    </rPh>
    <rPh sb="37" eb="38">
      <t>ノゾ</t>
    </rPh>
    <phoneticPr fontId="4"/>
  </si>
  <si>
    <t>・「表紙」シートに病院名を記載してください。なお、記載する病院名は、ホームページに掲載する際の見やすさの観点から、全角20文字以内とし、●法人/▲機構/■連合会　等は省略してください。</t>
    <rPh sb="2" eb="4">
      <t>ヒョウシ</t>
    </rPh>
    <rPh sb="9" eb="11">
      <t>ビョウイン</t>
    </rPh>
    <rPh sb="11" eb="12">
      <t>メイ</t>
    </rPh>
    <rPh sb="13" eb="15">
      <t>キサイ</t>
    </rPh>
    <phoneticPr fontId="4"/>
  </si>
  <si>
    <t>病棟があります</t>
  </si>
  <si>
    <r>
      <t>※印刷範囲外です。メモ書きとして使えますが、提出前には</t>
    </r>
    <r>
      <rPr>
        <sz val="10"/>
        <color theme="5"/>
        <rFont val="ＭＳ Ｐゴシック"/>
        <family val="3"/>
        <charset val="128"/>
      </rPr>
      <t>個人情報などの記載がないこと</t>
    </r>
    <r>
      <rPr>
        <sz val="10"/>
        <rFont val="ＭＳ Ｐゴシック"/>
        <family val="3"/>
        <charset val="128"/>
      </rPr>
      <t>をご確認ください。</t>
    </r>
    <phoneticPr fontId="4"/>
  </si>
  <si>
    <r>
      <t>（はい／いいえ</t>
    </r>
    <r>
      <rPr>
        <sz val="7"/>
        <rFont val="ＭＳ Ｐゴシック"/>
        <family val="3"/>
        <charset val="128"/>
      </rPr>
      <t>）</t>
    </r>
    <phoneticPr fontId="4"/>
  </si>
  <si>
    <t>研修主催者名</t>
    <rPh sb="0" eb="2">
      <t>ケンシュウ</t>
    </rPh>
    <rPh sb="2" eb="5">
      <t>シュサイシャ</t>
    </rPh>
    <rPh sb="5" eb="6">
      <t>メイ</t>
    </rPh>
    <phoneticPr fontId="4"/>
  </si>
  <si>
    <t>注4)「医療安全管理者の業務指針および養成のための研修プログラム作成指針」（平成19年３月30日付け医政発0330019号厚生労働省医政局長通知及び薬食発第0330009号厚生労働省医薬食品局長通知）に基づく研修を想定しています。</t>
    <rPh sb="0" eb="1">
      <t>チュウ</t>
    </rPh>
    <phoneticPr fontId="4"/>
  </si>
  <si>
    <r>
      <t>医療安全に関する研修の受講状況</t>
    </r>
    <r>
      <rPr>
        <sz val="9"/>
        <color rgb="FFFF0000"/>
        <rFont val="ＭＳ Ｐゴシック"/>
        <family val="3"/>
        <charset val="128"/>
      </rPr>
      <t>（注４）</t>
    </r>
    <rPh sb="0" eb="2">
      <t>イリョウ</t>
    </rPh>
    <rPh sb="2" eb="4">
      <t>アンゼン</t>
    </rPh>
    <rPh sb="5" eb="6">
      <t>カン</t>
    </rPh>
    <rPh sb="8" eb="10">
      <t>ケンシュウ</t>
    </rPh>
    <rPh sb="11" eb="13">
      <t>ジュコウ</t>
    </rPh>
    <rPh sb="13" eb="15">
      <t>ジョウキョウ</t>
    </rPh>
    <rPh sb="16" eb="17">
      <t>チュウ</t>
    </rPh>
    <phoneticPr fontId="4"/>
  </si>
  <si>
    <t>地域がん診療病院とグループ指定を受ける場合には、そのグループ指定先の地域がん診療病院が標準的な薬物療法を適切に提供できるよう、レジメンの審査等において地域がん診療病院を支援し、連携協力により薬物療法を提供する体制を整備している。
※グループ指定を受けない場合、便宜上「－」を選択してください（未入力チェックのため）。</t>
    <phoneticPr fontId="4"/>
  </si>
  <si>
    <t>B</t>
    <phoneticPr fontId="4"/>
  </si>
  <si>
    <t>様式4（機能別）の該当指定要件のA、Bのうち満たしていない項目について</t>
    <rPh sb="0" eb="2">
      <t>ヨウシキ</t>
    </rPh>
    <rPh sb="4" eb="6">
      <t>キノウ</t>
    </rPh>
    <rPh sb="6" eb="7">
      <t>ベツ</t>
    </rPh>
    <rPh sb="9" eb="11">
      <t>ガイトウ</t>
    </rPh>
    <rPh sb="11" eb="15">
      <t>シテイヨウケン</t>
    </rPh>
    <rPh sb="22" eb="23">
      <t>ミ</t>
    </rPh>
    <rPh sb="29" eb="31">
      <t>コウモク</t>
    </rPh>
    <phoneticPr fontId="3"/>
  </si>
  <si>
    <t>当該２次医療圏の医師数（病院の従事者）が概ね３００人を下回る２次医療圏においては、当面の間、イ、ウ、カに規定する専門的な知識および技能を有する医師の配置は必須条件とはしないが、iおよびiiの要件を満たすこと。
 ※概ね３００人を上回る２次医療圏の場合には、下記156～158列目は、「０（ゼロ）」埋めしてください。（未入力チェックのため）</t>
    <rPh sb="107" eb="108">
      <t>オオム</t>
    </rPh>
    <rPh sb="112" eb="113">
      <t>ニン</t>
    </rPh>
    <rPh sb="114" eb="116">
      <t>ウワマワ</t>
    </rPh>
    <rPh sb="118" eb="119">
      <t>ジ</t>
    </rPh>
    <rPh sb="119" eb="122">
      <t>イリョウケン</t>
    </rPh>
    <rPh sb="123" eb="125">
      <t>バアイ</t>
    </rPh>
    <rPh sb="128" eb="130">
      <t>カキ</t>
    </rPh>
    <rPh sb="137" eb="139">
      <t>レツメ</t>
    </rPh>
    <rPh sb="148" eb="149">
      <t>ウ</t>
    </rPh>
    <rPh sb="158" eb="161">
      <t>ミニュウリョク</t>
    </rPh>
    <phoneticPr fontId="4"/>
  </si>
  <si>
    <t>社会的苦痛に対する緩和を行った症例数</t>
    <phoneticPr fontId="4"/>
  </si>
  <si>
    <t>-</t>
    <phoneticPr fontId="4"/>
  </si>
  <si>
    <t>当該医療心理に携わる者は公認心理師として認定を受けている者である</t>
    <phoneticPr fontId="4"/>
  </si>
  <si>
    <t>当該医療心理に携わる者は公益財団法人日本臨床心理士資格認定協会の臨床心理士である</t>
    <phoneticPr fontId="4"/>
  </si>
  <si>
    <t>当該相談支援に携わる者は社会福祉士である</t>
    <phoneticPr fontId="4"/>
  </si>
  <si>
    <t>当該相談支援に携わる者は精神保健福祉士である</t>
    <rPh sb="12" eb="14">
      <t>セイシン</t>
    </rPh>
    <rPh sb="14" eb="16">
      <t>ホケン</t>
    </rPh>
    <rPh sb="16" eb="19">
      <t>フクシシ</t>
    </rPh>
    <phoneticPr fontId="4"/>
  </si>
  <si>
    <t>放射線治療を実施する場合、専従の放射線治療に携わる常勤の診療放射線技師の人数</t>
    <rPh sb="0" eb="3">
      <t>ホウシャセン</t>
    </rPh>
    <rPh sb="3" eb="5">
      <t>チリョウ</t>
    </rPh>
    <rPh sb="6" eb="8">
      <t>ジッシ</t>
    </rPh>
    <rPh sb="10" eb="12">
      <t>バアイ</t>
    </rPh>
    <rPh sb="13" eb="15">
      <t>センジュウ</t>
    </rPh>
    <rPh sb="25" eb="27">
      <t>ジョウキン</t>
    </rPh>
    <rPh sb="36" eb="38">
      <t>ニンズウ</t>
    </rPh>
    <phoneticPr fontId="4"/>
  </si>
  <si>
    <r>
      <rPr>
        <sz val="7"/>
        <color rgb="FFFF0000"/>
        <rFont val="ＭＳ Ｐゴシック"/>
        <family val="3"/>
        <charset val="128"/>
      </rPr>
      <t>うち</t>
    </r>
    <r>
      <rPr>
        <sz val="7"/>
        <rFont val="ＭＳ Ｐゴシック"/>
        <family val="3"/>
        <charset val="128"/>
      </rPr>
      <t>日本放射線治療専門放射線技師認定機構</t>
    </r>
    <r>
      <rPr>
        <sz val="7"/>
        <color rgb="FFFF0000"/>
        <rFont val="ＭＳ Ｐゴシック"/>
        <family val="3"/>
        <charset val="128"/>
      </rPr>
      <t>から</t>
    </r>
    <r>
      <rPr>
        <sz val="7"/>
        <rFont val="ＭＳ Ｐゴシック"/>
        <family val="3"/>
        <charset val="128"/>
      </rPr>
      <t>認定を行う放射線治療専門放射線技師</t>
    </r>
    <r>
      <rPr>
        <sz val="7"/>
        <color rgb="FFFF0000"/>
        <rFont val="ＭＳ Ｐゴシック"/>
        <family val="3"/>
        <charset val="128"/>
      </rPr>
      <t>として認定を受けている者</t>
    </r>
    <phoneticPr fontId="4"/>
  </si>
  <si>
    <r>
      <rPr>
        <sz val="7"/>
        <color rgb="FFFF0000"/>
        <rFont val="ＭＳ Ｐゴシック"/>
        <family val="3"/>
        <charset val="128"/>
      </rPr>
      <t>うち</t>
    </r>
    <r>
      <rPr>
        <sz val="7"/>
        <rFont val="ＭＳ Ｐゴシック"/>
        <family val="3"/>
        <charset val="128"/>
      </rPr>
      <t>一般財団法人医学物理士認定機構</t>
    </r>
    <r>
      <rPr>
        <sz val="7"/>
        <color rgb="FFFF0000"/>
        <rFont val="ＭＳ Ｐゴシック"/>
        <family val="3"/>
        <charset val="128"/>
      </rPr>
      <t>から</t>
    </r>
    <r>
      <rPr>
        <sz val="7"/>
        <rFont val="ＭＳ Ｐゴシック"/>
        <family val="3"/>
        <charset val="128"/>
      </rPr>
      <t>医学物理士</t>
    </r>
    <r>
      <rPr>
        <sz val="7"/>
        <color rgb="FFFF0000"/>
        <rFont val="ＭＳ Ｐゴシック"/>
        <family val="3"/>
        <charset val="128"/>
      </rPr>
      <t>として認定を受けている者</t>
    </r>
    <phoneticPr fontId="4"/>
  </si>
  <si>
    <r>
      <rPr>
        <sz val="7"/>
        <color rgb="FFFF0000"/>
        <rFont val="ＭＳ Ｐゴシック"/>
        <family val="3"/>
        <charset val="128"/>
      </rPr>
      <t>うち</t>
    </r>
    <r>
      <rPr>
        <sz val="7"/>
        <rFont val="ＭＳ Ｐゴシック"/>
        <family val="3"/>
        <charset val="128"/>
      </rPr>
      <t>公益社団法人日本看護協会</t>
    </r>
    <r>
      <rPr>
        <sz val="7"/>
        <color rgb="FFFF0000"/>
        <rFont val="ＭＳ Ｐゴシック"/>
        <family val="3"/>
        <charset val="128"/>
      </rPr>
      <t>から</t>
    </r>
    <r>
      <rPr>
        <sz val="7"/>
        <rFont val="ＭＳ Ｐゴシック"/>
        <family val="3"/>
        <charset val="128"/>
      </rPr>
      <t>がん放射線療法看護認定看護師</t>
    </r>
    <r>
      <rPr>
        <sz val="7"/>
        <color rgb="FFFF0000"/>
        <rFont val="ＭＳ Ｐゴシック"/>
        <family val="3"/>
        <charset val="128"/>
      </rPr>
      <t>として認定を受けている者</t>
    </r>
    <rPh sb="36" eb="37">
      <t>ウ</t>
    </rPh>
    <phoneticPr fontId="4"/>
  </si>
  <si>
    <r>
      <rPr>
        <sz val="7"/>
        <color rgb="FFFF0000"/>
        <rFont val="ＭＳ Ｐゴシック"/>
        <family val="3"/>
        <charset val="128"/>
      </rPr>
      <t>うち</t>
    </r>
    <r>
      <rPr>
        <sz val="7"/>
        <rFont val="ＭＳ Ｐゴシック"/>
        <family val="3"/>
        <charset val="128"/>
      </rPr>
      <t>一般社団法人日本医療薬学会</t>
    </r>
    <r>
      <rPr>
        <sz val="7"/>
        <color rgb="FFFF0000"/>
        <rFont val="ＭＳ Ｐゴシック"/>
        <family val="3"/>
        <charset val="128"/>
      </rPr>
      <t>から</t>
    </r>
    <r>
      <rPr>
        <sz val="7"/>
        <rFont val="ＭＳ Ｐゴシック"/>
        <family val="3"/>
        <charset val="128"/>
      </rPr>
      <t>がん専門薬剤師</t>
    </r>
    <r>
      <rPr>
        <sz val="7"/>
        <color rgb="FFFF0000"/>
        <rFont val="ＭＳ Ｐゴシック"/>
        <family val="3"/>
        <charset val="128"/>
      </rPr>
      <t>として認定を受けている者</t>
    </r>
    <phoneticPr fontId="4"/>
  </si>
  <si>
    <r>
      <rPr>
        <sz val="7"/>
        <color rgb="FFFF0000"/>
        <rFont val="ＭＳ Ｐゴシック"/>
        <family val="3"/>
        <charset val="128"/>
      </rPr>
      <t>うち</t>
    </r>
    <r>
      <rPr>
        <sz val="7"/>
        <rFont val="ＭＳ Ｐゴシック"/>
        <family val="3"/>
        <charset val="128"/>
      </rPr>
      <t>一般社団法人日本病院薬剤師会</t>
    </r>
    <r>
      <rPr>
        <sz val="7"/>
        <color rgb="FFFF0000"/>
        <rFont val="ＭＳ Ｐゴシック"/>
        <family val="3"/>
        <charset val="128"/>
      </rPr>
      <t>から</t>
    </r>
    <r>
      <rPr>
        <sz val="7"/>
        <rFont val="ＭＳ Ｐゴシック"/>
        <family val="3"/>
        <charset val="128"/>
      </rPr>
      <t>がん薬物療法認定薬剤師</t>
    </r>
    <r>
      <rPr>
        <sz val="7"/>
        <color rgb="FFFF0000"/>
        <rFont val="ＭＳ Ｐゴシック"/>
        <family val="3"/>
        <charset val="128"/>
      </rPr>
      <t>として認定を受けている者</t>
    </r>
    <phoneticPr fontId="4"/>
  </si>
  <si>
    <r>
      <rPr>
        <sz val="7"/>
        <color rgb="FFFF0000"/>
        <rFont val="ＭＳ Ｐゴシック"/>
        <family val="3"/>
        <charset val="128"/>
      </rPr>
      <t>うち</t>
    </r>
    <r>
      <rPr>
        <sz val="7"/>
        <rFont val="ＭＳ Ｐゴシック"/>
        <family val="3"/>
        <charset val="128"/>
      </rPr>
      <t>公益社団法人日本看護協会</t>
    </r>
    <r>
      <rPr>
        <sz val="7"/>
        <color rgb="FFFF0000"/>
        <rFont val="ＭＳ Ｐゴシック"/>
        <family val="3"/>
        <charset val="128"/>
      </rPr>
      <t>から</t>
    </r>
    <r>
      <rPr>
        <sz val="7"/>
        <rFont val="ＭＳ Ｐゴシック"/>
        <family val="3"/>
        <charset val="128"/>
      </rPr>
      <t>がん看護専門看護師</t>
    </r>
    <r>
      <rPr>
        <sz val="7"/>
        <color rgb="FFFF0000"/>
        <rFont val="ＭＳ Ｐゴシック"/>
        <family val="3"/>
        <charset val="128"/>
      </rPr>
      <t>として認定を受けている者</t>
    </r>
    <rPh sb="2" eb="4">
      <t>コウエキ</t>
    </rPh>
    <rPh sb="4" eb="6">
      <t>シャダン</t>
    </rPh>
    <rPh sb="6" eb="8">
      <t>ホウジン</t>
    </rPh>
    <rPh sb="8" eb="10">
      <t>ニホン</t>
    </rPh>
    <rPh sb="10" eb="12">
      <t>カンゴ</t>
    </rPh>
    <rPh sb="12" eb="14">
      <t>キョウカイ</t>
    </rPh>
    <rPh sb="28" eb="30">
      <t>ニンテイ</t>
    </rPh>
    <rPh sb="31" eb="32">
      <t>ウ</t>
    </rPh>
    <rPh sb="36" eb="37">
      <t>モノ</t>
    </rPh>
    <phoneticPr fontId="4"/>
  </si>
  <si>
    <r>
      <rPr>
        <sz val="7"/>
        <color rgb="FFFF0000"/>
        <rFont val="ＭＳ Ｐゴシック"/>
        <family val="3"/>
        <charset val="128"/>
      </rPr>
      <t>うち</t>
    </r>
    <r>
      <rPr>
        <sz val="7"/>
        <rFont val="ＭＳ Ｐゴシック"/>
        <family val="3"/>
        <charset val="128"/>
      </rPr>
      <t>公益社団法人日本看護協会</t>
    </r>
    <r>
      <rPr>
        <sz val="7"/>
        <color rgb="FFFF0000"/>
        <rFont val="ＭＳ Ｐゴシック"/>
        <family val="3"/>
        <charset val="128"/>
      </rPr>
      <t>から</t>
    </r>
    <r>
      <rPr>
        <sz val="7"/>
        <rFont val="ＭＳ Ｐゴシック"/>
        <family val="3"/>
        <charset val="128"/>
      </rPr>
      <t>がん化学療法看護認定看護師</t>
    </r>
    <r>
      <rPr>
        <sz val="7"/>
        <color rgb="FFFF0000"/>
        <rFont val="ＭＳ Ｐゴシック"/>
        <family val="3"/>
        <charset val="128"/>
      </rPr>
      <t>として認定を受けている者</t>
    </r>
    <rPh sb="32" eb="34">
      <t>ニンテイ</t>
    </rPh>
    <rPh sb="35" eb="36">
      <t>ウ</t>
    </rPh>
    <rPh sb="40" eb="41">
      <t>モノ</t>
    </rPh>
    <phoneticPr fontId="4"/>
  </si>
  <si>
    <r>
      <rPr>
        <sz val="7"/>
        <color rgb="FFFF0000"/>
        <rFont val="ＭＳ Ｐゴシック"/>
        <family val="3"/>
        <charset val="128"/>
      </rPr>
      <t>うち</t>
    </r>
    <r>
      <rPr>
        <sz val="7"/>
        <rFont val="ＭＳ Ｐゴシック"/>
        <family val="3"/>
        <charset val="128"/>
      </rPr>
      <t>公益社団法人日本看護協会</t>
    </r>
    <r>
      <rPr>
        <sz val="7"/>
        <color rgb="FFFF0000"/>
        <rFont val="ＭＳ Ｐゴシック"/>
        <family val="3"/>
        <charset val="128"/>
      </rPr>
      <t>から</t>
    </r>
    <r>
      <rPr>
        <sz val="7"/>
        <rFont val="ＭＳ Ｐゴシック"/>
        <family val="3"/>
        <charset val="128"/>
      </rPr>
      <t>がん看護専門看護師</t>
    </r>
    <r>
      <rPr>
        <sz val="7"/>
        <color rgb="FFFF0000"/>
        <rFont val="ＭＳ Ｐゴシック"/>
        <family val="3"/>
        <charset val="128"/>
      </rPr>
      <t>として認定を受けている者</t>
    </r>
    <phoneticPr fontId="4"/>
  </si>
  <si>
    <r>
      <rPr>
        <sz val="7"/>
        <color rgb="FFFF0000"/>
        <rFont val="ＭＳ Ｐゴシック"/>
        <family val="3"/>
        <charset val="128"/>
      </rPr>
      <t>うち</t>
    </r>
    <r>
      <rPr>
        <sz val="7"/>
        <rFont val="ＭＳ Ｐゴシック"/>
        <family val="3"/>
        <charset val="128"/>
      </rPr>
      <t>公益社団法人日本看護協会</t>
    </r>
    <r>
      <rPr>
        <sz val="7"/>
        <color rgb="FFFF0000"/>
        <rFont val="ＭＳ Ｐゴシック"/>
        <family val="3"/>
        <charset val="128"/>
      </rPr>
      <t>から</t>
    </r>
    <r>
      <rPr>
        <sz val="7"/>
        <rFont val="ＭＳ Ｐゴシック"/>
        <family val="3"/>
        <charset val="128"/>
      </rPr>
      <t>がん性疼痛看護認定看護師</t>
    </r>
    <r>
      <rPr>
        <sz val="7"/>
        <color rgb="FFFF0000"/>
        <rFont val="ＭＳ Ｐゴシック"/>
        <family val="3"/>
        <charset val="128"/>
      </rPr>
      <t>として認定を受けている者</t>
    </r>
    <phoneticPr fontId="4"/>
  </si>
  <si>
    <r>
      <rPr>
        <sz val="7"/>
        <color rgb="FFFF0000"/>
        <rFont val="ＭＳ Ｐゴシック"/>
        <family val="3"/>
        <charset val="128"/>
      </rPr>
      <t>うち</t>
    </r>
    <r>
      <rPr>
        <sz val="7"/>
        <rFont val="ＭＳ Ｐゴシック"/>
        <family val="3"/>
        <charset val="128"/>
      </rPr>
      <t>公益社団法人日本看護協会</t>
    </r>
    <r>
      <rPr>
        <sz val="7"/>
        <color rgb="FFFF0000"/>
        <rFont val="ＭＳ Ｐゴシック"/>
        <family val="3"/>
        <charset val="128"/>
      </rPr>
      <t>から</t>
    </r>
    <r>
      <rPr>
        <sz val="7"/>
        <rFont val="ＭＳ Ｐゴシック"/>
        <family val="3"/>
        <charset val="128"/>
      </rPr>
      <t>緩和ケア認定看護師</t>
    </r>
    <r>
      <rPr>
        <sz val="7"/>
        <color rgb="FFFF0000"/>
        <rFont val="ＭＳ Ｐゴシック"/>
        <family val="3"/>
        <charset val="128"/>
      </rPr>
      <t>として認定を受けている者</t>
    </r>
    <phoneticPr fontId="4"/>
  </si>
  <si>
    <r>
      <rPr>
        <sz val="7"/>
        <color rgb="FFFF0000"/>
        <rFont val="ＭＳ Ｐゴシック"/>
        <family val="3"/>
        <charset val="128"/>
      </rPr>
      <t>その他の専門資格の場合、</t>
    </r>
    <r>
      <rPr>
        <sz val="7"/>
        <rFont val="ＭＳ Ｐゴシック"/>
        <family val="3"/>
        <charset val="128"/>
      </rPr>
      <t>専門資格と人数を記載すること</t>
    </r>
    <rPh sb="4" eb="6">
      <t>センモン</t>
    </rPh>
    <rPh sb="6" eb="8">
      <t>シカク</t>
    </rPh>
    <rPh sb="12" eb="14">
      <t>センモン</t>
    </rPh>
    <rPh sb="14" eb="16">
      <t>シカク</t>
    </rPh>
    <rPh sb="17" eb="19">
      <t>ニンズウ</t>
    </rPh>
    <phoneticPr fontId="4"/>
  </si>
  <si>
    <r>
      <rPr>
        <sz val="7"/>
        <color rgb="FFFF0000"/>
        <rFont val="ＭＳ Ｐゴシック"/>
        <family val="3"/>
        <charset val="128"/>
      </rPr>
      <t>うち</t>
    </r>
    <r>
      <rPr>
        <sz val="7"/>
        <rFont val="ＭＳ Ｐゴシック"/>
        <family val="3"/>
        <charset val="128"/>
      </rPr>
      <t>公益社団法人日本臨床細胞学会</t>
    </r>
    <r>
      <rPr>
        <sz val="7"/>
        <color rgb="FFFF0000"/>
        <rFont val="ＭＳ Ｐゴシック"/>
        <family val="3"/>
        <charset val="128"/>
      </rPr>
      <t>から</t>
    </r>
    <r>
      <rPr>
        <sz val="7"/>
        <rFont val="ＭＳ Ｐゴシック"/>
        <family val="3"/>
        <charset val="128"/>
      </rPr>
      <t>細胞検査士</t>
    </r>
    <r>
      <rPr>
        <sz val="7"/>
        <color rgb="FFFF0000"/>
        <rFont val="ＭＳ Ｐゴシック"/>
        <family val="3"/>
        <charset val="128"/>
      </rPr>
      <t>として認定を受けている者</t>
    </r>
    <rPh sb="26" eb="28">
      <t>ニンテイ</t>
    </rPh>
    <rPh sb="29" eb="30">
      <t>ウ</t>
    </rPh>
    <rPh sb="34" eb="35">
      <t>モノ</t>
    </rPh>
    <phoneticPr fontId="4"/>
  </si>
  <si>
    <r>
      <rPr>
        <sz val="7"/>
        <color rgb="FFFF0000"/>
        <rFont val="ＭＳ Ｐゴシック"/>
        <family val="3"/>
        <charset val="128"/>
      </rPr>
      <t>その他の専門資格の場合</t>
    </r>
    <r>
      <rPr>
        <sz val="7"/>
        <rFont val="ＭＳ Ｐゴシック"/>
        <family val="3"/>
        <charset val="128"/>
      </rPr>
      <t>、専門資格と人数を記載すること</t>
    </r>
    <rPh sb="4" eb="6">
      <t>センモン</t>
    </rPh>
    <rPh sb="6" eb="8">
      <t>シカク</t>
    </rPh>
    <rPh sb="12" eb="14">
      <t>センモン</t>
    </rPh>
    <rPh sb="14" eb="16">
      <t>シカク</t>
    </rPh>
    <rPh sb="17" eb="19">
      <t>ニンズウ</t>
    </rPh>
    <phoneticPr fontId="4"/>
  </si>
  <si>
    <r>
      <rPr>
        <sz val="7"/>
        <color rgb="FFFF0000"/>
        <rFont val="ＭＳ Ｐゴシック"/>
        <family val="3"/>
        <charset val="128"/>
      </rPr>
      <t>うち</t>
    </r>
    <r>
      <rPr>
        <sz val="7"/>
        <rFont val="ＭＳ Ｐゴシック"/>
        <family val="3"/>
        <charset val="128"/>
      </rPr>
      <t>日本放射線治療専門放射線技師認定機構</t>
    </r>
    <r>
      <rPr>
        <sz val="7"/>
        <color rgb="FFFF0000"/>
        <rFont val="ＭＳ Ｐゴシック"/>
        <family val="3"/>
        <charset val="128"/>
      </rPr>
      <t>から</t>
    </r>
    <r>
      <rPr>
        <sz val="7"/>
        <rFont val="ＭＳ Ｐゴシック"/>
        <family val="3"/>
        <charset val="128"/>
      </rPr>
      <t>認定を行う放射線治療専門放射線技師</t>
    </r>
    <r>
      <rPr>
        <sz val="7"/>
        <color rgb="FFFF0000"/>
        <rFont val="ＭＳ Ｐゴシック"/>
        <family val="3"/>
        <charset val="128"/>
      </rPr>
      <t>として認定を受けている者</t>
    </r>
    <phoneticPr fontId="4"/>
  </si>
  <si>
    <r>
      <rPr>
        <sz val="7"/>
        <color rgb="FFFF0000"/>
        <rFont val="ＭＳ Ｐゴシック"/>
        <family val="3"/>
        <charset val="128"/>
      </rPr>
      <t>その他の専門資格の場合、</t>
    </r>
    <r>
      <rPr>
        <sz val="7"/>
        <rFont val="ＭＳ Ｐゴシック"/>
        <family val="3"/>
        <charset val="128"/>
      </rPr>
      <t>専門資格と人数を記載すること</t>
    </r>
    <rPh sb="4" eb="6">
      <t>センモン</t>
    </rPh>
    <rPh sb="6" eb="8">
      <t>シカク</t>
    </rPh>
    <rPh sb="12" eb="14">
      <t>センモン</t>
    </rPh>
    <rPh sb="14" eb="16">
      <t>シカク</t>
    </rPh>
    <rPh sb="17" eb="19">
      <t>ニンズ</t>
    </rPh>
    <phoneticPr fontId="4"/>
  </si>
  <si>
    <r>
      <rPr>
        <sz val="7"/>
        <color rgb="FFFF0000"/>
        <rFont val="ＭＳ Ｐゴシック"/>
        <family val="3"/>
        <charset val="128"/>
      </rPr>
      <t>その他の専門資格の場合</t>
    </r>
    <r>
      <rPr>
        <sz val="7"/>
        <rFont val="ＭＳ Ｐゴシック"/>
        <family val="3"/>
        <charset val="128"/>
      </rPr>
      <t>、専門資格と人数を記載すること</t>
    </r>
    <rPh sb="9" eb="11">
      <t>バアイ</t>
    </rPh>
    <rPh sb="12" eb="14">
      <t>センモン</t>
    </rPh>
    <rPh sb="14" eb="16">
      <t>シカク</t>
    </rPh>
    <rPh sb="17" eb="19">
      <t>ニンズウ</t>
    </rPh>
    <phoneticPr fontId="4"/>
  </si>
  <si>
    <r>
      <rPr>
        <sz val="7"/>
        <color rgb="FFFF0000"/>
        <rFont val="ＭＳ Ｐゴシック"/>
        <family val="3"/>
        <charset val="128"/>
      </rPr>
      <t>うち</t>
    </r>
    <r>
      <rPr>
        <sz val="7"/>
        <rFont val="ＭＳ Ｐゴシック"/>
        <family val="3"/>
        <charset val="128"/>
      </rPr>
      <t>公益社団法人日本看護協会</t>
    </r>
    <r>
      <rPr>
        <sz val="7"/>
        <color rgb="FFFF0000"/>
        <rFont val="ＭＳ Ｐゴシック"/>
        <family val="3"/>
        <charset val="128"/>
      </rPr>
      <t>から</t>
    </r>
    <r>
      <rPr>
        <sz val="7"/>
        <rFont val="ＭＳ Ｐゴシック"/>
        <family val="3"/>
        <charset val="128"/>
      </rPr>
      <t>緩和ケア認定看護師</t>
    </r>
    <r>
      <rPr>
        <sz val="7"/>
        <color rgb="FFFF0000"/>
        <rFont val="ＭＳ Ｐゴシック"/>
        <family val="3"/>
        <charset val="128"/>
      </rPr>
      <t>として認定を受けている者</t>
    </r>
    <phoneticPr fontId="4"/>
  </si>
  <si>
    <r>
      <rPr>
        <sz val="7"/>
        <color rgb="FFFF0000"/>
        <rFont val="ＭＳ Ｐゴシック"/>
        <family val="3"/>
        <charset val="128"/>
      </rPr>
      <t>うち</t>
    </r>
    <r>
      <rPr>
        <sz val="7"/>
        <rFont val="ＭＳ Ｐゴシック"/>
        <family val="3"/>
        <charset val="128"/>
      </rPr>
      <t>特定非営利活動法人日本臨床腫瘍学会</t>
    </r>
    <r>
      <rPr>
        <sz val="7"/>
        <color rgb="FFFF0000"/>
        <rFont val="ＭＳ Ｐゴシック"/>
        <family val="3"/>
        <charset val="128"/>
      </rPr>
      <t>から</t>
    </r>
    <r>
      <rPr>
        <sz val="7"/>
        <rFont val="ＭＳ Ｐゴシック"/>
        <family val="3"/>
        <charset val="128"/>
      </rPr>
      <t>がん薬物療法専門医</t>
    </r>
    <r>
      <rPr>
        <sz val="7"/>
        <color rgb="FFFF0000"/>
        <rFont val="ＭＳ Ｐゴシック"/>
        <family val="3"/>
        <charset val="128"/>
      </rPr>
      <t>として認定を受けている者</t>
    </r>
    <rPh sb="2" eb="4">
      <t>トクテイ</t>
    </rPh>
    <rPh sb="4" eb="7">
      <t>ヒエイリ</t>
    </rPh>
    <rPh sb="7" eb="9">
      <t>カツドウ</t>
    </rPh>
    <rPh sb="9" eb="11">
      <t>ホウジン</t>
    </rPh>
    <rPh sb="11" eb="13">
      <t>ニホン</t>
    </rPh>
    <rPh sb="13" eb="15">
      <t>リンショウ</t>
    </rPh>
    <rPh sb="15" eb="17">
      <t>シュヨウ</t>
    </rPh>
    <rPh sb="17" eb="19">
      <t>ガッカイ</t>
    </rPh>
    <rPh sb="23" eb="30">
      <t>ヤクブツリョウホウセンモンイ</t>
    </rPh>
    <rPh sb="33" eb="35">
      <t>ニンテイ</t>
    </rPh>
    <rPh sb="36" eb="37">
      <t>ウ</t>
    </rPh>
    <rPh sb="41" eb="42">
      <t>モノ</t>
    </rPh>
    <phoneticPr fontId="4"/>
  </si>
  <si>
    <r>
      <rPr>
        <sz val="7"/>
        <color rgb="FFFF0000"/>
        <rFont val="ＭＳ Ｐゴシック"/>
        <family val="3"/>
        <charset val="128"/>
      </rPr>
      <t>その他の専門資格の場合、</t>
    </r>
    <r>
      <rPr>
        <sz val="7"/>
        <rFont val="ＭＳ Ｐゴシック"/>
        <family val="3"/>
        <charset val="128"/>
      </rPr>
      <t>専門資格と人数を記載すること</t>
    </r>
    <rPh sb="2" eb="3">
      <t>タ</t>
    </rPh>
    <rPh sb="4" eb="6">
      <t>センモン</t>
    </rPh>
    <rPh sb="6" eb="8">
      <t>シカク</t>
    </rPh>
    <rPh sb="9" eb="11">
      <t>バアイ</t>
    </rPh>
    <rPh sb="12" eb="14">
      <t>センモン</t>
    </rPh>
    <rPh sb="14" eb="16">
      <t>シカク</t>
    </rPh>
    <rPh sb="17" eb="19">
      <t>ニンズウ</t>
    </rPh>
    <rPh sb="20" eb="22">
      <t>キサイ</t>
    </rPh>
    <phoneticPr fontId="4"/>
  </si>
  <si>
    <r>
      <rPr>
        <sz val="7"/>
        <color rgb="FFFF0000"/>
        <rFont val="ＭＳ Ｐゴシック"/>
        <family val="3"/>
        <charset val="128"/>
      </rPr>
      <t>その他の専門資格の場合、</t>
    </r>
    <r>
      <rPr>
        <sz val="7"/>
        <rFont val="ＭＳ Ｐゴシック"/>
        <family val="3"/>
        <charset val="128"/>
      </rPr>
      <t>専門資格と人数を記載すること</t>
    </r>
    <rPh sb="9" eb="11">
      <t>バアイ</t>
    </rPh>
    <rPh sb="12" eb="14">
      <t>センモン</t>
    </rPh>
    <rPh sb="14" eb="16">
      <t>シカク</t>
    </rPh>
    <rPh sb="17" eb="19">
      <t>ニンズウ</t>
    </rPh>
    <phoneticPr fontId="4"/>
  </si>
  <si>
    <t>専従の放射線治療に携わる常勤診療放射線技師が2人以上である</t>
    <rPh sb="0" eb="2">
      <t>センジュウ</t>
    </rPh>
    <rPh sb="12" eb="14">
      <t>ジョウキン</t>
    </rPh>
    <rPh sb="23" eb="24">
      <t>ニン</t>
    </rPh>
    <rPh sb="24" eb="26">
      <t>イジョウ</t>
    </rPh>
    <phoneticPr fontId="4"/>
  </si>
  <si>
    <r>
      <rPr>
        <sz val="7"/>
        <color rgb="FFFF0000"/>
        <rFont val="ＭＳ Ｐゴシック"/>
        <family val="3"/>
        <charset val="128"/>
      </rPr>
      <t>うち</t>
    </r>
    <r>
      <rPr>
        <sz val="7"/>
        <rFont val="ＭＳ Ｐゴシック"/>
        <family val="3"/>
        <charset val="128"/>
      </rPr>
      <t>一般社団法人日本緩和医療薬学会</t>
    </r>
    <r>
      <rPr>
        <sz val="7"/>
        <color rgb="FFFF0000"/>
        <rFont val="ＭＳ Ｐゴシック"/>
        <family val="3"/>
        <charset val="128"/>
      </rPr>
      <t>から</t>
    </r>
    <r>
      <rPr>
        <sz val="7"/>
        <rFont val="ＭＳ Ｐゴシック"/>
        <family val="3"/>
        <charset val="128"/>
      </rPr>
      <t>緩和薬物療法認定薬剤師</t>
    </r>
    <r>
      <rPr>
        <sz val="7"/>
        <color rgb="FFFF0000"/>
        <rFont val="ＭＳ Ｐゴシック"/>
        <family val="3"/>
        <charset val="128"/>
      </rPr>
      <t>として認定を受けている者</t>
    </r>
    <phoneticPr fontId="4"/>
  </si>
  <si>
    <r>
      <rPr>
        <sz val="7"/>
        <color rgb="FFFF0000"/>
        <rFont val="ＭＳ Ｐゴシック"/>
        <family val="3"/>
        <charset val="128"/>
      </rPr>
      <t>うち</t>
    </r>
    <r>
      <rPr>
        <sz val="7"/>
        <rFont val="ＭＳ Ｐゴシック"/>
        <family val="3"/>
        <charset val="128"/>
      </rPr>
      <t>特定非営利活動法人日本緩和医療学会</t>
    </r>
    <r>
      <rPr>
        <sz val="7"/>
        <color rgb="FFFF0000"/>
        <rFont val="ＭＳ Ｐゴシック"/>
        <family val="3"/>
        <charset val="128"/>
      </rPr>
      <t>から</t>
    </r>
    <r>
      <rPr>
        <sz val="7"/>
        <rFont val="ＭＳ Ｐゴシック"/>
        <family val="3"/>
        <charset val="128"/>
      </rPr>
      <t>緩和医療認定医</t>
    </r>
    <r>
      <rPr>
        <sz val="7"/>
        <color rgb="FFFF0000"/>
        <rFont val="ＭＳ Ｐゴシック"/>
        <family val="3"/>
        <charset val="128"/>
      </rPr>
      <t>として認定を受けている者</t>
    </r>
    <rPh sb="21" eb="23">
      <t>カンワ</t>
    </rPh>
    <rPh sb="23" eb="25">
      <t>イリョウ</t>
    </rPh>
    <rPh sb="31" eb="33">
      <t>ニンテイ</t>
    </rPh>
    <rPh sb="34" eb="35">
      <t>ウ</t>
    </rPh>
    <rPh sb="39" eb="40">
      <t>モノ</t>
    </rPh>
    <phoneticPr fontId="4"/>
  </si>
  <si>
    <r>
      <rPr>
        <sz val="7"/>
        <color rgb="FFFF0000"/>
        <rFont val="ＭＳ Ｐゴシック"/>
        <family val="3"/>
        <charset val="128"/>
      </rPr>
      <t>うち</t>
    </r>
    <r>
      <rPr>
        <sz val="7"/>
        <rFont val="ＭＳ Ｐゴシック"/>
        <family val="3"/>
        <charset val="128"/>
      </rPr>
      <t>特定非営利活動法人日本緩和医療学会</t>
    </r>
    <r>
      <rPr>
        <sz val="7"/>
        <color rgb="FFFF0000"/>
        <rFont val="ＭＳ Ｐゴシック"/>
        <family val="3"/>
        <charset val="128"/>
      </rPr>
      <t>から</t>
    </r>
    <r>
      <rPr>
        <sz val="7"/>
        <rFont val="ＭＳ Ｐゴシック"/>
        <family val="3"/>
        <charset val="128"/>
      </rPr>
      <t>緩和医療専門医</t>
    </r>
    <r>
      <rPr>
        <sz val="7"/>
        <color rgb="FFFF0000"/>
        <rFont val="ＭＳ Ｐゴシック"/>
        <family val="3"/>
        <charset val="128"/>
      </rPr>
      <t>として認定を受けている者</t>
    </r>
    <rPh sb="21" eb="23">
      <t>カンワ</t>
    </rPh>
    <rPh sb="23" eb="25">
      <t>イリョウ</t>
    </rPh>
    <rPh sb="25" eb="27">
      <t>センモン</t>
    </rPh>
    <rPh sb="31" eb="33">
      <t>ニンテイ</t>
    </rPh>
    <rPh sb="34" eb="35">
      <t>ウ</t>
    </rPh>
    <rPh sb="39" eb="40">
      <t>モノ</t>
    </rPh>
    <phoneticPr fontId="4"/>
  </si>
  <si>
    <t>対応可能ながんについて専門的な知識および技能を有する手術療法に携わる医師の人数</t>
    <rPh sb="0" eb="2">
      <t>タイオウ</t>
    </rPh>
    <rPh sb="2" eb="4">
      <t>カノウ</t>
    </rPh>
    <rPh sb="11" eb="14">
      <t>センモンテキ</t>
    </rPh>
    <rPh sb="15" eb="17">
      <t>チシキ</t>
    </rPh>
    <rPh sb="20" eb="22">
      <t>ギノウ</t>
    </rPh>
    <rPh sb="23" eb="24">
      <t>ユウ</t>
    </rPh>
    <rPh sb="26" eb="28">
      <t>シュジュツ</t>
    </rPh>
    <rPh sb="28" eb="30">
      <t>リョウホウ</t>
    </rPh>
    <rPh sb="31" eb="32">
      <t>タズサ</t>
    </rPh>
    <rPh sb="34" eb="36">
      <t>イシ</t>
    </rPh>
    <rPh sb="37" eb="39">
      <t>ニンズウ</t>
    </rPh>
    <phoneticPr fontId="4"/>
  </si>
  <si>
    <r>
      <t>専門的な知識および技能を有する放射線治療に携わる専従</t>
    </r>
    <r>
      <rPr>
        <sz val="7"/>
        <color theme="1"/>
        <rFont val="ＭＳ Ｐゴシック"/>
        <family val="3"/>
        <charset val="128"/>
      </rPr>
      <t>の医師の人数</t>
    </r>
    <rPh sb="24" eb="26">
      <t>センジュウ</t>
    </rPh>
    <rPh sb="30" eb="32">
      <t>ニンズウ</t>
    </rPh>
    <phoneticPr fontId="4"/>
  </si>
  <si>
    <t>専門的な知識および技能を有する薬物療法に携わる専任かつ常勤の医師の人数</t>
    <rPh sb="15" eb="17">
      <t>ヤクブツ</t>
    </rPh>
    <rPh sb="23" eb="25">
      <t>センニン</t>
    </rPh>
    <rPh sb="27" eb="29">
      <t>ジョウキン</t>
    </rPh>
    <rPh sb="33" eb="35">
      <t>ニンズウ</t>
    </rPh>
    <phoneticPr fontId="4"/>
  </si>
  <si>
    <t>緩和ケアチームに配置される専任かつ常勤の身体症状の緩和に携わる専門的な知識及び技能を有する医師の人数</t>
    <rPh sb="8" eb="10">
      <t>ハイチ</t>
    </rPh>
    <rPh sb="48" eb="50">
      <t>ニンズウ</t>
    </rPh>
    <phoneticPr fontId="4"/>
  </si>
  <si>
    <t xml:space="preserve"> ５大がん（胃・肺・肝・大腸・乳）の転移・再発症例の全身薬物療法のうち、８割以上を内科医が主となり担当している</t>
    <rPh sb="28" eb="30">
      <t>ヤクブツ</t>
    </rPh>
    <phoneticPr fontId="4"/>
  </si>
  <si>
    <t>放射線治療を実施している</t>
    <phoneticPr fontId="4"/>
  </si>
  <si>
    <t>緩和ケアチームに配置される精神症状の緩和に携わる専門的な知識及び技能を有する医師の人数</t>
    <rPh sb="8" eb="10">
      <t>ハイチ</t>
    </rPh>
    <rPh sb="41" eb="43">
      <t>ニンズウ</t>
    </rPh>
    <phoneticPr fontId="4"/>
  </si>
  <si>
    <t>専任の病理診断に携わる医師の人数</t>
    <rPh sb="0" eb="2">
      <t>センニン</t>
    </rPh>
    <phoneticPr fontId="4"/>
  </si>
  <si>
    <t>当該技師は放射線治療に関する専門資格を有する者である</t>
    <phoneticPr fontId="4"/>
  </si>
  <si>
    <r>
      <t>放射線治療を実施する場合、放射線治療に携わる専任かつ常勤看護師</t>
    </r>
    <r>
      <rPr>
        <sz val="7"/>
        <color theme="1"/>
        <rFont val="ＭＳ Ｐゴシック"/>
        <family val="3"/>
        <charset val="128"/>
      </rPr>
      <t>の人数</t>
    </r>
    <rPh sb="19" eb="20">
      <t>タズサ</t>
    </rPh>
    <rPh sb="22" eb="24">
      <t>センニン</t>
    </rPh>
    <rPh sb="26" eb="28">
      <t>ジョウキン</t>
    </rPh>
    <phoneticPr fontId="4"/>
  </si>
  <si>
    <t>当該看護師は放射線治療に関する専門資格を有する者である</t>
    <phoneticPr fontId="4"/>
  </si>
  <si>
    <t>外来化学療法室の専任の薬物療法に携わる専門的な知識および技能を有する常勤の看護師の人数</t>
    <rPh sb="8" eb="10">
      <t>センニン</t>
    </rPh>
    <rPh sb="11" eb="13">
      <t>ヤクブツ</t>
    </rPh>
    <rPh sb="34" eb="36">
      <t>ジョウキン</t>
    </rPh>
    <rPh sb="41" eb="43">
      <t>ニンズウ</t>
    </rPh>
    <phoneticPr fontId="4"/>
  </si>
  <si>
    <t>外来化学療法室の専任の薬物療法に携わる専門的な知識および技能を有する常勤の薬剤師の人数</t>
    <rPh sb="8" eb="10">
      <t>センニン</t>
    </rPh>
    <rPh sb="11" eb="13">
      <t>ヤクブツ</t>
    </rPh>
    <rPh sb="34" eb="36">
      <t>ジョウキン</t>
    </rPh>
    <rPh sb="41" eb="43">
      <t>ニンズウ</t>
    </rPh>
    <phoneticPr fontId="4"/>
  </si>
  <si>
    <t>週末を含め、抗がん剤の全てのミキシング作業の90％以上を、薬剤師が行っている</t>
    <phoneticPr fontId="4"/>
  </si>
  <si>
    <t>緩和ケアチームの緩和ケアに携わる専従の専門的な知識および技能を有する常勤の看護師の人数</t>
    <rPh sb="16" eb="18">
      <t>センジュウ</t>
    </rPh>
    <rPh sb="34" eb="36">
      <t>ジョウキン</t>
    </rPh>
    <rPh sb="41" eb="43">
      <t>ニンズウ</t>
    </rPh>
    <phoneticPr fontId="4"/>
  </si>
  <si>
    <t>当該診療従事者は細胞診断に関する専門資格を有する者である</t>
    <phoneticPr fontId="4"/>
  </si>
  <si>
    <t>緩和ケアチームに協力する薬剤師の人数</t>
    <rPh sb="16" eb="18">
      <t>ニンズウ</t>
    </rPh>
    <phoneticPr fontId="4"/>
  </si>
  <si>
    <t>緩和ケアチームに協力する医療心理に携わる者の人数</t>
    <rPh sb="22" eb="24">
      <t>ニンズウ</t>
    </rPh>
    <phoneticPr fontId="4"/>
  </si>
  <si>
    <t>細胞診断に係る業務に携わる者の人数</t>
    <rPh sb="15" eb="17">
      <t>ニンズウ</t>
    </rPh>
    <phoneticPr fontId="4"/>
  </si>
  <si>
    <t>令和２年９月１日時点について記載</t>
    <rPh sb="0" eb="2">
      <t>れいわ</t>
    </rPh>
    <rPh sb="3" eb="4">
      <t>ねん</t>
    </rPh>
    <phoneticPr fontId="4" type="Hiragana"/>
  </si>
  <si>
    <t>②診療報酬に係る施設基準等（件数は平成31年4月1日～令和２年3月31日の集計）</t>
    <rPh sb="1" eb="5">
      <t>シンリョウホウシュウ</t>
    </rPh>
    <rPh sb="6" eb="7">
      <t>カカ</t>
    </rPh>
    <rPh sb="8" eb="12">
      <t>シセツキジュン</t>
    </rPh>
    <rPh sb="12" eb="13">
      <t>トウ</t>
    </rPh>
    <rPh sb="14" eb="16">
      <t>ケンスウ</t>
    </rPh>
    <rPh sb="17" eb="19">
      <t>ヘイセイ</t>
    </rPh>
    <rPh sb="21" eb="22">
      <t>ネン</t>
    </rPh>
    <rPh sb="23" eb="24">
      <t>ガツ</t>
    </rPh>
    <rPh sb="25" eb="26">
      <t>ヒ</t>
    </rPh>
    <rPh sb="27" eb="29">
      <t>レイワ</t>
    </rPh>
    <rPh sb="30" eb="31">
      <t>ネン</t>
    </rPh>
    <rPh sb="31" eb="32">
      <t>ヘイネン</t>
    </rPh>
    <rPh sb="32" eb="33">
      <t>ガツ</t>
    </rPh>
    <rPh sb="35" eb="36">
      <t>ヒ</t>
    </rPh>
    <rPh sb="37" eb="39">
      <t>シュウケイ</t>
    </rPh>
    <phoneticPr fontId="4"/>
  </si>
  <si>
    <t>年間新入院患者数（平成31年1月1日～令和元年12月31日）※1</t>
    <rPh sb="0" eb="2">
      <t>ネンカン</t>
    </rPh>
    <rPh sb="2" eb="3">
      <t>シン</t>
    </rPh>
    <rPh sb="3" eb="5">
      <t>ニュウイン</t>
    </rPh>
    <rPh sb="5" eb="8">
      <t>カンジャスウ</t>
    </rPh>
    <rPh sb="7" eb="8">
      <t>カズ</t>
    </rPh>
    <rPh sb="17" eb="18">
      <t>ヒ</t>
    </rPh>
    <rPh sb="19" eb="21">
      <t>レイワ</t>
    </rPh>
    <rPh sb="21" eb="23">
      <t>ガンネン</t>
    </rPh>
    <rPh sb="28" eb="29">
      <t>ヒ</t>
    </rPh>
    <phoneticPr fontId="4"/>
  </si>
  <si>
    <t>年間新入院がん患者数（平成31年1月1日～令和元年12月31日）※2</t>
    <rPh sb="0" eb="2">
      <t>ネンカン</t>
    </rPh>
    <rPh sb="2" eb="3">
      <t>シン</t>
    </rPh>
    <rPh sb="3" eb="5">
      <t>ニュウイン</t>
    </rPh>
    <rPh sb="7" eb="10">
      <t>カンジャスウ</t>
    </rPh>
    <rPh sb="9" eb="10">
      <t>カズ</t>
    </rPh>
    <rPh sb="11" eb="13">
      <t>ヘイセイ</t>
    </rPh>
    <rPh sb="15" eb="16">
      <t>ネン</t>
    </rPh>
    <rPh sb="17" eb="18">
      <t>ガツ</t>
    </rPh>
    <rPh sb="18" eb="20">
      <t>ツイタチ</t>
    </rPh>
    <rPh sb="21" eb="23">
      <t>レイワ</t>
    </rPh>
    <rPh sb="23" eb="25">
      <t>ガンネン</t>
    </rPh>
    <rPh sb="27" eb="28">
      <t>ガツ</t>
    </rPh>
    <rPh sb="30" eb="31">
      <t>ニチ</t>
    </rPh>
    <phoneticPr fontId="4"/>
  </si>
  <si>
    <t>年間外来がん患者のべ数（平成31年1月1日～令和元年12月31日）※4</t>
    <rPh sb="0" eb="2">
      <t>ネンカン</t>
    </rPh>
    <rPh sb="2" eb="4">
      <t>ガイライ</t>
    </rPh>
    <rPh sb="6" eb="8">
      <t>カンジャ</t>
    </rPh>
    <rPh sb="10" eb="11">
      <t>カズ</t>
    </rPh>
    <rPh sb="12" eb="14">
      <t>ヘイセイ</t>
    </rPh>
    <rPh sb="16" eb="17">
      <t>ネン</t>
    </rPh>
    <rPh sb="18" eb="19">
      <t>ガツ</t>
    </rPh>
    <rPh sb="19" eb="21">
      <t>ツイタチ</t>
    </rPh>
    <rPh sb="22" eb="24">
      <t>レイワ</t>
    </rPh>
    <rPh sb="24" eb="26">
      <t>ガンネン</t>
    </rPh>
    <rPh sb="28" eb="29">
      <t>ガツ</t>
    </rPh>
    <rPh sb="31" eb="32">
      <t>ニチ</t>
    </rPh>
    <phoneticPr fontId="4"/>
  </si>
  <si>
    <t>年間院内死亡がん患者数（平成31年1月1日～令和元年12月31日）</t>
    <rPh sb="0" eb="2">
      <t>ねんかん</t>
    </rPh>
    <rPh sb="2" eb="4">
      <t>いんない</t>
    </rPh>
    <rPh sb="4" eb="6">
      <t>しぼう</t>
    </rPh>
    <rPh sb="8" eb="11">
      <t>かんじゃすう</t>
    </rPh>
    <rPh sb="12" eb="14">
      <t>へいせい</t>
    </rPh>
    <rPh sb="16" eb="17">
      <t>ねん</t>
    </rPh>
    <rPh sb="18" eb="19">
      <t>がつ</t>
    </rPh>
    <rPh sb="19" eb="21">
      <t>ついたち</t>
    </rPh>
    <rPh sb="22" eb="24">
      <t>れいわ</t>
    </rPh>
    <rPh sb="24" eb="26">
      <t>がんねん</t>
    </rPh>
    <rPh sb="28" eb="29">
      <t>がつ</t>
    </rPh>
    <rPh sb="31" eb="32">
      <t>にち</t>
    </rPh>
    <phoneticPr fontId="4" type="Hiragana"/>
  </si>
  <si>
    <t>年間がんのセカンドオピニオン外来受診件数（平成31年1月1日～令和元年12月31日）</t>
    <rPh sb="0" eb="2">
      <t>ネンカン</t>
    </rPh>
    <rPh sb="21" eb="23">
      <t>ヘイセイ</t>
    </rPh>
    <rPh sb="25" eb="26">
      <t>ネン</t>
    </rPh>
    <rPh sb="27" eb="28">
      <t>ガツ</t>
    </rPh>
    <rPh sb="28" eb="30">
      <t>ツイタチ</t>
    </rPh>
    <rPh sb="31" eb="33">
      <t>レイワ</t>
    </rPh>
    <rPh sb="33" eb="35">
      <t>ガンネン</t>
    </rPh>
    <rPh sb="37" eb="38">
      <t>ガツ</t>
    </rPh>
    <rPh sb="40" eb="41">
      <t>ニチ</t>
    </rPh>
    <phoneticPr fontId="4"/>
  </si>
  <si>
    <t>がん患者に対し、がん患者リハビリテーション料以外のリハビリテーションが提供された件数（平成31年４月１日～令和元年12月31日）</t>
    <rPh sb="22" eb="24">
      <t>いがい</t>
    </rPh>
    <rPh sb="53" eb="55">
      <t>れいわ</t>
    </rPh>
    <rPh sb="55" eb="57">
      <t>がんねん</t>
    </rPh>
    <phoneticPr fontId="4" type="Hiragana"/>
  </si>
  <si>
    <t>病理診断（平成31年1月1日～令和元年12月31日）</t>
    <rPh sb="5" eb="7">
      <t>ヘイセイ</t>
    </rPh>
    <rPh sb="9" eb="10">
      <t>ネン</t>
    </rPh>
    <rPh sb="11" eb="12">
      <t>ガツ</t>
    </rPh>
    <rPh sb="12" eb="14">
      <t>ツイタチ</t>
    </rPh>
    <rPh sb="15" eb="17">
      <t>レイワ</t>
    </rPh>
    <rPh sb="17" eb="19">
      <t>ガンネン</t>
    </rPh>
    <rPh sb="21" eb="22">
      <t>ガツ</t>
    </rPh>
    <rPh sb="24" eb="25">
      <t>ニチ</t>
    </rPh>
    <phoneticPr fontId="4"/>
  </si>
  <si>
    <t>細胞診診断（平成31年1月1日～令和元年12月31日）</t>
    <phoneticPr fontId="4"/>
  </si>
  <si>
    <t>病理組織迅速組織顕微鏡検査（平成31年1月1日～令和元年12月31日）</t>
    <phoneticPr fontId="4"/>
  </si>
  <si>
    <t>剖検（平成31年1月1日～令和元年12月31日）</t>
    <rPh sb="3" eb="5">
      <t>ヘイセイ</t>
    </rPh>
    <rPh sb="7" eb="8">
      <t>ネン</t>
    </rPh>
    <rPh sb="9" eb="10">
      <t>ガツ</t>
    </rPh>
    <rPh sb="10" eb="12">
      <t>ツイタチ</t>
    </rPh>
    <rPh sb="13" eb="15">
      <t>レイワ</t>
    </rPh>
    <rPh sb="15" eb="17">
      <t>ガンネン</t>
    </rPh>
    <rPh sb="19" eb="20">
      <t>ガツ</t>
    </rPh>
    <rPh sb="22" eb="23">
      <t>ニチ</t>
    </rPh>
    <phoneticPr fontId="4"/>
  </si>
  <si>
    <t>剖検率（平成31年1月1日～令和元年12月31日）</t>
    <rPh sb="2" eb="3">
      <t>リツ</t>
    </rPh>
    <rPh sb="4" eb="6">
      <t>ヘイセイ</t>
    </rPh>
    <rPh sb="8" eb="9">
      <t>ネン</t>
    </rPh>
    <rPh sb="10" eb="11">
      <t>ガツ</t>
    </rPh>
    <rPh sb="11" eb="13">
      <t>ツイタチ</t>
    </rPh>
    <rPh sb="14" eb="16">
      <t>レイワ</t>
    </rPh>
    <rPh sb="16" eb="18">
      <t>ガンネン</t>
    </rPh>
    <rPh sb="20" eb="21">
      <t>ガツ</t>
    </rPh>
    <rPh sb="23" eb="24">
      <t>ニチ</t>
    </rPh>
    <phoneticPr fontId="4"/>
  </si>
  <si>
    <t>平成31年1月1日～令和元年12月31日に開催したキャンサーボードの回数を記載すること</t>
    <phoneticPr fontId="4"/>
  </si>
  <si>
    <t>平成31年1月1日～令和元年12月31日にキャンサーボードで検討がなされたがん患者の人数</t>
    <rPh sb="30" eb="32">
      <t>ケントウ</t>
    </rPh>
    <rPh sb="39" eb="41">
      <t>カンジャ</t>
    </rPh>
    <rPh sb="42" eb="44">
      <t>ニンズウ</t>
    </rPh>
    <phoneticPr fontId="4"/>
  </si>
  <si>
    <t>平成31年1月1日～令和元年12月31日にがんと初めて診断された患者のうち、キャンサーボードで症例検討が行われた割合</t>
    <phoneticPr fontId="4"/>
  </si>
  <si>
    <t>多職種からなる糖尿病の専門チームを整備し、当該糖尿病チームを組織上明確に位置付け、がん患者に対して適切な血糖コントロールを行っている。</t>
    <rPh sb="0" eb="1">
      <t>オオ</t>
    </rPh>
    <rPh sb="1" eb="3">
      <t>ショクシュ</t>
    </rPh>
    <phoneticPr fontId="4"/>
  </si>
  <si>
    <t>自施設での緩和的放射線治療の実施件数（治療計画毎の）を記載すること。（平成31年1月1日～令和元年12月31日）</t>
    <rPh sb="0" eb="1">
      <t>ジ</t>
    </rPh>
    <rPh sb="1" eb="3">
      <t>シセツ</t>
    </rPh>
    <rPh sb="14" eb="16">
      <t>ジッシ</t>
    </rPh>
    <rPh sb="16" eb="18">
      <t>ケンスウ</t>
    </rPh>
    <rPh sb="19" eb="21">
      <t>チリョウ</t>
    </rPh>
    <rPh sb="21" eb="23">
      <t>ケイカク</t>
    </rPh>
    <rPh sb="23" eb="24">
      <t>ゴト</t>
    </rPh>
    <rPh sb="27" eb="29">
      <t>キサイ</t>
    </rPh>
    <rPh sb="35" eb="37">
      <t>ヘイセイ</t>
    </rPh>
    <rPh sb="39" eb="40">
      <t>ネン</t>
    </rPh>
    <rPh sb="41" eb="42">
      <t>ガツ</t>
    </rPh>
    <rPh sb="42" eb="44">
      <t>ツイタチ</t>
    </rPh>
    <rPh sb="45" eb="47">
      <t>レイワ</t>
    </rPh>
    <rPh sb="47" eb="49">
      <t>ガンネン</t>
    </rPh>
    <rPh sb="51" eb="52">
      <t>ガツ</t>
    </rPh>
    <rPh sb="54" eb="55">
      <t>ニチ</t>
    </rPh>
    <phoneticPr fontId="4"/>
  </si>
  <si>
    <t>平成31年1月1日～令和元年12月31日の期間の開催件数</t>
    <rPh sb="10" eb="12">
      <t>レイワ</t>
    </rPh>
    <rPh sb="12" eb="14">
      <t>ガンネン</t>
    </rPh>
    <phoneticPr fontId="4"/>
  </si>
  <si>
    <t>■地域連携を推進するための、地域の役割分担に関する多施設合同会議の開催状況について記載してください。
（期間：平成31年1月1日～令和元年12月31日）
注1）地域連携を推進するための、地域の役割分担に関する多施設合同会議とは「地域全体のがん医療を推進するため地域医療を支える多施設かつ多職種の連携強化と顔の見える関係づくりを目的として、多職種の医療従事者・医療福祉従事者が一堂に会する場」とする。
注2）患者の退院支援カンファレンス等、患者個人の情報共有のために開催したカンファレンスは含まない。</t>
    <phoneticPr fontId="4"/>
  </si>
  <si>
    <t>がんの治療に際する妊孕性温存目的で未受精卵子、受精卵（胚）、あるいは、卵巣組織の凍結保存を行った患者の人数（平成31年1月1日～令和元年12月31日）</t>
    <phoneticPr fontId="4"/>
  </si>
  <si>
    <r>
      <t xml:space="preserve">悪性腫瘍の手術件数　年間４００件以上（平成31年1月1日～令和元年12月31日）
</t>
    </r>
    <r>
      <rPr>
        <b/>
        <u/>
        <sz val="7"/>
        <color theme="1"/>
        <rFont val="ＭＳ Ｐゴシック"/>
        <family val="3"/>
        <charset val="128"/>
      </rPr>
      <t>※悪性腫瘍の手術とは医科点数表第２章第 10 部に掲げる悪性腫瘍手術をいう。（病理診断により悪性腫瘍であることが確認された場合に限る。）なお、内視鏡的切除も含む。</t>
    </r>
    <rPh sb="42" eb="44">
      <t>アクセイ</t>
    </rPh>
    <rPh sb="44" eb="46">
      <t>シュヨウ</t>
    </rPh>
    <rPh sb="47" eb="49">
      <t>シュジュツ</t>
    </rPh>
    <rPh sb="112" eb="115">
      <t>ナイシキョウ</t>
    </rPh>
    <rPh sb="115" eb="116">
      <t>テキ</t>
    </rPh>
    <rPh sb="116" eb="118">
      <t>セツジョ</t>
    </rPh>
    <rPh sb="119" eb="120">
      <t>フク</t>
    </rPh>
    <phoneticPr fontId="4"/>
  </si>
  <si>
    <r>
      <t xml:space="preserve">がんに係る薬物療法のべ患者数　年間１，０００人以上（平成31年1月1日～令和元年12月31日）
</t>
    </r>
    <r>
      <rPr>
        <b/>
        <u/>
        <sz val="7"/>
        <color theme="1"/>
        <rFont val="ＭＳ Ｐゴシック"/>
        <family val="3"/>
        <charset val="128"/>
      </rPr>
      <t>※がんに係る薬物療法とは経口または静注による全身投与を対象とする。ただし内分泌療法単独の場合は含めない。なお、患者数については1レジメンあたりを1人として計上する。</t>
    </r>
    <rPh sb="5" eb="7">
      <t>ヤクブツ</t>
    </rPh>
    <rPh sb="52" eb="53">
      <t>カカ</t>
    </rPh>
    <rPh sb="54" eb="56">
      <t>ヤクブツ</t>
    </rPh>
    <rPh sb="56" eb="58">
      <t>リョウホウ</t>
    </rPh>
    <rPh sb="103" eb="106">
      <t>カンジャスウ</t>
    </rPh>
    <rPh sb="121" eb="122">
      <t>ニン</t>
    </rPh>
    <rPh sb="125" eb="127">
      <t>ケイジョウ</t>
    </rPh>
    <phoneticPr fontId="4"/>
  </si>
  <si>
    <r>
      <t xml:space="preserve">放射線治療のべ患者数　年間２００人以上（平成31年1月1日～令和元年12月31日）
</t>
    </r>
    <r>
      <rPr>
        <b/>
        <u/>
        <sz val="7"/>
        <color theme="1"/>
        <rFont val="ＭＳ Ｐゴシック"/>
        <family val="3"/>
        <charset val="128"/>
      </rPr>
      <t>※放射線治療とは医科点数表第2章第12部の放射線治療に含まれるものとする。ただし、血液照射は除く。なお、患者数については複数部位照射する場合でも、一連の治療計画であれば1人として計上する。</t>
    </r>
    <rPh sb="43" eb="46">
      <t>ホウシャセン</t>
    </rPh>
    <rPh sb="46" eb="48">
      <t>チリョウ</t>
    </rPh>
    <rPh sb="94" eb="97">
      <t>カンジャスウ</t>
    </rPh>
    <rPh sb="102" eb="104">
      <t>フクスウ</t>
    </rPh>
    <rPh sb="104" eb="106">
      <t>ブイ</t>
    </rPh>
    <rPh sb="106" eb="108">
      <t>ショウシャ</t>
    </rPh>
    <rPh sb="110" eb="112">
      <t>バアイ</t>
    </rPh>
    <rPh sb="115" eb="117">
      <t>イチレン</t>
    </rPh>
    <rPh sb="118" eb="120">
      <t>チリョウ</t>
    </rPh>
    <rPh sb="120" eb="122">
      <t>ケイカク</t>
    </rPh>
    <rPh sb="127" eb="128">
      <t>ニン</t>
    </rPh>
    <rPh sb="131" eb="133">
      <t>ケイジョウ</t>
    </rPh>
    <phoneticPr fontId="4"/>
  </si>
  <si>
    <r>
      <t>緩和ケアチームの新規介入患者数　年間５０人以上（平成31年1月1日～令和元年12月31日）</t>
    </r>
    <r>
      <rPr>
        <b/>
        <u/>
        <sz val="7"/>
        <color theme="1"/>
        <rFont val="ＭＳ Ｐゴシック"/>
        <family val="3"/>
        <charset val="128"/>
      </rPr>
      <t xml:space="preserve">
なお、患者数については同一入院期間内であれば複数回介入しても1人として計上する。</t>
    </r>
    <rPh sb="16" eb="18">
      <t>ネンカン</t>
    </rPh>
    <rPh sb="20" eb="21">
      <t>ニン</t>
    </rPh>
    <rPh sb="21" eb="23">
      <t>イジョウ</t>
    </rPh>
    <rPh sb="49" eb="52">
      <t>カンジャスウ</t>
    </rPh>
    <rPh sb="57" eb="59">
      <t>ドウイツ</t>
    </rPh>
    <rPh sb="59" eb="61">
      <t>ニュウイン</t>
    </rPh>
    <rPh sb="61" eb="64">
      <t>キカンナイ</t>
    </rPh>
    <rPh sb="68" eb="71">
      <t>フクスウカイ</t>
    </rPh>
    <rPh sb="71" eb="73">
      <t>カイニュウ</t>
    </rPh>
    <rPh sb="77" eb="78">
      <t>ニン</t>
    </rPh>
    <rPh sb="81" eb="83">
      <t>ケイジョウ</t>
    </rPh>
    <phoneticPr fontId="4"/>
  </si>
  <si>
    <t>手術等の状況（平成31年1月1日～令和元年12月31日）</t>
    <rPh sb="0" eb="2">
      <t>シュジュツ</t>
    </rPh>
    <rPh sb="2" eb="3">
      <t>トウ</t>
    </rPh>
    <rPh sb="4" eb="6">
      <t>ジョウキョウ</t>
    </rPh>
    <rPh sb="7" eb="9">
      <t>ヘイセイ</t>
    </rPh>
    <rPh sb="11" eb="12">
      <t>ネン</t>
    </rPh>
    <rPh sb="13" eb="14">
      <t>ガツ</t>
    </rPh>
    <rPh sb="14" eb="16">
      <t>ツイタチ</t>
    </rPh>
    <rPh sb="17" eb="19">
      <t>レイワ</t>
    </rPh>
    <rPh sb="19" eb="21">
      <t>ガンネン</t>
    </rPh>
    <rPh sb="23" eb="24">
      <t>ガツ</t>
    </rPh>
    <rPh sb="26" eb="27">
      <t>ニチ</t>
    </rPh>
    <phoneticPr fontId="4"/>
  </si>
  <si>
    <t>全てのがんを対象としたのべ患者数　（平成31年1月1日～令和元年12月31日の間に放射線治療を開始した患者数）</t>
    <phoneticPr fontId="4"/>
  </si>
  <si>
    <t>我が国に多いがんを対象としたのべ患者数　（平成31年1月1日～令和元年12月31日の間に放射線治療を開始した患者数）</t>
    <rPh sb="16" eb="18">
      <t>カンジャ</t>
    </rPh>
    <rPh sb="18" eb="19">
      <t>スウ</t>
    </rPh>
    <rPh sb="21" eb="23">
      <t>ヘイセイ</t>
    </rPh>
    <rPh sb="25" eb="26">
      <t>ネン</t>
    </rPh>
    <rPh sb="27" eb="28">
      <t>ガツ</t>
    </rPh>
    <rPh sb="28" eb="30">
      <t>ツイタチ</t>
    </rPh>
    <rPh sb="31" eb="33">
      <t>レイワ</t>
    </rPh>
    <rPh sb="33" eb="35">
      <t>ガンネン</t>
    </rPh>
    <rPh sb="37" eb="38">
      <t>ガツ</t>
    </rPh>
    <rPh sb="40" eb="41">
      <t>ニチ</t>
    </rPh>
    <phoneticPr fontId="4"/>
  </si>
  <si>
    <t>緩和ケアチームに対する新規診療症例の状況（重複可）（平成31年1月1日～令和元年12月31日）</t>
    <rPh sb="0" eb="2">
      <t>カンワ</t>
    </rPh>
    <rPh sb="8" eb="9">
      <t>タイ</t>
    </rPh>
    <rPh sb="11" eb="13">
      <t>シンキ</t>
    </rPh>
    <rPh sb="13" eb="15">
      <t>シンリョウ</t>
    </rPh>
    <rPh sb="15" eb="17">
      <t>ショウレイ</t>
    </rPh>
    <rPh sb="18" eb="20">
      <t>ジョウキョウ</t>
    </rPh>
    <rPh sb="21" eb="23">
      <t>チョウフク</t>
    </rPh>
    <rPh sb="23" eb="24">
      <t>カ</t>
    </rPh>
    <phoneticPr fontId="4"/>
  </si>
  <si>
    <t>学校における児童、生徒へのがん教育に、当該医療機関の医師等の医療従事者を派遣した延べ回数（平成31年4月1日～令和２年3月31日）</t>
    <rPh sb="55" eb="57">
      <t>レイワ</t>
    </rPh>
    <phoneticPr fontId="4"/>
  </si>
  <si>
    <t>令和２年9月1日現在</t>
    <rPh sb="0" eb="2">
      <t>レイワ</t>
    </rPh>
    <rPh sb="3" eb="4">
      <t>ネン</t>
    </rPh>
    <phoneticPr fontId="3"/>
  </si>
  <si>
    <t>令和２年9月1日現在</t>
    <rPh sb="0" eb="2">
      <t>レイワ</t>
    </rPh>
    <rPh sb="3" eb="4">
      <t>ネン</t>
    </rPh>
    <rPh sb="5" eb="6">
      <t>ツキ</t>
    </rPh>
    <rPh sb="7" eb="8">
      <t>ヒ</t>
    </rPh>
    <rPh sb="8" eb="10">
      <t>ゲンザイ</t>
    </rPh>
    <phoneticPr fontId="4"/>
  </si>
  <si>
    <t>緩和ケア外来患者の年間受診患者のべ数（平成31年1月1日～令和元年12月31日）</t>
    <rPh sb="0" eb="2">
      <t>カンワ</t>
    </rPh>
    <rPh sb="4" eb="6">
      <t>ガイライ</t>
    </rPh>
    <rPh sb="29" eb="31">
      <t>レイワ</t>
    </rPh>
    <rPh sb="31" eb="33">
      <t>ガンネン</t>
    </rPh>
    <phoneticPr fontId="4"/>
  </si>
  <si>
    <t>緩和ケア外来患者の年間新規診療症例数（平成31年1月1日～令和元年12月31日）</t>
    <rPh sb="0" eb="2">
      <t>カンワ</t>
    </rPh>
    <rPh sb="4" eb="6">
      <t>ガイライ</t>
    </rPh>
    <rPh sb="6" eb="8">
      <t>カンジャ</t>
    </rPh>
    <rPh sb="9" eb="11">
      <t>ネンカン</t>
    </rPh>
    <rPh sb="11" eb="13">
      <t>シンキ</t>
    </rPh>
    <rPh sb="13" eb="15">
      <t>シンリョウ</t>
    </rPh>
    <rPh sb="15" eb="17">
      <t>ショウレイ</t>
    </rPh>
    <rPh sb="17" eb="18">
      <t>スウ</t>
    </rPh>
    <phoneticPr fontId="4"/>
  </si>
  <si>
    <t>地域の医療機関からの年間新規紹介患者数（平成31年1月1日～令和元年12月31日）</t>
    <rPh sb="0" eb="2">
      <t>チイキ</t>
    </rPh>
    <rPh sb="3" eb="5">
      <t>イリョウ</t>
    </rPh>
    <rPh sb="5" eb="7">
      <t>キカン</t>
    </rPh>
    <rPh sb="10" eb="12">
      <t>ネンカン</t>
    </rPh>
    <rPh sb="12" eb="14">
      <t>シンキ</t>
    </rPh>
    <rPh sb="14" eb="16">
      <t>ショウカイ</t>
    </rPh>
    <rPh sb="16" eb="19">
      <t>カンジャスウ</t>
    </rPh>
    <phoneticPr fontId="4"/>
  </si>
  <si>
    <t>令和２年9月1日現在</t>
    <rPh sb="0" eb="2">
      <t>レイワ</t>
    </rPh>
    <rPh sb="3" eb="4">
      <t>ネン</t>
    </rPh>
    <phoneticPr fontId="4"/>
  </si>
  <si>
    <t>緩和ケア病棟の平均在院日数（平成31年1月1日～令和元年12月31日）</t>
    <rPh sb="0" eb="2">
      <t>カンワ</t>
    </rPh>
    <rPh sb="4" eb="6">
      <t>ビョウトウ</t>
    </rPh>
    <rPh sb="7" eb="9">
      <t>ヘイキン</t>
    </rPh>
    <rPh sb="9" eb="11">
      <t>ザイイン</t>
    </rPh>
    <rPh sb="11" eb="13">
      <t>ニッスウ</t>
    </rPh>
    <phoneticPr fontId="4"/>
  </si>
  <si>
    <t>緩和ケア病棟の年間新入院患者数（平成31年1月1日～令和元年12月31日）</t>
    <rPh sb="0" eb="2">
      <t>カンワ</t>
    </rPh>
    <rPh sb="4" eb="6">
      <t>ビョウトウ</t>
    </rPh>
    <rPh sb="7" eb="9">
      <t>ネンカン</t>
    </rPh>
    <rPh sb="9" eb="10">
      <t>シン</t>
    </rPh>
    <rPh sb="10" eb="12">
      <t>ニュウイン</t>
    </rPh>
    <rPh sb="12" eb="14">
      <t>カンジャ</t>
    </rPh>
    <rPh sb="14" eb="15">
      <t>スウ</t>
    </rPh>
    <phoneticPr fontId="4"/>
  </si>
  <si>
    <t>緩和ケア病棟の年間転退院患者数（平成31年1月1日～令和元年12月31日）</t>
    <rPh sb="0" eb="2">
      <t>カンワ</t>
    </rPh>
    <rPh sb="4" eb="6">
      <t>ビョウトウ</t>
    </rPh>
    <rPh sb="7" eb="9">
      <t>ネンカン</t>
    </rPh>
    <rPh sb="9" eb="10">
      <t>テン</t>
    </rPh>
    <rPh sb="10" eb="12">
      <t>タイイン</t>
    </rPh>
    <rPh sb="12" eb="15">
      <t>カンジャスウ</t>
    </rPh>
    <phoneticPr fontId="4"/>
  </si>
  <si>
    <t>緩和ケア病棟の年間死亡患者数（平成31年1月1日～令和元年12月31日）</t>
    <rPh sb="0" eb="2">
      <t>カンワ</t>
    </rPh>
    <rPh sb="4" eb="6">
      <t>ビョウトウ</t>
    </rPh>
    <rPh sb="7" eb="9">
      <t>ネンカン</t>
    </rPh>
    <rPh sb="9" eb="11">
      <t>シボウ</t>
    </rPh>
    <rPh sb="11" eb="13">
      <t>カンジャ</t>
    </rPh>
    <rPh sb="13" eb="14">
      <t>スウ</t>
    </rPh>
    <phoneticPr fontId="4"/>
  </si>
  <si>
    <t>・緊急緩和ケア病床の入院患者数（平成31年1月1日～令和元年12月31日）</t>
    <rPh sb="1" eb="3">
      <t>キンキュウ</t>
    </rPh>
    <rPh sb="3" eb="5">
      <t>カンワ</t>
    </rPh>
    <rPh sb="7" eb="9">
      <t>ビョウショウ</t>
    </rPh>
    <rPh sb="10" eb="12">
      <t>ニュウイン</t>
    </rPh>
    <rPh sb="12" eb="15">
      <t>カンジャスウ</t>
    </rPh>
    <phoneticPr fontId="4"/>
  </si>
  <si>
    <t>平成31年1月1日～令和元年12月31日</t>
    <phoneticPr fontId="4"/>
  </si>
  <si>
    <t>開催回数
（平成31年1月1日～令和元年12月31日）</t>
    <rPh sb="0" eb="2">
      <t>カイサイ</t>
    </rPh>
    <rPh sb="2" eb="4">
      <t>カイスウ</t>
    </rPh>
    <rPh sb="6" eb="8">
      <t>ヘイセイ</t>
    </rPh>
    <rPh sb="10" eb="11">
      <t>ネン</t>
    </rPh>
    <rPh sb="12" eb="13">
      <t>ガツ</t>
    </rPh>
    <rPh sb="13" eb="15">
      <t>ツイタチ</t>
    </rPh>
    <rPh sb="16" eb="18">
      <t>レイワ</t>
    </rPh>
    <rPh sb="18" eb="20">
      <t>ガンネン</t>
    </rPh>
    <rPh sb="22" eb="23">
      <t>ガツ</t>
    </rPh>
    <rPh sb="25" eb="26">
      <t>ニチ</t>
    </rPh>
    <phoneticPr fontId="4"/>
  </si>
  <si>
    <t>令和２年9月1日現在</t>
    <rPh sb="0" eb="2">
      <t>レイワ</t>
    </rPh>
    <rPh sb="3" eb="4">
      <t>ネン</t>
    </rPh>
    <rPh sb="4" eb="5">
      <t>ヘイネン</t>
    </rPh>
    <rPh sb="5" eb="6">
      <t>ガツ</t>
    </rPh>
    <rPh sb="7" eb="8">
      <t>ヒ</t>
    </rPh>
    <rPh sb="8" eb="10">
      <t>ゲンザイ</t>
    </rPh>
    <phoneticPr fontId="0"/>
  </si>
  <si>
    <t>平成31年1月1日～令和元年12月31日</t>
    <rPh sb="0" eb="2">
      <t>ヘイセイ</t>
    </rPh>
    <rPh sb="4" eb="5">
      <t>ネン</t>
    </rPh>
    <rPh sb="6" eb="7">
      <t>ガツ</t>
    </rPh>
    <rPh sb="7" eb="9">
      <t>ツイタチ</t>
    </rPh>
    <rPh sb="10" eb="12">
      <t>レイワ</t>
    </rPh>
    <rPh sb="12" eb="14">
      <t>ガンネン</t>
    </rPh>
    <rPh sb="16" eb="17">
      <t>ガツ</t>
    </rPh>
    <rPh sb="19" eb="20">
      <t>ニチ</t>
    </rPh>
    <phoneticPr fontId="4"/>
  </si>
  <si>
    <t>●年間の相談総件数（平成31年1月1日～令和元年12月31日）</t>
    <rPh sb="1" eb="3">
      <t>ネンカン</t>
    </rPh>
    <rPh sb="4" eb="6">
      <t>ソウダン</t>
    </rPh>
    <rPh sb="6" eb="7">
      <t>ソウ</t>
    </rPh>
    <rPh sb="7" eb="9">
      <t>ケンスウ</t>
    </rPh>
    <rPh sb="10" eb="12">
      <t>ヘイセイ</t>
    </rPh>
    <rPh sb="14" eb="15">
      <t>ネン</t>
    </rPh>
    <rPh sb="16" eb="17">
      <t>ガツ</t>
    </rPh>
    <rPh sb="17" eb="19">
      <t>ツイタチ</t>
    </rPh>
    <rPh sb="20" eb="22">
      <t>レイワ</t>
    </rPh>
    <rPh sb="22" eb="24">
      <t>ガンネン</t>
    </rPh>
    <rPh sb="26" eb="27">
      <t>ガツ</t>
    </rPh>
    <rPh sb="29" eb="30">
      <t>ニチ</t>
    </rPh>
    <phoneticPr fontId="4"/>
  </si>
  <si>
    <t>１．相談件数（平成31年1月1日～令和元年12月31日）</t>
    <rPh sb="7" eb="9">
      <t>ヘイセイ</t>
    </rPh>
    <rPh sb="11" eb="12">
      <t>ネン</t>
    </rPh>
    <rPh sb="13" eb="14">
      <t>ガツ</t>
    </rPh>
    <rPh sb="14" eb="16">
      <t>ツイタチ</t>
    </rPh>
    <rPh sb="17" eb="19">
      <t>レイワ</t>
    </rPh>
    <rPh sb="19" eb="21">
      <t>ガンネン</t>
    </rPh>
    <rPh sb="23" eb="24">
      <t>ガツ</t>
    </rPh>
    <rPh sb="26" eb="27">
      <t>ニチ</t>
    </rPh>
    <phoneticPr fontId="4"/>
  </si>
  <si>
    <t>●以下の内容についてそれぞれ相談件数を記載してください。（平成31年1月1日～令和元年12月31日）</t>
    <rPh sb="1" eb="3">
      <t>イカ</t>
    </rPh>
    <rPh sb="4" eb="6">
      <t>ナイヨウ</t>
    </rPh>
    <rPh sb="14" eb="16">
      <t>ソウダン</t>
    </rPh>
    <rPh sb="16" eb="18">
      <t>ケンスウ</t>
    </rPh>
    <rPh sb="19" eb="21">
      <t>キサイ</t>
    </rPh>
    <rPh sb="29" eb="31">
      <t>ヘイセイ</t>
    </rPh>
    <rPh sb="33" eb="34">
      <t>ネン</t>
    </rPh>
    <rPh sb="35" eb="36">
      <t>ガツ</t>
    </rPh>
    <rPh sb="36" eb="38">
      <t>ツイタチ</t>
    </rPh>
    <rPh sb="39" eb="41">
      <t>レイワ</t>
    </rPh>
    <rPh sb="41" eb="43">
      <t>ガンネン</t>
    </rPh>
    <rPh sb="45" eb="46">
      <t>ガツ</t>
    </rPh>
    <rPh sb="48" eb="49">
      <t>ニチ</t>
    </rPh>
    <phoneticPr fontId="4"/>
  </si>
  <si>
    <t>令和２年9月1日現在</t>
    <rPh sb="0" eb="2">
      <t>レイワ</t>
    </rPh>
    <rPh sb="3" eb="4">
      <t>ネン</t>
    </rPh>
    <rPh sb="4" eb="5">
      <t>ガンネン</t>
    </rPh>
    <rPh sb="5" eb="6">
      <t>ツキ</t>
    </rPh>
    <rPh sb="7" eb="8">
      <t>ヒ</t>
    </rPh>
    <rPh sb="8" eb="10">
      <t>ゲンザイ</t>
    </rPh>
    <phoneticPr fontId="4"/>
  </si>
  <si>
    <t>令和２年9月1日現在</t>
    <rPh sb="0" eb="2">
      <t>レイワ</t>
    </rPh>
    <phoneticPr fontId="4"/>
  </si>
  <si>
    <t>臨床試験・治験の問い合わせ窓口（令和２年9月1日現在）</t>
    <rPh sb="0" eb="2">
      <t>リンショウ</t>
    </rPh>
    <rPh sb="2" eb="4">
      <t>シケン</t>
    </rPh>
    <rPh sb="5" eb="7">
      <t>チケン</t>
    </rPh>
    <rPh sb="8" eb="9">
      <t>ト</t>
    </rPh>
    <rPh sb="10" eb="11">
      <t>ア</t>
    </rPh>
    <rPh sb="13" eb="15">
      <t>マドグチ</t>
    </rPh>
    <rPh sb="16" eb="18">
      <t>レイワ</t>
    </rPh>
    <rPh sb="19" eb="20">
      <t>ネン</t>
    </rPh>
    <rPh sb="20" eb="21">
      <t>ヘイネン</t>
    </rPh>
    <rPh sb="21" eb="22">
      <t>ゲツ</t>
    </rPh>
    <rPh sb="23" eb="24">
      <t>ヒ</t>
    </rPh>
    <rPh sb="24" eb="26">
      <t>ゲンザイ</t>
    </rPh>
    <phoneticPr fontId="4"/>
  </si>
  <si>
    <t>令和２年9月1日現在</t>
    <rPh sb="0" eb="2">
      <t>レイワ</t>
    </rPh>
    <rPh sb="3" eb="4">
      <t>ネン</t>
    </rPh>
    <phoneticPr fontId="0"/>
  </si>
  <si>
    <t>令和２年9月1日現在</t>
    <rPh sb="0" eb="2">
      <t>レイワ</t>
    </rPh>
    <rPh sb="3" eb="4">
      <t>ネン</t>
    </rPh>
    <rPh sb="8" eb="10">
      <t>ゲンザイ</t>
    </rPh>
    <phoneticPr fontId="4"/>
  </si>
  <si>
    <t>都道府県がん診療連携協議会の開催回数（平成31年1月1日～令和元年12月31日）</t>
    <rPh sb="29" eb="31">
      <t>レイワ</t>
    </rPh>
    <rPh sb="31" eb="33">
      <t>ガンネン</t>
    </rPh>
    <phoneticPr fontId="4"/>
  </si>
  <si>
    <t>令和２年9月1日現在</t>
    <rPh sb="0" eb="2">
      <t>レイワ</t>
    </rPh>
    <phoneticPr fontId="3"/>
  </si>
  <si>
    <t>令和２年9月1日現在</t>
    <rPh sb="0" eb="2">
      <t>レイワ</t>
    </rPh>
    <rPh sb="3" eb="4">
      <t>ネン</t>
    </rPh>
    <rPh sb="4" eb="5">
      <t>ヘイネン</t>
    </rPh>
    <rPh sb="5" eb="6">
      <t>ツキ</t>
    </rPh>
    <rPh sb="7" eb="8">
      <t>ヒ</t>
    </rPh>
    <rPh sb="8" eb="10">
      <t>ゲンザイ</t>
    </rPh>
    <phoneticPr fontId="4"/>
  </si>
  <si>
    <t>令和２年9月1日現在</t>
    <rPh sb="0" eb="2">
      <t>レイワ</t>
    </rPh>
    <phoneticPr fontId="0"/>
  </si>
  <si>
    <t>平成31年1月1日～令和元年12月31日</t>
    <rPh sb="4" eb="5">
      <t>ネン</t>
    </rPh>
    <rPh sb="6" eb="7">
      <t>ガツ</t>
    </rPh>
    <rPh sb="7" eb="9">
      <t>ツイタチ</t>
    </rPh>
    <rPh sb="10" eb="12">
      <t>レイワ</t>
    </rPh>
    <rPh sb="12" eb="14">
      <t>ガンネン</t>
    </rPh>
    <rPh sb="16" eb="17">
      <t>ガツ</t>
    </rPh>
    <rPh sb="19" eb="20">
      <t>ニチ</t>
    </rPh>
    <phoneticPr fontId="3"/>
  </si>
  <si>
    <t>■グループ指定のがん診療連携拠点病院との定期的なカンファレンスの開催実施件数（平成31年1月1日～令和元年12月31日）</t>
    <rPh sb="49" eb="51">
      <t>レイワ</t>
    </rPh>
    <rPh sb="51" eb="53">
      <t>ガンネン</t>
    </rPh>
    <phoneticPr fontId="4"/>
  </si>
  <si>
    <t>年間新入院患者数（平成31年1月1日～令和元年12月31日）</t>
    <rPh sb="0" eb="2">
      <t>ネンカン</t>
    </rPh>
    <rPh sb="2" eb="3">
      <t>シン</t>
    </rPh>
    <rPh sb="3" eb="5">
      <t>ニュウイン</t>
    </rPh>
    <rPh sb="5" eb="8">
      <t>カンジャスウ</t>
    </rPh>
    <rPh sb="7" eb="8">
      <t>カズ</t>
    </rPh>
    <rPh sb="9" eb="11">
      <t>ヘイセイ</t>
    </rPh>
    <rPh sb="13" eb="14">
      <t>ネン</t>
    </rPh>
    <rPh sb="15" eb="16">
      <t>ガツ</t>
    </rPh>
    <rPh sb="16" eb="18">
      <t>ツイタチ</t>
    </rPh>
    <rPh sb="19" eb="21">
      <t>レイワ</t>
    </rPh>
    <rPh sb="21" eb="23">
      <t>ガンネン</t>
    </rPh>
    <rPh sb="25" eb="26">
      <t>ガツ</t>
    </rPh>
    <rPh sb="28" eb="29">
      <t>ニチ</t>
    </rPh>
    <phoneticPr fontId="4"/>
  </si>
  <si>
    <t>特殊疾患病棟入院料（A309）</t>
    <phoneticPr fontId="4" type="Hiragana"/>
  </si>
  <si>
    <t>がん拠点病院加算（Ａ232）</t>
    <rPh sb="2" eb="4">
      <t>キョテン</t>
    </rPh>
    <rPh sb="4" eb="6">
      <t>ビョウイン</t>
    </rPh>
    <rPh sb="6" eb="8">
      <t>カサン</t>
    </rPh>
    <phoneticPr fontId="4"/>
  </si>
  <si>
    <t>医療安全対策加算１（A234）　</t>
    <phoneticPr fontId="4"/>
  </si>
  <si>
    <t>医療安全対策地域連携加算１（A234 イ）</t>
    <rPh sb="0" eb="2">
      <t>いりょう</t>
    </rPh>
    <rPh sb="2" eb="4">
      <t>あんぜん</t>
    </rPh>
    <rPh sb="4" eb="6">
      <t>たいさく</t>
    </rPh>
    <rPh sb="6" eb="8">
      <t>ちいき</t>
    </rPh>
    <rPh sb="8" eb="10">
      <t>れんけい</t>
    </rPh>
    <rPh sb="10" eb="12">
      <t>かさん</t>
    </rPh>
    <phoneticPr fontId="4" type="Hiragana"/>
  </si>
  <si>
    <t>医療安全対策加算２（A234）　</t>
    <phoneticPr fontId="4"/>
  </si>
  <si>
    <t>医療安全対策地域連携加算２（A234 ロ）</t>
    <rPh sb="0" eb="2">
      <t>いりょう</t>
    </rPh>
    <rPh sb="2" eb="4">
      <t>あんぜん</t>
    </rPh>
    <rPh sb="4" eb="6">
      <t>たいさく</t>
    </rPh>
    <rPh sb="6" eb="8">
      <t>ちいき</t>
    </rPh>
    <rPh sb="8" eb="10">
      <t>れんけい</t>
    </rPh>
    <rPh sb="10" eb="12">
      <t>かさん</t>
    </rPh>
    <phoneticPr fontId="4" type="Hiragana"/>
  </si>
  <si>
    <t>緩和ケア病棟入院料１（A310）</t>
    <rPh sb="0" eb="2">
      <t>カンワ</t>
    </rPh>
    <rPh sb="4" eb="6">
      <t>ビョウトウ</t>
    </rPh>
    <rPh sb="6" eb="9">
      <t>ニュウインリョウ</t>
    </rPh>
    <phoneticPr fontId="4"/>
  </si>
  <si>
    <t>がん性疼痛緩和指導管理料（B001 22）</t>
    <phoneticPr fontId="4"/>
  </si>
  <si>
    <t>がん患者指導管理料 イ （B001 23）</t>
    <rPh sb="2" eb="4">
      <t>カンジャ</t>
    </rPh>
    <rPh sb="4" eb="6">
      <t>シドウ</t>
    </rPh>
    <rPh sb="6" eb="9">
      <t>カンリリョウ</t>
    </rPh>
    <phoneticPr fontId="4"/>
  </si>
  <si>
    <t>がん患者指導管理料 ロ （B001 23）</t>
    <phoneticPr fontId="4"/>
  </si>
  <si>
    <t>がん患者指導管理料 ハ （B001 23）</t>
    <phoneticPr fontId="4"/>
  </si>
  <si>
    <t>病棟薬剤業務実施加算１</t>
    <phoneticPr fontId="4" type="Hiragana"/>
  </si>
  <si>
    <t>病棟薬剤業務実施加算２</t>
    <phoneticPr fontId="4" type="Hiragana"/>
  </si>
  <si>
    <t>画像診断管理加算３（第４部　通則）</t>
    <rPh sb="10" eb="11">
      <t>ダイ</t>
    </rPh>
    <rPh sb="12" eb="13">
      <t>ブ</t>
    </rPh>
    <rPh sb="14" eb="16">
      <t>ツウソク</t>
    </rPh>
    <phoneticPr fontId="4"/>
  </si>
  <si>
    <t>ポジトロン断層・コンピューター断層複合撮影（E101-3）</t>
    <rPh sb="5" eb="7">
      <t>ダンソウ</t>
    </rPh>
    <phoneticPr fontId="4"/>
  </si>
  <si>
    <t>外来化学療法加算1（A）15歳以上</t>
    <rPh sb="15" eb="17">
      <t>イジョウ</t>
    </rPh>
    <phoneticPr fontId="4"/>
  </si>
  <si>
    <t>外来化学療法加算1（B）15歳以上</t>
    <rPh sb="15" eb="17">
      <t>いじょう</t>
    </rPh>
    <phoneticPr fontId="4" type="Hiragana"/>
  </si>
  <si>
    <t>外来化学療法加算２（A）15歳以上</t>
    <rPh sb="15" eb="17">
      <t>いじょう</t>
    </rPh>
    <phoneticPr fontId="4" type="Hiragana"/>
  </si>
  <si>
    <t>外来化学療法加算２（B）15歳以上</t>
    <rPh sb="15" eb="17">
      <t>イジョウ</t>
    </rPh>
    <phoneticPr fontId="4"/>
  </si>
  <si>
    <t>周術期口腔機能管理後手術加算（第10部　通則）</t>
    <phoneticPr fontId="4" type="Hiragana"/>
  </si>
  <si>
    <t>がんの治療に際する妊孕性温存治療を自施設で実施できる。</t>
    <rPh sb="14" eb="16">
      <t>チリョウ</t>
    </rPh>
    <rPh sb="17" eb="18">
      <t>ジ</t>
    </rPh>
    <rPh sb="18" eb="20">
      <t>シセツ</t>
    </rPh>
    <rPh sb="21" eb="23">
      <t>ジッシ</t>
    </rPh>
    <phoneticPr fontId="4"/>
  </si>
  <si>
    <t>がんの治療に際する妊孕性温存目的で精巣内精子採取術（Onco-TESE)を行った患者の人数（平成31年1月1日～令和元年12月31日）</t>
    <phoneticPr fontId="4"/>
  </si>
  <si>
    <t>院内がん登録数（入院、外来は問わない自施設初回治療開始分：症例区分20および30）年間５００件以上（平成31年1月1日～令和元年12月31日）</t>
    <rPh sb="25" eb="27">
      <t>カイシ</t>
    </rPh>
    <rPh sb="50" eb="52">
      <t>ヘイセイ</t>
    </rPh>
    <rPh sb="54" eb="55">
      <t>ネン</t>
    </rPh>
    <rPh sb="56" eb="57">
      <t>ガツ</t>
    </rPh>
    <rPh sb="57" eb="59">
      <t>ツイタチ</t>
    </rPh>
    <rPh sb="60" eb="62">
      <t>レイワ</t>
    </rPh>
    <rPh sb="62" eb="64">
      <t>ガンネン</t>
    </rPh>
    <rPh sb="66" eb="67">
      <t>ガツ</t>
    </rPh>
    <rPh sb="69" eb="70">
      <t>ニチ</t>
    </rPh>
    <phoneticPr fontId="4"/>
  </si>
  <si>
    <t>ＡＹＡ世代にあるがん患者への治療・支援を自施設で提供している。</t>
    <phoneticPr fontId="4"/>
  </si>
  <si>
    <t>ＡＹＡ世代にあるがん患者への治療・支援について自施設で提供している場合、病院ホームページ等でわかりやすく広報している。
　※上段で「いいえ」とした場合、便宜上「-」を選択してください（未入力チェックのため）。</t>
    <rPh sb="23" eb="24">
      <t>ジ</t>
    </rPh>
    <rPh sb="24" eb="26">
      <t>シセツ</t>
    </rPh>
    <rPh sb="27" eb="29">
      <t>テイキョウ</t>
    </rPh>
    <rPh sb="33" eb="35">
      <t>バアイ</t>
    </rPh>
    <rPh sb="36" eb="38">
      <t>ビョウイン</t>
    </rPh>
    <rPh sb="62" eb="64">
      <t>ジョウダン</t>
    </rPh>
    <rPh sb="73" eb="75">
      <t>バアイ</t>
    </rPh>
    <rPh sb="76" eb="79">
      <t>ベンギジョウ</t>
    </rPh>
    <rPh sb="83" eb="85">
      <t>センタク</t>
    </rPh>
    <rPh sb="92" eb="95">
      <t>ミニュウリョク</t>
    </rPh>
    <phoneticPr fontId="4"/>
  </si>
  <si>
    <t>がんゲノム医療を自施設で提供している。</t>
    <phoneticPr fontId="4"/>
  </si>
  <si>
    <t>がんゲノム医療を自施設で提供している場合、病院ホームページ等でわかりやすく広報している。
　※上段で「いいえ」とした場合、便宜上「-」を選択してください（未入力チェックのため）。</t>
    <rPh sb="8" eb="9">
      <t>ジ</t>
    </rPh>
    <rPh sb="9" eb="11">
      <t>シセツ</t>
    </rPh>
    <rPh sb="12" eb="14">
      <t>テイキョウ</t>
    </rPh>
    <rPh sb="18" eb="20">
      <t>バアイ</t>
    </rPh>
    <rPh sb="21" eb="23">
      <t>ビョウイン</t>
    </rPh>
    <rPh sb="47" eb="49">
      <t>ジョウダン</t>
    </rPh>
    <rPh sb="58" eb="60">
      <t>バアイ</t>
    </rPh>
    <rPh sb="61" eb="64">
      <t>ベンギジョウ</t>
    </rPh>
    <rPh sb="68" eb="70">
      <t>センタク</t>
    </rPh>
    <rPh sb="77" eb="80">
      <t>ミニュウリョク</t>
    </rPh>
    <phoneticPr fontId="4"/>
  </si>
  <si>
    <t>自施設の診療機能や診療実績、地域連携に関する実績や活動状況の他、がん患者の療養生活の質について把握・評価し、課題認識を院内の関係者で共有した上で、組織的な改善策を講じている。なお、その際、QIの利用や、第三者による評価、拠点病院間の実地調査等を用いる等の工夫をしている。</t>
    <rPh sb="92" eb="93">
      <t>サイ</t>
    </rPh>
    <rPh sb="97" eb="99">
      <t>リヨウ</t>
    </rPh>
    <rPh sb="101" eb="104">
      <t>ダイサンシャ</t>
    </rPh>
    <rPh sb="107" eb="109">
      <t>ヒョウカ</t>
    </rPh>
    <rPh sb="110" eb="112">
      <t>キョテン</t>
    </rPh>
    <rPh sb="112" eb="114">
      <t>ビョウイン</t>
    </rPh>
    <rPh sb="114" eb="115">
      <t>カン</t>
    </rPh>
    <rPh sb="116" eb="118">
      <t>ジッチ</t>
    </rPh>
    <rPh sb="118" eb="120">
      <t>チョウサ</t>
    </rPh>
    <rPh sb="120" eb="121">
      <t>トウ</t>
    </rPh>
    <rPh sb="122" eb="123">
      <t>モチ</t>
    </rPh>
    <rPh sb="125" eb="126">
      <t>トウ</t>
    </rPh>
    <rPh sb="127" eb="129">
      <t>クフウ</t>
    </rPh>
    <phoneticPr fontId="4"/>
  </si>
  <si>
    <t>がんの治療に際する妊孕性温存目的で精子保存を行った患者の人数（平成31年1月1日～令和元年12月32日）</t>
    <rPh sb="28" eb="29">
      <t>ニン</t>
    </rPh>
    <rPh sb="41" eb="43">
      <t>レイワ</t>
    </rPh>
    <rPh sb="43" eb="45">
      <t>ガンネン</t>
    </rPh>
    <phoneticPr fontId="4"/>
  </si>
  <si>
    <t>　　　　　　①</t>
    <phoneticPr fontId="4"/>
  </si>
  <si>
    <t>協力している調査研究について簡潔に記載すること（例：Quality Indicator（以下「QI」という。）等）</t>
    <rPh sb="0" eb="2">
      <t>キョウリョク</t>
    </rPh>
    <rPh sb="6" eb="8">
      <t>チョウサ</t>
    </rPh>
    <rPh sb="8" eb="10">
      <t>ケンキュウ</t>
    </rPh>
    <rPh sb="14" eb="16">
      <t>カンケツ</t>
    </rPh>
    <rPh sb="17" eb="19">
      <t>キサイ</t>
    </rPh>
    <rPh sb="24" eb="25">
      <t>レイ</t>
    </rPh>
    <rPh sb="44" eb="46">
      <t>イカ</t>
    </rPh>
    <rPh sb="55" eb="56">
      <t>トウ</t>
    </rPh>
    <phoneticPr fontId="4"/>
  </si>
  <si>
    <t>令和２年9月1日時点では専任の医師は配置できていないが（兼任で配置している）、令和３年4月1日段階での整備を行う予定である。</t>
    <rPh sb="0" eb="2">
      <t>レイワ</t>
    </rPh>
    <rPh sb="3" eb="4">
      <t>ネン</t>
    </rPh>
    <rPh sb="5" eb="6">
      <t>ガツ</t>
    </rPh>
    <rPh sb="7" eb="8">
      <t>ニチ</t>
    </rPh>
    <rPh sb="8" eb="10">
      <t>ジテン</t>
    </rPh>
    <rPh sb="12" eb="14">
      <t>センニン</t>
    </rPh>
    <rPh sb="15" eb="17">
      <t>イシ</t>
    </rPh>
    <rPh sb="18" eb="20">
      <t>ハイチ</t>
    </rPh>
    <rPh sb="28" eb="30">
      <t>ケンニン</t>
    </rPh>
    <rPh sb="31" eb="33">
      <t>ハイチ</t>
    </rPh>
    <rPh sb="39" eb="41">
      <t>レイワ</t>
    </rPh>
    <rPh sb="42" eb="43">
      <t>ネン</t>
    </rPh>
    <rPh sb="44" eb="45">
      <t>ガツ</t>
    </rPh>
    <rPh sb="46" eb="47">
      <t>ニチ</t>
    </rPh>
    <rPh sb="47" eb="49">
      <t>ダンカイ</t>
    </rPh>
    <rPh sb="51" eb="53">
      <t>セイビ</t>
    </rPh>
    <rPh sb="54" eb="55">
      <t>オコナ</t>
    </rPh>
    <rPh sb="56" eb="58">
      <t>ヨテイ</t>
    </rPh>
    <phoneticPr fontId="4"/>
  </si>
  <si>
    <t>平成31年○月○日～令和元年○月○日までの期間、放射線治療機器の入れ替えを行ったため同期間の治療ができなかった。令和元年○月○日以降は通常通りの治療を行っている。また、直近1年間の治療実績は○件であった。</t>
    <rPh sb="0" eb="2">
      <t>ヘイセイ</t>
    </rPh>
    <rPh sb="4" eb="5">
      <t>ネン</t>
    </rPh>
    <rPh sb="6" eb="7">
      <t>ガツ</t>
    </rPh>
    <rPh sb="8" eb="9">
      <t>ニチ</t>
    </rPh>
    <rPh sb="10" eb="12">
      <t>レイワ</t>
    </rPh>
    <rPh sb="12" eb="14">
      <t>ガンネン</t>
    </rPh>
    <rPh sb="15" eb="16">
      <t>ガツ</t>
    </rPh>
    <rPh sb="17" eb="18">
      <t>ニチ</t>
    </rPh>
    <rPh sb="21" eb="23">
      <t>キカン</t>
    </rPh>
    <rPh sb="24" eb="27">
      <t>ホウシャセン</t>
    </rPh>
    <rPh sb="27" eb="29">
      <t>チリョウ</t>
    </rPh>
    <rPh sb="29" eb="31">
      <t>キキ</t>
    </rPh>
    <rPh sb="32" eb="33">
      <t>イ</t>
    </rPh>
    <rPh sb="34" eb="35">
      <t>カ</t>
    </rPh>
    <rPh sb="37" eb="38">
      <t>オコナ</t>
    </rPh>
    <rPh sb="42" eb="45">
      <t>ドウキカン</t>
    </rPh>
    <rPh sb="46" eb="48">
      <t>チリョウ</t>
    </rPh>
    <rPh sb="56" eb="58">
      <t>レイワ</t>
    </rPh>
    <rPh sb="61" eb="62">
      <t>ガツ</t>
    </rPh>
    <rPh sb="63" eb="64">
      <t>ニチ</t>
    </rPh>
    <rPh sb="64" eb="66">
      <t>イコウ</t>
    </rPh>
    <rPh sb="67" eb="69">
      <t>ツウジョウ</t>
    </rPh>
    <rPh sb="69" eb="70">
      <t>ドオ</t>
    </rPh>
    <rPh sb="72" eb="74">
      <t>チリョウ</t>
    </rPh>
    <rPh sb="75" eb="76">
      <t>オコナ</t>
    </rPh>
    <rPh sb="84" eb="86">
      <t>チョッキン</t>
    </rPh>
    <rPh sb="87" eb="89">
      <t>ネンカン</t>
    </rPh>
    <rPh sb="90" eb="92">
      <t>チリョウ</t>
    </rPh>
    <rPh sb="92" eb="94">
      <t>ジッセキ</t>
    </rPh>
    <rPh sb="96" eb="97">
      <t>ケン</t>
    </rPh>
    <phoneticPr fontId="4"/>
  </si>
  <si>
    <t>緩和ケア研修会の開催</t>
    <rPh sb="0" eb="2">
      <t>カンワ</t>
    </rPh>
    <rPh sb="4" eb="6">
      <t>ケンシュウ</t>
    </rPh>
    <rPh sb="6" eb="7">
      <t>カイ</t>
    </rPh>
    <rPh sb="8" eb="10">
      <t>カイサイ</t>
    </rPh>
    <phoneticPr fontId="4"/>
  </si>
  <si>
    <t>今般の新型コロナウイルス感染症の流行に伴い、予定していた緩和ケア研修会が中止となっていたが、今後○月にWebでの開催を予定している。</t>
    <rPh sb="0" eb="2">
      <t>コンパン</t>
    </rPh>
    <rPh sb="3" eb="5">
      <t>シンガタ</t>
    </rPh>
    <rPh sb="12" eb="15">
      <t>カンセンショウ</t>
    </rPh>
    <rPh sb="16" eb="18">
      <t>リュウコウ</t>
    </rPh>
    <rPh sb="19" eb="20">
      <t>トモナ</t>
    </rPh>
    <rPh sb="22" eb="24">
      <t>ヨテイ</t>
    </rPh>
    <rPh sb="28" eb="30">
      <t>カンワ</t>
    </rPh>
    <rPh sb="32" eb="35">
      <t>ケンシュウカイ</t>
    </rPh>
    <rPh sb="36" eb="38">
      <t>チュウシ</t>
    </rPh>
    <phoneticPr fontId="4"/>
  </si>
  <si>
    <t>基礎研修（１）～（３）を修了した専従及び専任の相談支援に携わる者をそれぞれ一人ずつ配置</t>
    <rPh sb="0" eb="2">
      <t>キソ</t>
    </rPh>
    <rPh sb="2" eb="4">
      <t>ケンシュウ</t>
    </rPh>
    <rPh sb="12" eb="14">
      <t>シュウリョウ</t>
    </rPh>
    <rPh sb="16" eb="18">
      <t>センジュウ</t>
    </rPh>
    <rPh sb="18" eb="19">
      <t>オヨ</t>
    </rPh>
    <rPh sb="20" eb="22">
      <t>センニン</t>
    </rPh>
    <rPh sb="23" eb="25">
      <t>ソウダン</t>
    </rPh>
    <rPh sb="25" eb="27">
      <t>シエン</t>
    </rPh>
    <rPh sb="28" eb="29">
      <t>タズサ</t>
    </rPh>
    <rPh sb="31" eb="32">
      <t>モノ</t>
    </rPh>
    <rPh sb="37" eb="39">
      <t>ヒトリ</t>
    </rPh>
    <rPh sb="41" eb="43">
      <t>ハイチ</t>
    </rPh>
    <phoneticPr fontId="4"/>
  </si>
  <si>
    <t>今般の新型コロナウイルス感染症の流行に伴い、受講を予定していた基礎研修（３）の研修会が中止となっていたが、今後○月に受講予定である。</t>
    <rPh sb="0" eb="2">
      <t>コンパン</t>
    </rPh>
    <rPh sb="3" eb="5">
      <t>シンガタ</t>
    </rPh>
    <rPh sb="12" eb="15">
      <t>カンセンショウ</t>
    </rPh>
    <rPh sb="16" eb="18">
      <t>リュウコウ</t>
    </rPh>
    <rPh sb="19" eb="20">
      <t>トモナ</t>
    </rPh>
    <rPh sb="22" eb="24">
      <t>ジュコウ</t>
    </rPh>
    <rPh sb="25" eb="27">
      <t>ヨテイ</t>
    </rPh>
    <rPh sb="31" eb="33">
      <t>キソ</t>
    </rPh>
    <rPh sb="33" eb="35">
      <t>ケンシュウ</t>
    </rPh>
    <rPh sb="39" eb="42">
      <t>ケンシュウカイ</t>
    </rPh>
    <rPh sb="43" eb="45">
      <t>チュウシ</t>
    </rPh>
    <rPh sb="53" eb="55">
      <t>コンゴ</t>
    </rPh>
    <rPh sb="56" eb="57">
      <t>ガツ</t>
    </rPh>
    <rPh sb="58" eb="60">
      <t>ジュコウ</t>
    </rPh>
    <rPh sb="60" eb="62">
      <t>ヨテイ</t>
    </rPh>
    <phoneticPr fontId="4"/>
  </si>
  <si>
    <t>専従の院内がん登録中級者認定を受けている者の配置</t>
    <rPh sb="0" eb="2">
      <t>センジュウ</t>
    </rPh>
    <rPh sb="3" eb="5">
      <t>インナイ</t>
    </rPh>
    <rPh sb="7" eb="9">
      <t>トウロク</t>
    </rPh>
    <rPh sb="9" eb="12">
      <t>チュウキュウシャ</t>
    </rPh>
    <rPh sb="12" eb="14">
      <t>ニンテイ</t>
    </rPh>
    <rPh sb="15" eb="16">
      <t>ウ</t>
    </rPh>
    <rPh sb="20" eb="21">
      <t>モノ</t>
    </rPh>
    <rPh sb="22" eb="24">
      <t>ハイチ</t>
    </rPh>
    <phoneticPr fontId="4"/>
  </si>
  <si>
    <t>今般の新型コロナウイルス感染症の流行に伴い、受講を予定していた中級者認定試験が中止となっていたが、今後○月に受験予定である。</t>
    <rPh sb="0" eb="2">
      <t>コンパン</t>
    </rPh>
    <rPh sb="3" eb="5">
      <t>シンガタ</t>
    </rPh>
    <rPh sb="12" eb="15">
      <t>カンセンショウ</t>
    </rPh>
    <rPh sb="16" eb="18">
      <t>リュウコウ</t>
    </rPh>
    <rPh sb="19" eb="20">
      <t>トモナ</t>
    </rPh>
    <rPh sb="22" eb="24">
      <t>ジュコウ</t>
    </rPh>
    <rPh sb="25" eb="27">
      <t>ヨテイ</t>
    </rPh>
    <rPh sb="31" eb="34">
      <t>チュウキュウシャ</t>
    </rPh>
    <rPh sb="34" eb="36">
      <t>ニンテイ</t>
    </rPh>
    <rPh sb="36" eb="38">
      <t>シケン</t>
    </rPh>
    <rPh sb="39" eb="41">
      <t>チュウシ</t>
    </rPh>
    <rPh sb="49" eb="51">
      <t>コンゴ</t>
    </rPh>
    <rPh sb="52" eb="53">
      <t>ガツ</t>
    </rPh>
    <rPh sb="54" eb="56">
      <t>ジュケン</t>
    </rPh>
    <rPh sb="56" eb="58">
      <t>ヨテイ</t>
    </rPh>
    <phoneticPr fontId="4"/>
  </si>
  <si>
    <t>URL</t>
    <phoneticPr fontId="4"/>
  </si>
  <si>
    <r>
      <t>当該疾患の治療に関する内容が掲載されているページを記載出来ます</t>
    </r>
    <r>
      <rPr>
        <sz val="14"/>
        <rFont val="ＭＳ Ｐゴシック"/>
        <family val="3"/>
        <charset val="128"/>
      </rPr>
      <t>（</t>
    </r>
    <r>
      <rPr>
        <b/>
        <sz val="14"/>
        <color rgb="FFFF0000"/>
        <rFont val="ＭＳ Ｐゴシック"/>
        <family val="3"/>
        <charset val="128"/>
      </rPr>
      <t>任意</t>
    </r>
    <r>
      <rPr>
        <sz val="14"/>
        <rFont val="ＭＳ Ｐゴシック"/>
        <family val="3"/>
        <charset val="128"/>
      </rPr>
      <t>）</t>
    </r>
    <rPh sb="0" eb="2">
      <t>トウガイ</t>
    </rPh>
    <rPh sb="2" eb="4">
      <t>シッカン</t>
    </rPh>
    <rPh sb="5" eb="7">
      <t>チリョウ</t>
    </rPh>
    <rPh sb="8" eb="9">
      <t>カン</t>
    </rPh>
    <rPh sb="11" eb="13">
      <t>ナイヨウ</t>
    </rPh>
    <rPh sb="14" eb="16">
      <t>ケイサイ</t>
    </rPh>
    <rPh sb="25" eb="27">
      <t>キサイ</t>
    </rPh>
    <rPh sb="27" eb="29">
      <t>デキ</t>
    </rPh>
    <rPh sb="32" eb="34">
      <t>ニンイ</t>
    </rPh>
    <phoneticPr fontId="4"/>
  </si>
  <si>
    <t>（平成31年1月1日～令和元年12月31日）</t>
    <rPh sb="11" eb="13">
      <t>レイワ</t>
    </rPh>
    <rPh sb="13" eb="15">
      <t>ガンネン</t>
    </rPh>
    <phoneticPr fontId="4"/>
  </si>
  <si>
    <t>問い合わせ先電話番号</t>
    <phoneticPr fontId="4"/>
  </si>
  <si>
    <t>がん対策情報センターによる「相談支援センター相談員研修・基礎研修」（１）～（３）の修了者数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41" eb="44">
      <t>シュウリョウシャ</t>
    </rPh>
    <rPh sb="43" eb="44">
      <t>シャ</t>
    </rPh>
    <rPh sb="44" eb="45">
      <t>スウ</t>
    </rPh>
    <phoneticPr fontId="4"/>
  </si>
  <si>
    <t>がん対策情報センターによる「相談支援センター相談員研修・基礎研修」（１）および（２）の修了者数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43" eb="45">
      <t>シュウリョウ</t>
    </rPh>
    <rPh sb="45" eb="46">
      <t>シャ</t>
    </rPh>
    <rPh sb="46" eb="47">
      <t>スウ</t>
    </rPh>
    <phoneticPr fontId="4"/>
  </si>
  <si>
    <t>がん対策情報センターによる「相談支援センター相談員研修・基礎研修」（１）のみの修了者数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39" eb="41">
      <t>シュウリョウ</t>
    </rPh>
    <rPh sb="41" eb="42">
      <t>シャ</t>
    </rPh>
    <rPh sb="42" eb="43">
      <t>スウ</t>
    </rPh>
    <phoneticPr fontId="4"/>
  </si>
  <si>
    <t>左のうち
両立支援コーディネーター研修を受講した人数</t>
    <rPh sb="0" eb="1">
      <t>ヒダリ</t>
    </rPh>
    <rPh sb="5" eb="7">
      <t>リョウリツ</t>
    </rPh>
    <rPh sb="7" eb="9">
      <t>シエン</t>
    </rPh>
    <rPh sb="17" eb="19">
      <t>ケンシュウ</t>
    </rPh>
    <rPh sb="20" eb="22">
      <t>ジュコウ</t>
    </rPh>
    <rPh sb="24" eb="26">
      <t>ニンズウ</t>
    </rPh>
    <phoneticPr fontId="4"/>
  </si>
  <si>
    <t>　②がん患者の妊よう性温存のための他施設へ紹介した患者の人数（平成31年1月1日～令和元年12月31日）</t>
    <rPh sb="4" eb="6">
      <t>カンジャ</t>
    </rPh>
    <rPh sb="7" eb="8">
      <t>ニン</t>
    </rPh>
    <rPh sb="10" eb="11">
      <t>セイ</t>
    </rPh>
    <rPh sb="11" eb="13">
      <t>オンゾン</t>
    </rPh>
    <rPh sb="17" eb="18">
      <t>タ</t>
    </rPh>
    <rPh sb="18" eb="20">
      <t>シセツ</t>
    </rPh>
    <rPh sb="21" eb="23">
      <t>ショウカイ</t>
    </rPh>
    <rPh sb="25" eb="27">
      <t>カンジャ</t>
    </rPh>
    <rPh sb="28" eb="30">
      <t>ニンズウ</t>
    </rPh>
    <rPh sb="31" eb="33">
      <t>ヘイセイ</t>
    </rPh>
    <rPh sb="35" eb="36">
      <t>ネン</t>
    </rPh>
    <rPh sb="37" eb="38">
      <t>ガツ</t>
    </rPh>
    <rPh sb="38" eb="40">
      <t>ツイタチ</t>
    </rPh>
    <rPh sb="41" eb="43">
      <t>レイワ</t>
    </rPh>
    <rPh sb="43" eb="45">
      <t>ガンネン</t>
    </rPh>
    <rPh sb="47" eb="48">
      <t>ガツ</t>
    </rPh>
    <rPh sb="50" eb="51">
      <t>ニチ</t>
    </rPh>
    <phoneticPr fontId="4"/>
  </si>
  <si>
    <t>　③紹介先施設名</t>
    <rPh sb="2" eb="5">
      <t>ショウカイサキ</t>
    </rPh>
    <rPh sb="5" eb="8">
      <t>シセツメイ</t>
    </rPh>
    <phoneticPr fontId="4"/>
  </si>
  <si>
    <t>　アピアランスに関する相談に院内で対応している</t>
    <rPh sb="8" eb="9">
      <t>カン</t>
    </rPh>
    <rPh sb="11" eb="13">
      <t>ソウダン</t>
    </rPh>
    <rPh sb="14" eb="16">
      <t>インナイ</t>
    </rPh>
    <rPh sb="17" eb="19">
      <t>タイオウ</t>
    </rPh>
    <phoneticPr fontId="4"/>
  </si>
  <si>
    <t>　自殺に関する諸問題に院内で対応している</t>
    <rPh sb="1" eb="3">
      <t>ジサツ</t>
    </rPh>
    <rPh sb="4" eb="5">
      <t>カン</t>
    </rPh>
    <rPh sb="7" eb="10">
      <t>ショモンダイ</t>
    </rPh>
    <rPh sb="11" eb="13">
      <t>インナイ</t>
    </rPh>
    <rPh sb="14" eb="16">
      <t>タイオウ</t>
    </rPh>
    <phoneticPr fontId="4"/>
  </si>
  <si>
    <t>ピアサポーターによる相談支援を導入している。</t>
    <phoneticPr fontId="4"/>
  </si>
  <si>
    <t>JCI</t>
    <phoneticPr fontId="4"/>
  </si>
  <si>
    <t>ISO9001</t>
    <phoneticPr fontId="4"/>
  </si>
  <si>
    <t>特定機能病院間のピアレビュー</t>
    <rPh sb="0" eb="2">
      <t>トクテイ</t>
    </rPh>
    <rPh sb="2" eb="4">
      <t>キノウ</t>
    </rPh>
    <rPh sb="4" eb="7">
      <t>ビョウインカン</t>
    </rPh>
    <phoneticPr fontId="4"/>
  </si>
  <si>
    <t>日本私立医科大学協会主催
私立医科大学附属病院における医療安全に関する相互ラウンド</t>
    <phoneticPr fontId="4"/>
  </si>
  <si>
    <t>管轄保健所が実施する医療監視</t>
    <rPh sb="0" eb="2">
      <t>カンカツ</t>
    </rPh>
    <rPh sb="2" eb="5">
      <t>ホケンジョ</t>
    </rPh>
    <rPh sb="6" eb="8">
      <t>ジッシ</t>
    </rPh>
    <rPh sb="10" eb="12">
      <t>イリョウ</t>
    </rPh>
    <rPh sb="12" eb="14">
      <t>カンシ</t>
    </rPh>
    <phoneticPr fontId="4"/>
  </si>
  <si>
    <t>利害関係のない第三者が参加する監査委員会</t>
    <phoneticPr fontId="4"/>
  </si>
  <si>
    <t>②医療安全に関する第三者評価の状況について記載してください。
※有効期間の定められているものについてはその期間内であれば有効、定められていないものについては1年以内に実施されている場合は有効。</t>
    <rPh sb="1" eb="3">
      <t>イリョウ</t>
    </rPh>
    <rPh sb="3" eb="5">
      <t>アンゼン</t>
    </rPh>
    <rPh sb="6" eb="7">
      <t>カン</t>
    </rPh>
    <rPh sb="9" eb="12">
      <t>ダイサンシャ</t>
    </rPh>
    <rPh sb="12" eb="14">
      <t>ヒョウカ</t>
    </rPh>
    <rPh sb="15" eb="17">
      <t>ジョウキョウ</t>
    </rPh>
    <rPh sb="21" eb="23">
      <t>キサイ</t>
    </rPh>
    <rPh sb="32" eb="34">
      <t>ユウコウ</t>
    </rPh>
    <rPh sb="34" eb="36">
      <t>キカン</t>
    </rPh>
    <rPh sb="37" eb="38">
      <t>サダ</t>
    </rPh>
    <rPh sb="53" eb="55">
      <t>キカン</t>
    </rPh>
    <rPh sb="55" eb="56">
      <t>ナイ</t>
    </rPh>
    <rPh sb="60" eb="62">
      <t>ユウコウ</t>
    </rPh>
    <rPh sb="63" eb="64">
      <t>サダ</t>
    </rPh>
    <rPh sb="79" eb="80">
      <t>ネン</t>
    </rPh>
    <rPh sb="80" eb="82">
      <t>イナイ</t>
    </rPh>
    <rPh sb="83" eb="85">
      <t>ジッシ</t>
    </rPh>
    <rPh sb="90" eb="92">
      <t>バアイ</t>
    </rPh>
    <rPh sb="93" eb="95">
      <t>ユウコウ</t>
    </rPh>
    <phoneticPr fontId="4"/>
  </si>
  <si>
    <t>平成30年○月○○日</t>
    <rPh sb="0" eb="2">
      <t>ヘイセイ</t>
    </rPh>
    <rPh sb="4" eb="5">
      <t>ネン</t>
    </rPh>
    <rPh sb="5" eb="6">
      <t>ヘイネン</t>
    </rPh>
    <rPh sb="6" eb="7">
      <t>ガツ</t>
    </rPh>
    <rPh sb="9" eb="10">
      <t>ニチ</t>
    </rPh>
    <phoneticPr fontId="4"/>
  </si>
  <si>
    <t>有効期間
（定められている場合のみ記載）</t>
    <rPh sb="0" eb="2">
      <t>ユウコウ</t>
    </rPh>
    <rPh sb="2" eb="4">
      <t>キカン</t>
    </rPh>
    <rPh sb="6" eb="7">
      <t>サダ</t>
    </rPh>
    <rPh sb="13" eb="15">
      <t>バアイ</t>
    </rPh>
    <rPh sb="17" eb="19">
      <t>キサイ</t>
    </rPh>
    <phoneticPr fontId="4"/>
  </si>
  <si>
    <t>令和４年○月○○日</t>
    <rPh sb="0" eb="2">
      <t>レイワ</t>
    </rPh>
    <rPh sb="3" eb="4">
      <t>ネン</t>
    </rPh>
    <rPh sb="4" eb="5">
      <t>ヘイネン</t>
    </rPh>
    <rPh sb="5" eb="6">
      <t>ガツ</t>
    </rPh>
    <rPh sb="8" eb="9">
      <t>ニチ</t>
    </rPh>
    <phoneticPr fontId="4"/>
  </si>
  <si>
    <t>日本医療機能評価機構
病院機能評価</t>
    <rPh sb="0" eb="2">
      <t>ニホン</t>
    </rPh>
    <rPh sb="2" eb="4">
      <t>イリョウ</t>
    </rPh>
    <rPh sb="4" eb="6">
      <t>キノウ</t>
    </rPh>
    <rPh sb="6" eb="8">
      <t>ヒョウカ</t>
    </rPh>
    <rPh sb="8" eb="10">
      <t>キコウ</t>
    </rPh>
    <rPh sb="11" eb="13">
      <t>ビョウイン</t>
    </rPh>
    <rPh sb="13" eb="15">
      <t>キノウ</t>
    </rPh>
    <rPh sb="15" eb="17">
      <t>ヒョウカ</t>
    </rPh>
    <phoneticPr fontId="4"/>
  </si>
  <si>
    <t>平成29年○月○○日</t>
    <rPh sb="0" eb="2">
      <t>ヘイセイ</t>
    </rPh>
    <rPh sb="4" eb="5">
      <t>ネン</t>
    </rPh>
    <rPh sb="5" eb="6">
      <t>ヘイネン</t>
    </rPh>
    <rPh sb="6" eb="7">
      <t>ガツ</t>
    </rPh>
    <rPh sb="9" eb="10">
      <t>ニチ</t>
    </rPh>
    <phoneticPr fontId="4"/>
  </si>
  <si>
    <t>令和３年○月○○日</t>
    <rPh sb="0" eb="2">
      <t>レイワ</t>
    </rPh>
    <rPh sb="3" eb="4">
      <t>ネン</t>
    </rPh>
    <rPh sb="4" eb="5">
      <t>ヘイネン</t>
    </rPh>
    <rPh sb="5" eb="6">
      <t>ガツ</t>
    </rPh>
    <rPh sb="8" eb="9">
      <t>ニチ</t>
    </rPh>
    <phoneticPr fontId="4"/>
  </si>
  <si>
    <t>電話番号</t>
    <rPh sb="2" eb="4">
      <t>バンゴウ</t>
    </rPh>
    <phoneticPr fontId="4"/>
  </si>
  <si>
    <t>電話番号</t>
    <rPh sb="0" eb="2">
      <t>デンワ</t>
    </rPh>
    <rPh sb="2" eb="4">
      <t>バンゴウ</t>
    </rPh>
    <phoneticPr fontId="4"/>
  </si>
  <si>
    <t>電話番号</t>
    <rPh sb="2" eb="4">
      <t>バンゴウ</t>
    </rPh>
    <phoneticPr fontId="4"/>
  </si>
  <si>
    <t>電話番号</t>
    <phoneticPr fontId="4"/>
  </si>
  <si>
    <t>FAX番号</t>
    <phoneticPr fontId="4"/>
  </si>
  <si>
    <r>
      <t>メールアドレス</t>
    </r>
    <r>
      <rPr>
        <sz val="11"/>
        <rFont val="ＭＳ Ｐゴシック"/>
        <family val="3"/>
        <charset val="128"/>
      </rPr>
      <t xml:space="preserve">
</t>
    </r>
    <r>
      <rPr>
        <sz val="10"/>
        <rFont val="ＭＳ Ｐゴシック"/>
        <family val="3"/>
        <charset val="128"/>
      </rPr>
      <t>※個人のメールアドレスは記載しないでください</t>
    </r>
    <rPh sb="9" eb="11">
      <t>コジン</t>
    </rPh>
    <rPh sb="20" eb="22">
      <t>キサイ</t>
    </rPh>
    <phoneticPr fontId="4"/>
  </si>
  <si>
    <t>当該がんに係る年間の手術件数（平成31年1月1日～令和元年12月31日）</t>
    <rPh sb="0" eb="2">
      <t>トウガイ</t>
    </rPh>
    <rPh sb="5" eb="6">
      <t>カカワ</t>
    </rPh>
    <rPh sb="7" eb="9">
      <t>ネンカン</t>
    </rPh>
    <rPh sb="10" eb="12">
      <t>シュジュツ</t>
    </rPh>
    <rPh sb="12" eb="14">
      <t>ケンスウ</t>
    </rPh>
    <rPh sb="13" eb="14">
      <t>カズ</t>
    </rPh>
    <rPh sb="15" eb="17">
      <t>ヘイセイ</t>
    </rPh>
    <rPh sb="19" eb="20">
      <t>ネン</t>
    </rPh>
    <rPh sb="21" eb="22">
      <t>ガツ</t>
    </rPh>
    <rPh sb="22" eb="24">
      <t>ツイタチ</t>
    </rPh>
    <rPh sb="25" eb="27">
      <t>レイワ</t>
    </rPh>
    <rPh sb="27" eb="29">
      <t>ガンネン</t>
    </rPh>
    <rPh sb="31" eb="32">
      <t>ガツ</t>
    </rPh>
    <rPh sb="34" eb="35">
      <t>ニチ</t>
    </rPh>
    <phoneticPr fontId="4"/>
  </si>
  <si>
    <t>　　※経口または静注による全身投与を対象とし、件数については１レジメンあたりを１件として計上する。</t>
    <rPh sb="3" eb="5">
      <t>ケイコウ</t>
    </rPh>
    <rPh sb="8" eb="10">
      <t>ジョウチュウ</t>
    </rPh>
    <rPh sb="13" eb="15">
      <t>ゼンシン</t>
    </rPh>
    <rPh sb="15" eb="17">
      <t>トウヨ</t>
    </rPh>
    <rPh sb="18" eb="20">
      <t>タイショウ</t>
    </rPh>
    <rPh sb="23" eb="25">
      <t>ケンスウ</t>
    </rPh>
    <rPh sb="40" eb="41">
      <t>ケン</t>
    </rPh>
    <rPh sb="44" eb="46">
      <t>ケイジョウ</t>
    </rPh>
    <phoneticPr fontId="4"/>
  </si>
  <si>
    <t>当該がんに対する年間の化学療法件数（平成31年1月1日～令和元年12月31日）</t>
    <rPh sb="5" eb="6">
      <t>タイ</t>
    </rPh>
    <rPh sb="11" eb="13">
      <t>カガク</t>
    </rPh>
    <rPh sb="13" eb="15">
      <t>リョウホウ</t>
    </rPh>
    <phoneticPr fontId="4"/>
  </si>
  <si>
    <t>当該がんに係る年間の放射線治療件数（平成31年1月1日～令和元年12月31日）</t>
    <rPh sb="5" eb="6">
      <t>カカ</t>
    </rPh>
    <rPh sb="10" eb="13">
      <t>ホウシャセン</t>
    </rPh>
    <rPh sb="13" eb="15">
      <t>チリョウ</t>
    </rPh>
    <rPh sb="15" eb="17">
      <t>ケンスウ</t>
    </rPh>
    <phoneticPr fontId="4"/>
  </si>
  <si>
    <t>　　※複数部位照射する場合でも、一連の治療計画であれば１件として計上する。</t>
    <rPh sb="3" eb="5">
      <t>フクスウ</t>
    </rPh>
    <rPh sb="5" eb="7">
      <t>ブイ</t>
    </rPh>
    <rPh sb="7" eb="9">
      <t>ショウシャ</t>
    </rPh>
    <rPh sb="11" eb="13">
      <t>バアイ</t>
    </rPh>
    <rPh sb="16" eb="18">
      <t>イチレン</t>
    </rPh>
    <rPh sb="19" eb="21">
      <t>チリョウ</t>
    </rPh>
    <rPh sb="21" eb="23">
      <t>ケイカク</t>
    </rPh>
    <rPh sb="28" eb="29">
      <t>ケン</t>
    </rPh>
    <rPh sb="32" eb="34">
      <t>ケイジョウ</t>
    </rPh>
    <phoneticPr fontId="4"/>
  </si>
  <si>
    <t>年間新入院当該がん患者数（平成31年1月1日～令和元年12月31日）</t>
    <rPh sb="0" eb="2">
      <t>ネンカン</t>
    </rPh>
    <rPh sb="2" eb="3">
      <t>シン</t>
    </rPh>
    <rPh sb="3" eb="5">
      <t>ニュウイン</t>
    </rPh>
    <rPh sb="5" eb="7">
      <t>トウガイ</t>
    </rPh>
    <rPh sb="9" eb="12">
      <t>カンジャスウ</t>
    </rPh>
    <rPh sb="11" eb="12">
      <t>カズ</t>
    </rPh>
    <rPh sb="13" eb="15">
      <t>ヘイセイ</t>
    </rPh>
    <rPh sb="17" eb="18">
      <t>ネン</t>
    </rPh>
    <rPh sb="19" eb="20">
      <t>ガツ</t>
    </rPh>
    <rPh sb="20" eb="22">
      <t>ツイタチ</t>
    </rPh>
    <rPh sb="23" eb="25">
      <t>レイワ</t>
    </rPh>
    <rPh sb="25" eb="27">
      <t>ガンネン</t>
    </rPh>
    <rPh sb="29" eb="30">
      <t>ガツ</t>
    </rPh>
    <rPh sb="32" eb="33">
      <t>ニチ</t>
    </rPh>
    <phoneticPr fontId="4"/>
  </si>
  <si>
    <t>年間新入院患者数に占める当該がん患者の割合</t>
    <rPh sb="0" eb="2">
      <t>ネンカン</t>
    </rPh>
    <rPh sb="2" eb="3">
      <t>シン</t>
    </rPh>
    <rPh sb="3" eb="5">
      <t>ニュウイン</t>
    </rPh>
    <rPh sb="5" eb="7">
      <t>カンジャ</t>
    </rPh>
    <rPh sb="7" eb="8">
      <t>スウ</t>
    </rPh>
    <rPh sb="9" eb="10">
      <t>シ</t>
    </rPh>
    <rPh sb="12" eb="14">
      <t>トウガイ</t>
    </rPh>
    <rPh sb="16" eb="18">
      <t>カンジャ</t>
    </rPh>
    <rPh sb="19" eb="21">
      <t>ワリアイ</t>
    </rPh>
    <phoneticPr fontId="4"/>
  </si>
  <si>
    <t>年間外来当該がん患者のべ数（平成31年1月1日～令和元年12月31日）</t>
    <rPh sb="0" eb="2">
      <t>ネンカン</t>
    </rPh>
    <rPh sb="2" eb="4">
      <t>ガイライ</t>
    </rPh>
    <rPh sb="4" eb="6">
      <t>トウガイ</t>
    </rPh>
    <rPh sb="8" eb="10">
      <t>カンジャ</t>
    </rPh>
    <rPh sb="12" eb="13">
      <t>カズ</t>
    </rPh>
    <rPh sb="14" eb="16">
      <t>ヘイセイ</t>
    </rPh>
    <rPh sb="18" eb="19">
      <t>ネン</t>
    </rPh>
    <rPh sb="20" eb="21">
      <t>ガツ</t>
    </rPh>
    <rPh sb="21" eb="23">
      <t>ツイタチ</t>
    </rPh>
    <rPh sb="24" eb="26">
      <t>レイワ</t>
    </rPh>
    <rPh sb="26" eb="28">
      <t>ガンネン</t>
    </rPh>
    <rPh sb="30" eb="31">
      <t>ガツ</t>
    </rPh>
    <rPh sb="33" eb="34">
      <t>ニチ</t>
    </rPh>
    <phoneticPr fontId="4"/>
  </si>
  <si>
    <t>年間院内死亡当該がん患者数（平成31年1月1日～令和元年12月31日）</t>
    <rPh sb="0" eb="2">
      <t>ネンカン</t>
    </rPh>
    <rPh sb="2" eb="4">
      <t>インナイ</t>
    </rPh>
    <rPh sb="4" eb="6">
      <t>シボウ</t>
    </rPh>
    <rPh sb="6" eb="8">
      <t>トウガイ</t>
    </rPh>
    <rPh sb="10" eb="12">
      <t>カンジャ</t>
    </rPh>
    <rPh sb="12" eb="13">
      <t>カズ</t>
    </rPh>
    <rPh sb="14" eb="16">
      <t>ヘイセイ</t>
    </rPh>
    <rPh sb="18" eb="19">
      <t>ネン</t>
    </rPh>
    <rPh sb="20" eb="21">
      <t>ガツ</t>
    </rPh>
    <rPh sb="21" eb="23">
      <t>ツイタチ</t>
    </rPh>
    <rPh sb="24" eb="26">
      <t>レイワ</t>
    </rPh>
    <rPh sb="26" eb="28">
      <t>ガンネン</t>
    </rPh>
    <rPh sb="30" eb="31">
      <t>ガツ</t>
    </rPh>
    <rPh sb="33" eb="34">
      <t>ニチ</t>
    </rPh>
    <phoneticPr fontId="4"/>
  </si>
  <si>
    <r>
      <t>このシートに貼付することが難しい場合、</t>
    </r>
    <r>
      <rPr>
        <b/>
        <u/>
        <sz val="10"/>
        <color indexed="10"/>
        <rFont val="ＭＳ Ｐゴシック"/>
        <family val="3"/>
        <charset val="128"/>
      </rPr>
      <t>ファイル名の頭に別紙５を付けた</t>
    </r>
    <r>
      <rPr>
        <sz val="10"/>
        <rFont val="ＭＳ Ｐゴシック"/>
        <family val="3"/>
        <charset val="128"/>
      </rPr>
      <t>電子ファイル、別添資料を提出すること。</t>
    </r>
    <rPh sb="25" eb="26">
      <t>アタマ</t>
    </rPh>
    <rPh sb="31" eb="32">
      <t>ツ</t>
    </rPh>
    <phoneticPr fontId="4"/>
  </si>
  <si>
    <r>
      <t>特定のがん種に対する集学的治療提供体制について、都道府県内で最も多くの患者を診療していることを明記し、必要に応じ図等を用いわかりやすく説明してください。
このシートのほかに資料がある場合は、</t>
    </r>
    <r>
      <rPr>
        <b/>
        <u/>
        <sz val="10"/>
        <color indexed="10"/>
        <rFont val="ＭＳ Ｐゴシック"/>
        <family val="3"/>
        <charset val="128"/>
      </rPr>
      <t>ファイル名の頭に別紙24を付けた</t>
    </r>
    <r>
      <rPr>
        <sz val="10"/>
        <rFont val="ＭＳ Ｐゴシック"/>
        <family val="3"/>
        <charset val="128"/>
      </rPr>
      <t>電子ファイル、別添資料を提出すること。</t>
    </r>
    <rPh sb="47" eb="49">
      <t>メイキ</t>
    </rPh>
    <rPh sb="51" eb="53">
      <t>ヒツヨウ</t>
    </rPh>
    <rPh sb="86" eb="88">
      <t>シリョウ</t>
    </rPh>
    <rPh sb="101" eb="102">
      <t>アタマ</t>
    </rPh>
    <rPh sb="108" eb="109">
      <t>ツ</t>
    </rPh>
    <phoneticPr fontId="4"/>
  </si>
  <si>
    <t>緩和ケア外来の状況について別紙3に記入すること。</t>
    <rPh sb="4" eb="6">
      <t>ガイライ</t>
    </rPh>
    <rPh sb="7" eb="9">
      <t>ジョウキョウ</t>
    </rPh>
    <rPh sb="17" eb="19">
      <t>キニュウ</t>
    </rPh>
    <phoneticPr fontId="4"/>
  </si>
  <si>
    <t>緩和ケア病棟について別紙4に記入すること。</t>
    <phoneticPr fontId="4"/>
  </si>
  <si>
    <t>当該医療圏内の緩和ケアマップやリストを作成している場合は、別紙5に記載すること。</t>
    <rPh sb="25" eb="27">
      <t>バアイ</t>
    </rPh>
    <rPh sb="29" eb="31">
      <t>ベッシ</t>
    </rPh>
    <rPh sb="33" eb="35">
      <t>キサイ</t>
    </rPh>
    <phoneticPr fontId="4"/>
  </si>
  <si>
    <t>地域連携クリティカルパスの整備状況について、別紙6に記載すること。</t>
    <rPh sb="26" eb="28">
      <t>キサイ</t>
    </rPh>
    <phoneticPr fontId="4"/>
  </si>
  <si>
    <t>議論する場について、別紙7で回答すること</t>
    <phoneticPr fontId="4"/>
  </si>
  <si>
    <t>緩和ケアチームのメンバーに関する専門性について、別紙8に記載すること。</t>
    <rPh sb="13" eb="14">
      <t>カン</t>
    </rPh>
    <rPh sb="28" eb="30">
      <t>キサイ</t>
    </rPh>
    <phoneticPr fontId="4"/>
  </si>
  <si>
    <t>がん患者およびその家族が心の悩みや体験等を語り合うための場の状況について別紙9に記載すること。</t>
    <rPh sb="30" eb="32">
      <t>ジョウキョウ</t>
    </rPh>
    <rPh sb="40" eb="42">
      <t>キサイ</t>
    </rPh>
    <phoneticPr fontId="4"/>
  </si>
  <si>
    <t>いいえの場合、連携体制について別紙14に記載すること。</t>
    <rPh sb="20" eb="22">
      <t>キサイ</t>
    </rPh>
    <phoneticPr fontId="4"/>
  </si>
  <si>
    <t>当該医療圏または隣接する医療圏に居住するがん患者における診療実績について、別紙10に具体的に記載すること。</t>
    <rPh sb="0" eb="2">
      <t>トウガイ</t>
    </rPh>
    <rPh sb="2" eb="4">
      <t>イリョウ</t>
    </rPh>
    <rPh sb="4" eb="5">
      <t>ケン</t>
    </rPh>
    <rPh sb="8" eb="10">
      <t>リンセツ</t>
    </rPh>
    <rPh sb="12" eb="14">
      <t>イリョウ</t>
    </rPh>
    <rPh sb="14" eb="15">
      <t>ケン</t>
    </rPh>
    <rPh sb="16" eb="18">
      <t>キョジュウ</t>
    </rPh>
    <rPh sb="22" eb="24">
      <t>カンジャ</t>
    </rPh>
    <rPh sb="28" eb="30">
      <t>シンリョウ</t>
    </rPh>
    <rPh sb="30" eb="32">
      <t>ジッセキ</t>
    </rPh>
    <rPh sb="42" eb="45">
      <t>グタイテキ</t>
    </rPh>
    <rPh sb="46" eb="48">
      <t>キサイ</t>
    </rPh>
    <phoneticPr fontId="4"/>
  </si>
  <si>
    <t>相談支援センターにおける相談支援の相談件数と相談支援内容について別紙11に記載すること。</t>
    <rPh sb="0" eb="2">
      <t>ソウダン</t>
    </rPh>
    <rPh sb="2" eb="4">
      <t>シエン</t>
    </rPh>
    <rPh sb="12" eb="14">
      <t>ソウダン</t>
    </rPh>
    <rPh sb="14" eb="16">
      <t>シエン</t>
    </rPh>
    <rPh sb="17" eb="19">
      <t>ソウダン</t>
    </rPh>
    <rPh sb="19" eb="21">
      <t>ケンスウ</t>
    </rPh>
    <rPh sb="22" eb="24">
      <t>ソウダン</t>
    </rPh>
    <rPh sb="24" eb="26">
      <t>シエン</t>
    </rPh>
    <rPh sb="26" eb="28">
      <t>ナイヨウ</t>
    </rPh>
    <rPh sb="37" eb="39">
      <t>キサイ</t>
    </rPh>
    <phoneticPr fontId="4"/>
  </si>
  <si>
    <t>相談支援センターの相談対応状況について別紙12に記載すること。</t>
    <rPh sb="0" eb="2">
      <t>ソウダン</t>
    </rPh>
    <rPh sb="2" eb="4">
      <t>シエン</t>
    </rPh>
    <rPh sb="9" eb="11">
      <t>ソウダン</t>
    </rPh>
    <rPh sb="11" eb="13">
      <t>タイオウ</t>
    </rPh>
    <rPh sb="13" eb="15">
      <t>ジョウキョウ</t>
    </rPh>
    <rPh sb="24" eb="26">
      <t>キサイ</t>
    </rPh>
    <phoneticPr fontId="4"/>
  </si>
  <si>
    <t>がんに関する相談答に対する体制について、別紙13に記載すること。</t>
    <rPh sb="3" eb="4">
      <t>カン</t>
    </rPh>
    <rPh sb="6" eb="8">
      <t>ソウダン</t>
    </rPh>
    <rPh sb="8" eb="9">
      <t>トウ</t>
    </rPh>
    <rPh sb="10" eb="11">
      <t>タイ</t>
    </rPh>
    <rPh sb="13" eb="15">
      <t>タイセイ</t>
    </rPh>
    <rPh sb="20" eb="22">
      <t>ベッシ</t>
    </rPh>
    <rPh sb="25" eb="27">
      <t>キサイ</t>
    </rPh>
    <phoneticPr fontId="4"/>
  </si>
  <si>
    <t>院内外がん患者等からの相談に対応するための連携協力体制について、別紙14に記載すること</t>
    <rPh sb="0" eb="1">
      <t>イン</t>
    </rPh>
    <rPh sb="1" eb="3">
      <t>ナイガイ</t>
    </rPh>
    <rPh sb="5" eb="7">
      <t>カンジャ</t>
    </rPh>
    <rPh sb="7" eb="8">
      <t>トウ</t>
    </rPh>
    <rPh sb="11" eb="13">
      <t>ソウダン</t>
    </rPh>
    <rPh sb="14" eb="16">
      <t>タイオウ</t>
    </rPh>
    <rPh sb="21" eb="23">
      <t>レンケイ</t>
    </rPh>
    <rPh sb="23" eb="25">
      <t>キョウリョク</t>
    </rPh>
    <rPh sb="25" eb="27">
      <t>タイセイ</t>
    </rPh>
    <rPh sb="32" eb="34">
      <t>ベッシ</t>
    </rPh>
    <rPh sb="37" eb="39">
      <t>キサイ</t>
    </rPh>
    <phoneticPr fontId="4"/>
  </si>
  <si>
    <t>がんの診療に関連した専門外来の患者・医療者向け問い合わせ窓口について、別紙15に記載すること。</t>
    <rPh sb="3" eb="5">
      <t>シンリョウ</t>
    </rPh>
    <rPh sb="6" eb="8">
      <t>カンレン</t>
    </rPh>
    <rPh sb="10" eb="12">
      <t>センモン</t>
    </rPh>
    <rPh sb="12" eb="14">
      <t>ガイライ</t>
    </rPh>
    <rPh sb="15" eb="17">
      <t>カンジャ</t>
    </rPh>
    <rPh sb="18" eb="20">
      <t>イリョウ</t>
    </rPh>
    <rPh sb="20" eb="21">
      <t>シャ</t>
    </rPh>
    <rPh sb="21" eb="22">
      <t>ム</t>
    </rPh>
    <rPh sb="23" eb="24">
      <t>ト</t>
    </rPh>
    <rPh sb="25" eb="26">
      <t>ア</t>
    </rPh>
    <rPh sb="28" eb="30">
      <t>マドグチ</t>
    </rPh>
    <rPh sb="40" eb="42">
      <t>キサイ</t>
    </rPh>
    <phoneticPr fontId="4"/>
  </si>
  <si>
    <t>院内がん登録を担当する者の状況について、別紙16に記載すること。</t>
    <rPh sb="7" eb="9">
      <t>タントウ</t>
    </rPh>
    <rPh sb="11" eb="12">
      <t>シャ</t>
    </rPh>
    <rPh sb="13" eb="15">
      <t>ジョウキョウ</t>
    </rPh>
    <rPh sb="20" eb="22">
      <t>ベッシ</t>
    </rPh>
    <rPh sb="25" eb="27">
      <t>キサイ</t>
    </rPh>
    <phoneticPr fontId="4"/>
  </si>
  <si>
    <t>臨床試験、治験に関する相談窓口について、別紙17に記載すること。</t>
    <rPh sb="0" eb="2">
      <t>リンショウ</t>
    </rPh>
    <rPh sb="2" eb="4">
      <t>シケン</t>
    </rPh>
    <rPh sb="5" eb="7">
      <t>チケン</t>
    </rPh>
    <rPh sb="8" eb="9">
      <t>カン</t>
    </rPh>
    <rPh sb="11" eb="13">
      <t>ソウダン</t>
    </rPh>
    <rPh sb="13" eb="15">
      <t>マドグチ</t>
    </rPh>
    <rPh sb="20" eb="22">
      <t>ベッシ</t>
    </rPh>
    <rPh sb="25" eb="27">
      <t>キサイ</t>
    </rPh>
    <phoneticPr fontId="4"/>
  </si>
  <si>
    <t>自施設の診療機能や診療実績、地域連携に関する実績や活動状況の他、患者QOLについて把握・評価し、課題認識を院内の関係者で共有した上で、組織的な改善策を講じる体制について別紙18に記載すること。</t>
    <rPh sb="0" eb="1">
      <t>ジ</t>
    </rPh>
    <rPh sb="1" eb="3">
      <t>シセツ</t>
    </rPh>
    <rPh sb="4" eb="6">
      <t>シンリョウ</t>
    </rPh>
    <rPh sb="6" eb="8">
      <t>キノウ</t>
    </rPh>
    <rPh sb="9" eb="11">
      <t>シンリョウ</t>
    </rPh>
    <rPh sb="11" eb="13">
      <t>ジッセキ</t>
    </rPh>
    <rPh sb="14" eb="16">
      <t>チイキ</t>
    </rPh>
    <rPh sb="16" eb="18">
      <t>レンケイ</t>
    </rPh>
    <rPh sb="19" eb="20">
      <t>カン</t>
    </rPh>
    <rPh sb="22" eb="24">
      <t>ジッセキ</t>
    </rPh>
    <rPh sb="25" eb="27">
      <t>カツドウ</t>
    </rPh>
    <rPh sb="27" eb="29">
      <t>ジョウキョウ</t>
    </rPh>
    <rPh sb="30" eb="31">
      <t>ホカ</t>
    </rPh>
    <rPh sb="32" eb="34">
      <t>カンジャ</t>
    </rPh>
    <rPh sb="41" eb="43">
      <t>ハアク</t>
    </rPh>
    <rPh sb="44" eb="46">
      <t>ヒョウカ</t>
    </rPh>
    <rPh sb="48" eb="50">
      <t>カダイ</t>
    </rPh>
    <rPh sb="50" eb="52">
      <t>ニンシキ</t>
    </rPh>
    <rPh sb="53" eb="55">
      <t>インナイ</t>
    </rPh>
    <rPh sb="56" eb="59">
      <t>カンケイシャ</t>
    </rPh>
    <rPh sb="60" eb="62">
      <t>キョウユウ</t>
    </rPh>
    <rPh sb="64" eb="65">
      <t>ウエ</t>
    </rPh>
    <rPh sb="67" eb="70">
      <t>ソシキテキ</t>
    </rPh>
    <rPh sb="71" eb="74">
      <t>カイゼンサク</t>
    </rPh>
    <rPh sb="75" eb="76">
      <t>コウ</t>
    </rPh>
    <rPh sb="78" eb="80">
      <t>タイセイ</t>
    </rPh>
    <rPh sb="89" eb="91">
      <t>キサイ</t>
    </rPh>
    <phoneticPr fontId="4"/>
  </si>
  <si>
    <t>医療安全に関する研修、活用している第三者による評価を別紙19に記載すること。</t>
    <rPh sb="0" eb="2">
      <t>イリョウ</t>
    </rPh>
    <rPh sb="2" eb="4">
      <t>アンゼン</t>
    </rPh>
    <rPh sb="5" eb="6">
      <t>カン</t>
    </rPh>
    <rPh sb="8" eb="10">
      <t>ケンシュウ</t>
    </rPh>
    <rPh sb="11" eb="13">
      <t>カツヨウ</t>
    </rPh>
    <rPh sb="26" eb="28">
      <t>ベッシ</t>
    </rPh>
    <rPh sb="31" eb="33">
      <t>キサイ</t>
    </rPh>
    <phoneticPr fontId="4"/>
  </si>
  <si>
    <t>都道府県がん診療連携協議会の体制について、別紙20に記載すること。</t>
    <phoneticPr fontId="4"/>
  </si>
  <si>
    <t>当該都道府県におけるがん診療連携拠点病院が作成している地域連携クリティカルパスの一覧を別紙21として提出すること。</t>
    <phoneticPr fontId="4"/>
  </si>
  <si>
    <t>がん患者カウンセリングの提供体制について別紙22に記入すること。</t>
    <rPh sb="2" eb="4">
      <t>カンジャ</t>
    </rPh>
    <rPh sb="25" eb="27">
      <t>キニュウ</t>
    </rPh>
    <phoneticPr fontId="4"/>
  </si>
  <si>
    <t>連携協力を行っている在宅療養支援診療所等のリストについては、別紙5に記載すること。</t>
    <rPh sb="30" eb="32">
      <t>ベッシ</t>
    </rPh>
    <rPh sb="34" eb="36">
      <t>キサイ</t>
    </rPh>
    <phoneticPr fontId="4"/>
  </si>
  <si>
    <t>緩和ケアセンターのメンバー（医師および医師以外の診療従事者）の専門性について、別紙23に記載すること。</t>
    <phoneticPr fontId="4"/>
  </si>
  <si>
    <t>特定のがん種に対する集学的治療提供体制について、別紙24に記載すること。</t>
    <rPh sb="0" eb="2">
      <t>トクテイ</t>
    </rPh>
    <rPh sb="5" eb="6">
      <t>シュ</t>
    </rPh>
    <rPh sb="7" eb="8">
      <t>タイ</t>
    </rPh>
    <rPh sb="10" eb="13">
      <t>シュウガクテキ</t>
    </rPh>
    <rPh sb="13" eb="15">
      <t>チリョウ</t>
    </rPh>
    <rPh sb="15" eb="17">
      <t>テイキョウ</t>
    </rPh>
    <rPh sb="17" eb="19">
      <t>タイセイ</t>
    </rPh>
    <rPh sb="29" eb="31">
      <t>キサイ</t>
    </rPh>
    <phoneticPr fontId="4"/>
  </si>
  <si>
    <t>上記内容について、別紙25に記載すること。</t>
    <phoneticPr fontId="4"/>
  </si>
  <si>
    <t>グループ指定を受けるがん診療連携拠点病院との連携と役割分担の状況について別紙26に記載すること。</t>
    <phoneticPr fontId="4"/>
  </si>
  <si>
    <t>人材交流計画について、別紙27に記載すること。</t>
    <rPh sb="16" eb="18">
      <t>キサイ</t>
    </rPh>
    <phoneticPr fontId="4"/>
  </si>
  <si>
    <t>当該２次医療圏または隣接する医療圏に居住するがん患者における診療実績について、別紙10に具体的に記載すること（様式自由）。</t>
    <rPh sb="0" eb="2">
      <t>トウガイ</t>
    </rPh>
    <rPh sb="3" eb="4">
      <t>ジ</t>
    </rPh>
    <rPh sb="4" eb="6">
      <t>イリョウ</t>
    </rPh>
    <rPh sb="6" eb="7">
      <t>ケン</t>
    </rPh>
    <rPh sb="10" eb="12">
      <t>リンセツ</t>
    </rPh>
    <rPh sb="14" eb="16">
      <t>イリョウ</t>
    </rPh>
    <rPh sb="16" eb="17">
      <t>ケン</t>
    </rPh>
    <rPh sb="18" eb="20">
      <t>キョジュウ</t>
    </rPh>
    <rPh sb="24" eb="26">
      <t>カンジャ</t>
    </rPh>
    <rPh sb="30" eb="32">
      <t>シンリョウ</t>
    </rPh>
    <rPh sb="32" eb="34">
      <t>ジッセキ</t>
    </rPh>
    <rPh sb="44" eb="47">
      <t>グタイテキ</t>
    </rPh>
    <rPh sb="48" eb="50">
      <t>キサイ</t>
    </rPh>
    <rPh sb="55" eb="57">
      <t>ヨウシキ</t>
    </rPh>
    <rPh sb="57" eb="59">
      <t>ジユウ</t>
    </rPh>
    <phoneticPr fontId="4"/>
  </si>
  <si>
    <t>がんに関する相談等に対する体制について、別紙13に記載すること。</t>
    <rPh sb="3" eb="4">
      <t>カン</t>
    </rPh>
    <rPh sb="6" eb="8">
      <t>ソウダン</t>
    </rPh>
    <rPh sb="8" eb="9">
      <t>トウ</t>
    </rPh>
    <rPh sb="10" eb="11">
      <t>タイ</t>
    </rPh>
    <rPh sb="13" eb="15">
      <t>タイセイ</t>
    </rPh>
    <rPh sb="20" eb="22">
      <t>ベッシ</t>
    </rPh>
    <rPh sb="25" eb="27">
      <t>キサイ</t>
    </rPh>
    <phoneticPr fontId="4"/>
  </si>
  <si>
    <t>相談支援センターの相談対応状況について別紙12に記載すること。</t>
    <phoneticPr fontId="4"/>
  </si>
  <si>
    <t>■相談支援センターの体制について
　※以下の１～６に該当する人数は必ず記載すること。その他の体制についてはそれぞれ記載すること。
　※両立支援コーディネーター研修の受講は指定要件ではありません。事業の参考とさせていただきます。</t>
    <rPh sb="1" eb="3">
      <t>ソウダン</t>
    </rPh>
    <rPh sb="3" eb="5">
      <t>シエン</t>
    </rPh>
    <rPh sb="10" eb="12">
      <t>タイセイ</t>
    </rPh>
    <rPh sb="19" eb="21">
      <t>イカ</t>
    </rPh>
    <rPh sb="26" eb="28">
      <t>ガイトウ</t>
    </rPh>
    <rPh sb="30" eb="32">
      <t>ニンズ</t>
    </rPh>
    <rPh sb="33" eb="34">
      <t>カナラ</t>
    </rPh>
    <rPh sb="35" eb="37">
      <t>キサイ</t>
    </rPh>
    <rPh sb="44" eb="45">
      <t>タ</t>
    </rPh>
    <rPh sb="46" eb="48">
      <t>タイセイ</t>
    </rPh>
    <rPh sb="57" eb="59">
      <t>キサイ</t>
    </rPh>
    <rPh sb="67" eb="69">
      <t>リョウリツ</t>
    </rPh>
    <rPh sb="69" eb="71">
      <t>シエン</t>
    </rPh>
    <rPh sb="79" eb="81">
      <t>ケンシュウ</t>
    </rPh>
    <rPh sb="82" eb="84">
      <t>ジュコウ</t>
    </rPh>
    <rPh sb="85" eb="87">
      <t>シテイ</t>
    </rPh>
    <rPh sb="87" eb="89">
      <t>ヨウケン</t>
    </rPh>
    <rPh sb="97" eb="99">
      <t>ジギョウ</t>
    </rPh>
    <rPh sb="100" eb="102">
      <t>サンコウ</t>
    </rPh>
    <phoneticPr fontId="4"/>
  </si>
  <si>
    <r>
      <t>このシートに貼付することが難しい場合、</t>
    </r>
    <r>
      <rPr>
        <b/>
        <u/>
        <sz val="10"/>
        <color indexed="10"/>
        <rFont val="ＭＳ Ｐゴシック"/>
        <family val="3"/>
        <charset val="128"/>
      </rPr>
      <t>ファイル名の頭に別紙18を付けた</t>
    </r>
    <r>
      <rPr>
        <sz val="10"/>
        <rFont val="ＭＳ Ｐゴシック"/>
        <family val="3"/>
        <charset val="128"/>
      </rPr>
      <t>電子ファイル、別添資料を提出すること。</t>
    </r>
    <rPh sb="25" eb="26">
      <t>アタマ</t>
    </rPh>
    <rPh sb="32" eb="33">
      <t>ツ</t>
    </rPh>
    <phoneticPr fontId="4"/>
  </si>
  <si>
    <r>
      <t>このシートに貼付することが難しい場合、</t>
    </r>
    <r>
      <rPr>
        <b/>
        <u/>
        <sz val="10"/>
        <color indexed="10"/>
        <rFont val="ＭＳ Ｐゴシック"/>
        <family val="3"/>
        <charset val="128"/>
      </rPr>
      <t>ファイル名の頭に別紙20を付けた</t>
    </r>
    <r>
      <rPr>
        <sz val="10"/>
        <rFont val="ＭＳ Ｐゴシック"/>
        <family val="3"/>
        <charset val="128"/>
      </rPr>
      <t>電子ファイル、別添資料を提出すること。</t>
    </r>
    <rPh sb="25" eb="26">
      <t>アタマ</t>
    </rPh>
    <rPh sb="32" eb="33">
      <t>ツ</t>
    </rPh>
    <phoneticPr fontId="4"/>
  </si>
  <si>
    <r>
      <t>都道府県がん診療連携拠点病院である場合のみ、地域連携クリティカルパスの一覧を記載してください。
このシートに貼付することが難しい場合、</t>
    </r>
    <r>
      <rPr>
        <b/>
        <u/>
        <sz val="10"/>
        <color indexed="10"/>
        <rFont val="ＭＳ Ｐゴシック"/>
        <family val="3"/>
        <charset val="128"/>
      </rPr>
      <t>ファイル名の頭に別紙21を付けた</t>
    </r>
    <r>
      <rPr>
        <sz val="10"/>
        <rFont val="ＭＳ Ｐゴシック"/>
        <family val="3"/>
        <charset val="128"/>
      </rPr>
      <t>電子ファイル、別添資料を提出すること。</t>
    </r>
    <rPh sb="73" eb="74">
      <t>アタマ</t>
    </rPh>
    <rPh sb="80" eb="81">
      <t>ツ</t>
    </rPh>
    <phoneticPr fontId="4"/>
  </si>
  <si>
    <r>
      <t>緊急な治療が必要な患者や合併症を持ち高度な周術期管理が必要な患者に対するがん診療連携拠点病院等と連携による診療体制について、必要に応じ図等を用いわかりやすく説明してください。
このシートに貼付することが難しい場合、</t>
    </r>
    <r>
      <rPr>
        <b/>
        <u/>
        <sz val="10"/>
        <color indexed="10"/>
        <rFont val="ＭＳ Ｐゴシック"/>
        <family val="3"/>
        <charset val="128"/>
      </rPr>
      <t>ファイル名の頭に別紙25を付けた</t>
    </r>
    <r>
      <rPr>
        <sz val="10"/>
        <rFont val="ＭＳ Ｐゴシック"/>
        <family val="3"/>
        <charset val="128"/>
      </rPr>
      <t>電子ファイル、別添資料を提出すること。</t>
    </r>
    <rPh sb="53" eb="55">
      <t>シンリョウ</t>
    </rPh>
    <rPh sb="62" eb="64">
      <t>ヒツヨウ</t>
    </rPh>
    <rPh sb="113" eb="114">
      <t>アタマ</t>
    </rPh>
    <rPh sb="120" eb="121">
      <t>ツ</t>
    </rPh>
    <phoneticPr fontId="4"/>
  </si>
  <si>
    <t>上記1件あたりの平均対応時間　　平均　</t>
    <rPh sb="16" eb="18">
      <t>ヘイキン</t>
    </rPh>
    <phoneticPr fontId="4"/>
  </si>
  <si>
    <t>がんの治療に際する妊孕性温存目的で精子保存を行った患者の人数（平成31年1月1日～令和元年12月31日）</t>
    <rPh sb="28" eb="29">
      <t>ニン</t>
    </rPh>
    <rPh sb="41" eb="43">
      <t>レイワ</t>
    </rPh>
    <rPh sb="43" eb="45">
      <t>ガンネン</t>
    </rPh>
    <phoneticPr fontId="4"/>
  </si>
  <si>
    <t>グループ指定を受けている場合、その状況について別紙２８に記載すること。</t>
    <rPh sb="4" eb="6">
      <t>してい</t>
    </rPh>
    <rPh sb="7" eb="8">
      <t>う</t>
    </rPh>
    <rPh sb="12" eb="14">
      <t>ばあい</t>
    </rPh>
    <rPh sb="17" eb="19">
      <t>じょうきょう</t>
    </rPh>
    <rPh sb="23" eb="25">
      <t>べっし</t>
    </rPh>
    <rPh sb="28" eb="30">
      <t>きさい</t>
    </rPh>
    <phoneticPr fontId="4" type="Hiragana"/>
  </si>
  <si>
    <r>
      <t>回開催</t>
    </r>
    <r>
      <rPr>
        <sz val="10"/>
        <rFont val="ＭＳ Ｐゴシック"/>
        <family val="3"/>
        <charset val="128"/>
      </rPr>
      <t>（平成31年1月～令和元年12月）</t>
    </r>
    <rPh sb="0" eb="1">
      <t>カイ</t>
    </rPh>
    <rPh sb="1" eb="3">
      <t>カイサイ</t>
    </rPh>
    <rPh sb="4" eb="6">
      <t>ヘイセイ</t>
    </rPh>
    <rPh sb="8" eb="9">
      <t>ネン</t>
    </rPh>
    <rPh sb="10" eb="11">
      <t>ガツ</t>
    </rPh>
    <rPh sb="12" eb="14">
      <t>レイワ</t>
    </rPh>
    <rPh sb="14" eb="16">
      <t>ガンネン</t>
    </rPh>
    <rPh sb="18" eb="19">
      <t>ガツ</t>
    </rPh>
    <phoneticPr fontId="4"/>
  </si>
  <si>
    <t>令和２年9月1日現在</t>
    <rPh sb="0" eb="2">
      <t>レイワ</t>
    </rPh>
    <rPh sb="3" eb="4">
      <t>ネン</t>
    </rPh>
    <rPh sb="8" eb="10">
      <t>ゲンザイ</t>
    </rPh>
    <phoneticPr fontId="3"/>
  </si>
  <si>
    <r>
      <t>※ がん診療に関連した専門外来の「対象となる疾患名」の項目は、以下の表の疾患名を用いて記載してください。
　　表の中に、該当する病名がない場合は、その病名を直接記載してください。
　　また、すべてのがん種が対象となる場合は、「</t>
    </r>
    <r>
      <rPr>
        <b/>
        <sz val="11"/>
        <color rgb="FFFF0000"/>
        <rFont val="ＭＳ Ｐゴシック"/>
        <family val="3"/>
        <charset val="128"/>
      </rPr>
      <t>すべてのがん</t>
    </r>
    <r>
      <rPr>
        <sz val="11"/>
        <rFont val="ＭＳ Ｐゴシック"/>
        <family val="3"/>
        <charset val="128"/>
      </rPr>
      <t>」と記載してください。
※ がん患者カウンセリングについては、</t>
    </r>
    <r>
      <rPr>
        <b/>
        <sz val="11"/>
        <color indexed="10"/>
        <rFont val="ＭＳ Ｐゴシック"/>
        <family val="3"/>
        <charset val="128"/>
      </rPr>
      <t>別紙22</t>
    </r>
    <r>
      <rPr>
        <sz val="11"/>
        <rFont val="ＭＳ Ｐゴシック"/>
        <family val="3"/>
        <charset val="128"/>
      </rPr>
      <t>に記載してください。</t>
    </r>
    <rPh sb="4" eb="6">
      <t>シンリョウ</t>
    </rPh>
    <rPh sb="7" eb="9">
      <t>カンレン</t>
    </rPh>
    <rPh sb="11" eb="13">
      <t>センモン</t>
    </rPh>
    <rPh sb="13" eb="15">
      <t>ガイライ</t>
    </rPh>
    <rPh sb="17" eb="19">
      <t>タイショウ</t>
    </rPh>
    <rPh sb="22" eb="24">
      <t>シッカン</t>
    </rPh>
    <rPh sb="24" eb="25">
      <t>ナ</t>
    </rPh>
    <rPh sb="36" eb="38">
      <t>シッカン</t>
    </rPh>
    <rPh sb="43" eb="45">
      <t>キサイ</t>
    </rPh>
    <rPh sb="101" eb="102">
      <t>シュ</t>
    </rPh>
    <rPh sb="103" eb="105">
      <t>タイショウ</t>
    </rPh>
    <rPh sb="108" eb="110">
      <t>バアイ</t>
    </rPh>
    <rPh sb="121" eb="123">
      <t>キサイ</t>
    </rPh>
    <rPh sb="135" eb="137">
      <t>カンジャ</t>
    </rPh>
    <phoneticPr fontId="4"/>
  </si>
  <si>
    <t>相談支援センターの問い合わせ窓口　</t>
    <rPh sb="9" eb="10">
      <t>ト</t>
    </rPh>
    <rPh sb="11" eb="12">
      <t>ア</t>
    </rPh>
    <rPh sb="14" eb="16">
      <t>マドグチ</t>
    </rPh>
    <phoneticPr fontId="4"/>
  </si>
  <si>
    <t>相談支援センターの問い合わせ窓口</t>
    <rPh sb="9" eb="10">
      <t>ト</t>
    </rPh>
    <rPh sb="11" eb="12">
      <t>ア</t>
    </rPh>
    <rPh sb="14" eb="16">
      <t>マドグチ</t>
    </rPh>
    <phoneticPr fontId="4"/>
  </si>
  <si>
    <t>院内がん登録とＤＰＣデータの連携データを提出している。</t>
    <rPh sb="0" eb="2">
      <t>インナイ</t>
    </rPh>
    <rPh sb="4" eb="6">
      <t>トウロク</t>
    </rPh>
    <rPh sb="14" eb="16">
      <t>レンケイ</t>
    </rPh>
    <rPh sb="20" eb="22">
      <t>テイシュツ</t>
    </rPh>
    <phoneticPr fontId="4"/>
  </si>
  <si>
    <t>核医学治療を自施設で実施している。</t>
    <rPh sb="6" eb="7">
      <t>ジ</t>
    </rPh>
    <rPh sb="7" eb="9">
      <t>シセツ</t>
    </rPh>
    <rPh sb="10" eb="12">
      <t>ジッシ</t>
    </rPh>
    <phoneticPr fontId="4"/>
  </si>
  <si>
    <t>粒子線治療を自施設で実施している。</t>
    <rPh sb="6" eb="7">
      <t>ジ</t>
    </rPh>
    <rPh sb="7" eb="9">
      <t>シセツ</t>
    </rPh>
    <rPh sb="10" eb="12">
      <t>ジッシ</t>
    </rPh>
    <phoneticPr fontId="4"/>
  </si>
  <si>
    <t>最後に測定を行ったのはいつか</t>
    <rPh sb="0" eb="2">
      <t>サイゴ</t>
    </rPh>
    <rPh sb="3" eb="5">
      <t>ソクテイ</t>
    </rPh>
    <rPh sb="6" eb="7">
      <t>オコナ</t>
    </rPh>
    <phoneticPr fontId="4"/>
  </si>
  <si>
    <t>⑪</t>
    <phoneticPr fontId="4"/>
  </si>
  <si>
    <t>院内がん登録にセカンドオピニオン症例を含めている。</t>
    <phoneticPr fontId="4"/>
  </si>
  <si>
    <t>自施設における院内がん情報の集計値に（国立がん研究センターの報告書の内容を含む）について、毎年院内の会議で共有している。</t>
    <rPh sb="0" eb="3">
      <t>ジシセツ</t>
    </rPh>
    <rPh sb="7" eb="9">
      <t>インナイ</t>
    </rPh>
    <rPh sb="11" eb="13">
      <t>ジョウホウ</t>
    </rPh>
    <rPh sb="14" eb="16">
      <t>シュウケイ</t>
    </rPh>
    <rPh sb="16" eb="17">
      <t>アタイ</t>
    </rPh>
    <phoneticPr fontId="4"/>
  </si>
  <si>
    <t>自施設における院内がん情報の集計値について、ホームページや報告書などで、毎年独自に公表している。</t>
    <rPh sb="0" eb="3">
      <t>ジシセツ</t>
    </rPh>
    <rPh sb="7" eb="9">
      <t>インナイ</t>
    </rPh>
    <rPh sb="11" eb="13">
      <t>ジョウホウ</t>
    </rPh>
    <rPh sb="14" eb="16">
      <t>シュウケイ</t>
    </rPh>
    <rPh sb="16" eb="17">
      <t>アタイ</t>
    </rPh>
    <phoneticPr fontId="4"/>
  </si>
  <si>
    <r>
      <t>・別添ファイル名には該当する</t>
    </r>
    <r>
      <rPr>
        <b/>
        <sz val="11"/>
        <color rgb="FFFF0000"/>
        <rFont val="ＭＳ Ｐゴシック"/>
        <family val="3"/>
        <charset val="128"/>
        <scheme val="minor"/>
      </rPr>
      <t>別紙番号</t>
    </r>
    <r>
      <rPr>
        <sz val="11"/>
        <color theme="1"/>
        <rFont val="ＭＳ Ｐゴシック"/>
        <family val="3"/>
        <charset val="128"/>
        <scheme val="minor"/>
      </rPr>
      <t>を頭に付けてください。　例）別紙5_別添.xls</t>
    </r>
    <rPh sb="14" eb="16">
      <t>ベッシ</t>
    </rPh>
    <rPh sb="16" eb="18">
      <t>バンゴウ</t>
    </rPh>
    <rPh sb="30" eb="31">
      <t>レイ</t>
    </rPh>
    <rPh sb="32" eb="34">
      <t>ベッシ</t>
    </rPh>
    <rPh sb="36" eb="38">
      <t>ベッテン</t>
    </rPh>
    <phoneticPr fontId="4"/>
  </si>
  <si>
    <t>自施設におけるセカンドオピニオン対応件数（平成31年1月1日～令和元年12月31日）</t>
    <rPh sb="0" eb="3">
      <t>ジシセツ</t>
    </rPh>
    <rPh sb="18" eb="20">
      <t>ケンスウ</t>
    </rPh>
    <phoneticPr fontId="4"/>
  </si>
  <si>
    <t>平成31年1月1日～令和元年12月31日に開催したキャンサーボードの回数を記載すること</t>
    <rPh sb="10" eb="12">
      <t>レイワ</t>
    </rPh>
    <rPh sb="12" eb="14">
      <t>ガンネン</t>
    </rPh>
    <phoneticPr fontId="4"/>
  </si>
  <si>
    <t>平成31年1月1日～令和元年12月31日でキャンサーボードで検討がなされたがん患者の人数</t>
    <rPh sb="10" eb="12">
      <t>レイワ</t>
    </rPh>
    <rPh sb="12" eb="14">
      <t>ガンネン</t>
    </rPh>
    <rPh sb="30" eb="32">
      <t>ケントウ</t>
    </rPh>
    <rPh sb="39" eb="41">
      <t>カンジャ</t>
    </rPh>
    <rPh sb="42" eb="44">
      <t>ニンズウ</t>
    </rPh>
    <phoneticPr fontId="4"/>
  </si>
  <si>
    <t>平成31年1月1日～令和元年12月31日でがんと初めて診断された患者のうち、キャンサーボードで症例検討が行われた割合。</t>
    <rPh sb="10" eb="12">
      <t>レイワ</t>
    </rPh>
    <rPh sb="12" eb="14">
      <t>ガンネン</t>
    </rPh>
    <phoneticPr fontId="4"/>
  </si>
  <si>
    <t>院内がん登録数（入院、外来は問わない自施設初回治療分：症例区分20および30）（平成31年1月1日～令和元年12月31日）</t>
    <rPh sb="46" eb="47">
      <t>ガツ</t>
    </rPh>
    <rPh sb="48" eb="49">
      <t>ニチ</t>
    </rPh>
    <rPh sb="50" eb="52">
      <t>レイワ</t>
    </rPh>
    <rPh sb="52" eb="54">
      <t>ガンネン</t>
    </rPh>
    <rPh sb="56" eb="57">
      <t>ガツ</t>
    </rPh>
    <rPh sb="59" eb="60">
      <t>ニチ</t>
    </rPh>
    <phoneticPr fontId="4"/>
  </si>
  <si>
    <t>悪性腫瘍の手術件数（平成31年1月1日～令和元年12月31日）</t>
    <phoneticPr fontId="4"/>
  </si>
  <si>
    <t>がんに係る薬物療法のべ患者数（平成31年1月1日～令和元年12月31日）</t>
    <rPh sb="5" eb="7">
      <t>ヤクブツ</t>
    </rPh>
    <phoneticPr fontId="4"/>
  </si>
  <si>
    <t>放射線治療のべ患者数（平成31年1月1日～令和元年12月31日）</t>
    <phoneticPr fontId="4"/>
  </si>
  <si>
    <t>当該医療圏に居住するがん患者のうち、２割程度について診療実績がある。
※この場合の診療実績は、各施設の年間新入院がん患者数のうち当該二次医療圏に居住している者を分子とし、患者調査の「病院の推計退院患者数（患者住所地もしくは施設住所地）、２次医療圏×傷病分類別」の当該２次医療圏の悪性新生物の数値を１２倍したものを分母とする。分子の数値はがん診療連携拠点病院現況報告の数値を用い、分母の数値には原則として患者調査の最新公開情報を用いること。</t>
    <rPh sb="64" eb="66">
      <t>トウガイ</t>
    </rPh>
    <rPh sb="66" eb="68">
      <t>ニジ</t>
    </rPh>
    <rPh sb="68" eb="71">
      <t>イリョウケン</t>
    </rPh>
    <rPh sb="72" eb="74">
      <t>キョジュウ</t>
    </rPh>
    <rPh sb="78" eb="79">
      <t>モノ</t>
    </rPh>
    <phoneticPr fontId="4"/>
  </si>
  <si>
    <t>新規指定推薦書の入力について以下をご注意ください。</t>
    <rPh sb="0" eb="2">
      <t>シンキ</t>
    </rPh>
    <rPh sb="2" eb="4">
      <t>シテイ</t>
    </rPh>
    <rPh sb="4" eb="7">
      <t>スイセンショ</t>
    </rPh>
    <rPh sb="8" eb="10">
      <t>ニュウリョク</t>
    </rPh>
    <rPh sb="14" eb="16">
      <t>イカ</t>
    </rPh>
    <rPh sb="18" eb="20">
      <t>チュウイ</t>
    </rPh>
    <phoneticPr fontId="4"/>
  </si>
  <si>
    <t>【がん診療連携拠点病院等　新規指定推薦書（様式３、４）】</t>
    <rPh sb="11" eb="12">
      <t>トウ</t>
    </rPh>
    <rPh sb="17" eb="20">
      <t>スイセンショ</t>
    </rPh>
    <rPh sb="21" eb="23">
      <t>ヨウシキ</t>
    </rPh>
    <phoneticPr fontId="4"/>
  </si>
  <si>
    <t>がん診療連携拠点病院等　新規指定推薦書</t>
    <rPh sb="10" eb="11">
      <t>トウ</t>
    </rPh>
    <rPh sb="12" eb="14">
      <t>シンキ</t>
    </rPh>
    <rPh sb="14" eb="16">
      <t>シテイ</t>
    </rPh>
    <rPh sb="16" eb="19">
      <t>スイセンショ</t>
    </rPh>
    <phoneticPr fontId="4"/>
  </si>
  <si>
    <r>
      <rPr>
        <sz val="9"/>
        <rFont val="ＭＳ Ｐゴシック"/>
        <family val="3"/>
        <charset val="128"/>
      </rPr>
      <t>様式4（機能別）の該当指定要件のA、Bのうち満たしていない項目について別紙1に記載すること。</t>
    </r>
    <r>
      <rPr>
        <sz val="10"/>
        <rFont val="ＭＳ Ｐゴシック"/>
        <family val="3"/>
        <charset val="128"/>
      </rPr>
      <t xml:space="preserve">
</t>
    </r>
    <r>
      <rPr>
        <b/>
        <sz val="9"/>
        <color rgb="FFFF0000"/>
        <rFont val="ＭＳ Ｐゴシック"/>
        <family val="3"/>
        <charset val="128"/>
      </rPr>
      <t/>
    </r>
    <rPh sb="35" eb="37">
      <t>ベッシ</t>
    </rPh>
    <rPh sb="39" eb="41">
      <t>キサイ</t>
    </rPh>
    <phoneticPr fontId="4"/>
  </si>
  <si>
    <t>和泉市立総合医療センター</t>
    <rPh sb="0" eb="8">
      <t>イズミシリツソウゴウイリョウ</t>
    </rPh>
    <phoneticPr fontId="4"/>
  </si>
  <si>
    <t>地域がん診療連携拠点病院</t>
  </si>
  <si>
    <t>承認なし</t>
  </si>
  <si>
    <t>新規指定</t>
  </si>
  <si>
    <t>0725-41-1331</t>
    <phoneticPr fontId="4"/>
  </si>
  <si>
    <t>いずみしりつそうごういりょうせんたー</t>
    <phoneticPr fontId="4" type="Hiragana"/>
  </si>
  <si>
    <t>大阪府</t>
  </si>
  <si>
    <t>大阪府和泉市和気町四丁目5番1号</t>
    <phoneticPr fontId="4" type="Hiragana"/>
  </si>
  <si>
    <t>おおさかふいずみしわけちょうよんちょうめごばんいちごう</t>
    <phoneticPr fontId="4" type="Hiragana"/>
  </si>
  <si>
    <t>0725-41-1331</t>
    <phoneticPr fontId="4" type="Hiragana"/>
  </si>
  <si>
    <t>0725-43-3350</t>
    <phoneticPr fontId="4" type="Hiragana"/>
  </si>
  <si>
    <t>izumi-iji@tokushukai.jp</t>
    <phoneticPr fontId="4" type="Hiragana"/>
  </si>
  <si>
    <t>https://izumi.tokushukai.or.jp/</t>
    <phoneticPr fontId="4"/>
  </si>
  <si>
    <t>はい</t>
  </si>
  <si>
    <t>一般社団法人　日本消化器内視鏡学会　指導医</t>
    <rPh sb="0" eb="6">
      <t>いっぱんしゃだんほうじん</t>
    </rPh>
    <rPh sb="7" eb="9">
      <t>にほん</t>
    </rPh>
    <rPh sb="9" eb="12">
      <t>しょうかき</t>
    </rPh>
    <rPh sb="18" eb="21">
      <t>しどうい</t>
    </rPh>
    <phoneticPr fontId="4" type="Hiragana"/>
  </si>
  <si>
    <t>一般社団法人　日本消化器がん検診学会認定医（胃・大腸）</t>
    <rPh sb="0" eb="6">
      <t>いっぱんしゃだんほうじん</t>
    </rPh>
    <rPh sb="7" eb="9">
      <t>にほん</t>
    </rPh>
    <rPh sb="9" eb="12">
      <t>しょうかき</t>
    </rPh>
    <rPh sb="14" eb="16">
      <t>けんしん</t>
    </rPh>
    <rPh sb="16" eb="18">
      <t>がっかい</t>
    </rPh>
    <rPh sb="18" eb="20">
      <t>にんてい</t>
    </rPh>
    <rPh sb="20" eb="21">
      <t>い</t>
    </rPh>
    <rPh sb="22" eb="23">
      <t>い</t>
    </rPh>
    <rPh sb="24" eb="26">
      <t>だいちょう</t>
    </rPh>
    <phoneticPr fontId="4" type="Hiragana"/>
  </si>
  <si>
    <t>日本甲状腺学会　甲状腺専門医</t>
    <rPh sb="0" eb="2">
      <t>にほん</t>
    </rPh>
    <rPh sb="2" eb="5">
      <t>こうじょうせん</t>
    </rPh>
    <rPh sb="5" eb="7">
      <t>がっかい</t>
    </rPh>
    <rPh sb="8" eb="11">
      <t>こうじょうせん</t>
    </rPh>
    <rPh sb="11" eb="14">
      <t>せんもんい</t>
    </rPh>
    <phoneticPr fontId="4" type="Hiragana"/>
  </si>
  <si>
    <t>日本内科学会　認定内科医</t>
    <rPh sb="0" eb="2">
      <t>にほん</t>
    </rPh>
    <rPh sb="2" eb="4">
      <t>ないか</t>
    </rPh>
    <rPh sb="4" eb="6">
      <t>がっかい</t>
    </rPh>
    <rPh sb="7" eb="9">
      <t>にんてい</t>
    </rPh>
    <rPh sb="9" eb="12">
      <t>ないかい</t>
    </rPh>
    <phoneticPr fontId="4" type="Hiragana"/>
  </si>
  <si>
    <t>日本ヘリコバクター学会　ピロリ菌感染症専門医</t>
    <rPh sb="0" eb="2">
      <t>にほん</t>
    </rPh>
    <rPh sb="9" eb="11">
      <t>がっかい</t>
    </rPh>
    <rPh sb="15" eb="16">
      <t>きん</t>
    </rPh>
    <rPh sb="16" eb="18">
      <t>かんせん</t>
    </rPh>
    <rPh sb="18" eb="19">
      <t>しょう</t>
    </rPh>
    <rPh sb="19" eb="22">
      <t>せんもんい</t>
    </rPh>
    <phoneticPr fontId="4" type="Hiragana"/>
  </si>
  <si>
    <t>日本外科学会　指導医</t>
    <rPh sb="0" eb="2">
      <t>にほん</t>
    </rPh>
    <rPh sb="2" eb="4">
      <t>げか</t>
    </rPh>
    <rPh sb="4" eb="6">
      <t>がっかい</t>
    </rPh>
    <rPh sb="7" eb="10">
      <t>しどうい</t>
    </rPh>
    <phoneticPr fontId="4" type="Hiragana"/>
  </si>
  <si>
    <t>公益社団法人　日本臨床細胞学会　細胞診指導医</t>
    <rPh sb="19" eb="22">
      <t>シドウイ</t>
    </rPh>
    <phoneticPr fontId="4"/>
  </si>
  <si>
    <t>一般財団法人　医学物理士認定機構　治療専門医学物理士</t>
    <rPh sb="17" eb="19">
      <t>ちりょう</t>
    </rPh>
    <rPh sb="19" eb="21">
      <t>せんもん</t>
    </rPh>
    <phoneticPr fontId="4" type="Hiragana"/>
  </si>
  <si>
    <t>国際細胞学会　国際細胞検査士</t>
    <rPh sb="0" eb="2">
      <t>こくさい</t>
    </rPh>
    <rPh sb="2" eb="4">
      <t>さいぼう</t>
    </rPh>
    <rPh sb="4" eb="6">
      <t>がっかい</t>
    </rPh>
    <rPh sb="7" eb="9">
      <t>こくさい</t>
    </rPh>
    <rPh sb="9" eb="14">
      <t>さいぼうけんさし</t>
    </rPh>
    <phoneticPr fontId="4" type="Hiragana"/>
  </si>
  <si>
    <t>可</t>
  </si>
  <si>
    <t>いいえ</t>
  </si>
  <si>
    <t>医用原子力技術研究振興財団</t>
  </si>
  <si>
    <t>医療機関のwebサイトに掲載
院内掲示</t>
    <rPh sb="0" eb="2">
      <t>イリョウ</t>
    </rPh>
    <rPh sb="2" eb="4">
      <t>キカン</t>
    </rPh>
    <rPh sb="12" eb="14">
      <t>ケイサイ</t>
    </rPh>
    <rPh sb="15" eb="17">
      <t>インナイ</t>
    </rPh>
    <rPh sb="17" eb="19">
      <t>ケイジ</t>
    </rPh>
    <phoneticPr fontId="4"/>
  </si>
  <si>
    <t>医療機関のwebサイトに掲載</t>
    <rPh sb="0" eb="2">
      <t>イリョウ</t>
    </rPh>
    <rPh sb="2" eb="4">
      <t>キカン</t>
    </rPh>
    <rPh sb="12" eb="14">
      <t>ケイサイ</t>
    </rPh>
    <phoneticPr fontId="4"/>
  </si>
  <si>
    <t>7件</t>
    <rPh sb="1" eb="2">
      <t>ケン</t>
    </rPh>
    <phoneticPr fontId="4"/>
  </si>
  <si>
    <t>外来がん治療認定薬剤師・1人</t>
    <rPh sb="0" eb="2">
      <t>ガイライ</t>
    </rPh>
    <rPh sb="4" eb="6">
      <t>チリョウ</t>
    </rPh>
    <rPh sb="6" eb="8">
      <t>ニンテイ</t>
    </rPh>
    <rPh sb="8" eb="11">
      <t>ヤクザイシ</t>
    </rPh>
    <rPh sb="13" eb="14">
      <t>ニン</t>
    </rPh>
    <phoneticPr fontId="4"/>
  </si>
  <si>
    <t>医療機関のwebサイトに掲載</t>
    <rPh sb="0" eb="4">
      <t>イリョウキカン</t>
    </rPh>
    <rPh sb="12" eb="14">
      <t>ケイサイ</t>
    </rPh>
    <phoneticPr fontId="4"/>
  </si>
  <si>
    <t>医療機関のwebサイトに掲載
連携医療機関へチラシ配布</t>
    <rPh sb="0" eb="4">
      <t>イリョウキカン</t>
    </rPh>
    <rPh sb="12" eb="14">
      <t>ケイサイ</t>
    </rPh>
    <rPh sb="15" eb="17">
      <t>レンケイ</t>
    </rPh>
    <rPh sb="17" eb="19">
      <t>イリョウ</t>
    </rPh>
    <rPh sb="19" eb="21">
      <t>キカン</t>
    </rPh>
    <rPh sb="25" eb="27">
      <t>ハイフ</t>
    </rPh>
    <phoneticPr fontId="4"/>
  </si>
  <si>
    <t>自施設で対応</t>
  </si>
  <si>
    <t>適切な機関に紹介</t>
  </si>
  <si>
    <t>医療機関のwebサイトに掲載</t>
    <phoneticPr fontId="4"/>
  </si>
  <si>
    <t>Quality Indicator</t>
    <phoneticPr fontId="4"/>
  </si>
  <si>
    <t>治験（企業主導・医師主導）、研究者主導試験についてすべて配置している</t>
  </si>
  <si>
    <t>和泉市立総合医療センター</t>
    <rPh sb="0" eb="8">
      <t>イズミシリツソウゴウイリョウ</t>
    </rPh>
    <phoneticPr fontId="4"/>
  </si>
  <si>
    <t>○</t>
  </si>
  <si>
    <t>当院におけるがん医療について</t>
    <rPh sb="0" eb="2">
      <t>トウイン</t>
    </rPh>
    <rPh sb="8" eb="10">
      <t>イリョウ</t>
    </rPh>
    <phoneticPr fontId="4"/>
  </si>
  <si>
    <t>https://izumi.tokushukai.or.jp/cancer_center/#pj02</t>
    <phoneticPr fontId="4"/>
  </si>
  <si>
    <t>×</t>
  </si>
  <si>
    <t>緩和ケア内科</t>
    <rPh sb="0" eb="2">
      <t>カンワ</t>
    </rPh>
    <rPh sb="4" eb="6">
      <t>ナイカ</t>
    </rPh>
    <phoneticPr fontId="4"/>
  </si>
  <si>
    <t>疼痛、呼吸困難等の身体的苦痛の緩和、精神的苦痛の緩和
緩和ケアとしての方針提示、緩和ケア病棟の説明</t>
    <phoneticPr fontId="4"/>
  </si>
  <si>
    <t>https://izumi.tokushukai.or.jp/section/palliative_care/</t>
    <phoneticPr fontId="4"/>
  </si>
  <si>
    <t>がん相談支援センター</t>
    <phoneticPr fontId="4"/>
  </si>
  <si>
    <t>0725-51-7631</t>
    <phoneticPr fontId="4"/>
  </si>
  <si>
    <t>土曜日</t>
    <rPh sb="1" eb="3">
      <t>ヨウビ</t>
    </rPh>
    <phoneticPr fontId="4"/>
  </si>
  <si>
    <t>届け出て受理されている</t>
  </si>
  <si>
    <t>院内病棟型</t>
  </si>
  <si>
    <t>緩和ケア病棟</t>
    <rPh sb="0" eb="2">
      <t>カンワ</t>
    </rPh>
    <rPh sb="4" eb="6">
      <t>ビョウトウ</t>
    </rPh>
    <phoneticPr fontId="4"/>
  </si>
  <si>
    <t>https://izumi.tokushukai.or.jp/cancer_center/palliative_care/#pj03</t>
    <phoneticPr fontId="4"/>
  </si>
  <si>
    <t>医師</t>
    <rPh sb="0" eb="2">
      <t>イシ</t>
    </rPh>
    <phoneticPr fontId="5"/>
  </si>
  <si>
    <t>精神腫瘍内科医師</t>
    <rPh sb="0" eb="2">
      <t>セイシン</t>
    </rPh>
    <rPh sb="2" eb="4">
      <t>シュヨウ</t>
    </rPh>
    <rPh sb="4" eb="6">
      <t>ナイカ</t>
    </rPh>
    <rPh sb="6" eb="8">
      <t>イシ</t>
    </rPh>
    <phoneticPr fontId="5"/>
  </si>
  <si>
    <t>緩和ケア医師</t>
    <rPh sb="0" eb="2">
      <t>カンワ</t>
    </rPh>
    <rPh sb="4" eb="6">
      <t>イシ</t>
    </rPh>
    <phoneticPr fontId="5"/>
  </si>
  <si>
    <t>精神科医師</t>
  </si>
  <si>
    <t>緩和ケア認定看護師</t>
  </si>
  <si>
    <t>がん性疼痛看護認定看護師</t>
  </si>
  <si>
    <t>がん看護専門看護師</t>
  </si>
  <si>
    <t>臨床心理士</t>
  </si>
  <si>
    <t>緩和薬物療法認定薬剤師</t>
  </si>
  <si>
    <t>社会福祉士</t>
    <rPh sb="0" eb="2">
      <t>シャカイ</t>
    </rPh>
    <rPh sb="2" eb="5">
      <t>フクシシ</t>
    </rPh>
    <phoneticPr fontId="4"/>
  </si>
  <si>
    <t>がん相談支援センター</t>
    <rPh sb="2" eb="6">
      <t>ソウダンシエン</t>
    </rPh>
    <phoneticPr fontId="4"/>
  </si>
  <si>
    <t>https://izumi.tokushukai.or.jp/cancer_center/supportcenter/</t>
    <phoneticPr fontId="4"/>
  </si>
  <si>
    <t>家族用キッチン、家族室、談話室、相談室、デイルーム（食事や面会者との談話、ボランティアによるデイサービスがある）、特殊入浴室</t>
    <phoneticPr fontId="4"/>
  </si>
  <si>
    <t>無</t>
    <rPh sb="0" eb="1">
      <t>ナ</t>
    </rPh>
    <phoneticPr fontId="4"/>
  </si>
  <si>
    <t>エクセル</t>
  </si>
  <si>
    <t>肺がん術後連携パス（化療なし）</t>
    <rPh sb="0" eb="1">
      <t>ハイ</t>
    </rPh>
    <rPh sb="3" eb="5">
      <t>ジュツゴ</t>
    </rPh>
    <rPh sb="5" eb="7">
      <t>レンケイ</t>
    </rPh>
    <rPh sb="10" eb="12">
      <t>カリョウ</t>
    </rPh>
    <phoneticPr fontId="4"/>
  </si>
  <si>
    <t>肺がん</t>
  </si>
  <si>
    <t>術後フォロー（化療なし）</t>
  </si>
  <si>
    <t>都道府県内統一</t>
  </si>
  <si>
    <t>前立腺がん地域連携パス</t>
    <rPh sb="0" eb="3">
      <t>ゼンリツセン</t>
    </rPh>
    <rPh sb="5" eb="7">
      <t>チイキ</t>
    </rPh>
    <rPh sb="7" eb="9">
      <t>レンケイ</t>
    </rPh>
    <phoneticPr fontId="4"/>
  </si>
  <si>
    <t>前立腺がん</t>
  </si>
  <si>
    <t>その他</t>
  </si>
  <si>
    <t>大腸がん</t>
  </si>
  <si>
    <t>乳がん術後連携パス（化療なし）</t>
    <rPh sb="0" eb="1">
      <t>ニュウ</t>
    </rPh>
    <rPh sb="3" eb="5">
      <t>ジュツゴ</t>
    </rPh>
    <rPh sb="5" eb="7">
      <t>レンケイ</t>
    </rPh>
    <rPh sb="10" eb="12">
      <t>カリョウ</t>
    </rPh>
    <phoneticPr fontId="4"/>
  </si>
  <si>
    <t>乳がん</t>
  </si>
  <si>
    <t>肺がん術後連携パス（UFT）</t>
    <rPh sb="0" eb="1">
      <t>ハイ</t>
    </rPh>
    <rPh sb="3" eb="5">
      <t>ジュツゴ</t>
    </rPh>
    <rPh sb="5" eb="7">
      <t>レンケイ</t>
    </rPh>
    <phoneticPr fontId="4"/>
  </si>
  <si>
    <t>術後フォロー（化療あり）</t>
  </si>
  <si>
    <t>4ヶ月に1回程度</t>
    <rPh sb="2" eb="3">
      <t>ゲツ</t>
    </rPh>
    <rPh sb="5" eb="6">
      <t>カイ</t>
    </rPh>
    <rPh sb="6" eb="8">
      <t>テイド</t>
    </rPh>
    <phoneticPr fontId="4"/>
  </si>
  <si>
    <t>年4回</t>
    <rPh sb="0" eb="1">
      <t>ネン</t>
    </rPh>
    <rPh sb="2" eb="3">
      <t>カイ</t>
    </rPh>
    <phoneticPr fontId="4"/>
  </si>
  <si>
    <t>地域の緩和ケア普及のための連携協力体制について</t>
    <phoneticPr fontId="4"/>
  </si>
  <si>
    <t>泉州がん拠点病院合同講演会、健康まつり、合同患者サロンについて</t>
    <phoneticPr fontId="4"/>
  </si>
  <si>
    <t>緩和ケアの充実に向けた泉州地域連携検討会</t>
    <phoneticPr fontId="4"/>
  </si>
  <si>
    <t>泉州がん診療連携（ネットワーク）協議会　相談支援部会</t>
    <phoneticPr fontId="4"/>
  </si>
  <si>
    <t>腫瘍内科2名</t>
    <rPh sb="0" eb="4">
      <t>シュヨウナイカ</t>
    </rPh>
    <rPh sb="5" eb="6">
      <t>メイ</t>
    </rPh>
    <phoneticPr fontId="4"/>
  </si>
  <si>
    <t>精神科1名、精神腫瘍内科1名（非常勤）</t>
    <rPh sb="0" eb="3">
      <t>セイシンカ</t>
    </rPh>
    <rPh sb="4" eb="5">
      <t>メイ</t>
    </rPh>
    <rPh sb="6" eb="8">
      <t>セイシン</t>
    </rPh>
    <rPh sb="8" eb="12">
      <t>シュヨウナイカ</t>
    </rPh>
    <rPh sb="13" eb="14">
      <t>メイ</t>
    </rPh>
    <rPh sb="15" eb="18">
      <t>ヒジョウキン</t>
    </rPh>
    <phoneticPr fontId="4"/>
  </si>
  <si>
    <t>お茶会</t>
    <rPh sb="1" eb="3">
      <t>チャカイ</t>
    </rPh>
    <phoneticPr fontId="4"/>
  </si>
  <si>
    <t>すべてのがん</t>
  </si>
  <si>
    <t>がん患者遺族会</t>
    <rPh sb="2" eb="4">
      <t>カンジャ</t>
    </rPh>
    <rPh sb="4" eb="7">
      <t>イゾクカイ</t>
    </rPh>
    <phoneticPr fontId="4"/>
  </si>
  <si>
    <t>患者サロン
すいせんの会</t>
    <rPh sb="0" eb="2">
      <t>カンジャ</t>
    </rPh>
    <rPh sb="11" eb="12">
      <t>カイ</t>
    </rPh>
    <phoneticPr fontId="4"/>
  </si>
  <si>
    <t>月</t>
    <phoneticPr fontId="4"/>
  </si>
  <si>
    <t>サクラIZU</t>
    <phoneticPr fontId="4"/>
  </si>
  <si>
    <t>乳腺外科</t>
    <rPh sb="0" eb="4">
      <t>ニュウセンゲカ</t>
    </rPh>
    <phoneticPr fontId="4"/>
  </si>
  <si>
    <t>0725-51-7631</t>
    <phoneticPr fontId="4"/>
  </si>
  <si>
    <t>乳腺外科外来</t>
    <rPh sb="0" eb="4">
      <t>ニュウセンゲカ</t>
    </rPh>
    <rPh sb="4" eb="6">
      <t>ガイライ</t>
    </rPh>
    <phoneticPr fontId="4"/>
  </si>
  <si>
    <t>堺市</t>
    <rPh sb="0" eb="2">
      <t>サカイシ</t>
    </rPh>
    <phoneticPr fontId="4"/>
  </si>
  <si>
    <t>南河内</t>
    <rPh sb="0" eb="3">
      <t>ミナミカワチ</t>
    </rPh>
    <phoneticPr fontId="4"/>
  </si>
  <si>
    <t>グリーフケア</t>
    <phoneticPr fontId="4"/>
  </si>
  <si>
    <t>療養場所の選択</t>
    <rPh sb="0" eb="2">
      <t>リョウヨウ</t>
    </rPh>
    <rPh sb="2" eb="4">
      <t>バショ</t>
    </rPh>
    <rPh sb="5" eb="7">
      <t>センタク</t>
    </rPh>
    <phoneticPr fontId="4"/>
  </si>
  <si>
    <t>実施</t>
  </si>
  <si>
    <t>不要</t>
  </si>
  <si>
    <t>未実施</t>
  </si>
  <si>
    <t>0725-51-7685</t>
    <phoneticPr fontId="4"/>
  </si>
  <si>
    <t>事務員</t>
  </si>
  <si>
    <t>薬剤師</t>
  </si>
  <si>
    <t>管理栄養士</t>
  </si>
  <si>
    <t>非常勤</t>
  </si>
  <si>
    <t>兼任（5割未満）</t>
  </si>
  <si>
    <t>社会保険労務士（上記リスト11番）</t>
    <rPh sb="0" eb="4">
      <t>シャカイホケン</t>
    </rPh>
    <rPh sb="4" eb="7">
      <t>ロウムシ</t>
    </rPh>
    <phoneticPr fontId="4"/>
  </si>
  <si>
    <t>理学療法士（上記リスト12番）</t>
    <rPh sb="0" eb="5">
      <t>リガクリョウホウシ</t>
    </rPh>
    <rPh sb="6" eb="8">
      <t>ジョウキ</t>
    </rPh>
    <rPh sb="13" eb="14">
      <t>バン</t>
    </rPh>
    <phoneticPr fontId="4"/>
  </si>
  <si>
    <t>希望に合わせて随時実施</t>
  </si>
  <si>
    <t>外来化学療法室
がん相談支援センター</t>
    <rPh sb="0" eb="6">
      <t>ガイライカガクリョウホウ</t>
    </rPh>
    <rPh sb="6" eb="7">
      <t>シツ</t>
    </rPh>
    <rPh sb="10" eb="12">
      <t>ソウダン</t>
    </rPh>
    <rPh sb="12" eb="14">
      <t>シエン</t>
    </rPh>
    <phoneticPr fontId="4"/>
  </si>
  <si>
    <t>府中のぞみクリニック
岡本クリニック</t>
    <rPh sb="0" eb="2">
      <t>フチュウ</t>
    </rPh>
    <rPh sb="11" eb="13">
      <t>オカモト</t>
    </rPh>
    <phoneticPr fontId="4"/>
  </si>
  <si>
    <t>社会保険労務士</t>
    <rPh sb="0" eb="2">
      <t>シャカイ</t>
    </rPh>
    <rPh sb="2" eb="4">
      <t>ホケン</t>
    </rPh>
    <rPh sb="4" eb="7">
      <t>ロウムシ</t>
    </rPh>
    <phoneticPr fontId="4"/>
  </si>
  <si>
    <t>NPO法人
がんと共に生きる会</t>
  </si>
  <si>
    <t>市民フォーラム開催等で連携し、企画に参加してもらっている</t>
    <rPh sb="9" eb="10">
      <t>ナド</t>
    </rPh>
    <phoneticPr fontId="5"/>
  </si>
  <si>
    <t>NPO法人
ピンクリボン大阪</t>
  </si>
  <si>
    <t>がん検診の企画及び演者として参加してもらっている</t>
  </si>
  <si>
    <t>大阪がんええナビ</t>
  </si>
  <si>
    <t>がん診療に関するイベントの情報共有と開催広報の協力を行っている</t>
    <rPh sb="5" eb="6">
      <t>カン</t>
    </rPh>
    <rPh sb="15" eb="17">
      <t>キョウユウ</t>
    </rPh>
    <rPh sb="18" eb="20">
      <t>カイサイ</t>
    </rPh>
    <rPh sb="20" eb="22">
      <t>コウホウ</t>
    </rPh>
    <rPh sb="23" eb="25">
      <t>キョウリョク</t>
    </rPh>
    <rPh sb="26" eb="27">
      <t>オコナ</t>
    </rPh>
    <phoneticPr fontId="5"/>
  </si>
  <si>
    <t>外科</t>
    <rPh sb="0" eb="2">
      <t>ゲカ</t>
    </rPh>
    <phoneticPr fontId="4"/>
  </si>
  <si>
    <t>コロストーマとウロストーマ</t>
  </si>
  <si>
    <t>大腸がん、腎がん、膀胱がん、子宮頸がん、子宮体がん</t>
    <rPh sb="0" eb="2">
      <t>ダイチョウ</t>
    </rPh>
    <rPh sb="5" eb="6">
      <t>ジン</t>
    </rPh>
    <rPh sb="9" eb="11">
      <t>ボウコウ</t>
    </rPh>
    <rPh sb="14" eb="17">
      <t>シキュウケイ</t>
    </rPh>
    <rPh sb="20" eb="23">
      <t>シキュウタイ</t>
    </rPh>
    <phoneticPr fontId="5"/>
  </si>
  <si>
    <t>WOCNSが中心となってストーマ設置後の生活相談を総合的に受け、トラブル時に医師とカンファレンスを行い適切な診療を行っている</t>
    <rPh sb="6" eb="8">
      <t>チュウシン</t>
    </rPh>
    <rPh sb="16" eb="19">
      <t>セッチゴ</t>
    </rPh>
    <rPh sb="20" eb="22">
      <t>セイカツ</t>
    </rPh>
    <rPh sb="22" eb="24">
      <t>ソウダン</t>
    </rPh>
    <rPh sb="25" eb="28">
      <t>ソウゴウテキ</t>
    </rPh>
    <rPh sb="29" eb="30">
      <t>ウ</t>
    </rPh>
    <rPh sb="36" eb="37">
      <t>ジ</t>
    </rPh>
    <rPh sb="38" eb="40">
      <t>イシ</t>
    </rPh>
    <rPh sb="49" eb="50">
      <t>オコナ</t>
    </rPh>
    <rPh sb="51" eb="53">
      <t>テキセツ</t>
    </rPh>
    <rPh sb="54" eb="56">
      <t>シンリョウ</t>
    </rPh>
    <rPh sb="57" eb="58">
      <t>オコナ</t>
    </rPh>
    <phoneticPr fontId="5"/>
  </si>
  <si>
    <t>リンパ浮腫外来</t>
    <rPh sb="3" eb="5">
      <t>フシュ</t>
    </rPh>
    <rPh sb="5" eb="7">
      <t>ガイライ</t>
    </rPh>
    <phoneticPr fontId="5"/>
  </si>
  <si>
    <t>乳がん、子宮頸がん、子宮体がん、卵巣がん</t>
    <rPh sb="0" eb="1">
      <t>ニュウ</t>
    </rPh>
    <rPh sb="4" eb="7">
      <t>シキュウケイ</t>
    </rPh>
    <rPh sb="10" eb="13">
      <t>シキュウタイ</t>
    </rPh>
    <rPh sb="16" eb="18">
      <t>ランソウ</t>
    </rPh>
    <phoneticPr fontId="5"/>
  </si>
  <si>
    <t>腫瘍内科</t>
    <rPh sb="0" eb="4">
      <t>シュヨウナイカ</t>
    </rPh>
    <phoneticPr fontId="5"/>
  </si>
  <si>
    <t>対応している</t>
  </si>
  <si>
    <t>リンパドレナージ、セルフケア/セルフドレナージ指導、集中排液</t>
    <rPh sb="23" eb="25">
      <t>シドウ</t>
    </rPh>
    <rPh sb="26" eb="28">
      <t>シュウチュウ</t>
    </rPh>
    <rPh sb="28" eb="30">
      <t>ハイエキ</t>
    </rPh>
    <phoneticPr fontId="5"/>
  </si>
  <si>
    <t>禁煙外来</t>
    <rPh sb="0" eb="2">
      <t>キンエン</t>
    </rPh>
    <rPh sb="2" eb="4">
      <t>ガイライ</t>
    </rPh>
    <phoneticPr fontId="5"/>
  </si>
  <si>
    <t>呼吸器内科や循環器内科に限らず、他科かかりつけの患者も広く受け入れている。
希望されれば当院にかかりつけではない患者の受診も可能</t>
    <rPh sb="0" eb="5">
      <t>コキュウキナイカ</t>
    </rPh>
    <rPh sb="6" eb="11">
      <t>ジュンカンキナイカ</t>
    </rPh>
    <rPh sb="12" eb="13">
      <t>カギ</t>
    </rPh>
    <rPh sb="16" eb="18">
      <t>タカ</t>
    </rPh>
    <rPh sb="24" eb="26">
      <t>カンジャ</t>
    </rPh>
    <rPh sb="27" eb="28">
      <t>ヒロ</t>
    </rPh>
    <rPh sb="29" eb="30">
      <t>ウ</t>
    </rPh>
    <rPh sb="31" eb="32">
      <t>イ</t>
    </rPh>
    <rPh sb="38" eb="40">
      <t>キボウ</t>
    </rPh>
    <rPh sb="44" eb="46">
      <t>トウイン</t>
    </rPh>
    <rPh sb="56" eb="58">
      <t>カンジャ</t>
    </rPh>
    <rPh sb="59" eb="61">
      <t>ジュシン</t>
    </rPh>
    <rPh sb="62" eb="64">
      <t>カノウ</t>
    </rPh>
    <phoneticPr fontId="5"/>
  </si>
  <si>
    <t>呼吸器内科</t>
    <rPh sb="0" eb="5">
      <t>コキュウキナイカ</t>
    </rPh>
    <phoneticPr fontId="5"/>
  </si>
  <si>
    <t>https://izumi.tokushukai.or.jp/section/respiratory/</t>
    <phoneticPr fontId="4"/>
  </si>
  <si>
    <t>腫瘍内科</t>
    <rPh sb="0" eb="4">
      <t>シュヨウナイカ</t>
    </rPh>
    <phoneticPr fontId="4"/>
  </si>
  <si>
    <t>遺伝カウンセリング外来</t>
    <rPh sb="0" eb="2">
      <t>イデン</t>
    </rPh>
    <rPh sb="9" eb="11">
      <t>ガイライ</t>
    </rPh>
    <phoneticPr fontId="4"/>
  </si>
  <si>
    <t>遺伝性乳がん卵巣がん症候群　リンチ症候群</t>
    <phoneticPr fontId="4"/>
  </si>
  <si>
    <t>遺伝性乳がん卵巣がん症候群、リンチ症候群（疑い）の発端者およびその家系に対して遺伝カウンセリングを行っている。特にBRCA検査においては周辺施設と連携をとり、その診療にあたっている。連携外施設であっても遺伝カウンセリングへの対応を行っている。</t>
    <phoneticPr fontId="4"/>
  </si>
  <si>
    <t>がん遺伝子診療部門</t>
    <rPh sb="2" eb="5">
      <t>イデンシ</t>
    </rPh>
    <rPh sb="5" eb="7">
      <t>シンリョウ</t>
    </rPh>
    <rPh sb="7" eb="8">
      <t>ブ</t>
    </rPh>
    <rPh sb="8" eb="9">
      <t>モン</t>
    </rPh>
    <phoneticPr fontId="4"/>
  </si>
  <si>
    <t>https://izumi.tokushukai.or.jp/section/genetic_practice/</t>
    <phoneticPr fontId="4"/>
  </si>
  <si>
    <t>診療情報管理士</t>
  </si>
  <si>
    <t>診療情報管理士</t>
    <rPh sb="0" eb="2">
      <t>シンリョウ</t>
    </rPh>
    <rPh sb="2" eb="4">
      <t>ジョウホウ</t>
    </rPh>
    <rPh sb="4" eb="6">
      <t>カンリ</t>
    </rPh>
    <rPh sb="6" eb="7">
      <t>シ</t>
    </rPh>
    <phoneticPr fontId="5"/>
  </si>
  <si>
    <t>兼任（5割未満）</t>
    <rPh sb="0" eb="2">
      <t>ケンニン</t>
    </rPh>
    <rPh sb="4" eb="5">
      <t>ワリ</t>
    </rPh>
    <rPh sb="5" eb="7">
      <t>ミマン</t>
    </rPh>
    <phoneticPr fontId="5"/>
  </si>
  <si>
    <t>中級認定者</t>
  </si>
  <si>
    <t>初級認定者（みなし含む）</t>
  </si>
  <si>
    <t>臨床試験専用の窓口がある</t>
  </si>
  <si>
    <t>臨床研究センター</t>
    <rPh sb="0" eb="2">
      <t>リンショウ</t>
    </rPh>
    <rPh sb="2" eb="4">
      <t>ケンキュウ</t>
    </rPh>
    <phoneticPr fontId="5"/>
  </si>
  <si>
    <t>臨床研究センター</t>
  </si>
  <si>
    <t>https://izumi.tokushukai.or.jp/section/ci/</t>
    <phoneticPr fontId="4"/>
  </si>
  <si>
    <t>0725-41-1331</t>
  </si>
  <si>
    <t>治験専用の窓口がある</t>
  </si>
  <si>
    <t>病院機能評価</t>
  </si>
  <si>
    <t>患者満足度の向上</t>
    <rPh sb="0" eb="2">
      <t>カンジャ</t>
    </rPh>
    <rPh sb="2" eb="5">
      <t>マンゾクド</t>
    </rPh>
    <rPh sb="6" eb="8">
      <t>コウジョウ</t>
    </rPh>
    <phoneticPr fontId="5"/>
  </si>
  <si>
    <t>回収した内訳の90％を目標</t>
  </si>
  <si>
    <t>退院時にアンケートを全員に行っている。
１ヶ月毎に評価を行う。</t>
  </si>
  <si>
    <t>全症例に問診票作成</t>
    <rPh sb="0" eb="3">
      <t>ゼンショウレイ</t>
    </rPh>
    <rPh sb="4" eb="7">
      <t>モンシンヒョウ</t>
    </rPh>
    <rPh sb="7" eb="9">
      <t>サクセイ</t>
    </rPh>
    <phoneticPr fontId="5"/>
  </si>
  <si>
    <t>電子カルテデータ</t>
    <rPh sb="0" eb="2">
      <t>デンシ</t>
    </rPh>
    <phoneticPr fontId="5"/>
  </si>
  <si>
    <t>院内・院外医療従事者向け緩和ケア研修</t>
    <rPh sb="0" eb="2">
      <t>インナイ</t>
    </rPh>
    <rPh sb="3" eb="5">
      <t>インガイ</t>
    </rPh>
    <rPh sb="5" eb="10">
      <t>イリョウジュウジシャ</t>
    </rPh>
    <rPh sb="10" eb="11">
      <t>ム</t>
    </rPh>
    <rPh sb="12" eb="14">
      <t>カンワ</t>
    </rPh>
    <rPh sb="16" eb="18">
      <t>ケンシュウ</t>
    </rPh>
    <phoneticPr fontId="5"/>
  </si>
  <si>
    <t>年間12件以上</t>
    <rPh sb="0" eb="2">
      <t>ネンカン</t>
    </rPh>
    <rPh sb="4" eb="5">
      <t>ケン</t>
    </rPh>
    <rPh sb="5" eb="7">
      <t>イジョウ</t>
    </rPh>
    <phoneticPr fontId="5"/>
  </si>
  <si>
    <t>研修開催記録</t>
    <rPh sb="0" eb="2">
      <t>ケンシュウ</t>
    </rPh>
    <rPh sb="2" eb="4">
      <t>カイサイ</t>
    </rPh>
    <rPh sb="4" eb="6">
      <t>キロク</t>
    </rPh>
    <phoneticPr fontId="5"/>
  </si>
  <si>
    <t>がん患者管理の質向上</t>
    <rPh sb="2" eb="4">
      <t>カンジャ</t>
    </rPh>
    <rPh sb="4" eb="6">
      <t>カンリ</t>
    </rPh>
    <rPh sb="7" eb="8">
      <t>シツ</t>
    </rPh>
    <rPh sb="8" eb="10">
      <t>コウジョウ</t>
    </rPh>
    <phoneticPr fontId="4"/>
  </si>
  <si>
    <t>がん患者指導管理料件数300件</t>
    <rPh sb="2" eb="4">
      <t>カンジャ</t>
    </rPh>
    <rPh sb="4" eb="9">
      <t>シドウカンリリョウ</t>
    </rPh>
    <rPh sb="9" eb="11">
      <t>ケンスウ</t>
    </rPh>
    <rPh sb="14" eb="15">
      <t>ケン</t>
    </rPh>
    <phoneticPr fontId="4"/>
  </si>
  <si>
    <t>緩和ケアの充実</t>
    <rPh sb="0" eb="2">
      <t>カンワ</t>
    </rPh>
    <rPh sb="5" eb="7">
      <t>ジュウジツ</t>
    </rPh>
    <phoneticPr fontId="4"/>
  </si>
  <si>
    <t>緩和ケア診療加算件数150件</t>
    <rPh sb="0" eb="2">
      <t>カンワ</t>
    </rPh>
    <rPh sb="4" eb="6">
      <t>シンリョウ</t>
    </rPh>
    <rPh sb="6" eb="8">
      <t>カサン</t>
    </rPh>
    <rPh sb="8" eb="10">
      <t>ケンスウ</t>
    </rPh>
    <rPh sb="13" eb="14">
      <t>ケン</t>
    </rPh>
    <phoneticPr fontId="4"/>
  </si>
  <si>
    <t>アンケート結果を定期的（週１回）に現場へフィードバックし弱点の把握と指導の強化を行う</t>
    <phoneticPr fontId="4"/>
  </si>
  <si>
    <t>化学療法室カンファレンスを毎日実施</t>
    <rPh sb="0" eb="5">
      <t>カガクリョウホウシツ</t>
    </rPh>
    <rPh sb="13" eb="15">
      <t>マイニチ</t>
    </rPh>
    <rPh sb="15" eb="17">
      <t>ジッシ</t>
    </rPh>
    <phoneticPr fontId="4"/>
  </si>
  <si>
    <t>緩和ケアセンターで研修実施計画を作成</t>
    <rPh sb="0" eb="2">
      <t>カンワ</t>
    </rPh>
    <rPh sb="9" eb="11">
      <t>ケンシュウ</t>
    </rPh>
    <rPh sb="11" eb="13">
      <t>ジッシ</t>
    </rPh>
    <rPh sb="13" eb="15">
      <t>ケイカク</t>
    </rPh>
    <rPh sb="16" eb="18">
      <t>サクセイ</t>
    </rPh>
    <phoneticPr fontId="4"/>
  </si>
  <si>
    <t>毎週のがんセンター会議にて実施件数の報告</t>
    <rPh sb="0" eb="2">
      <t>マイシュウ</t>
    </rPh>
    <rPh sb="9" eb="11">
      <t>カイギ</t>
    </rPh>
    <rPh sb="13" eb="15">
      <t>ジッシ</t>
    </rPh>
    <rPh sb="15" eb="17">
      <t>ケンスウ</t>
    </rPh>
    <rPh sb="18" eb="20">
      <t>ホウコク</t>
    </rPh>
    <phoneticPr fontId="4"/>
  </si>
  <si>
    <t>医療安全管理者養成研修会</t>
    <phoneticPr fontId="4"/>
  </si>
  <si>
    <t>医療の質・安全学会</t>
    <phoneticPr fontId="4"/>
  </si>
  <si>
    <t>医療安全管理者研修</t>
    <phoneticPr fontId="4"/>
  </si>
  <si>
    <t>大阪府看護協会</t>
    <phoneticPr fontId="4"/>
  </si>
  <si>
    <t>なし</t>
    <phoneticPr fontId="4"/>
  </si>
  <si>
    <t>臨床工学技士（上記リスト４番）</t>
    <rPh sb="0" eb="2">
      <t>リンショウ</t>
    </rPh>
    <rPh sb="2" eb="4">
      <t>コウガク</t>
    </rPh>
    <rPh sb="4" eb="6">
      <t>ギシ</t>
    </rPh>
    <rPh sb="7" eb="9">
      <t>ジョウキ</t>
    </rPh>
    <rPh sb="13" eb="14">
      <t>バン</t>
    </rPh>
    <phoneticPr fontId="5"/>
  </si>
  <si>
    <t>医療安全対策地域連携加算での医療機関間の実地調査
（大阪母子医療センターと実施）</t>
    <rPh sb="0" eb="12">
      <t>イリョウアンゼンタイサクチイキレンケイカサン</t>
    </rPh>
    <rPh sb="14" eb="16">
      <t>イリョウ</t>
    </rPh>
    <rPh sb="16" eb="18">
      <t>キカン</t>
    </rPh>
    <rPh sb="18" eb="19">
      <t>カン</t>
    </rPh>
    <rPh sb="20" eb="22">
      <t>ジッチ</t>
    </rPh>
    <rPh sb="22" eb="24">
      <t>チョウサ</t>
    </rPh>
    <rPh sb="26" eb="28">
      <t>オオサカ</t>
    </rPh>
    <rPh sb="28" eb="30">
      <t>ボシ</t>
    </rPh>
    <rPh sb="30" eb="32">
      <t>イリョウ</t>
    </rPh>
    <rPh sb="37" eb="39">
      <t>ジッシ</t>
    </rPh>
    <phoneticPr fontId="4"/>
  </si>
  <si>
    <t>令和2年3月4日</t>
    <rPh sb="0" eb="2">
      <t>レイワ</t>
    </rPh>
    <rPh sb="3" eb="4">
      <t>ネン</t>
    </rPh>
    <rPh sb="5" eb="6">
      <t>ガツ</t>
    </rPh>
    <rPh sb="7" eb="8">
      <t>ニチ</t>
    </rPh>
    <phoneticPr fontId="4"/>
  </si>
  <si>
    <t>日本医療機能評価機構
病院機能評価</t>
    <phoneticPr fontId="4"/>
  </si>
  <si>
    <t>3　ジェネラルマネージャーでない看護師　専従（8割以上）が不在</t>
    <rPh sb="16" eb="19">
      <t>カンゴシ</t>
    </rPh>
    <rPh sb="20" eb="22">
      <t>センジュウ</t>
    </rPh>
    <rPh sb="24" eb="27">
      <t>ワリイジョウ</t>
    </rPh>
    <rPh sb="29" eb="31">
      <t>フザイ</t>
    </rPh>
    <phoneticPr fontId="4"/>
  </si>
  <si>
    <t>一般社団法人日本遺伝性腫瘍学会　遺伝性腫瘍専門医</t>
    <phoneticPr fontId="4" type="Hiragana"/>
  </si>
  <si>
    <t>【医療圏内の緩和ケア病棟や在宅緩和ケアが提供できる診療所などのマップやリスト】
https://www.kishiwada-hospital.com/pcrf/
【緊急入院体制の整備にあたり、連携協力を行っている在宅療養支援診療所等のリスト】</t>
    <phoneticPr fontId="4"/>
  </si>
  <si>
    <t>看護外来</t>
    <phoneticPr fontId="4"/>
  </si>
  <si>
    <t>https://izumi.tokushukai.or.jp/cancer_center/nursing_outpatient/stoma/</t>
    <phoneticPr fontId="4"/>
  </si>
  <si>
    <t>泉州がん診療連携（ネットワーク）協議会　がん地域連携パス部会</t>
    <rPh sb="22" eb="24">
      <t>チイキ</t>
    </rPh>
    <rPh sb="24" eb="26">
      <t>レンケイ</t>
    </rPh>
    <rPh sb="28" eb="30">
      <t>ブカイ</t>
    </rPh>
    <phoneticPr fontId="4"/>
  </si>
  <si>
    <t>泉州がん診療連携（ネットワーク）協議会　がん登録部会</t>
    <rPh sb="22" eb="24">
      <t>トウロク</t>
    </rPh>
    <rPh sb="24" eb="26">
      <t>ブカイ</t>
    </rPh>
    <phoneticPr fontId="4"/>
  </si>
  <si>
    <t>泉州医療圏におけるがんの分析・対応策の検討</t>
    <rPh sb="2" eb="4">
      <t>イリョウ</t>
    </rPh>
    <rPh sb="4" eb="5">
      <t>ケン</t>
    </rPh>
    <rPh sb="12" eb="14">
      <t>ブンセキ</t>
    </rPh>
    <rPh sb="15" eb="17">
      <t>タイオウ</t>
    </rPh>
    <rPh sb="17" eb="18">
      <t>サク</t>
    </rPh>
    <rPh sb="19" eb="21">
      <t>ケントウ</t>
    </rPh>
    <phoneticPr fontId="4"/>
  </si>
  <si>
    <t>年２回</t>
    <rPh sb="0" eb="1">
      <t>ネン</t>
    </rPh>
    <rPh sb="2" eb="3">
      <t>カイ</t>
    </rPh>
    <phoneticPr fontId="4"/>
  </si>
  <si>
    <t>泉州医療圏における各部会・WGの活動計画および報告について</t>
    <rPh sb="0" eb="2">
      <t>センシュウ</t>
    </rPh>
    <rPh sb="2" eb="4">
      <t>イリョウ</t>
    </rPh>
    <rPh sb="4" eb="5">
      <t>ケン</t>
    </rPh>
    <rPh sb="9" eb="12">
      <t>カクブカイ</t>
    </rPh>
    <rPh sb="16" eb="18">
      <t>カツドウ</t>
    </rPh>
    <rPh sb="18" eb="20">
      <t>ケイカク</t>
    </rPh>
    <rPh sb="23" eb="25">
      <t>ホウコク</t>
    </rPh>
    <phoneticPr fontId="4"/>
  </si>
  <si>
    <t>和泉市立総合医療センター　地域医療連携推進の会</t>
    <rPh sb="0" eb="8">
      <t>イズミシリツソウゴウイリョウ</t>
    </rPh>
    <rPh sb="13" eb="15">
      <t>チイキ</t>
    </rPh>
    <rPh sb="15" eb="17">
      <t>イリョウ</t>
    </rPh>
    <rPh sb="17" eb="19">
      <t>レンケイ</t>
    </rPh>
    <rPh sb="19" eb="21">
      <t>スイシン</t>
    </rPh>
    <rPh sb="22" eb="23">
      <t>カイ</t>
    </rPh>
    <phoneticPr fontId="4"/>
  </si>
  <si>
    <t>年１回</t>
    <rPh sb="0" eb="1">
      <t>ネン</t>
    </rPh>
    <rPh sb="2" eb="3">
      <t>カイ</t>
    </rPh>
    <phoneticPr fontId="4"/>
  </si>
  <si>
    <t>泉州がん診療連携（ネットワーク）協議会　本会</t>
    <rPh sb="20" eb="21">
      <t>ホン</t>
    </rPh>
    <rPh sb="21" eb="22">
      <t>カイ</t>
    </rPh>
    <phoneticPr fontId="4"/>
  </si>
  <si>
    <t>地域連携推進に向けた他施設合同会議</t>
    <rPh sb="0" eb="2">
      <t>チイキ</t>
    </rPh>
    <rPh sb="2" eb="4">
      <t>レンケイ</t>
    </rPh>
    <rPh sb="4" eb="6">
      <t>スイシン</t>
    </rPh>
    <rPh sb="7" eb="8">
      <t>ム</t>
    </rPh>
    <rPh sb="10" eb="11">
      <t>タ</t>
    </rPh>
    <rPh sb="11" eb="13">
      <t>シセツ</t>
    </rPh>
    <rPh sb="13" eb="15">
      <t>ゴウドウ</t>
    </rPh>
    <rPh sb="15" eb="17">
      <t>カイギ</t>
    </rPh>
    <phoneticPr fontId="4"/>
  </si>
  <si>
    <t>年２回程度</t>
    <rPh sb="0" eb="1">
      <t>ネン</t>
    </rPh>
    <rPh sb="2" eb="3">
      <t>カイ</t>
    </rPh>
    <rPh sb="3" eb="5">
      <t>テイド</t>
    </rPh>
    <phoneticPr fontId="4"/>
  </si>
  <si>
    <t>がん地域連携パス運用状況、がんパス連携医リストの整備、今後の活動予定について</t>
    <rPh sb="2" eb="4">
      <t>チイキ</t>
    </rPh>
    <rPh sb="4" eb="6">
      <t>レンケイ</t>
    </rPh>
    <rPh sb="8" eb="10">
      <t>ウンヨウ</t>
    </rPh>
    <rPh sb="10" eb="12">
      <t>ジョウキョウ</t>
    </rPh>
    <rPh sb="17" eb="19">
      <t>レンケイ</t>
    </rPh>
    <rPh sb="19" eb="20">
      <t>イ</t>
    </rPh>
    <rPh sb="24" eb="26">
      <t>セイビ</t>
    </rPh>
    <rPh sb="27" eb="29">
      <t>コンゴ</t>
    </rPh>
    <rPh sb="30" eb="32">
      <t>カツドウ</t>
    </rPh>
    <rPh sb="32" eb="34">
      <t>ヨテイ</t>
    </rPh>
    <phoneticPr fontId="4"/>
  </si>
  <si>
    <t>外来化学療法室の質の向上</t>
    <rPh sb="0" eb="6">
      <t>ガイライカガクリョウホウ</t>
    </rPh>
    <rPh sb="6" eb="7">
      <t>シツ</t>
    </rPh>
    <rPh sb="8" eb="9">
      <t>シツ</t>
    </rPh>
    <rPh sb="10" eb="12">
      <t>コウジョウ</t>
    </rPh>
    <phoneticPr fontId="5"/>
  </si>
  <si>
    <t>療養環境</t>
    <rPh sb="0" eb="2">
      <t>リョウヨウ</t>
    </rPh>
    <rPh sb="2" eb="4">
      <t>カンキョウ</t>
    </rPh>
    <phoneticPr fontId="4"/>
  </si>
  <si>
    <t>泉州医療圏</t>
    <rPh sb="2" eb="4">
      <t>いりょう</t>
    </rPh>
    <rPh sb="4" eb="5">
      <t>けん</t>
    </rPh>
    <phoneticPr fontId="4"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</si>
</sst>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_ "/>
    <numFmt numFmtId="177" formatCode="#,##0_);[Red]\(#,##0\)"/>
    <numFmt numFmtId="178" formatCode="yyyy/m/d;@"/>
    <numFmt numFmtId="179" formatCode="[&lt;=999]000;[&lt;=9999]000\-00;000\-0000"/>
    <numFmt numFmtId="180" formatCode="[$-411]ggge&quot;年&quot;m&quot;月&quot;d&quot;日&quot;;@"/>
    <numFmt numFmtId="181" formatCode="0_ "/>
    <numFmt numFmtId="182" formatCode=";;;"/>
    <numFmt numFmtId="183" formatCode="#,###"/>
    <numFmt numFmtId="184" formatCode="0.0_ "/>
    <numFmt numFmtId="185" formatCode="0.0%"/>
    <numFmt numFmtId="186" formatCode="#,##0.0_);[Red]\(#,##0.0\)"/>
    <numFmt numFmtId="187" formatCode="&quot;「A」項目の充足状況・・・　&quot;General"/>
    <numFmt numFmtId="188" formatCode="&quot;「B」項目の充足状況・・・　&quot;General"/>
    <numFmt numFmtId="189" formatCode="&quot;「C」項目の充足状況・・・　&quot;General"/>
    <numFmt numFmtId="190" formatCode="#,##0.0_ "/>
  </numFmts>
  <fonts count="103"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8"/>
      <name val="ＭＳ Ｐゴシック"/>
      <family val="3"/>
      <charset val="128"/>
    </font>
    <font>
      <sz val="16"/>
      <name val="ＭＳ Ｐゴシック"/>
      <family val="3"/>
      <charset val="128"/>
    </font>
    <font>
      <b/>
      <sz val="22"/>
      <name val="ＭＳ Ｐゴシック"/>
      <family val="3"/>
      <charset val="128"/>
    </font>
    <font>
      <sz val="10"/>
      <name val="ＭＳ Ｐゴシック"/>
      <family val="3"/>
      <charset val="128"/>
    </font>
    <font>
      <sz val="9"/>
      <name val="ＭＳ Ｐゴシック"/>
      <family val="3"/>
      <charset val="128"/>
    </font>
    <font>
      <u/>
      <sz val="14"/>
      <name val="ＭＳ Ｐゴシック"/>
      <family val="3"/>
      <charset val="128"/>
    </font>
    <font>
      <b/>
      <u/>
      <sz val="14"/>
      <name val="ＭＳ Ｐゴシック"/>
      <family val="3"/>
      <charset val="128"/>
    </font>
    <font>
      <sz val="8"/>
      <name val="ＭＳ Ｐゴシック"/>
      <family val="3"/>
      <charset val="128"/>
    </font>
    <font>
      <u/>
      <sz val="18"/>
      <name val="ＭＳ Ｐゴシック"/>
      <family val="3"/>
      <charset val="128"/>
    </font>
    <font>
      <strike/>
      <sz val="10"/>
      <name val="ＭＳ Ｐゴシック"/>
      <family val="3"/>
      <charset val="128"/>
    </font>
    <font>
      <b/>
      <sz val="14"/>
      <name val="ＭＳ Ｐゴシック"/>
      <family val="3"/>
      <charset val="128"/>
    </font>
    <font>
      <sz val="10"/>
      <color indexed="8"/>
      <name val="ＭＳ Ｐゴシック"/>
      <family val="3"/>
      <charset val="128"/>
    </font>
    <font>
      <strike/>
      <sz val="14"/>
      <name val="ＭＳ Ｐゴシック"/>
      <family val="3"/>
      <charset val="128"/>
    </font>
    <font>
      <b/>
      <sz val="11"/>
      <name val="ＭＳ Ｐゴシック"/>
      <family val="3"/>
      <charset val="128"/>
    </font>
    <font>
      <sz val="12"/>
      <color indexed="8"/>
      <name val="ＭＳ Ｐゴシック"/>
      <family val="3"/>
      <charset val="128"/>
    </font>
    <font>
      <u/>
      <sz val="11"/>
      <color indexed="8"/>
      <name val="ＭＳ Ｐゴシック"/>
      <family val="3"/>
      <charset val="128"/>
    </font>
    <font>
      <sz val="9"/>
      <color indexed="8"/>
      <name val="ＭＳ Ｐゴシック"/>
      <family val="3"/>
      <charset val="128"/>
    </font>
    <font>
      <b/>
      <sz val="8"/>
      <name val="ＭＳ Ｐゴシック"/>
      <family val="3"/>
      <charset val="128"/>
    </font>
    <font>
      <b/>
      <sz val="6"/>
      <name val="ＭＳ Ｐゴシック"/>
      <family val="3"/>
      <charset val="128"/>
    </font>
    <font>
      <sz val="7"/>
      <name val="ＭＳ Ｐゴシック"/>
      <family val="3"/>
      <charset val="128"/>
    </font>
    <font>
      <b/>
      <sz val="7"/>
      <name val="ＭＳ Ｐゴシック"/>
      <family val="3"/>
      <charset val="128"/>
    </font>
    <font>
      <b/>
      <sz val="10"/>
      <name val="ＭＳ Ｐゴシック"/>
      <family val="3"/>
      <charset val="128"/>
    </font>
    <font>
      <sz val="8"/>
      <color indexed="10"/>
      <name val="ＭＳ Ｐゴシック"/>
      <family val="3"/>
      <charset val="128"/>
    </font>
    <font>
      <sz val="5"/>
      <name val="ＭＳ Ｐゴシック"/>
      <family val="3"/>
      <charset val="128"/>
    </font>
    <font>
      <u/>
      <sz val="11"/>
      <name val="ＭＳ Ｐゴシック"/>
      <family val="3"/>
      <charset val="128"/>
    </font>
    <font>
      <sz val="11"/>
      <color indexed="10"/>
      <name val="ＭＳ Ｐゴシック"/>
      <family val="3"/>
      <charset val="128"/>
    </font>
    <font>
      <sz val="10"/>
      <color indexed="10"/>
      <name val="ＭＳ Ｐゴシック"/>
      <family val="3"/>
      <charset val="128"/>
    </font>
    <font>
      <strike/>
      <sz val="11"/>
      <name val="ＭＳ Ｐゴシック"/>
      <family val="3"/>
      <charset val="128"/>
    </font>
    <font>
      <sz val="7"/>
      <color indexed="10"/>
      <name val="ＭＳ Ｐゴシック"/>
      <family val="3"/>
      <charset val="128"/>
    </font>
    <font>
      <b/>
      <sz val="8"/>
      <color indexed="10"/>
      <name val="ＭＳ Ｐゴシック"/>
      <family val="3"/>
      <charset val="128"/>
    </font>
    <font>
      <sz val="12"/>
      <color indexed="60"/>
      <name val="ＭＳ Ｐゴシック"/>
      <family val="3"/>
      <charset val="128"/>
    </font>
    <font>
      <sz val="8"/>
      <color indexed="60"/>
      <name val="ＭＳ Ｐゴシック"/>
      <family val="3"/>
      <charset val="128"/>
    </font>
    <font>
      <sz val="10"/>
      <color indexed="60"/>
      <name val="ＭＳ Ｐゴシック"/>
      <family val="3"/>
      <charset val="128"/>
    </font>
    <font>
      <sz val="9"/>
      <color indexed="10"/>
      <name val="ＭＳ Ｐゴシック"/>
      <family val="3"/>
      <charset val="128"/>
    </font>
    <font>
      <b/>
      <u/>
      <sz val="10"/>
      <color indexed="10"/>
      <name val="ＭＳ Ｐゴシック"/>
      <family val="3"/>
      <charset val="128"/>
    </font>
    <font>
      <u/>
      <sz val="8"/>
      <color indexed="12"/>
      <name val="ＭＳ Ｐゴシック"/>
      <family val="3"/>
      <charset val="128"/>
    </font>
    <font>
      <u/>
      <sz val="8"/>
      <name val="ＭＳ Ｐゴシック"/>
      <family val="3"/>
      <charset val="128"/>
    </font>
    <font>
      <sz val="6"/>
      <color indexed="10"/>
      <name val="ＭＳ Ｐゴシック"/>
      <family val="3"/>
      <charset val="128"/>
    </font>
    <font>
      <sz val="11"/>
      <color theme="1"/>
      <name val="ＭＳ Ｐゴシック"/>
      <family val="3"/>
      <charset val="128"/>
      <scheme val="minor"/>
    </font>
    <font>
      <sz val="11"/>
      <color rgb="FF9C6500"/>
      <name val="ＭＳ Ｐゴシック"/>
      <family val="3"/>
      <charset val="128"/>
      <scheme val="minor"/>
    </font>
    <font>
      <sz val="10"/>
      <color rgb="FF000000"/>
      <name val="Arial"/>
      <family val="2"/>
    </font>
    <font>
      <sz val="12"/>
      <color theme="1"/>
      <name val="ＭＳ Ｐゴシック"/>
      <family val="3"/>
      <charset val="128"/>
      <scheme val="minor"/>
    </font>
    <font>
      <b/>
      <sz val="11"/>
      <color rgb="FFFF0000"/>
      <name val="ＭＳ Ｐゴシック"/>
      <family val="3"/>
      <charset val="128"/>
    </font>
    <font>
      <sz val="10"/>
      <color rgb="FFFF0000"/>
      <name val="ＭＳ Ｐゴシック"/>
      <family val="3"/>
      <charset val="128"/>
    </font>
    <font>
      <sz val="14"/>
      <color rgb="FFFF0000"/>
      <name val="ＭＳ Ｐゴシック"/>
      <family val="3"/>
      <charset val="128"/>
    </font>
    <font>
      <u/>
      <sz val="7"/>
      <name val="ＭＳ Ｐゴシック"/>
      <family val="3"/>
      <charset val="128"/>
    </font>
    <font>
      <sz val="11"/>
      <color rgb="FFFF0000"/>
      <name val="ＭＳ Ｐゴシック"/>
      <family val="3"/>
      <charset val="128"/>
    </font>
    <font>
      <sz val="8"/>
      <color rgb="FFFF0000"/>
      <name val="ＭＳ Ｐゴシック"/>
      <family val="3"/>
      <charset val="128"/>
    </font>
    <font>
      <sz val="12"/>
      <color rgb="FFFF0000"/>
      <name val="ＭＳ Ｐゴシック"/>
      <family val="3"/>
      <charset val="128"/>
    </font>
    <font>
      <sz val="13"/>
      <name val="ＭＳ Ｐゴシック"/>
      <family val="3"/>
      <charset val="128"/>
    </font>
    <font>
      <b/>
      <sz val="14"/>
      <name val="ＭＳ Ｐゴシック"/>
      <family val="3"/>
      <charset val="128"/>
      <scheme val="minor"/>
    </font>
    <font>
      <b/>
      <sz val="13"/>
      <color rgb="FFFF000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u/>
      <sz val="11"/>
      <color indexed="10"/>
      <name val="ＭＳ Ｐゴシック"/>
      <family val="3"/>
      <charset val="128"/>
    </font>
    <font>
      <b/>
      <u/>
      <sz val="11"/>
      <color rgb="FFFF0000"/>
      <name val="ＭＳ Ｐゴシック"/>
      <family val="3"/>
      <charset val="128"/>
    </font>
    <font>
      <u/>
      <sz val="11"/>
      <color theme="1"/>
      <name val="ＭＳ Ｐゴシック"/>
      <family val="3"/>
      <charset val="128"/>
      <scheme val="minor"/>
    </font>
    <font>
      <b/>
      <sz val="11"/>
      <color indexed="10"/>
      <name val="ＭＳ Ｐゴシック"/>
      <family val="3"/>
      <charset val="128"/>
    </font>
    <font>
      <b/>
      <sz val="11"/>
      <color rgb="FFFF0000"/>
      <name val="ＭＳ Ｐゴシック"/>
      <family val="3"/>
      <charset val="128"/>
      <scheme val="minor"/>
    </font>
    <font>
      <sz val="7"/>
      <color rgb="FFFF0000"/>
      <name val="ＭＳ Ｐゴシック"/>
      <family val="3"/>
      <charset val="128"/>
    </font>
    <font>
      <sz val="7"/>
      <color theme="1"/>
      <name val="ＭＳ Ｐゴシック"/>
      <family val="3"/>
      <charset val="128"/>
    </font>
    <font>
      <sz val="6"/>
      <color rgb="FFFF0000"/>
      <name val="ＭＳ Ｐゴシック"/>
      <family val="3"/>
      <charset val="128"/>
    </font>
    <font>
      <strike/>
      <sz val="6"/>
      <color rgb="FFFF0000"/>
      <name val="ＭＳ Ｐゴシック"/>
      <family val="3"/>
      <charset val="128"/>
    </font>
    <font>
      <sz val="11"/>
      <color rgb="FF000000"/>
      <name val="游ゴシック"/>
      <family val="2"/>
      <charset val="128"/>
    </font>
    <font>
      <sz val="11"/>
      <color rgb="FF000000"/>
      <name val="ＭＳ Ｐゴシック"/>
      <family val="3"/>
      <charset val="128"/>
    </font>
    <font>
      <sz val="10"/>
      <color rgb="FF993300"/>
      <name val="ＭＳ Ｐゴシック"/>
      <family val="3"/>
      <charset val="128"/>
    </font>
    <font>
      <sz val="6"/>
      <name val="游ゴシック"/>
      <family val="2"/>
      <charset val="128"/>
    </font>
    <font>
      <sz val="11"/>
      <color theme="0"/>
      <name val="ＭＳ Ｐゴシック"/>
      <family val="2"/>
      <charset val="128"/>
      <scheme val="minor"/>
    </font>
    <font>
      <b/>
      <u/>
      <sz val="14"/>
      <color indexed="8"/>
      <name val="ＭＳ Ｐゴシック"/>
      <family val="3"/>
      <charset val="128"/>
    </font>
    <font>
      <b/>
      <sz val="10"/>
      <color rgb="FFFF0000"/>
      <name val="ＭＳ Ｐゴシック"/>
      <family val="3"/>
      <charset val="128"/>
    </font>
    <font>
      <sz val="10"/>
      <color theme="1"/>
      <name val="ＭＳ Ｐゴシック"/>
      <family val="3"/>
      <charset val="128"/>
    </font>
    <font>
      <u/>
      <sz val="9"/>
      <name val="ＭＳ Ｐゴシック"/>
      <family val="3"/>
      <charset val="128"/>
    </font>
    <font>
      <sz val="11"/>
      <color rgb="FF9C0006"/>
      <name val="ＭＳ Ｐゴシック"/>
      <family val="3"/>
      <charset val="128"/>
      <scheme val="minor"/>
    </font>
    <font>
      <sz val="8"/>
      <color indexed="8"/>
      <name val="ＭＳ Ｐゴシック"/>
      <family val="3"/>
      <charset val="128"/>
    </font>
    <font>
      <u/>
      <sz val="10"/>
      <name val="ＭＳ Ｐゴシック"/>
      <family val="3"/>
      <charset val="128"/>
    </font>
    <font>
      <b/>
      <sz val="9"/>
      <name val="ＭＳ Ｐゴシック"/>
      <family val="3"/>
      <charset val="128"/>
    </font>
    <font>
      <b/>
      <u/>
      <sz val="7"/>
      <name val="ＭＳ Ｐゴシック"/>
      <family val="3"/>
      <charset val="128"/>
    </font>
    <font>
      <sz val="6"/>
      <color theme="1"/>
      <name val="ＭＳ Ｐゴシック"/>
      <family val="3"/>
      <charset val="128"/>
    </font>
    <font>
      <sz val="11"/>
      <color theme="1"/>
      <name val="ＭＳ Ｐゴシック"/>
      <family val="3"/>
      <charset val="128"/>
    </font>
    <font>
      <sz val="8"/>
      <color theme="1"/>
      <name val="ＭＳ Ｐゴシック"/>
      <family val="3"/>
      <charset val="128"/>
    </font>
    <font>
      <b/>
      <sz val="8"/>
      <color rgb="FFFF0000"/>
      <name val="ＭＳ Ｐゴシック"/>
      <family val="3"/>
      <charset val="128"/>
    </font>
    <font>
      <i/>
      <sz val="12"/>
      <color theme="0"/>
      <name val="ＭＳ Ｐゴシック"/>
      <family val="3"/>
      <charset val="128"/>
    </font>
    <font>
      <b/>
      <u/>
      <sz val="12"/>
      <color rgb="FFFF0000"/>
      <name val="ＭＳ Ｐゴシック"/>
      <family val="3"/>
      <charset val="128"/>
    </font>
    <font>
      <b/>
      <strike/>
      <sz val="6"/>
      <color rgb="FFFF0000"/>
      <name val="ＭＳ Ｐゴシック"/>
      <family val="3"/>
      <charset val="128"/>
    </font>
    <font>
      <sz val="8"/>
      <color rgb="FFC00000"/>
      <name val="ＭＳ Ｐゴシック"/>
      <family val="3"/>
      <charset val="128"/>
    </font>
    <font>
      <b/>
      <sz val="6"/>
      <color rgb="FFC00000"/>
      <name val="ＭＳ Ｐゴシック"/>
      <family val="3"/>
      <charset val="128"/>
    </font>
    <font>
      <b/>
      <u/>
      <sz val="7"/>
      <color theme="1"/>
      <name val="ＭＳ Ｐゴシック"/>
      <family val="3"/>
      <charset val="128"/>
    </font>
    <font>
      <sz val="5"/>
      <color theme="1"/>
      <name val="ＭＳ Ｐゴシック"/>
      <family val="3"/>
      <charset val="128"/>
    </font>
    <font>
      <i/>
      <sz val="7"/>
      <color theme="1"/>
      <name val="ＭＳ Ｐゴシック"/>
      <family val="3"/>
      <charset val="128"/>
    </font>
    <font>
      <sz val="11"/>
      <color rgb="FFFF0000"/>
      <name val="ＭＳ Ｐゴシック"/>
      <family val="3"/>
      <charset val="128"/>
      <scheme val="minor"/>
    </font>
    <font>
      <sz val="10"/>
      <color theme="5"/>
      <name val="ＭＳ Ｐゴシック"/>
      <family val="3"/>
      <charset val="128"/>
    </font>
    <font>
      <sz val="9"/>
      <color rgb="FFFF0000"/>
      <name val="ＭＳ Ｐゴシック"/>
      <family val="3"/>
      <charset val="128"/>
    </font>
    <font>
      <b/>
      <sz val="14"/>
      <color rgb="FFFF0000"/>
      <name val="ＭＳ Ｐゴシック"/>
      <family val="3"/>
      <charset val="128"/>
    </font>
    <font>
      <b/>
      <sz val="9"/>
      <color rgb="FFFF0000"/>
      <name val="ＭＳ Ｐゴシック"/>
      <family val="3"/>
      <charset val="128"/>
    </font>
    <font>
      <u/>
      <sz val="12"/>
      <color indexed="12"/>
      <name val="ＭＳ Ｐゴシック"/>
      <family val="3"/>
      <charset val="128"/>
    </font>
    <font>
      <sz val="9"/>
      <color theme="1"/>
      <name val="ＭＳ Ｐゴシック"/>
      <family val="3"/>
      <charset val="128"/>
    </font>
  </fonts>
  <fills count="59">
    <fill>
      <patternFill patternType="none"/>
    </fill>
    <fill>
      <patternFill patternType="gray125"/>
    </fill>
    <fill>
      <patternFill patternType="solid">
        <fgColor indexed="42"/>
      </patternFill>
    </fill>
    <fill>
      <patternFill patternType="solid">
        <fgColor indexed="27"/>
      </patternFill>
    </fill>
    <fill>
      <patternFill patternType="solid">
        <fgColor indexed="47"/>
      </patternFill>
    </fill>
    <fill>
      <patternFill patternType="solid">
        <fgColor indexed="26"/>
      </patternFill>
    </fill>
    <fill>
      <patternFill patternType="solid">
        <fgColor indexed="47"/>
        <bgColor indexed="26"/>
      </patternFill>
    </fill>
    <fill>
      <patternFill patternType="solid">
        <fgColor indexed="27"/>
        <bgColor indexed="51"/>
      </patternFill>
    </fill>
    <fill>
      <patternFill patternType="solid">
        <fgColor indexed="47"/>
        <bgColor indexed="64"/>
      </patternFill>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31"/>
        <bgColor indexed="64"/>
      </patternFill>
    </fill>
    <fill>
      <patternFill patternType="solid">
        <fgColor indexed="46"/>
        <bgColor indexed="64"/>
      </patternFill>
    </fill>
    <fill>
      <patternFill patternType="solid">
        <fgColor indexed="42"/>
        <bgColor indexed="64"/>
      </patternFill>
    </fill>
    <fill>
      <patternFill patternType="solid">
        <fgColor indexed="26"/>
        <bgColor indexed="64"/>
      </patternFill>
    </fill>
    <fill>
      <patternFill patternType="solid">
        <fgColor indexed="52"/>
        <bgColor indexed="64"/>
      </patternFill>
    </fill>
    <fill>
      <patternFill patternType="solid">
        <fgColor indexed="22"/>
        <bgColor indexed="64"/>
      </patternFill>
    </fill>
    <fill>
      <patternFill patternType="solid">
        <fgColor indexed="47"/>
        <bgColor indexed="9"/>
      </patternFill>
    </fill>
    <fill>
      <patternFill patternType="solid">
        <fgColor indexed="27"/>
        <bgColor indexed="64"/>
      </patternFill>
    </fill>
    <fill>
      <patternFill patternType="solid">
        <fgColor indexed="27"/>
        <bgColor indexed="27"/>
      </patternFill>
    </fill>
    <fill>
      <patternFill patternType="solid">
        <fgColor indexed="65"/>
      </patternFill>
    </fill>
    <fill>
      <patternFill patternType="solid">
        <fgColor indexed="9"/>
      </patternFill>
    </fill>
    <fill>
      <patternFill patternType="solid">
        <fgColor indexed="27"/>
        <bgColor indexed="52"/>
      </patternFill>
    </fill>
    <fill>
      <patternFill patternType="solid">
        <fgColor indexed="26"/>
        <bgColor indexed="42"/>
      </patternFill>
    </fill>
    <fill>
      <patternFill patternType="solid">
        <fgColor rgb="FFFFEB9C"/>
      </patternFill>
    </fill>
    <fill>
      <patternFill patternType="solid">
        <fgColor rgb="FFFFFFCC"/>
      </patternFill>
    </fill>
    <fill>
      <patternFill patternType="solid">
        <fgColor rgb="FFFFFFCC"/>
        <bgColor indexed="64"/>
      </patternFill>
    </fill>
    <fill>
      <patternFill patternType="solid">
        <fgColor rgb="FFCCFFFF"/>
        <bgColor indexed="64"/>
      </patternFill>
    </fill>
    <fill>
      <patternFill patternType="solid">
        <fgColor rgb="FFCCFFFF"/>
      </patternFill>
    </fill>
    <fill>
      <patternFill patternType="solid">
        <fgColor rgb="FFFFCC99"/>
        <bgColor indexed="64"/>
      </patternFill>
    </fill>
    <fill>
      <patternFill patternType="solid">
        <fgColor rgb="FFFFCC99"/>
        <bgColor indexed="42"/>
      </patternFill>
    </fill>
    <fill>
      <patternFill patternType="solid">
        <fgColor rgb="FFCCFFCC"/>
        <bgColor indexed="64"/>
      </patternFill>
    </fill>
    <fill>
      <patternFill patternType="solid">
        <fgColor rgb="FF99CCFF"/>
        <bgColor indexed="64"/>
      </patternFill>
    </fill>
    <fill>
      <patternFill patternType="solid">
        <fgColor theme="0"/>
        <bgColor indexed="64"/>
      </patternFill>
    </fill>
    <fill>
      <patternFill patternType="solid">
        <fgColor rgb="FFFFFFFF"/>
        <bgColor indexed="64"/>
      </patternFill>
    </fill>
    <fill>
      <patternFill patternType="solid">
        <fgColor rgb="FFFFEBFF"/>
        <bgColor indexed="64"/>
      </patternFill>
    </fill>
    <fill>
      <patternFill patternType="solid">
        <fgColor rgb="FFFFFF00"/>
        <bgColor indexed="64"/>
      </patternFill>
    </fill>
    <fill>
      <patternFill patternType="solid">
        <fgColor rgb="FFCCECFF"/>
        <bgColor indexed="64"/>
      </patternFill>
    </fill>
    <fill>
      <patternFill patternType="solid">
        <fgColor rgb="FFE5F5FF"/>
        <bgColor indexed="64"/>
      </patternFill>
    </fill>
    <fill>
      <patternFill patternType="solid">
        <fgColor rgb="FFFFFFFF"/>
        <bgColor rgb="FFFFFFFF"/>
      </patternFill>
    </fill>
    <fill>
      <patternFill patternType="solid">
        <fgColor rgb="FFCCFFCC"/>
        <bgColor rgb="FFFFFFFF"/>
      </patternFill>
    </fill>
    <fill>
      <patternFill patternType="solid">
        <fgColor rgb="FFCCFFCC"/>
        <bgColor rgb="FF000000"/>
      </patternFill>
    </fill>
    <fill>
      <patternFill patternType="solid">
        <fgColor rgb="FFFFFFCC"/>
        <bgColor rgb="FF000000"/>
      </patternFill>
    </fill>
    <fill>
      <patternFill patternType="solid">
        <fgColor rgb="FFFFCC99"/>
        <bgColor rgb="FFFFFFFF"/>
      </patternFill>
    </fill>
    <fill>
      <patternFill patternType="solid">
        <fgColor rgb="FFFFFFCC"/>
        <bgColor rgb="FFFFFFFF"/>
      </patternFill>
    </fill>
    <fill>
      <patternFill patternType="solid">
        <fgColor rgb="FFCCFFFF"/>
        <bgColor rgb="FFFFFFFF"/>
      </patternFill>
    </fill>
    <fill>
      <patternFill patternType="solid">
        <fgColor theme="0"/>
        <bgColor rgb="FFFFFFFF"/>
      </patternFill>
    </fill>
    <fill>
      <patternFill patternType="solid">
        <fgColor rgb="FFFFC7CE"/>
      </patternFill>
    </fill>
    <fill>
      <patternFill patternType="solid">
        <fgColor theme="9" tint="0.39997558519241921"/>
        <bgColor indexed="65"/>
      </patternFill>
    </fill>
    <fill>
      <patternFill patternType="solid">
        <fgColor rgb="FFFFCCFF"/>
        <bgColor indexed="64"/>
      </patternFill>
    </fill>
    <fill>
      <patternFill patternType="solid">
        <fgColor rgb="FFFFFFFF"/>
        <bgColor rgb="FF000000"/>
      </patternFill>
    </fill>
    <fill>
      <patternFill patternType="solid">
        <fgColor rgb="FFFFCC99"/>
        <bgColor rgb="FF000000"/>
      </patternFill>
    </fill>
    <fill>
      <patternFill patternType="solid">
        <fgColor theme="0"/>
        <bgColor rgb="FF000000"/>
      </patternFill>
    </fill>
    <fill>
      <patternFill patternType="solid">
        <fgColor rgb="FFCC99FF"/>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rgb="FFFFCC99"/>
        <bgColor indexed="26"/>
      </patternFill>
    </fill>
    <fill>
      <patternFill patternType="solid">
        <fgColor rgb="FFFFFF00"/>
        <bgColor rgb="FF000000"/>
      </patternFill>
    </fill>
  </fills>
  <borders count="26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diagonal/>
    </border>
    <border>
      <left/>
      <right/>
      <top style="medium">
        <color indexed="64"/>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bottom style="hair">
        <color indexed="64"/>
      </bottom>
      <diagonal/>
    </border>
    <border>
      <left/>
      <right style="medium">
        <color indexed="64"/>
      </right>
      <top style="hair">
        <color indexed="64"/>
      </top>
      <bottom style="hair">
        <color indexed="64"/>
      </bottom>
      <diagonal/>
    </border>
    <border>
      <left style="thin">
        <color indexed="64"/>
      </left>
      <right/>
      <top/>
      <bottom/>
      <diagonal/>
    </border>
    <border>
      <left/>
      <right style="medium">
        <color indexed="64"/>
      </right>
      <top style="hair">
        <color indexed="64"/>
      </top>
      <bottom/>
      <diagonal/>
    </border>
    <border>
      <left/>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diagonal/>
    </border>
    <border>
      <left style="hair">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bottom/>
      <diagonal/>
    </border>
    <border>
      <left style="hair">
        <color indexed="64"/>
      </left>
      <right style="hair">
        <color indexed="64"/>
      </right>
      <top/>
      <bottom/>
      <diagonal/>
    </border>
    <border>
      <left/>
      <right style="thin">
        <color indexed="64"/>
      </right>
      <top/>
      <bottom/>
      <diagonal/>
    </border>
    <border>
      <left/>
      <right style="thin">
        <color indexed="64"/>
      </right>
      <top style="hair">
        <color indexed="64"/>
      </top>
      <bottom/>
      <diagonal/>
    </border>
    <border>
      <left style="hair">
        <color indexed="64"/>
      </left>
      <right style="medium">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hair">
        <color indexed="64"/>
      </bottom>
      <diagonal/>
    </border>
    <border>
      <left/>
      <right style="hair">
        <color indexed="64"/>
      </right>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hair">
        <color indexed="64"/>
      </top>
      <bottom/>
      <diagonal/>
    </border>
    <border>
      <left/>
      <right/>
      <top/>
      <bottom style="thin">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top style="thin">
        <color indexed="64"/>
      </top>
      <bottom/>
      <diagonal/>
    </border>
    <border>
      <left/>
      <right/>
      <top/>
      <bottom style="dotted">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thin">
        <color indexed="64"/>
      </right>
      <top/>
      <bottom style="thin">
        <color indexed="64"/>
      </bottom>
      <diagonal/>
    </border>
    <border>
      <left style="thick">
        <color indexed="10"/>
      </left>
      <right style="thick">
        <color indexed="10"/>
      </right>
      <top style="thick">
        <color indexed="10"/>
      </top>
      <bottom style="thick">
        <color indexed="10"/>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7"/>
      </left>
      <right style="thin">
        <color indexed="57"/>
      </right>
      <top style="thin">
        <color indexed="57"/>
      </top>
      <bottom style="thin">
        <color indexed="57"/>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top/>
      <bottom/>
      <diagonal/>
    </border>
    <border>
      <left style="hair">
        <color indexed="64"/>
      </left>
      <right/>
      <top/>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right style="hair">
        <color indexed="64"/>
      </right>
      <top style="thin">
        <color indexed="64"/>
      </top>
      <bottom style="thin">
        <color indexed="64"/>
      </bottom>
      <diagonal/>
    </border>
    <border>
      <left/>
      <right/>
      <top style="thin">
        <color indexed="57"/>
      </top>
      <bottom style="thin">
        <color indexed="57"/>
      </bottom>
      <diagonal/>
    </border>
    <border>
      <left style="thin">
        <color indexed="64"/>
      </left>
      <right style="hair">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left style="hair">
        <color indexed="64"/>
      </left>
      <right style="thin">
        <color indexed="64"/>
      </right>
      <top style="thin">
        <color indexed="64"/>
      </top>
      <bottom style="medium">
        <color indexed="64"/>
      </bottom>
      <diagonal/>
    </border>
    <border>
      <left style="dotted">
        <color indexed="64"/>
      </left>
      <right style="dotted">
        <color indexed="64"/>
      </right>
      <top style="dotted">
        <color indexed="64"/>
      </top>
      <bottom/>
      <diagonal/>
    </border>
    <border>
      <left style="medium">
        <color indexed="64"/>
      </left>
      <right style="thin">
        <color indexed="64"/>
      </right>
      <top style="medium">
        <color indexed="64"/>
      </top>
      <bottom/>
      <diagonal/>
    </border>
    <border>
      <left style="hair">
        <color indexed="64"/>
      </left>
      <right style="thin">
        <color indexed="64"/>
      </right>
      <top style="hair">
        <color indexed="64"/>
      </top>
      <bottom style="hair">
        <color indexed="64"/>
      </bottom>
      <diagonal/>
    </border>
    <border>
      <left style="thin">
        <color indexed="64"/>
      </left>
      <right style="dotted">
        <color indexed="64"/>
      </right>
      <top/>
      <bottom/>
      <diagonal/>
    </border>
    <border>
      <left/>
      <right/>
      <top style="thin">
        <color indexed="64"/>
      </top>
      <bottom style="medium">
        <color indexed="64"/>
      </bottom>
      <diagonal/>
    </border>
    <border>
      <left style="medium">
        <color indexed="64"/>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right style="thick">
        <color indexed="10"/>
      </right>
      <top/>
      <bottom/>
      <diagonal/>
    </border>
    <border>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57"/>
      </left>
      <right/>
      <top style="thin">
        <color indexed="57"/>
      </top>
      <bottom style="thin">
        <color indexed="57"/>
      </bottom>
      <diagonal/>
    </border>
    <border>
      <left/>
      <right style="thin">
        <color indexed="57"/>
      </right>
      <top style="thin">
        <color indexed="57"/>
      </top>
      <bottom style="thin">
        <color indexed="57"/>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hair">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bottom style="hair">
        <color indexed="64"/>
      </bottom>
      <diagonal/>
    </border>
    <border>
      <left/>
      <right/>
      <top style="medium">
        <color indexed="64"/>
      </top>
      <bottom/>
      <diagonal/>
    </border>
    <border>
      <left style="hair">
        <color indexed="64"/>
      </left>
      <right/>
      <top style="thin">
        <color indexed="64"/>
      </top>
      <bottom style="hair">
        <color indexed="64"/>
      </bottom>
      <diagonal/>
    </border>
    <border>
      <left/>
      <right style="thin">
        <color indexed="57"/>
      </right>
      <top/>
      <bottom/>
      <diagonal/>
    </border>
    <border>
      <left/>
      <right style="thin">
        <color indexed="57"/>
      </right>
      <top/>
      <bottom style="thin">
        <color indexed="57"/>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dotted">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thin">
        <color auto="1"/>
      </bottom>
      <diagonal/>
    </border>
    <border>
      <left/>
      <right style="hair">
        <color indexed="64"/>
      </right>
      <top style="hair">
        <color indexed="64"/>
      </top>
      <bottom style="medium">
        <color indexed="64"/>
      </bottom>
      <diagonal/>
    </border>
    <border>
      <left/>
      <right style="thin">
        <color auto="1"/>
      </right>
      <top/>
      <bottom style="thin">
        <color auto="1"/>
      </bottom>
      <diagonal/>
    </border>
    <border>
      <left/>
      <right style="medium">
        <color indexed="64"/>
      </right>
      <top style="thin">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medium">
        <color rgb="FFFF0000"/>
      </top>
      <bottom style="medium">
        <color rgb="FFFF0000"/>
      </bottom>
      <diagonal/>
    </border>
    <border>
      <left/>
      <right/>
      <top style="dotted">
        <color indexed="64"/>
      </top>
      <bottom/>
      <diagonal/>
    </border>
    <border>
      <left style="thin">
        <color indexed="64"/>
      </left>
      <right/>
      <top/>
      <bottom style="thin">
        <color indexed="64"/>
      </bottom>
      <diagonal/>
    </border>
    <border>
      <left style="hair">
        <color indexed="64"/>
      </left>
      <right style="thin">
        <color indexed="64"/>
      </right>
      <top/>
      <bottom style="hair">
        <color indexed="64"/>
      </bottom>
      <diagonal/>
    </border>
    <border>
      <left style="thin">
        <color auto="1"/>
      </left>
      <right style="medium">
        <color indexed="64"/>
      </right>
      <top style="thin">
        <color auto="1"/>
      </top>
      <bottom style="thin">
        <color indexed="64"/>
      </bottom>
      <diagonal/>
    </border>
    <border>
      <left style="thin">
        <color indexed="64"/>
      </left>
      <right style="thin">
        <color indexed="64"/>
      </right>
      <top style="thin">
        <color indexed="64"/>
      </top>
      <bottom style="medium">
        <color indexed="64"/>
      </bottom>
      <diagonal/>
    </border>
    <border>
      <left style="thin">
        <color auto="1"/>
      </left>
      <right style="medium">
        <color indexed="64"/>
      </right>
      <top style="thin">
        <color auto="1"/>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top style="thin">
        <color auto="1"/>
      </top>
      <bottom style="medium">
        <color auto="1"/>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bottom/>
      <diagonal/>
    </border>
    <border>
      <left style="hair">
        <color indexed="64"/>
      </left>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style="dotted">
        <color indexed="64"/>
      </right>
      <top/>
      <bottom/>
      <diagonal/>
    </border>
    <border>
      <left style="thin">
        <color indexed="57"/>
      </left>
      <right style="thin">
        <color indexed="57"/>
      </right>
      <top/>
      <bottom style="thin">
        <color indexed="57"/>
      </bottom>
      <diagonal/>
    </border>
    <border>
      <left style="thin">
        <color indexed="57"/>
      </left>
      <right style="thin">
        <color indexed="57"/>
      </right>
      <top/>
      <bottom/>
      <diagonal/>
    </border>
    <border>
      <left style="thin">
        <color indexed="57"/>
      </left>
      <right style="thin">
        <color indexed="57"/>
      </right>
      <top style="thin">
        <color indexed="57"/>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style="medium">
        <color indexed="64"/>
      </bottom>
      <diagonal/>
    </border>
    <border>
      <left style="thick">
        <color rgb="FFFF0000"/>
      </left>
      <right style="thick">
        <color rgb="FFFF0000"/>
      </right>
      <top style="thick">
        <color rgb="FFFF0000"/>
      </top>
      <bottom style="thick">
        <color rgb="FFFF0000"/>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diagonalUp="1">
      <left style="medium">
        <color indexed="64"/>
      </left>
      <right style="medium">
        <color indexed="64"/>
      </right>
      <top style="medium">
        <color indexed="64"/>
      </top>
      <bottom/>
      <diagonal style="medium">
        <color indexed="64"/>
      </diagonal>
    </border>
    <border diagonalUp="1">
      <left style="medium">
        <color indexed="64"/>
      </left>
      <right style="medium">
        <color indexed="64"/>
      </right>
      <top/>
      <bottom/>
      <diagonal style="medium">
        <color indexed="64"/>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top/>
      <bottom style="hair">
        <color theme="1"/>
      </bottom>
      <diagonal/>
    </border>
    <border>
      <left style="thin">
        <color indexed="64"/>
      </left>
      <right/>
      <top/>
      <bottom style="hair">
        <color theme="1"/>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dotted">
        <color indexed="64"/>
      </left>
      <right style="dotted">
        <color indexed="64"/>
      </right>
      <top/>
      <bottom style="hair">
        <color indexed="64"/>
      </bottom>
      <diagonal/>
    </border>
    <border>
      <left/>
      <right/>
      <top style="thin">
        <color indexed="64"/>
      </top>
      <bottom/>
      <diagonal/>
    </border>
    <border>
      <left/>
      <right style="thin">
        <color indexed="64"/>
      </right>
      <top/>
      <bottom style="hair">
        <color theme="1"/>
      </bottom>
      <diagonal/>
    </border>
    <border>
      <left style="medium">
        <color theme="1"/>
      </left>
      <right style="medium">
        <color theme="1"/>
      </right>
      <top style="medium">
        <color theme="1"/>
      </top>
      <bottom style="thin">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style="hair">
        <color indexed="64"/>
      </left>
      <right style="hair">
        <color theme="1"/>
      </right>
      <top/>
      <bottom/>
      <diagonal/>
    </border>
    <border>
      <left style="hair">
        <color theme="1"/>
      </left>
      <right/>
      <top style="hair">
        <color theme="1"/>
      </top>
      <bottom style="hair">
        <color theme="1"/>
      </bottom>
      <diagonal/>
    </border>
    <border>
      <left/>
      <right/>
      <top style="hair">
        <color theme="1"/>
      </top>
      <bottom style="hair">
        <color theme="1"/>
      </bottom>
      <diagonal/>
    </border>
    <border>
      <left/>
      <right style="hair">
        <color theme="1"/>
      </right>
      <top style="hair">
        <color theme="1"/>
      </top>
      <bottom style="hair">
        <color theme="1"/>
      </bottom>
      <diagonal/>
    </border>
    <border>
      <left/>
      <right style="medium">
        <color indexed="64"/>
      </right>
      <top style="hair">
        <color theme="1"/>
      </top>
      <bottom style="hair">
        <color theme="1"/>
      </bottom>
      <diagonal/>
    </border>
    <border>
      <left style="hair">
        <color theme="1"/>
      </left>
      <right style="medium">
        <color indexed="64"/>
      </right>
      <top style="hair">
        <color theme="1"/>
      </top>
      <bottom style="hair">
        <color theme="1"/>
      </bottom>
      <diagonal/>
    </border>
    <border>
      <left/>
      <right style="hair">
        <color indexed="64"/>
      </right>
      <top style="thin">
        <color indexed="64"/>
      </top>
      <bottom style="hair">
        <color indexed="64"/>
      </bottom>
      <diagonal/>
    </border>
    <border>
      <left style="hair">
        <color theme="1"/>
      </left>
      <right/>
      <top style="hair">
        <color theme="1"/>
      </top>
      <bottom style="hair">
        <color auto="1"/>
      </bottom>
      <diagonal/>
    </border>
    <border>
      <left/>
      <right/>
      <top style="hair">
        <color theme="1"/>
      </top>
      <bottom style="hair">
        <color auto="1"/>
      </bottom>
      <diagonal/>
    </border>
    <border>
      <left/>
      <right style="hair">
        <color theme="1"/>
      </right>
      <top style="hair">
        <color theme="1"/>
      </top>
      <bottom style="hair">
        <color auto="1"/>
      </bottom>
      <diagonal/>
    </border>
    <border>
      <left/>
      <right style="hair">
        <color theme="1"/>
      </right>
      <top/>
      <bottom style="hair">
        <color theme="1"/>
      </bottom>
      <diagonal/>
    </border>
    <border>
      <left style="hair">
        <color indexed="64"/>
      </left>
      <right/>
      <top style="hair">
        <color theme="1"/>
      </top>
      <bottom/>
      <diagonal/>
    </border>
    <border>
      <left style="hair">
        <color indexed="64"/>
      </left>
      <right style="hair">
        <color theme="1"/>
      </right>
      <top/>
      <bottom style="hair">
        <color indexed="64"/>
      </bottom>
      <diagonal/>
    </border>
    <border>
      <left/>
      <right style="hair">
        <color indexed="64"/>
      </right>
      <top/>
      <bottom style="hair">
        <color theme="1"/>
      </bottom>
      <diagonal/>
    </border>
    <border>
      <left style="hair">
        <color theme="1"/>
      </left>
      <right/>
      <top style="hair">
        <color theme="1"/>
      </top>
      <bottom/>
      <diagonal/>
    </border>
    <border>
      <left/>
      <right/>
      <top style="hair">
        <color theme="1"/>
      </top>
      <bottom/>
      <diagonal/>
    </border>
    <border>
      <left/>
      <right style="hair">
        <color theme="1"/>
      </right>
      <top style="hair">
        <color theme="1"/>
      </top>
      <bottom/>
      <diagonal/>
    </border>
    <border>
      <left/>
      <right style="hair">
        <color theme="1"/>
      </right>
      <top/>
      <bottom style="hair">
        <color indexed="64"/>
      </bottom>
      <diagonal/>
    </border>
    <border>
      <left style="hair">
        <color indexed="64"/>
      </left>
      <right style="medium">
        <color indexed="64"/>
      </right>
      <top style="hair">
        <color theme="1"/>
      </top>
      <bottom style="hair">
        <color indexed="64"/>
      </bottom>
      <diagonal/>
    </border>
    <border>
      <left style="hair">
        <color indexed="64"/>
      </left>
      <right style="hair">
        <color indexed="64"/>
      </right>
      <top style="thin">
        <color auto="1"/>
      </top>
      <bottom style="hair">
        <color indexed="64"/>
      </bottom>
      <diagonal/>
    </border>
    <border>
      <left style="medium">
        <color indexed="64"/>
      </left>
      <right style="thin">
        <color auto="1"/>
      </right>
      <top style="thin">
        <color auto="1"/>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auto="1"/>
      </right>
      <top style="dotted">
        <color auto="1"/>
      </top>
      <bottom style="dotted">
        <color auto="1"/>
      </bottom>
      <diagonal/>
    </border>
    <border>
      <left style="hair">
        <color indexed="64"/>
      </left>
      <right style="hair">
        <color theme="1"/>
      </right>
      <top style="hair">
        <color indexed="64"/>
      </top>
      <bottom style="hair">
        <color theme="1"/>
      </bottom>
      <diagonal/>
    </border>
    <border>
      <left style="hair">
        <color indexed="64"/>
      </left>
      <right/>
      <top style="hair">
        <color indexed="64"/>
      </top>
      <bottom style="hair">
        <color theme="1"/>
      </bottom>
      <diagonal/>
    </border>
    <border>
      <left/>
      <right/>
      <top style="hair">
        <color indexed="64"/>
      </top>
      <bottom style="hair">
        <color theme="1"/>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style="thin">
        <color auto="1"/>
      </bottom>
      <diagonal/>
    </border>
    <border>
      <left/>
      <right/>
      <top style="dotted">
        <color indexed="64"/>
      </top>
      <bottom style="thin">
        <color auto="1"/>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diagonalUp="1">
      <left style="hair">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dotted">
        <color indexed="64"/>
      </top>
      <bottom style="thin">
        <color indexed="64"/>
      </bottom>
      <diagonal/>
    </border>
    <border>
      <left style="thin">
        <color indexed="64"/>
      </left>
      <right/>
      <top style="hair">
        <color indexed="64"/>
      </top>
      <bottom style="dotted">
        <color indexed="64"/>
      </bottom>
      <diagonal/>
    </border>
    <border>
      <left style="hair">
        <color indexed="64"/>
      </left>
      <right style="thin">
        <color indexed="64"/>
      </right>
      <top style="hair">
        <color indexed="64"/>
      </top>
      <bottom style="medium">
        <color indexed="64"/>
      </bottom>
      <diagonal/>
    </border>
    <border>
      <left style="thin">
        <color indexed="57"/>
      </left>
      <right/>
      <top style="thin">
        <color indexed="57"/>
      </top>
      <bottom style="thin">
        <color indexed="57"/>
      </bottom>
      <diagonal/>
    </border>
    <border>
      <left/>
      <right/>
      <top style="thin">
        <color indexed="57"/>
      </top>
      <bottom style="thin">
        <color indexed="57"/>
      </bottom>
      <diagonal/>
    </border>
    <border>
      <left/>
      <right style="thin">
        <color indexed="57"/>
      </right>
      <top style="thin">
        <color indexed="57"/>
      </top>
      <bottom style="thin">
        <color indexed="57"/>
      </bottom>
      <diagonal/>
    </border>
    <border>
      <left style="thin">
        <color indexed="57"/>
      </left>
      <right/>
      <top style="thin">
        <color indexed="57"/>
      </top>
      <bottom/>
      <diagonal/>
    </border>
    <border>
      <left/>
      <right style="thin">
        <color indexed="57"/>
      </right>
      <top style="thin">
        <color indexed="57"/>
      </top>
      <bottom/>
      <diagonal/>
    </border>
    <border>
      <left style="thin">
        <color indexed="57"/>
      </left>
      <right/>
      <top/>
      <bottom/>
      <diagonal/>
    </border>
    <border>
      <left style="thin">
        <color indexed="57"/>
      </left>
      <right/>
      <top/>
      <bottom style="thin">
        <color indexed="57"/>
      </bottom>
      <diagonal/>
    </border>
    <border>
      <left style="thin">
        <color indexed="57"/>
      </left>
      <right style="thin">
        <color indexed="57"/>
      </right>
      <top style="thin">
        <color indexed="57"/>
      </top>
      <bottom/>
      <diagonal/>
    </border>
    <border>
      <left/>
      <right/>
      <top style="thin">
        <color indexed="57"/>
      </top>
      <bottom/>
      <diagonal/>
    </border>
    <border>
      <left/>
      <right/>
      <top/>
      <bottom style="thin">
        <color indexed="57"/>
      </bottom>
      <diagonal/>
    </border>
    <border>
      <left style="thin">
        <color indexed="64"/>
      </left>
      <right style="thin">
        <color indexed="64"/>
      </right>
      <top style="thin">
        <color indexed="64"/>
      </top>
      <bottom/>
      <diagonal/>
    </border>
    <border diagonalUp="1">
      <left style="medium">
        <color indexed="64"/>
      </left>
      <right style="medium">
        <color indexed="64"/>
      </right>
      <top/>
      <bottom style="thin">
        <color indexed="64"/>
      </bottom>
      <diagonal style="medium">
        <color indexed="64"/>
      </diagonal>
    </border>
    <border>
      <left style="thin">
        <color auto="1"/>
      </left>
      <right/>
      <top/>
      <bottom/>
      <diagonal/>
    </border>
    <border>
      <left style="thin">
        <color theme="1"/>
      </left>
      <right style="thin">
        <color indexed="64"/>
      </right>
      <top style="thin">
        <color theme="1"/>
      </top>
      <bottom style="thin">
        <color theme="1"/>
      </bottom>
      <diagonal/>
    </border>
    <border>
      <left/>
      <right/>
      <top style="thin">
        <color auto="1"/>
      </top>
      <bottom/>
      <diagonal/>
    </border>
    <border>
      <left style="thin">
        <color auto="1"/>
      </left>
      <right style="medium">
        <color indexed="64"/>
      </right>
      <top style="thin">
        <color auto="1"/>
      </top>
      <bottom style="thin">
        <color indexed="64"/>
      </bottom>
      <diagonal/>
    </border>
  </borders>
  <cellStyleXfs count="22">
    <xf numFmtId="0" fontId="0" fillId="0" borderId="0">
      <alignment vertical="center"/>
    </xf>
    <xf numFmtId="0" fontId="46" fillId="25" borderId="0" applyNumberFormat="0" applyBorder="0" applyAlignment="0" applyProtection="0">
      <alignment vertical="center"/>
    </xf>
    <xf numFmtId="0" fontId="42" fillId="0" borderId="0" applyNumberFormat="0" applyFill="0" applyBorder="0" applyAlignment="0" applyProtection="0">
      <alignment vertical="top"/>
      <protection locked="0"/>
    </xf>
    <xf numFmtId="0" fontId="10" fillId="0" borderId="0">
      <alignment vertical="center"/>
    </xf>
    <xf numFmtId="0" fontId="3" fillId="0" borderId="0">
      <alignment vertical="center"/>
    </xf>
    <xf numFmtId="0" fontId="47" fillId="0" borderId="0"/>
    <xf numFmtId="0" fontId="3" fillId="0" borderId="0">
      <alignment vertical="center"/>
    </xf>
    <xf numFmtId="0" fontId="47" fillId="0" borderId="0"/>
    <xf numFmtId="0" fontId="47"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3" fillId="0" borderId="0">
      <alignment vertical="center"/>
    </xf>
    <xf numFmtId="0" fontId="74" fillId="49" borderId="0" applyNumberFormat="0" applyBorder="0" applyAlignment="0" applyProtection="0">
      <alignment vertical="center"/>
    </xf>
    <xf numFmtId="0" fontId="79" fillId="48" borderId="0" applyNumberFormat="0" applyBorder="0" applyAlignment="0" applyProtection="0">
      <alignment vertical="center"/>
    </xf>
  </cellStyleXfs>
  <cellXfs count="2473">
    <xf numFmtId="0" fontId="0" fillId="0" borderId="0" xfId="0">
      <alignment vertical="center"/>
    </xf>
    <xf numFmtId="0" fontId="10"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0" fillId="0" borderId="0" xfId="0" applyProtection="1">
      <alignment vertical="center"/>
    </xf>
    <xf numFmtId="0" fontId="0" fillId="0" borderId="0" xfId="0" applyAlignment="1" applyProtection="1">
      <alignment horizontal="center" vertical="center"/>
    </xf>
    <xf numFmtId="0" fontId="5" fillId="0" borderId="0" xfId="0" applyFont="1" applyProtection="1">
      <alignment vertical="center"/>
    </xf>
    <xf numFmtId="0" fontId="6" fillId="6" borderId="1" xfId="0" applyFont="1" applyFill="1" applyBorder="1" applyAlignment="1" applyProtection="1">
      <alignment horizontal="center" vertical="center"/>
      <protection locked="0"/>
    </xf>
    <xf numFmtId="176" fontId="6" fillId="7" borderId="1" xfId="0" applyNumberFormat="1" applyFont="1" applyFill="1" applyBorder="1" applyAlignment="1" applyProtection="1">
      <alignment horizontal="center" vertical="center"/>
      <protection locked="0"/>
    </xf>
    <xf numFmtId="0" fontId="26" fillId="8" borderId="1" xfId="0" applyFont="1" applyFill="1" applyBorder="1" applyAlignment="1" applyProtection="1">
      <alignment horizontal="center" vertical="center"/>
      <protection locked="0"/>
    </xf>
    <xf numFmtId="0" fontId="26" fillId="8" borderId="2" xfId="0" applyFont="1" applyFill="1" applyBorder="1" applyAlignment="1" applyProtection="1">
      <alignment horizontal="center" vertical="center"/>
      <protection locked="0"/>
    </xf>
    <xf numFmtId="0" fontId="26" fillId="8" borderId="3" xfId="0" applyFont="1" applyFill="1" applyBorder="1" applyAlignment="1" applyProtection="1">
      <alignment horizontal="center" vertical="center"/>
      <protection locked="0"/>
    </xf>
    <xf numFmtId="0" fontId="6" fillId="0" borderId="0" xfId="0" applyFont="1" applyFill="1" applyProtection="1">
      <alignment vertical="center"/>
    </xf>
    <xf numFmtId="0" fontId="6" fillId="0" borderId="4" xfId="0" applyFont="1" applyFill="1" applyBorder="1" applyProtection="1">
      <alignment vertical="center"/>
    </xf>
    <xf numFmtId="0" fontId="10" fillId="0" borderId="5" xfId="0" applyFont="1" applyFill="1" applyBorder="1" applyProtection="1">
      <alignment vertical="center"/>
    </xf>
    <xf numFmtId="0" fontId="10" fillId="0" borderId="5" xfId="0" applyFont="1" applyFill="1" applyBorder="1" applyAlignment="1" applyProtection="1">
      <alignment vertical="center" wrapText="1"/>
    </xf>
    <xf numFmtId="0" fontId="14" fillId="0" borderId="5" xfId="0" applyFont="1" applyFill="1" applyBorder="1" applyAlignment="1" applyProtection="1">
      <alignment horizontal="center" vertical="center"/>
    </xf>
    <xf numFmtId="0" fontId="5" fillId="0" borderId="0" xfId="0" applyFont="1" applyFill="1" applyProtection="1">
      <alignment vertical="center"/>
    </xf>
    <xf numFmtId="0" fontId="5" fillId="0" borderId="0" xfId="0" applyFont="1" applyFill="1" applyAlignment="1" applyProtection="1">
      <alignment vertical="center" wrapText="1"/>
    </xf>
    <xf numFmtId="0" fontId="6" fillId="0" borderId="0" xfId="0" applyFont="1" applyFill="1" applyAlignment="1" applyProtection="1">
      <alignment vertical="center" wrapText="1"/>
    </xf>
    <xf numFmtId="0" fontId="6" fillId="0" borderId="0" xfId="0" applyFont="1" applyFill="1" applyAlignment="1" applyProtection="1">
      <alignment horizontal="center" vertical="center"/>
    </xf>
    <xf numFmtId="0" fontId="10" fillId="0" borderId="0" xfId="0" applyFont="1" applyFill="1" applyProtection="1">
      <alignment vertical="center"/>
    </xf>
    <xf numFmtId="0" fontId="5" fillId="0" borderId="0" xfId="0" applyFont="1" applyFill="1" applyAlignment="1" applyProtection="1">
      <alignment horizontal="right" vertical="center"/>
    </xf>
    <xf numFmtId="0" fontId="6" fillId="0" borderId="0" xfId="0" applyFont="1" applyFill="1" applyBorder="1" applyProtection="1">
      <alignment vertical="center"/>
    </xf>
    <xf numFmtId="0" fontId="6" fillId="0" borderId="0" xfId="0" applyFont="1" applyFill="1" applyBorder="1" applyAlignment="1" applyProtection="1">
      <alignment horizontal="center" vertical="center"/>
    </xf>
    <xf numFmtId="0" fontId="10" fillId="0" borderId="0" xfId="0" applyFont="1" applyFill="1" applyBorder="1" applyProtection="1">
      <alignment vertical="center"/>
    </xf>
    <xf numFmtId="0" fontId="6" fillId="0" borderId="0" xfId="0" applyFont="1" applyFill="1" applyBorder="1" applyAlignment="1" applyProtection="1">
      <alignment vertical="center" wrapText="1"/>
    </xf>
    <xf numFmtId="0" fontId="5" fillId="0" borderId="0" xfId="0" applyFont="1" applyFill="1" applyBorder="1" applyProtection="1">
      <alignment vertical="center"/>
    </xf>
    <xf numFmtId="0" fontId="5" fillId="0" borderId="0" xfId="0" applyFont="1" applyFill="1" applyBorder="1" applyAlignment="1" applyProtection="1">
      <alignment vertical="center" wrapText="1"/>
    </xf>
    <xf numFmtId="0" fontId="5" fillId="0" borderId="0" xfId="0" applyFont="1" applyFill="1" applyBorder="1" applyAlignment="1" applyProtection="1">
      <alignment vertical="center"/>
    </xf>
    <xf numFmtId="0" fontId="5" fillId="0" borderId="8" xfId="0" applyFont="1" applyFill="1" applyBorder="1" applyProtection="1">
      <alignment vertical="center"/>
    </xf>
    <xf numFmtId="0" fontId="5" fillId="0" borderId="5" xfId="0" applyFont="1" applyFill="1" applyBorder="1" applyProtection="1">
      <alignment vertical="center"/>
    </xf>
    <xf numFmtId="0" fontId="6" fillId="0" borderId="5" xfId="0" applyFont="1" applyFill="1" applyBorder="1" applyProtection="1">
      <alignment vertical="center"/>
    </xf>
    <xf numFmtId="0" fontId="6" fillId="0" borderId="9" xfId="0" applyFont="1" applyFill="1" applyBorder="1" applyProtection="1">
      <alignment vertical="center"/>
    </xf>
    <xf numFmtId="0" fontId="5" fillId="0" borderId="5" xfId="0" applyFont="1" applyFill="1" applyBorder="1" applyAlignment="1" applyProtection="1">
      <alignment vertical="center"/>
    </xf>
    <xf numFmtId="0" fontId="5" fillId="0" borderId="10" xfId="0" applyFont="1" applyFill="1" applyBorder="1" applyProtection="1">
      <alignment vertical="center"/>
    </xf>
    <xf numFmtId="0" fontId="6" fillId="0" borderId="10" xfId="0" applyFont="1" applyFill="1" applyBorder="1" applyProtection="1">
      <alignment vertical="center"/>
    </xf>
    <xf numFmtId="0" fontId="10" fillId="0" borderId="9" xfId="0" applyFont="1" applyFill="1" applyBorder="1" applyProtection="1">
      <alignment vertical="center"/>
    </xf>
    <xf numFmtId="0" fontId="5" fillId="0" borderId="9" xfId="0" applyFont="1" applyFill="1" applyBorder="1" applyProtection="1">
      <alignment vertical="center"/>
    </xf>
    <xf numFmtId="0" fontId="5" fillId="0" borderId="11" xfId="0" applyFont="1" applyFill="1" applyBorder="1" applyProtection="1">
      <alignment vertical="center"/>
    </xf>
    <xf numFmtId="0" fontId="0" fillId="0" borderId="0" xfId="0" applyFont="1" applyFill="1" applyBorder="1" applyAlignment="1" applyProtection="1">
      <alignment vertical="center"/>
    </xf>
    <xf numFmtId="0" fontId="0" fillId="0" borderId="0" xfId="0" applyFont="1" applyBorder="1" applyAlignment="1" applyProtection="1">
      <alignment vertical="center"/>
    </xf>
    <xf numFmtId="0" fontId="0" fillId="0" borderId="5" xfId="0" applyFont="1" applyFill="1" applyBorder="1" applyAlignment="1" applyProtection="1">
      <alignment vertical="center"/>
    </xf>
    <xf numFmtId="0" fontId="10" fillId="0" borderId="10" xfId="0" applyFont="1" applyFill="1" applyBorder="1" applyProtection="1">
      <alignment vertical="center"/>
    </xf>
    <xf numFmtId="0" fontId="6" fillId="0" borderId="5" xfId="0" applyFont="1" applyFill="1" applyBorder="1" applyAlignment="1" applyProtection="1">
      <alignment horizontal="center" vertical="center" wrapText="1"/>
    </xf>
    <xf numFmtId="0" fontId="6" fillId="0" borderId="5" xfId="0" applyFont="1" applyFill="1" applyBorder="1" applyAlignment="1" applyProtection="1">
      <alignment vertical="center"/>
    </xf>
    <xf numFmtId="0" fontId="6" fillId="0" borderId="5"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0" fillId="0" borderId="5" xfId="0" applyFont="1" applyFill="1" applyBorder="1" applyAlignment="1" applyProtection="1">
      <alignment horizontal="center" vertical="center" wrapText="1"/>
    </xf>
    <xf numFmtId="0" fontId="6" fillId="0" borderId="5" xfId="0" applyFont="1" applyFill="1" applyBorder="1" applyAlignment="1" applyProtection="1">
      <alignment horizontal="right" vertical="center" wrapText="1"/>
    </xf>
    <xf numFmtId="0" fontId="6" fillId="0" borderId="12" xfId="0" applyFont="1" applyFill="1" applyBorder="1" applyAlignment="1" applyProtection="1">
      <alignment horizontal="center" vertical="center"/>
    </xf>
    <xf numFmtId="0" fontId="6" fillId="0" borderId="11" xfId="0" applyFont="1" applyFill="1" applyBorder="1" applyProtection="1">
      <alignment vertical="center"/>
    </xf>
    <xf numFmtId="0" fontId="6" fillId="0" borderId="11" xfId="0" applyFont="1" applyFill="1" applyBorder="1" applyAlignment="1" applyProtection="1">
      <alignment vertical="center" wrapText="1"/>
    </xf>
    <xf numFmtId="0" fontId="6" fillId="0" borderId="11" xfId="0" applyFont="1" applyFill="1" applyBorder="1" applyAlignment="1" applyProtection="1">
      <alignment horizontal="center" vertical="center"/>
    </xf>
    <xf numFmtId="0" fontId="6" fillId="9" borderId="5" xfId="0" applyFont="1" applyFill="1" applyBorder="1" applyProtection="1">
      <alignment vertical="center"/>
    </xf>
    <xf numFmtId="0" fontId="5" fillId="0" borderId="17" xfId="0" applyFont="1" applyFill="1" applyBorder="1" applyProtection="1">
      <alignment vertical="center"/>
    </xf>
    <xf numFmtId="0" fontId="5" fillId="0" borderId="5" xfId="0" applyFont="1" applyFill="1" applyBorder="1" applyAlignment="1" applyProtection="1">
      <alignment horizontal="left" vertical="center" readingOrder="1"/>
    </xf>
    <xf numFmtId="0" fontId="5" fillId="0" borderId="5" xfId="0" applyFont="1" applyFill="1" applyBorder="1" applyAlignment="1" applyProtection="1">
      <alignment horizontal="left" vertical="center" wrapText="1" readingOrder="1"/>
    </xf>
    <xf numFmtId="0" fontId="5" fillId="0" borderId="0" xfId="0" applyFont="1" applyFill="1" applyBorder="1" applyAlignment="1" applyProtection="1">
      <alignment horizontal="left" vertical="center" readingOrder="1"/>
    </xf>
    <xf numFmtId="0" fontId="5" fillId="0" borderId="11" xfId="0" applyFont="1" applyFill="1" applyBorder="1" applyAlignment="1" applyProtection="1">
      <alignment horizontal="left" vertical="center" wrapText="1" readingOrder="1"/>
    </xf>
    <xf numFmtId="0" fontId="5" fillId="0" borderId="0" xfId="0" applyFont="1" applyFill="1" applyBorder="1" applyAlignment="1" applyProtection="1">
      <alignment horizontal="left" vertical="center" wrapText="1" readingOrder="1"/>
    </xf>
    <xf numFmtId="0" fontId="10" fillId="9" borderId="9" xfId="0" applyFont="1" applyFill="1" applyBorder="1" applyProtection="1">
      <alignment vertical="center"/>
    </xf>
    <xf numFmtId="0" fontId="10" fillId="0" borderId="11" xfId="0" applyFont="1" applyFill="1" applyBorder="1" applyAlignment="1" applyProtection="1">
      <alignment vertical="center" wrapText="1"/>
    </xf>
    <xf numFmtId="0" fontId="6" fillId="0" borderId="13" xfId="0" applyFont="1" applyFill="1" applyBorder="1" applyAlignment="1" applyProtection="1">
      <alignment horizontal="center" vertical="center"/>
    </xf>
    <xf numFmtId="0" fontId="10" fillId="0" borderId="10" xfId="0" applyFont="1" applyFill="1" applyBorder="1" applyAlignment="1" applyProtection="1">
      <alignment vertical="center" wrapText="1"/>
    </xf>
    <xf numFmtId="0" fontId="6" fillId="0" borderId="19" xfId="0" applyFont="1" applyFill="1" applyBorder="1" applyAlignment="1" applyProtection="1">
      <alignment horizontal="center" vertical="center"/>
    </xf>
    <xf numFmtId="0" fontId="6" fillId="0" borderId="16" xfId="0" applyFont="1" applyFill="1" applyBorder="1" applyAlignment="1" applyProtection="1">
      <alignment vertical="center" wrapText="1"/>
    </xf>
    <xf numFmtId="0" fontId="6" fillId="0" borderId="5" xfId="0" applyFont="1" applyFill="1" applyBorder="1" applyAlignment="1" applyProtection="1">
      <alignment horizontal="right" vertical="center"/>
    </xf>
    <xf numFmtId="0" fontId="16" fillId="0" borderId="9" xfId="0" applyFont="1" applyFill="1" applyBorder="1" applyProtection="1">
      <alignment vertical="center"/>
    </xf>
    <xf numFmtId="0" fontId="19" fillId="0" borderId="9" xfId="0" applyFont="1" applyFill="1" applyBorder="1" applyProtection="1">
      <alignment vertical="center"/>
    </xf>
    <xf numFmtId="0" fontId="10" fillId="0" borderId="0" xfId="0" applyFont="1" applyBorder="1" applyProtection="1">
      <alignment vertical="center"/>
    </xf>
    <xf numFmtId="0" fontId="6" fillId="0" borderId="0" xfId="0" applyFont="1" applyProtection="1">
      <alignment vertical="center"/>
    </xf>
    <xf numFmtId="0" fontId="5" fillId="0" borderId="0" xfId="0" applyFont="1" applyAlignment="1" applyProtection="1">
      <alignment vertical="center" wrapText="1"/>
    </xf>
    <xf numFmtId="0" fontId="6" fillId="0" borderId="0" xfId="0" applyFont="1" applyAlignment="1" applyProtection="1">
      <alignment vertical="center" wrapText="1"/>
    </xf>
    <xf numFmtId="0" fontId="6" fillId="0" borderId="0" xfId="0" applyFont="1" applyAlignment="1" applyProtection="1">
      <alignment horizontal="center" vertical="center"/>
    </xf>
    <xf numFmtId="0" fontId="10" fillId="0" borderId="0" xfId="0" applyFont="1" applyProtection="1">
      <alignment vertical="center"/>
    </xf>
    <xf numFmtId="49" fontId="2" fillId="0" borderId="0" xfId="0" applyNumberFormat="1" applyFont="1" applyBorder="1" applyAlignment="1" applyProtection="1">
      <alignment vertical="center"/>
    </xf>
    <xf numFmtId="49" fontId="0" fillId="0" borderId="0" xfId="0" applyNumberFormat="1" applyFont="1" applyBorder="1" applyAlignment="1" applyProtection="1">
      <alignment vertical="center"/>
    </xf>
    <xf numFmtId="0" fontId="0" fillId="0" borderId="0" xfId="0" applyFont="1" applyBorder="1" applyAlignment="1" applyProtection="1">
      <alignment vertical="center" wrapText="1"/>
    </xf>
    <xf numFmtId="0" fontId="0" fillId="0" borderId="0" xfId="0" applyFont="1" applyBorder="1" applyAlignment="1" applyProtection="1">
      <alignment horizontal="center" vertical="center"/>
    </xf>
    <xf numFmtId="0" fontId="0" fillId="0" borderId="0" xfId="0" applyFont="1" applyProtection="1">
      <alignment vertical="center"/>
    </xf>
    <xf numFmtId="0" fontId="0" fillId="0" borderId="0" xfId="0" applyFont="1" applyBorder="1" applyAlignment="1" applyProtection="1">
      <alignment horizontal="right" vertical="center" wrapText="1"/>
    </xf>
    <xf numFmtId="49" fontId="26" fillId="0" borderId="0" xfId="0" applyNumberFormat="1" applyFont="1" applyFill="1" applyBorder="1" applyAlignment="1" applyProtection="1">
      <alignment vertical="center"/>
    </xf>
    <xf numFmtId="0" fontId="26" fillId="0" borderId="0" xfId="0" applyFont="1" applyFill="1" applyAlignment="1" applyProtection="1">
      <alignment vertical="center"/>
    </xf>
    <xf numFmtId="0" fontId="26" fillId="0" borderId="0" xfId="0" applyFont="1" applyFill="1" applyBorder="1" applyAlignment="1" applyProtection="1">
      <alignment vertical="center"/>
    </xf>
    <xf numFmtId="0" fontId="26" fillId="0" borderId="20" xfId="0" applyFont="1" applyFill="1" applyBorder="1" applyAlignment="1" applyProtection="1">
      <alignment horizontal="center" vertical="center"/>
    </xf>
    <xf numFmtId="49" fontId="24" fillId="10" borderId="8" xfId="0" applyNumberFormat="1" applyFont="1" applyFill="1" applyBorder="1" applyAlignment="1" applyProtection="1">
      <alignment vertical="center"/>
    </xf>
    <xf numFmtId="49" fontId="14" fillId="10" borderId="5" xfId="0" applyNumberFormat="1" applyFont="1" applyFill="1" applyBorder="1" applyAlignment="1" applyProtection="1">
      <alignment vertical="center"/>
    </xf>
    <xf numFmtId="0" fontId="14" fillId="10" borderId="5" xfId="0" applyFont="1" applyFill="1" applyBorder="1" applyAlignment="1" applyProtection="1">
      <alignment vertical="center" wrapText="1"/>
    </xf>
    <xf numFmtId="0" fontId="14" fillId="10" borderId="5" xfId="0" applyFont="1" applyFill="1" applyBorder="1" applyAlignment="1" applyProtection="1">
      <alignment horizontal="center" vertical="center"/>
    </xf>
    <xf numFmtId="0" fontId="14" fillId="10" borderId="9" xfId="0" applyFont="1" applyFill="1" applyBorder="1" applyAlignment="1" applyProtection="1">
      <alignment horizontal="center" vertical="center"/>
    </xf>
    <xf numFmtId="0" fontId="14" fillId="0" borderId="0" xfId="0" applyFont="1" applyFill="1" applyBorder="1" applyAlignment="1" applyProtection="1">
      <alignment vertical="center"/>
    </xf>
    <xf numFmtId="49" fontId="26" fillId="0" borderId="10" xfId="0" applyNumberFormat="1" applyFont="1" applyFill="1" applyBorder="1" applyAlignment="1" applyProtection="1">
      <alignment vertical="center"/>
    </xf>
    <xf numFmtId="0" fontId="26" fillId="11" borderId="5" xfId="0" applyFont="1" applyFill="1" applyBorder="1" applyAlignment="1" applyProtection="1">
      <alignment horizontal="center" vertical="center"/>
    </xf>
    <xf numFmtId="0" fontId="26" fillId="11" borderId="9" xfId="0" applyFont="1" applyFill="1" applyBorder="1" applyAlignment="1" applyProtection="1">
      <alignment horizontal="center" vertical="center"/>
    </xf>
    <xf numFmtId="0" fontId="26" fillId="12" borderId="5" xfId="0" applyFont="1" applyFill="1" applyBorder="1" applyAlignment="1" applyProtection="1">
      <alignment horizontal="center" vertical="center"/>
    </xf>
    <xf numFmtId="0" fontId="26" fillId="12" borderId="9" xfId="0" applyFont="1" applyFill="1" applyBorder="1" applyAlignment="1" applyProtection="1">
      <alignment horizontal="center" vertical="center"/>
    </xf>
    <xf numFmtId="0" fontId="26" fillId="13" borderId="5" xfId="0" applyFont="1" applyFill="1" applyBorder="1" applyAlignment="1" applyProtection="1">
      <alignment horizontal="center" vertical="center"/>
    </xf>
    <xf numFmtId="0" fontId="26" fillId="13" borderId="5" xfId="0" applyFont="1" applyFill="1" applyBorder="1" applyAlignment="1" applyProtection="1">
      <alignment horizontal="center" vertical="center" wrapText="1"/>
    </xf>
    <xf numFmtId="0" fontId="26" fillId="13" borderId="9" xfId="0" applyFont="1" applyFill="1" applyBorder="1" applyAlignment="1" applyProtection="1">
      <alignment horizontal="center" vertical="center" wrapText="1"/>
    </xf>
    <xf numFmtId="0" fontId="26" fillId="0" borderId="9" xfId="0" applyFont="1" applyBorder="1" applyAlignment="1" applyProtection="1">
      <alignment horizontal="left" vertical="center" wrapText="1"/>
    </xf>
    <xf numFmtId="0" fontId="26" fillId="0" borderId="20" xfId="0" applyFont="1" applyBorder="1" applyAlignment="1" applyProtection="1">
      <alignment horizontal="center" vertical="center"/>
    </xf>
    <xf numFmtId="0" fontId="30" fillId="0" borderId="9" xfId="0" applyFont="1" applyBorder="1" applyAlignment="1" applyProtection="1">
      <alignment horizontal="left" vertical="center" wrapText="1"/>
    </xf>
    <xf numFmtId="0" fontId="26" fillId="0" borderId="21" xfId="0" applyFont="1" applyFill="1" applyBorder="1" applyAlignment="1" applyProtection="1">
      <alignment horizontal="center" vertical="center"/>
    </xf>
    <xf numFmtId="0" fontId="26" fillId="0" borderId="0" xfId="0" applyFont="1" applyFill="1" applyBorder="1" applyAlignment="1" applyProtection="1">
      <alignment horizontal="center" vertical="center" wrapText="1"/>
    </xf>
    <xf numFmtId="0" fontId="26" fillId="0" borderId="22" xfId="0" applyFont="1" applyFill="1" applyBorder="1" applyAlignment="1" applyProtection="1">
      <alignment horizontal="center" vertical="center"/>
    </xf>
    <xf numFmtId="0" fontId="26" fillId="0" borderId="23" xfId="0" applyFont="1" applyFill="1" applyBorder="1" applyAlignment="1" applyProtection="1">
      <alignment horizontal="center" vertical="center"/>
    </xf>
    <xf numFmtId="0" fontId="26" fillId="0" borderId="24" xfId="0" applyFont="1" applyBorder="1" applyAlignment="1" applyProtection="1">
      <alignment vertical="center" shrinkToFit="1"/>
    </xf>
    <xf numFmtId="0" fontId="26" fillId="0" borderId="25" xfId="0" applyFont="1" applyFill="1" applyBorder="1" applyAlignment="1" applyProtection="1">
      <alignment horizontal="center" vertical="center"/>
    </xf>
    <xf numFmtId="0" fontId="26" fillId="0" borderId="26" xfId="0" applyFont="1" applyFill="1" applyBorder="1" applyAlignment="1" applyProtection="1">
      <alignment horizontal="center" vertical="center"/>
    </xf>
    <xf numFmtId="0" fontId="26" fillId="12" borderId="10" xfId="0" applyFont="1" applyFill="1" applyBorder="1" applyAlignment="1" applyProtection="1">
      <alignment horizontal="center" vertical="center"/>
    </xf>
    <xf numFmtId="0" fontId="26" fillId="11" borderId="0" xfId="0" applyFont="1" applyFill="1" applyBorder="1" applyAlignment="1" applyProtection="1">
      <alignment horizontal="center" vertical="center"/>
    </xf>
    <xf numFmtId="0" fontId="26" fillId="11" borderId="29" xfId="0" applyFont="1" applyFill="1" applyBorder="1" applyAlignment="1" applyProtection="1">
      <alignment horizontal="center" vertical="center"/>
    </xf>
    <xf numFmtId="0" fontId="26" fillId="11" borderId="10" xfId="0" applyFont="1" applyFill="1" applyBorder="1" applyAlignment="1" applyProtection="1">
      <alignment horizontal="center" vertical="center"/>
    </xf>
    <xf numFmtId="0" fontId="26" fillId="0" borderId="11" xfId="0" applyFont="1" applyFill="1" applyBorder="1" applyAlignment="1" applyProtection="1">
      <alignment horizontal="center" vertical="center"/>
    </xf>
    <xf numFmtId="0" fontId="26" fillId="0" borderId="9" xfId="0" applyFont="1" applyFill="1" applyBorder="1" applyAlignment="1" applyProtection="1">
      <alignment horizontal="center" vertical="center"/>
    </xf>
    <xf numFmtId="0" fontId="26" fillId="0" borderId="5" xfId="0" applyFont="1" applyFill="1" applyBorder="1" applyAlignment="1" applyProtection="1">
      <alignment horizontal="center" vertical="center" wrapText="1"/>
    </xf>
    <xf numFmtId="0" fontId="26" fillId="12" borderId="0" xfId="0" applyFont="1" applyFill="1" applyBorder="1" applyAlignment="1" applyProtection="1">
      <alignment horizontal="center" vertical="center"/>
    </xf>
    <xf numFmtId="0" fontId="26" fillId="0" borderId="31" xfId="0" applyFont="1" applyBorder="1" applyAlignment="1" applyProtection="1">
      <alignment horizontal="center" vertical="center"/>
    </xf>
    <xf numFmtId="0" fontId="26" fillId="0" borderId="31" xfId="0" applyFont="1" applyFill="1" applyBorder="1" applyAlignment="1" applyProtection="1">
      <alignment horizontal="center" vertical="center"/>
    </xf>
    <xf numFmtId="0" fontId="14" fillId="0" borderId="9" xfId="0" applyFont="1" applyFill="1" applyBorder="1" applyAlignment="1" applyProtection="1">
      <alignment horizontal="center" vertical="center"/>
    </xf>
    <xf numFmtId="0" fontId="26" fillId="11" borderId="0" xfId="0" applyFont="1" applyFill="1" applyBorder="1" applyAlignment="1" applyProtection="1">
      <alignment horizontal="center" vertical="center" wrapText="1"/>
    </xf>
    <xf numFmtId="0" fontId="26" fillId="11" borderId="32" xfId="0" applyFont="1" applyFill="1" applyBorder="1" applyAlignment="1" applyProtection="1">
      <alignment horizontal="center" vertical="center" wrapText="1"/>
    </xf>
    <xf numFmtId="0" fontId="26" fillId="0" borderId="5" xfId="0" applyFont="1" applyFill="1" applyBorder="1" applyAlignment="1" applyProtection="1">
      <alignment horizontal="center" vertical="center"/>
    </xf>
    <xf numFmtId="0" fontId="26" fillId="13" borderId="11" xfId="0" applyFont="1" applyFill="1" applyBorder="1" applyAlignment="1" applyProtection="1">
      <alignment horizontal="center" vertical="center" wrapText="1"/>
    </xf>
    <xf numFmtId="0" fontId="26" fillId="13" borderId="30" xfId="0" applyFont="1" applyFill="1" applyBorder="1" applyAlignment="1" applyProtection="1">
      <alignment horizontal="center" vertical="center" wrapText="1"/>
    </xf>
    <xf numFmtId="0" fontId="26" fillId="13" borderId="0" xfId="0" applyFont="1" applyFill="1" applyBorder="1" applyAlignment="1" applyProtection="1">
      <alignment horizontal="center" vertical="center" wrapText="1"/>
    </xf>
    <xf numFmtId="0" fontId="26" fillId="0" borderId="0" xfId="0" applyFont="1" applyAlignment="1" applyProtection="1">
      <alignment horizontal="center" vertical="center"/>
    </xf>
    <xf numFmtId="0" fontId="10" fillId="0" borderId="0" xfId="0" applyFont="1" applyAlignment="1" applyProtection="1">
      <alignment vertical="center"/>
    </xf>
    <xf numFmtId="0" fontId="10" fillId="14" borderId="34"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0" fillId="0" borderId="0" xfId="0" applyFont="1" applyAlignment="1" applyProtection="1">
      <alignment horizontal="right" vertical="center"/>
    </xf>
    <xf numFmtId="0" fontId="0" fillId="0" borderId="0" xfId="0" applyBorder="1" applyProtection="1">
      <alignment vertical="center"/>
    </xf>
    <xf numFmtId="0" fontId="0" fillId="0" borderId="0" xfId="0" applyBorder="1" applyAlignment="1" applyProtection="1">
      <alignment horizontal="right" vertical="center"/>
    </xf>
    <xf numFmtId="0" fontId="0" fillId="0" borderId="0" xfId="0" applyFont="1" applyBorder="1" applyAlignment="1" applyProtection="1">
      <alignment horizontal="right" vertical="center"/>
    </xf>
    <xf numFmtId="0" fontId="4" fillId="8" borderId="1" xfId="0" applyFont="1" applyFill="1" applyBorder="1" applyAlignment="1" applyProtection="1">
      <alignment horizontal="center" vertical="center" wrapText="1"/>
      <protection locked="0"/>
    </xf>
    <xf numFmtId="0" fontId="0" fillId="0" borderId="0" xfId="0" applyProtection="1">
      <alignment vertical="center"/>
      <protection locked="0"/>
    </xf>
    <xf numFmtId="0" fontId="32" fillId="0" borderId="0" xfId="0" applyFont="1" applyFill="1" applyBorder="1" applyAlignment="1" applyProtection="1">
      <alignment vertical="center"/>
    </xf>
    <xf numFmtId="0" fontId="17" fillId="0" borderId="0" xfId="0" applyFont="1" applyAlignment="1" applyProtection="1">
      <alignment horizontal="center" vertical="center"/>
    </xf>
    <xf numFmtId="0" fontId="10" fillId="0" borderId="0" xfId="0" applyFont="1" applyFill="1" applyBorder="1" applyAlignment="1" applyProtection="1">
      <alignment vertical="center"/>
    </xf>
    <xf numFmtId="0" fontId="0" fillId="0" borderId="0" xfId="0" applyBorder="1" applyAlignment="1" applyProtection="1">
      <alignment vertical="center" shrinkToFit="1"/>
    </xf>
    <xf numFmtId="0" fontId="13" fillId="0" borderId="0" xfId="0" applyFont="1" applyAlignment="1" applyProtection="1">
      <alignment vertical="center"/>
    </xf>
    <xf numFmtId="0" fontId="8" fillId="0" borderId="0" xfId="0" applyFont="1" applyProtection="1">
      <alignment vertical="center"/>
    </xf>
    <xf numFmtId="0" fontId="8" fillId="0" borderId="0" xfId="0" applyFont="1" applyAlignment="1" applyProtection="1">
      <alignment vertical="center" wrapText="1"/>
    </xf>
    <xf numFmtId="0" fontId="8" fillId="0" borderId="0" xfId="0" applyFont="1" applyFill="1" applyBorder="1" applyProtection="1">
      <alignment vertical="center"/>
    </xf>
    <xf numFmtId="0" fontId="7" fillId="0" borderId="0" xfId="0" applyFont="1" applyProtection="1">
      <alignment vertical="center"/>
    </xf>
    <xf numFmtId="0" fontId="10" fillId="14" borderId="36" xfId="0" applyFont="1" applyFill="1" applyBorder="1" applyProtection="1">
      <alignment vertical="center"/>
    </xf>
    <xf numFmtId="0" fontId="10" fillId="14" borderId="17" xfId="0" applyFont="1" applyFill="1" applyBorder="1" applyProtection="1">
      <alignment vertical="center"/>
    </xf>
    <xf numFmtId="0" fontId="10" fillId="14" borderId="37" xfId="0" applyFont="1" applyFill="1" applyBorder="1" applyProtection="1">
      <alignment vertical="center"/>
    </xf>
    <xf numFmtId="0" fontId="10" fillId="14" borderId="34" xfId="0" applyFont="1" applyFill="1" applyBorder="1" applyAlignment="1" applyProtection="1">
      <alignment horizontal="center" vertical="top" wrapText="1"/>
    </xf>
    <xf numFmtId="0" fontId="10" fillId="14" borderId="35" xfId="0" applyFont="1" applyFill="1" applyBorder="1" applyProtection="1">
      <alignment vertical="center"/>
    </xf>
    <xf numFmtId="0" fontId="10" fillId="0" borderId="0" xfId="0" applyFont="1" applyAlignment="1" applyProtection="1">
      <alignment vertical="top"/>
    </xf>
    <xf numFmtId="0" fontId="10" fillId="0" borderId="0" xfId="0" applyFont="1" applyAlignment="1" applyProtection="1">
      <alignment horizontal="left" vertical="top"/>
    </xf>
    <xf numFmtId="0" fontId="0" fillId="0" borderId="0" xfId="0" applyFont="1" applyBorder="1" applyAlignment="1" applyProtection="1">
      <alignment horizontal="left" vertical="center" wrapText="1"/>
    </xf>
    <xf numFmtId="0" fontId="26" fillId="0" borderId="0" xfId="0" applyFont="1" applyFill="1" applyBorder="1" applyAlignment="1" applyProtection="1">
      <alignment horizontal="left" vertical="center"/>
    </xf>
    <xf numFmtId="0" fontId="4" fillId="0" borderId="0" xfId="0" applyFont="1" applyBorder="1" applyAlignment="1" applyProtection="1">
      <alignment horizontal="right" vertical="center" wrapText="1"/>
    </xf>
    <xf numFmtId="49" fontId="25" fillId="17" borderId="34" xfId="0" applyNumberFormat="1" applyFont="1" applyFill="1" applyBorder="1" applyAlignment="1" applyProtection="1">
      <alignment horizontal="left" vertical="center"/>
    </xf>
    <xf numFmtId="49" fontId="25" fillId="17" borderId="41" xfId="0" applyNumberFormat="1" applyFont="1" applyFill="1" applyBorder="1" applyAlignment="1" applyProtection="1">
      <alignment horizontal="left" vertical="center"/>
    </xf>
    <xf numFmtId="0" fontId="26" fillId="11" borderId="14" xfId="0" applyFont="1" applyFill="1" applyBorder="1" applyAlignment="1" applyProtection="1">
      <alignment horizontal="center" vertical="center"/>
    </xf>
    <xf numFmtId="0" fontId="14" fillId="0" borderId="0" xfId="0" applyFont="1" applyBorder="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indent="1"/>
    </xf>
    <xf numFmtId="0" fontId="10" fillId="0" borderId="0" xfId="0" applyFont="1" applyAlignment="1" applyProtection="1">
      <alignment horizontal="left" vertical="center" indent="2"/>
    </xf>
    <xf numFmtId="0" fontId="10" fillId="0" borderId="0" xfId="0" applyFont="1" applyAlignment="1" applyProtection="1">
      <alignment vertical="center" wrapText="1"/>
    </xf>
    <xf numFmtId="0" fontId="26" fillId="12" borderId="11" xfId="0" applyFont="1" applyFill="1" applyBorder="1" applyAlignment="1" applyProtection="1">
      <alignment horizontal="center" vertical="center"/>
    </xf>
    <xf numFmtId="0" fontId="26" fillId="12" borderId="30" xfId="0" applyFont="1" applyFill="1" applyBorder="1" applyAlignment="1" applyProtection="1">
      <alignment horizontal="center" vertical="center"/>
    </xf>
    <xf numFmtId="0" fontId="26" fillId="13" borderId="0" xfId="0" applyFont="1" applyFill="1" applyBorder="1" applyAlignment="1" applyProtection="1">
      <alignment horizontal="center" vertical="center"/>
    </xf>
    <xf numFmtId="0" fontId="26" fillId="13" borderId="29" xfId="0" applyFont="1" applyFill="1" applyBorder="1" applyAlignment="1" applyProtection="1">
      <alignment horizontal="center" vertical="center" wrapText="1"/>
    </xf>
    <xf numFmtId="0" fontId="26" fillId="0" borderId="9" xfId="0" applyFont="1" applyBorder="1" applyAlignment="1" applyProtection="1">
      <alignment horizontal="left" vertical="center" shrinkToFit="1"/>
    </xf>
    <xf numFmtId="0" fontId="26" fillId="0" borderId="43" xfId="0" applyFont="1" applyBorder="1" applyAlignment="1" applyProtection="1">
      <alignment horizontal="left" vertical="center" shrinkToFit="1"/>
    </xf>
    <xf numFmtId="0" fontId="26" fillId="0" borderId="9" xfId="0" applyFont="1" applyFill="1" applyBorder="1" applyAlignment="1" applyProtection="1">
      <alignment horizontal="left" vertical="center" shrinkToFit="1"/>
    </xf>
    <xf numFmtId="0" fontId="26" fillId="13" borderId="10" xfId="0" applyFont="1" applyFill="1" applyBorder="1" applyAlignment="1" applyProtection="1">
      <alignment horizontal="center" vertical="center" wrapText="1"/>
    </xf>
    <xf numFmtId="176" fontId="6" fillId="0" borderId="10" xfId="0" applyNumberFormat="1" applyFont="1" applyFill="1" applyBorder="1" applyAlignment="1" applyProtection="1">
      <alignment horizontal="center" vertical="center"/>
    </xf>
    <xf numFmtId="0" fontId="25" fillId="0" borderId="0" xfId="0" applyFont="1" applyFill="1" applyAlignment="1" applyProtection="1">
      <alignment vertical="center"/>
    </xf>
    <xf numFmtId="0" fontId="26" fillId="0" borderId="44" xfId="0" applyFont="1" applyFill="1" applyBorder="1" applyAlignment="1" applyProtection="1">
      <alignment horizontal="right" vertical="center"/>
    </xf>
    <xf numFmtId="0" fontId="0" fillId="0" borderId="0" xfId="0" applyFont="1" applyAlignment="1" applyProtection="1">
      <alignment vertical="center"/>
    </xf>
    <xf numFmtId="0" fontId="4" fillId="0" borderId="0" xfId="0" applyFont="1" applyAlignment="1" applyProtection="1">
      <alignment vertical="center"/>
    </xf>
    <xf numFmtId="0" fontId="4" fillId="0" borderId="0" xfId="0" applyFont="1" applyFill="1" applyAlignment="1" applyProtection="1">
      <alignment vertical="center"/>
    </xf>
    <xf numFmtId="49" fontId="26" fillId="0" borderId="11" xfId="0" applyNumberFormat="1" applyFont="1" applyFill="1" applyBorder="1" applyAlignment="1" applyProtection="1">
      <alignment vertical="center"/>
    </xf>
    <xf numFmtId="49" fontId="26" fillId="0" borderId="11" xfId="0" applyNumberFormat="1" applyFont="1" applyFill="1" applyBorder="1" applyAlignment="1" applyProtection="1">
      <alignment vertical="center" wrapText="1"/>
    </xf>
    <xf numFmtId="49" fontId="26" fillId="0" borderId="15" xfId="0" applyNumberFormat="1" applyFont="1" applyFill="1" applyBorder="1" applyAlignment="1" applyProtection="1">
      <alignment vertical="center"/>
    </xf>
    <xf numFmtId="49" fontId="26" fillId="11" borderId="10" xfId="0" applyNumberFormat="1" applyFont="1" applyFill="1" applyBorder="1" applyAlignment="1" applyProtection="1">
      <alignment vertical="center"/>
    </xf>
    <xf numFmtId="0" fontId="26" fillId="11" borderId="5" xfId="0" applyFont="1" applyFill="1" applyBorder="1" applyAlignment="1" applyProtection="1">
      <alignment vertical="center" wrapText="1"/>
    </xf>
    <xf numFmtId="49" fontId="26" fillId="12" borderId="0" xfId="0" applyNumberFormat="1" applyFont="1" applyFill="1" applyBorder="1" applyAlignment="1" applyProtection="1">
      <alignment vertical="center"/>
    </xf>
    <xf numFmtId="0" fontId="26" fillId="12" borderId="5" xfId="0" applyFont="1" applyFill="1" applyBorder="1" applyAlignment="1" applyProtection="1">
      <alignment vertical="center" wrapText="1"/>
    </xf>
    <xf numFmtId="49" fontId="26" fillId="13" borderId="5" xfId="0" applyNumberFormat="1" applyFont="1" applyFill="1" applyBorder="1" applyAlignment="1" applyProtection="1">
      <alignment vertical="center"/>
    </xf>
    <xf numFmtId="49" fontId="26" fillId="13" borderId="5" xfId="0" applyNumberFormat="1" applyFont="1" applyFill="1" applyBorder="1" applyAlignment="1" applyProtection="1">
      <alignment vertical="center" wrapText="1"/>
    </xf>
    <xf numFmtId="0" fontId="26" fillId="13" borderId="0" xfId="0" applyFont="1" applyFill="1" applyBorder="1" applyAlignment="1" applyProtection="1">
      <alignment vertical="center"/>
    </xf>
    <xf numFmtId="49" fontId="26" fillId="0" borderId="5" xfId="0" applyNumberFormat="1" applyFont="1" applyFill="1" applyBorder="1" applyAlignment="1" applyProtection="1">
      <alignment horizontal="center" vertical="center" wrapText="1"/>
    </xf>
    <xf numFmtId="0" fontId="26" fillId="13" borderId="5" xfId="0" applyFont="1" applyFill="1" applyBorder="1" applyAlignment="1" applyProtection="1">
      <alignment vertical="center"/>
    </xf>
    <xf numFmtId="49" fontId="26" fillId="0" borderId="10" xfId="0" applyNumberFormat="1" applyFont="1" applyFill="1" applyBorder="1" applyAlignment="1" applyProtection="1">
      <alignment horizontal="left" vertical="center" wrapText="1"/>
    </xf>
    <xf numFmtId="49" fontId="26" fillId="0" borderId="17" xfId="0" applyNumberFormat="1" applyFont="1" applyFill="1" applyBorder="1" applyAlignment="1" applyProtection="1">
      <alignment vertical="center"/>
    </xf>
    <xf numFmtId="49" fontId="26" fillId="0" borderId="0" xfId="0" applyNumberFormat="1" applyFont="1" applyFill="1" applyBorder="1" applyAlignment="1" applyProtection="1">
      <alignment horizontal="center" vertical="center" wrapText="1"/>
    </xf>
    <xf numFmtId="49" fontId="26" fillId="12" borderId="5" xfId="0" applyNumberFormat="1" applyFont="1" applyFill="1" applyBorder="1" applyAlignment="1" applyProtection="1">
      <alignment vertical="center"/>
    </xf>
    <xf numFmtId="49" fontId="26" fillId="0" borderId="0" xfId="0" applyNumberFormat="1" applyFont="1" applyFill="1" applyBorder="1" applyAlignment="1" applyProtection="1">
      <alignment horizontal="left" vertical="center" wrapText="1"/>
    </xf>
    <xf numFmtId="49" fontId="26" fillId="11" borderId="5" xfId="0" applyNumberFormat="1" applyFont="1" applyFill="1" applyBorder="1" applyAlignment="1" applyProtection="1">
      <alignment vertical="center"/>
    </xf>
    <xf numFmtId="0" fontId="26" fillId="12" borderId="11" xfId="0" applyFont="1" applyFill="1" applyBorder="1" applyAlignment="1" applyProtection="1">
      <alignment vertical="center" wrapText="1"/>
    </xf>
    <xf numFmtId="49" fontId="26" fillId="0" borderId="11" xfId="0" applyNumberFormat="1" applyFont="1" applyFill="1" applyBorder="1" applyAlignment="1" applyProtection="1">
      <alignment horizontal="left" vertical="center"/>
    </xf>
    <xf numFmtId="49" fontId="26" fillId="0" borderId="5" xfId="0" applyNumberFormat="1" applyFont="1" applyFill="1" applyBorder="1" applyAlignment="1" applyProtection="1">
      <alignment horizontal="center" vertical="center"/>
    </xf>
    <xf numFmtId="49" fontId="26" fillId="11" borderId="10" xfId="0" applyNumberFormat="1" applyFont="1" applyFill="1" applyBorder="1" applyAlignment="1" applyProtection="1">
      <alignment horizontal="left" vertical="center" wrapText="1"/>
    </xf>
    <xf numFmtId="0" fontId="26" fillId="11" borderId="5" xfId="0" applyFont="1" applyFill="1" applyBorder="1" applyAlignment="1" applyProtection="1">
      <alignment horizontal="left" vertical="center" wrapText="1"/>
    </xf>
    <xf numFmtId="0" fontId="26" fillId="11" borderId="10" xfId="0" applyFont="1" applyFill="1" applyBorder="1" applyAlignment="1" applyProtection="1">
      <alignment horizontal="left" vertical="center" wrapText="1"/>
    </xf>
    <xf numFmtId="49" fontId="26" fillId="0" borderId="0" xfId="0" applyNumberFormat="1" applyFont="1" applyAlignment="1" applyProtection="1">
      <alignment vertical="center"/>
    </xf>
    <xf numFmtId="0" fontId="26" fillId="0" borderId="0" xfId="0" applyFont="1" applyAlignment="1" applyProtection="1">
      <alignment vertical="center" wrapText="1"/>
    </xf>
    <xf numFmtId="0" fontId="26" fillId="0" borderId="0" xfId="0" applyFont="1" applyAlignment="1" applyProtection="1">
      <alignment vertical="center"/>
    </xf>
    <xf numFmtId="0" fontId="26" fillId="0" borderId="50" xfId="0" applyFont="1" applyBorder="1" applyAlignment="1" applyProtection="1">
      <alignment horizontal="left" vertical="center" shrinkToFit="1"/>
    </xf>
    <xf numFmtId="0" fontId="26" fillId="0" borderId="24" xfId="0" applyFont="1" applyBorder="1" applyAlignment="1" applyProtection="1">
      <alignment horizontal="left" vertical="center" shrinkToFit="1"/>
    </xf>
    <xf numFmtId="0" fontId="27" fillId="0" borderId="0" xfId="0" applyFont="1" applyFill="1" applyAlignment="1" applyProtection="1">
      <alignment vertical="center"/>
    </xf>
    <xf numFmtId="0" fontId="26" fillId="0" borderId="20" xfId="0" applyFont="1" applyFill="1" applyBorder="1" applyAlignment="1" applyProtection="1">
      <alignment horizontal="center" vertical="center" wrapText="1"/>
    </xf>
    <xf numFmtId="0" fontId="26" fillId="0" borderId="31" xfId="0" applyFont="1" applyFill="1" applyBorder="1" applyAlignment="1" applyProtection="1">
      <alignment horizontal="center" vertical="center" wrapText="1"/>
    </xf>
    <xf numFmtId="0" fontId="26" fillId="0" borderId="26" xfId="0" applyFont="1" applyFill="1" applyBorder="1" applyAlignment="1" applyProtection="1">
      <alignment horizontal="center" vertical="center" wrapText="1"/>
    </xf>
    <xf numFmtId="0" fontId="25" fillId="0" borderId="0" xfId="0" applyFont="1" applyAlignment="1" applyProtection="1">
      <alignment horizontal="left" vertical="center"/>
    </xf>
    <xf numFmtId="0" fontId="25" fillId="0" borderId="0" xfId="0" applyFont="1" applyFill="1" applyAlignment="1" applyProtection="1">
      <alignment horizontal="left" vertical="center"/>
    </xf>
    <xf numFmtId="49" fontId="24" fillId="10" borderId="6" xfId="0" applyNumberFormat="1" applyFont="1" applyFill="1" applyBorder="1" applyAlignment="1" applyProtection="1">
      <alignment vertical="center"/>
    </xf>
    <xf numFmtId="49" fontId="14" fillId="10" borderId="4" xfId="0" applyNumberFormat="1" applyFont="1" applyFill="1" applyBorder="1" applyAlignment="1" applyProtection="1">
      <alignment vertical="center"/>
    </xf>
    <xf numFmtId="0" fontId="14" fillId="10" borderId="4" xfId="0" applyFont="1" applyFill="1" applyBorder="1" applyAlignment="1" applyProtection="1">
      <alignment vertical="center" wrapText="1"/>
    </xf>
    <xf numFmtId="0" fontId="14" fillId="10" borderId="4" xfId="0" applyFont="1" applyFill="1" applyBorder="1" applyAlignment="1" applyProtection="1">
      <alignment horizontal="center" vertical="center"/>
    </xf>
    <xf numFmtId="0" fontId="14" fillId="10" borderId="7" xfId="0" applyFont="1" applyFill="1" applyBorder="1" applyAlignment="1" applyProtection="1">
      <alignment horizontal="center" vertical="center"/>
    </xf>
    <xf numFmtId="0" fontId="6" fillId="0" borderId="0" xfId="0" applyFont="1" applyFill="1" applyAlignment="1" applyProtection="1">
      <alignment horizontal="right" vertical="center"/>
    </xf>
    <xf numFmtId="0" fontId="0" fillId="0" borderId="0" xfId="0" applyFont="1" applyFill="1" applyBorder="1" applyProtection="1">
      <alignment vertical="center"/>
    </xf>
    <xf numFmtId="49" fontId="26" fillId="11" borderId="5" xfId="0" applyNumberFormat="1" applyFont="1" applyFill="1" applyBorder="1" applyAlignment="1" applyProtection="1">
      <alignment horizontal="left" vertical="center" wrapText="1"/>
    </xf>
    <xf numFmtId="0" fontId="26" fillId="11" borderId="9" xfId="0" applyFont="1" applyFill="1" applyBorder="1" applyAlignment="1" applyProtection="1">
      <alignment horizontal="center" vertical="center" wrapText="1"/>
    </xf>
    <xf numFmtId="0" fontId="6" fillId="18" borderId="1" xfId="0" applyFont="1" applyFill="1" applyBorder="1" applyAlignment="1" applyProtection="1">
      <alignment horizontal="center" vertical="center"/>
      <protection locked="0"/>
    </xf>
    <xf numFmtId="183" fontId="14" fillId="0" borderId="23" xfId="0" applyNumberFormat="1" applyFont="1" applyFill="1" applyBorder="1" applyAlignment="1" applyProtection="1">
      <alignment horizontal="center" vertical="center"/>
      <protection hidden="1"/>
    </xf>
    <xf numFmtId="182" fontId="14" fillId="0" borderId="0" xfId="0" applyNumberFormat="1" applyFont="1" applyFill="1" applyBorder="1" applyAlignment="1" applyProtection="1">
      <alignment horizontal="center" vertical="center"/>
      <protection hidden="1"/>
    </xf>
    <xf numFmtId="182" fontId="14" fillId="0" borderId="0" xfId="0" applyNumberFormat="1" applyFont="1" applyFill="1" applyBorder="1" applyProtection="1">
      <alignment vertical="center"/>
      <protection hidden="1"/>
    </xf>
    <xf numFmtId="0" fontId="6" fillId="0" borderId="53" xfId="0" applyFont="1" applyFill="1" applyBorder="1" applyAlignment="1" applyProtection="1">
      <alignment horizontal="center" vertical="center"/>
      <protection hidden="1"/>
    </xf>
    <xf numFmtId="0" fontId="26" fillId="0" borderId="0" xfId="0" applyFont="1" applyFill="1" applyBorder="1" applyAlignment="1" applyProtection="1">
      <alignment vertical="center"/>
      <protection hidden="1"/>
    </xf>
    <xf numFmtId="0" fontId="14" fillId="0" borderId="0" xfId="0" applyFont="1" applyFill="1" applyBorder="1" applyAlignment="1" applyProtection="1">
      <alignment vertical="center"/>
      <protection hidden="1"/>
    </xf>
    <xf numFmtId="0" fontId="10" fillId="0" borderId="54" xfId="0" applyFont="1" applyBorder="1" applyProtection="1">
      <alignment vertical="center"/>
      <protection locked="0"/>
    </xf>
    <xf numFmtId="0" fontId="10" fillId="0" borderId="55" xfId="0" applyFont="1" applyBorder="1" applyProtection="1">
      <alignment vertical="center"/>
      <protection locked="0"/>
    </xf>
    <xf numFmtId="0" fontId="10" fillId="0" borderId="0" xfId="0" applyFont="1" applyAlignment="1" applyProtection="1">
      <alignment vertical="center"/>
      <protection hidden="1"/>
    </xf>
    <xf numFmtId="182" fontId="0" fillId="0" borderId="0" xfId="0" applyNumberFormat="1" applyProtection="1">
      <alignment vertical="center"/>
      <protection hidden="1"/>
    </xf>
    <xf numFmtId="182" fontId="14" fillId="0" borderId="0" xfId="0" applyNumberFormat="1" applyFont="1" applyFill="1" applyBorder="1" applyAlignment="1" applyProtection="1">
      <alignment vertical="center"/>
      <protection hidden="1"/>
    </xf>
    <xf numFmtId="182" fontId="26" fillId="0" borderId="0" xfId="0" applyNumberFormat="1" applyFont="1" applyFill="1" applyBorder="1" applyAlignment="1" applyProtection="1">
      <alignment vertical="center"/>
      <protection hidden="1"/>
    </xf>
    <xf numFmtId="182" fontId="10" fillId="0" borderId="0" xfId="0" applyNumberFormat="1" applyFont="1" applyProtection="1">
      <alignment vertical="center"/>
      <protection hidden="1"/>
    </xf>
    <xf numFmtId="0" fontId="5" fillId="0" borderId="0" xfId="0" applyFont="1" applyFill="1" applyAlignment="1" applyProtection="1">
      <alignment vertical="center"/>
    </xf>
    <xf numFmtId="0" fontId="0" fillId="0" borderId="57" xfId="0" applyBorder="1" applyProtection="1">
      <alignment vertical="center"/>
    </xf>
    <xf numFmtId="182" fontId="0" fillId="0" borderId="0" xfId="0" applyNumberFormat="1" applyFont="1" applyProtection="1">
      <alignment vertical="center"/>
      <protection hidden="1"/>
    </xf>
    <xf numFmtId="0" fontId="10" fillId="0" borderId="0" xfId="0" applyFont="1" applyFill="1" applyBorder="1" applyAlignment="1" applyProtection="1">
      <alignment vertical="center" wrapText="1"/>
    </xf>
    <xf numFmtId="183" fontId="0" fillId="0" borderId="0" xfId="0" applyNumberFormat="1" applyFont="1" applyProtection="1">
      <alignment vertical="center"/>
      <protection hidden="1"/>
    </xf>
    <xf numFmtId="183" fontId="0" fillId="0" borderId="0" xfId="0" applyNumberFormat="1" applyFont="1" applyFill="1" applyBorder="1" applyAlignment="1" applyProtection="1">
      <alignment horizontal="left" vertical="center"/>
      <protection hidden="1"/>
    </xf>
    <xf numFmtId="183" fontId="0" fillId="0" borderId="0" xfId="0" applyNumberFormat="1" applyFont="1" applyFill="1" applyBorder="1" applyAlignment="1" applyProtection="1">
      <alignment vertical="center" wrapText="1"/>
      <protection hidden="1"/>
    </xf>
    <xf numFmtId="183" fontId="0" fillId="0" borderId="0" xfId="0" applyNumberFormat="1" applyProtection="1">
      <alignment vertical="center"/>
      <protection hidden="1"/>
    </xf>
    <xf numFmtId="183" fontId="10" fillId="0" borderId="0" xfId="0" applyNumberFormat="1" applyFont="1" applyAlignment="1" applyProtection="1">
      <alignment vertical="center" wrapText="1"/>
      <protection hidden="1"/>
    </xf>
    <xf numFmtId="0" fontId="0" fillId="0" borderId="5" xfId="0" applyFont="1" applyFill="1" applyBorder="1" applyAlignment="1" applyProtection="1">
      <alignment horizontal="left" vertical="center"/>
    </xf>
    <xf numFmtId="0" fontId="14" fillId="0" borderId="59" xfId="0" applyFont="1" applyFill="1" applyBorder="1" applyAlignment="1" applyProtection="1">
      <alignment horizontal="left" vertical="center"/>
    </xf>
    <xf numFmtId="0" fontId="17" fillId="0" borderId="0" xfId="0" applyFont="1" applyFill="1" applyProtection="1">
      <alignment vertical="center"/>
    </xf>
    <xf numFmtId="0" fontId="17" fillId="0" borderId="0" xfId="0" applyFont="1" applyFill="1" applyAlignment="1" applyProtection="1">
      <alignment horizontal="left" vertical="center"/>
    </xf>
    <xf numFmtId="0" fontId="7" fillId="0" borderId="0" xfId="0" applyFont="1" applyFill="1" applyProtection="1">
      <alignment vertical="center"/>
    </xf>
    <xf numFmtId="0" fontId="6" fillId="0" borderId="0" xfId="0" applyFont="1" applyFill="1" applyAlignment="1" applyProtection="1">
      <alignment horizontal="left" vertical="center" wrapText="1"/>
    </xf>
    <xf numFmtId="0" fontId="6" fillId="0" borderId="4" xfId="0" applyFont="1" applyFill="1" applyBorder="1" applyAlignment="1" applyProtection="1">
      <alignment horizontal="left" vertical="center"/>
    </xf>
    <xf numFmtId="0" fontId="6" fillId="0" borderId="4" xfId="0" applyFont="1" applyFill="1" applyBorder="1" applyAlignment="1" applyProtection="1">
      <alignment vertical="center" wrapText="1"/>
    </xf>
    <xf numFmtId="0" fontId="28" fillId="0" borderId="5" xfId="0" applyFont="1" applyFill="1" applyBorder="1" applyAlignment="1" applyProtection="1">
      <alignment horizontal="left" vertical="center"/>
    </xf>
    <xf numFmtId="0" fontId="10" fillId="0" borderId="5" xfId="0" applyFont="1" applyFill="1" applyBorder="1" applyAlignment="1" applyProtection="1">
      <alignment horizontal="left" vertical="center"/>
    </xf>
    <xf numFmtId="0" fontId="14" fillId="0" borderId="5" xfId="0" applyFont="1" applyFill="1" applyBorder="1" applyProtection="1">
      <alignment vertical="center"/>
    </xf>
    <xf numFmtId="0" fontId="14" fillId="0" borderId="5" xfId="0" applyFont="1" applyFill="1" applyBorder="1" applyAlignment="1" applyProtection="1">
      <alignment horizontal="left" vertical="center"/>
    </xf>
    <xf numFmtId="0" fontId="14" fillId="0" borderId="5" xfId="0" applyFont="1" applyFill="1" applyBorder="1" applyAlignment="1" applyProtection="1">
      <alignment vertical="center" wrapText="1"/>
    </xf>
    <xf numFmtId="0" fontId="14" fillId="0" borderId="0" xfId="0" applyFont="1" applyFill="1" applyProtection="1">
      <alignment vertical="center"/>
    </xf>
    <xf numFmtId="0" fontId="0" fillId="0" borderId="5" xfId="0" applyFont="1" applyFill="1" applyBorder="1" applyProtection="1">
      <alignment vertical="center"/>
    </xf>
    <xf numFmtId="0" fontId="0" fillId="0" borderId="0" xfId="0" applyFont="1" applyFill="1" applyProtection="1">
      <alignment vertical="center"/>
    </xf>
    <xf numFmtId="0" fontId="14" fillId="0" borderId="5" xfId="0" applyFont="1" applyFill="1" applyBorder="1" applyAlignment="1" applyProtection="1">
      <alignment horizontal="center" vertical="center" wrapText="1"/>
    </xf>
    <xf numFmtId="0" fontId="14" fillId="0" borderId="58" xfId="0" applyFont="1" applyFill="1" applyBorder="1" applyAlignment="1" applyProtection="1">
      <alignment horizontal="center" vertical="center" wrapText="1"/>
    </xf>
    <xf numFmtId="0" fontId="14" fillId="0" borderId="5" xfId="0" applyFont="1" applyFill="1" applyBorder="1" applyAlignment="1" applyProtection="1">
      <alignment horizontal="left" vertical="center" wrapText="1"/>
    </xf>
    <xf numFmtId="0" fontId="14" fillId="0" borderId="58" xfId="0" applyFont="1" applyFill="1" applyBorder="1" applyAlignment="1" applyProtection="1">
      <alignment horizontal="center" vertical="center"/>
    </xf>
    <xf numFmtId="0" fontId="14" fillId="0" borderId="10" xfId="0" applyFont="1" applyFill="1" applyBorder="1" applyAlignment="1" applyProtection="1">
      <alignment vertical="center" wrapText="1"/>
    </xf>
    <xf numFmtId="0" fontId="14" fillId="0" borderId="10" xfId="0" applyFont="1" applyFill="1" applyBorder="1" applyAlignment="1" applyProtection="1">
      <alignment horizontal="center" vertical="center"/>
    </xf>
    <xf numFmtId="0" fontId="14" fillId="14" borderId="5" xfId="0" applyFont="1" applyFill="1" applyBorder="1" applyAlignment="1" applyProtection="1">
      <alignment horizontal="center" vertical="center"/>
    </xf>
    <xf numFmtId="0" fontId="29" fillId="0" borderId="5" xfId="0" applyFont="1" applyFill="1" applyBorder="1" applyAlignment="1" applyProtection="1">
      <alignment horizontal="center" vertical="center"/>
    </xf>
    <xf numFmtId="0" fontId="29" fillId="0" borderId="0" xfId="0" applyFont="1" applyFill="1" applyProtection="1">
      <alignment vertical="center"/>
    </xf>
    <xf numFmtId="0" fontId="29" fillId="0" borderId="5" xfId="0" applyFont="1" applyFill="1" applyBorder="1" applyAlignment="1" applyProtection="1">
      <alignment horizontal="left" vertical="center"/>
    </xf>
    <xf numFmtId="0" fontId="29" fillId="0" borderId="5" xfId="0" applyFont="1" applyFill="1" applyBorder="1" applyAlignment="1" applyProtection="1">
      <alignment vertical="center" wrapText="1"/>
    </xf>
    <xf numFmtId="0" fontId="0" fillId="0" borderId="0" xfId="0" applyFont="1" applyFill="1" applyAlignment="1" applyProtection="1">
      <alignment vertical="center" wrapText="1"/>
    </xf>
    <xf numFmtId="182" fontId="17" fillId="0" borderId="0" xfId="0" applyNumberFormat="1" applyFont="1" applyFill="1" applyProtection="1">
      <alignment vertical="center"/>
      <protection hidden="1"/>
    </xf>
    <xf numFmtId="182" fontId="6" fillId="0" borderId="0" xfId="0" applyNumberFormat="1" applyFont="1" applyFill="1" applyProtection="1">
      <alignment vertical="center"/>
      <protection hidden="1"/>
    </xf>
    <xf numFmtId="182" fontId="10" fillId="0" borderId="0" xfId="0" applyNumberFormat="1" applyFont="1" applyFill="1" applyProtection="1">
      <alignment vertical="center"/>
      <protection hidden="1"/>
    </xf>
    <xf numFmtId="182" fontId="14" fillId="0" borderId="0" xfId="0" applyNumberFormat="1" applyFont="1" applyFill="1" applyProtection="1">
      <alignment vertical="center"/>
      <protection hidden="1"/>
    </xf>
    <xf numFmtId="182" fontId="0" fillId="0" borderId="0" xfId="0" applyNumberFormat="1" applyFont="1" applyFill="1" applyBorder="1" applyProtection="1">
      <alignment vertical="center"/>
      <protection hidden="1"/>
    </xf>
    <xf numFmtId="182" fontId="10" fillId="0" borderId="0" xfId="0" applyNumberFormat="1" applyFont="1" applyFill="1" applyBorder="1" applyProtection="1">
      <alignment vertical="center"/>
      <protection hidden="1"/>
    </xf>
    <xf numFmtId="182" fontId="29" fillId="0" borderId="0" xfId="0" applyNumberFormat="1" applyFont="1" applyFill="1" applyProtection="1">
      <alignment vertical="center"/>
      <protection hidden="1"/>
    </xf>
    <xf numFmtId="183" fontId="14" fillId="0" borderId="5" xfId="0" applyNumberFormat="1" applyFont="1" applyFill="1" applyBorder="1" applyAlignment="1" applyProtection="1">
      <alignment horizontal="center" vertical="center"/>
      <protection hidden="1"/>
    </xf>
    <xf numFmtId="176" fontId="6" fillId="20" borderId="1" xfId="0" applyNumberFormat="1" applyFont="1" applyFill="1" applyBorder="1" applyAlignment="1" applyProtection="1">
      <alignment horizontal="center" vertical="center"/>
      <protection locked="0"/>
    </xf>
    <xf numFmtId="0" fontId="10" fillId="0" borderId="16" xfId="0" applyFont="1" applyFill="1" applyBorder="1" applyProtection="1">
      <alignment vertical="center"/>
    </xf>
    <xf numFmtId="0" fontId="6" fillId="0" borderId="0" xfId="0" applyFont="1" applyFill="1" applyBorder="1" applyAlignment="1" applyProtection="1">
      <alignment vertical="center"/>
    </xf>
    <xf numFmtId="0" fontId="19" fillId="0" borderId="0" xfId="0" applyFont="1" applyFill="1" applyBorder="1" applyAlignment="1" applyProtection="1">
      <alignment horizontal="center" vertical="top"/>
    </xf>
    <xf numFmtId="0" fontId="0" fillId="4" borderId="61" xfId="0" applyFont="1" applyFill="1" applyBorder="1" applyAlignment="1" applyProtection="1">
      <alignment horizontal="center" vertical="center"/>
      <protection locked="0"/>
    </xf>
    <xf numFmtId="0" fontId="3" fillId="21" borderId="0" xfId="0" applyFont="1" applyFill="1" applyProtection="1">
      <alignment vertical="center"/>
    </xf>
    <xf numFmtId="0" fontId="0" fillId="21" borderId="0" xfId="0" applyFont="1" applyFill="1" applyAlignment="1" applyProtection="1">
      <alignment horizontal="right" vertical="center"/>
    </xf>
    <xf numFmtId="0" fontId="3" fillId="21" borderId="0" xfId="0" applyFont="1" applyFill="1" applyBorder="1" applyProtection="1">
      <alignment vertical="center"/>
    </xf>
    <xf numFmtId="0" fontId="10" fillId="21" borderId="0" xfId="0" applyFont="1" applyFill="1" applyAlignment="1" applyProtection="1">
      <alignment horizontal="center" vertical="center"/>
    </xf>
    <xf numFmtId="0" fontId="10" fillId="21" borderId="0" xfId="0" applyFont="1" applyFill="1" applyProtection="1">
      <alignment vertical="center"/>
    </xf>
    <xf numFmtId="0" fontId="0" fillId="22" borderId="0" xfId="0" applyFill="1" applyProtection="1">
      <alignment vertical="center"/>
    </xf>
    <xf numFmtId="0" fontId="6" fillId="22" borderId="0" xfId="0" applyFont="1" applyFill="1" applyBorder="1" applyAlignment="1" applyProtection="1">
      <alignment horizontal="right" vertical="center"/>
    </xf>
    <xf numFmtId="0" fontId="6" fillId="22" borderId="0" xfId="0" applyFont="1" applyFill="1" applyAlignment="1" applyProtection="1">
      <alignment horizontal="right" vertical="center"/>
    </xf>
    <xf numFmtId="0" fontId="10" fillId="2" borderId="65" xfId="0" applyFont="1" applyFill="1" applyBorder="1" applyAlignment="1" applyProtection="1">
      <alignment horizontal="center" vertical="center"/>
    </xf>
    <xf numFmtId="0" fontId="10" fillId="22" borderId="0" xfId="0" applyFont="1" applyFill="1" applyBorder="1" applyAlignment="1" applyProtection="1">
      <alignment vertical="center" wrapText="1"/>
    </xf>
    <xf numFmtId="0" fontId="10" fillId="2" borderId="48" xfId="0" applyFont="1" applyFill="1" applyBorder="1" applyAlignment="1" applyProtection="1">
      <alignment horizontal="center" vertical="center" wrapText="1"/>
    </xf>
    <xf numFmtId="0" fontId="10" fillId="2" borderId="71" xfId="0" applyFont="1" applyFill="1" applyBorder="1" applyAlignment="1" applyProtection="1">
      <alignment horizontal="center" vertical="center" wrapText="1"/>
    </xf>
    <xf numFmtId="0" fontId="3" fillId="2" borderId="53" xfId="0" applyFont="1" applyFill="1" applyBorder="1" applyAlignment="1" applyProtection="1">
      <alignment horizontal="center" vertical="center"/>
    </xf>
    <xf numFmtId="0" fontId="0" fillId="22" borderId="0" xfId="0" applyFont="1" applyFill="1" applyAlignment="1" applyProtection="1">
      <alignment horizontal="right" vertical="center"/>
    </xf>
    <xf numFmtId="0" fontId="3" fillId="22" borderId="0" xfId="0" applyFont="1" applyFill="1" applyBorder="1" applyProtection="1">
      <alignment vertical="center"/>
    </xf>
    <xf numFmtId="0" fontId="0" fillId="22" borderId="0" xfId="0" applyFont="1" applyFill="1" applyBorder="1" applyAlignment="1" applyProtection="1">
      <alignment horizontal="right" vertical="center"/>
    </xf>
    <xf numFmtId="0" fontId="0" fillId="22" borderId="0" xfId="0" applyFill="1" applyAlignment="1" applyProtection="1">
      <alignment horizontal="right" vertical="center"/>
    </xf>
    <xf numFmtId="0" fontId="10" fillId="2" borderId="35" xfId="0" applyFont="1" applyFill="1" applyBorder="1" applyAlignment="1" applyProtection="1">
      <alignment horizontal="center" vertical="center"/>
    </xf>
    <xf numFmtId="0" fontId="10" fillId="21" borderId="0" xfId="0" applyFont="1" applyFill="1" applyBorder="1" applyProtection="1">
      <alignment vertical="center"/>
    </xf>
    <xf numFmtId="0" fontId="10" fillId="21" borderId="29" xfId="0" applyFont="1" applyFill="1" applyBorder="1" applyProtection="1">
      <alignment vertical="center"/>
    </xf>
    <xf numFmtId="0" fontId="2" fillId="21" borderId="0" xfId="0" applyFont="1" applyFill="1" applyBorder="1" applyAlignment="1" applyProtection="1">
      <alignment vertical="center"/>
    </xf>
    <xf numFmtId="0" fontId="0" fillId="21" borderId="56" xfId="0" applyFill="1" applyBorder="1">
      <alignment vertical="center"/>
    </xf>
    <xf numFmtId="0" fontId="0" fillId="21" borderId="0" xfId="0" applyFill="1">
      <alignment vertical="center"/>
    </xf>
    <xf numFmtId="0" fontId="5" fillId="21" borderId="0" xfId="0" applyFont="1" applyFill="1" applyProtection="1">
      <alignment vertical="center"/>
    </xf>
    <xf numFmtId="0" fontId="0" fillId="21" borderId="0" xfId="0" applyFont="1" applyFill="1" applyProtection="1">
      <alignment vertical="center"/>
    </xf>
    <xf numFmtId="0" fontId="21" fillId="21" borderId="56" xfId="0" applyFont="1" applyFill="1" applyBorder="1" applyAlignment="1" applyProtection="1">
      <alignment vertical="center"/>
    </xf>
    <xf numFmtId="0" fontId="10" fillId="2" borderId="53" xfId="0" applyFont="1" applyFill="1" applyBorder="1" applyProtection="1">
      <alignment vertical="center"/>
    </xf>
    <xf numFmtId="0" fontId="10" fillId="21" borderId="63" xfId="0" applyFont="1" applyFill="1" applyBorder="1" applyAlignment="1" applyProtection="1">
      <alignment horizontal="left" vertical="center" wrapText="1"/>
    </xf>
    <xf numFmtId="0" fontId="10" fillId="2" borderId="53" xfId="0" applyFont="1" applyFill="1" applyBorder="1" applyAlignment="1" applyProtection="1">
      <alignment horizontal="center" vertical="center"/>
    </xf>
    <xf numFmtId="0" fontId="0" fillId="21" borderId="0" xfId="0" applyFill="1" applyBorder="1" applyProtection="1">
      <alignment vertical="center"/>
    </xf>
    <xf numFmtId="0" fontId="0" fillId="21" borderId="0" xfId="0" applyFill="1" applyProtection="1">
      <alignment vertical="center"/>
    </xf>
    <xf numFmtId="0" fontId="10" fillId="2" borderId="64" xfId="0" applyFont="1" applyFill="1" applyBorder="1" applyAlignment="1" applyProtection="1">
      <alignment horizontal="center" vertical="center" wrapText="1"/>
    </xf>
    <xf numFmtId="0" fontId="10" fillId="2" borderId="63" xfId="0" applyFont="1" applyFill="1" applyBorder="1" applyAlignment="1" applyProtection="1">
      <alignment horizontal="center" vertical="center"/>
    </xf>
    <xf numFmtId="0" fontId="13" fillId="21" borderId="0" xfId="0" applyFont="1" applyFill="1" applyAlignment="1" applyProtection="1">
      <alignment horizontal="center" vertical="center" wrapText="1"/>
    </xf>
    <xf numFmtId="0" fontId="10" fillId="2" borderId="63" xfId="0" applyFont="1" applyFill="1" applyBorder="1" applyAlignment="1" applyProtection="1">
      <alignment horizontal="center" vertical="center" wrapText="1"/>
    </xf>
    <xf numFmtId="0" fontId="0" fillId="21" borderId="0" xfId="0" applyFont="1" applyFill="1" applyBorder="1" applyAlignment="1" applyProtection="1">
      <alignment horizontal="right" vertical="center"/>
    </xf>
    <xf numFmtId="0" fontId="3" fillId="21" borderId="0" xfId="0" applyFont="1" applyFill="1" applyBorder="1" applyAlignment="1" applyProtection="1">
      <alignment horizontal="right" vertical="center"/>
    </xf>
    <xf numFmtId="0" fontId="0" fillId="21" borderId="0" xfId="0" applyFont="1" applyFill="1" applyBorder="1" applyAlignment="1" applyProtection="1">
      <alignment vertical="center"/>
    </xf>
    <xf numFmtId="0" fontId="20" fillId="2" borderId="35" xfId="0" applyFont="1" applyFill="1" applyBorder="1" applyAlignment="1" applyProtection="1">
      <alignment vertical="center"/>
    </xf>
    <xf numFmtId="0" fontId="3" fillId="2" borderId="79" xfId="0" applyFont="1" applyFill="1" applyBorder="1" applyAlignment="1" applyProtection="1">
      <alignment vertical="center"/>
    </xf>
    <xf numFmtId="0" fontId="11" fillId="2" borderId="82" xfId="0" applyFont="1" applyFill="1" applyBorder="1" applyAlignment="1" applyProtection="1">
      <alignment horizontal="center" vertical="center" shrinkToFit="1"/>
    </xf>
    <xf numFmtId="0" fontId="0" fillId="2" borderId="35" xfId="0" applyFont="1" applyFill="1" applyBorder="1" applyAlignment="1" applyProtection="1">
      <alignment vertical="center"/>
    </xf>
    <xf numFmtId="0" fontId="20" fillId="2" borderId="79" xfId="0" applyFont="1" applyFill="1" applyBorder="1" applyAlignment="1" applyProtection="1">
      <alignment vertical="center"/>
    </xf>
    <xf numFmtId="0" fontId="20" fillId="2" borderId="6" xfId="0" applyFont="1" applyFill="1" applyBorder="1" applyAlignment="1" applyProtection="1">
      <alignment vertical="center"/>
    </xf>
    <xf numFmtId="0" fontId="3" fillId="2" borderId="4" xfId="0" applyFont="1" applyFill="1" applyBorder="1" applyAlignment="1" applyProtection="1">
      <alignment vertical="center"/>
    </xf>
    <xf numFmtId="0" fontId="2" fillId="4" borderId="61"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0" fillId="21" borderId="80" xfId="0" applyFont="1" applyFill="1" applyBorder="1" applyAlignment="1" applyProtection="1">
      <alignment horizontal="left" vertical="center"/>
    </xf>
    <xf numFmtId="0" fontId="10" fillId="4" borderId="1" xfId="0" applyFont="1" applyFill="1" applyBorder="1" applyAlignment="1" applyProtection="1">
      <alignment horizontal="center" vertical="center"/>
      <protection locked="0"/>
    </xf>
    <xf numFmtId="0" fontId="10" fillId="21" borderId="80" xfId="0" applyFont="1" applyFill="1" applyBorder="1" applyAlignment="1" applyProtection="1">
      <alignment horizontal="left" vertical="center" wrapText="1"/>
    </xf>
    <xf numFmtId="0" fontId="10" fillId="21" borderId="83" xfId="0" applyFont="1" applyFill="1" applyBorder="1" applyAlignment="1" applyProtection="1">
      <alignment horizontal="center" vertical="center"/>
    </xf>
    <xf numFmtId="0" fontId="10" fillId="4" borderId="1" xfId="0" applyFont="1" applyFill="1" applyBorder="1" applyAlignment="1" applyProtection="1">
      <alignment horizontal="left" vertical="center" wrapText="1"/>
      <protection locked="0"/>
    </xf>
    <xf numFmtId="0" fontId="10" fillId="8" borderId="1" xfId="0" applyFont="1" applyFill="1" applyBorder="1" applyAlignment="1" applyProtection="1">
      <alignment horizontal="center" vertical="center"/>
      <protection locked="0"/>
    </xf>
    <xf numFmtId="0" fontId="10" fillId="21" borderId="37" xfId="0" applyFont="1" applyFill="1" applyBorder="1" applyAlignment="1" applyProtection="1">
      <alignment horizontal="left" vertical="center"/>
    </xf>
    <xf numFmtId="0" fontId="11" fillId="2" borderId="40" xfId="0" applyFont="1" applyFill="1" applyBorder="1" applyAlignment="1" applyProtection="1">
      <alignment horizontal="center" vertical="center" wrapText="1"/>
    </xf>
    <xf numFmtId="0" fontId="3" fillId="2" borderId="56" xfId="0" applyFont="1" applyFill="1" applyBorder="1" applyAlignment="1" applyProtection="1">
      <alignment vertical="center"/>
    </xf>
    <xf numFmtId="0" fontId="20" fillId="2" borderId="51" xfId="0" applyFont="1" applyFill="1" applyBorder="1" applyAlignment="1" applyProtection="1">
      <alignment vertical="center"/>
    </xf>
    <xf numFmtId="0" fontId="10" fillId="4" borderId="2" xfId="0" applyFont="1" applyFill="1" applyBorder="1" applyAlignment="1" applyProtection="1">
      <alignment horizontal="center" vertical="center"/>
      <protection locked="0"/>
    </xf>
    <xf numFmtId="0" fontId="3" fillId="2" borderId="0" xfId="0" applyFont="1" applyFill="1" applyBorder="1" applyAlignment="1" applyProtection="1">
      <alignment vertical="center"/>
    </xf>
    <xf numFmtId="0" fontId="10" fillId="2" borderId="40" xfId="0" applyFont="1" applyFill="1" applyBorder="1" applyAlignment="1" applyProtection="1">
      <alignment horizontal="center" vertical="center" wrapText="1"/>
    </xf>
    <xf numFmtId="0" fontId="10" fillId="2" borderId="85" xfId="0" applyFont="1" applyFill="1" applyBorder="1" applyAlignment="1" applyProtection="1">
      <alignment horizontal="center" vertical="center" wrapText="1"/>
    </xf>
    <xf numFmtId="0" fontId="10" fillId="21" borderId="81" xfId="0" applyFont="1" applyFill="1" applyBorder="1" applyAlignment="1" applyProtection="1">
      <alignment horizontal="center" vertical="center" wrapText="1"/>
    </xf>
    <xf numFmtId="176" fontId="10" fillId="3" borderId="3" xfId="0" applyNumberFormat="1" applyFont="1" applyFill="1" applyBorder="1" applyAlignment="1" applyProtection="1">
      <alignment horizontal="center" vertical="center"/>
      <protection locked="0"/>
    </xf>
    <xf numFmtId="0" fontId="0" fillId="21" borderId="67" xfId="0" applyFill="1" applyBorder="1">
      <alignment vertical="center"/>
    </xf>
    <xf numFmtId="0" fontId="0" fillId="21" borderId="29" xfId="0" applyFill="1" applyBorder="1">
      <alignment vertical="center"/>
    </xf>
    <xf numFmtId="0" fontId="0" fillId="21" borderId="88" xfId="0" applyFill="1" applyBorder="1" applyProtection="1">
      <alignment vertical="center"/>
    </xf>
    <xf numFmtId="0" fontId="3" fillId="21" borderId="0" xfId="0" applyFont="1" applyFill="1" applyAlignment="1" applyProtection="1">
      <alignment horizontal="right" vertical="center"/>
    </xf>
    <xf numFmtId="0" fontId="10" fillId="2" borderId="35" xfId="0" applyFont="1" applyFill="1" applyBorder="1" applyProtection="1">
      <alignment vertical="center"/>
    </xf>
    <xf numFmtId="0" fontId="11" fillId="2" borderId="41" xfId="0" applyFont="1" applyFill="1" applyBorder="1" applyAlignment="1" applyProtection="1">
      <alignment horizontal="center" vertical="center" wrapText="1"/>
    </xf>
    <xf numFmtId="0" fontId="10" fillId="21" borderId="35" xfId="0" applyFont="1" applyFill="1" applyBorder="1" applyAlignment="1" applyProtection="1">
      <alignment horizontal="center" vertical="center"/>
    </xf>
    <xf numFmtId="0" fontId="11" fillId="21" borderId="80" xfId="0" applyNumberFormat="1" applyFont="1" applyFill="1" applyBorder="1" applyAlignment="1" applyProtection="1">
      <alignment horizontal="center" vertical="center" wrapText="1"/>
    </xf>
    <xf numFmtId="0" fontId="11" fillId="21" borderId="80" xfId="0" applyFont="1" applyFill="1" applyBorder="1" applyAlignment="1" applyProtection="1">
      <alignment horizontal="center" vertical="center"/>
    </xf>
    <xf numFmtId="0" fontId="7" fillId="21" borderId="0" xfId="0" applyFont="1" applyFill="1" applyBorder="1" applyProtection="1">
      <alignment vertical="center"/>
    </xf>
    <xf numFmtId="0" fontId="7" fillId="21" borderId="0" xfId="0" applyFont="1" applyFill="1" applyProtection="1">
      <alignment vertical="center"/>
    </xf>
    <xf numFmtId="0" fontId="7" fillId="21" borderId="0" xfId="0" applyFont="1" applyFill="1" applyAlignment="1" applyProtection="1">
      <alignment vertical="center" wrapText="1"/>
    </xf>
    <xf numFmtId="0" fontId="2" fillId="21" borderId="0" xfId="0" applyFont="1" applyFill="1" applyAlignment="1" applyProtection="1">
      <alignment vertical="center"/>
    </xf>
    <xf numFmtId="0" fontId="5" fillId="21" borderId="0" xfId="0" applyFont="1" applyFill="1" applyAlignment="1" applyProtection="1">
      <alignment vertical="center"/>
    </xf>
    <xf numFmtId="0" fontId="0" fillId="2" borderId="53" xfId="0" applyFont="1" applyFill="1" applyBorder="1" applyProtection="1">
      <alignment vertical="center"/>
    </xf>
    <xf numFmtId="0" fontId="10" fillId="2" borderId="35" xfId="0" applyFont="1" applyFill="1" applyBorder="1" applyAlignment="1" applyProtection="1">
      <alignment horizontal="center" vertical="center" wrapText="1"/>
    </xf>
    <xf numFmtId="0" fontId="10" fillId="2" borderId="89" xfId="0" applyFont="1" applyFill="1" applyBorder="1" applyAlignment="1" applyProtection="1">
      <alignment horizontal="center" vertical="center" wrapText="1"/>
    </xf>
    <xf numFmtId="0" fontId="10" fillId="21" borderId="53" xfId="0" applyFont="1" applyFill="1" applyBorder="1" applyAlignment="1" applyProtection="1">
      <alignment horizontal="center" vertical="center"/>
    </xf>
    <xf numFmtId="0" fontId="10" fillId="21" borderId="35" xfId="0" applyFont="1" applyFill="1" applyBorder="1" applyAlignment="1" applyProtection="1">
      <alignment horizontal="left" vertical="center" wrapText="1"/>
    </xf>
    <xf numFmtId="0" fontId="10" fillId="21" borderId="89" xfId="0" applyFont="1" applyFill="1" applyBorder="1" applyAlignment="1" applyProtection="1">
      <alignment horizontal="center" vertical="center" wrapText="1"/>
    </xf>
    <xf numFmtId="0" fontId="18" fillId="21" borderId="63" xfId="0" applyFont="1" applyFill="1" applyBorder="1" applyAlignment="1" applyProtection="1">
      <alignment horizontal="center" vertical="center"/>
    </xf>
    <xf numFmtId="0" fontId="18" fillId="21" borderId="80" xfId="0" applyFont="1" applyFill="1" applyBorder="1" applyAlignment="1" applyProtection="1">
      <alignment horizontal="center" vertical="center"/>
    </xf>
    <xf numFmtId="0" fontId="13" fillId="22" borderId="0" xfId="0" applyFont="1" applyFill="1" applyAlignment="1" applyProtection="1">
      <alignment horizontal="center" vertical="center" wrapText="1"/>
    </xf>
    <xf numFmtId="182" fontId="0" fillId="21" borderId="0" xfId="0" applyNumberFormat="1" applyFill="1" applyProtection="1">
      <alignment vertical="center"/>
      <protection hidden="1"/>
    </xf>
    <xf numFmtId="0" fontId="10" fillId="2" borderId="90" xfId="0" applyFont="1" applyFill="1" applyBorder="1" applyAlignment="1" applyProtection="1">
      <alignment vertical="center"/>
    </xf>
    <xf numFmtId="0" fontId="10" fillId="22" borderId="0" xfId="0" applyFont="1" applyFill="1" applyBorder="1" applyAlignment="1" applyProtection="1">
      <alignment horizontal="center" vertical="center"/>
    </xf>
    <xf numFmtId="0" fontId="3" fillId="22" borderId="0" xfId="0" applyFont="1" applyFill="1" applyProtection="1">
      <alignment vertical="center"/>
    </xf>
    <xf numFmtId="0" fontId="10" fillId="22" borderId="51" xfId="0" applyFont="1" applyFill="1" applyBorder="1" applyAlignment="1" applyProtection="1">
      <alignment vertical="center" wrapText="1"/>
    </xf>
    <xf numFmtId="0" fontId="14" fillId="21" borderId="91" xfId="0" applyFont="1" applyFill="1" applyBorder="1" applyAlignment="1" applyProtection="1">
      <alignment horizontal="center" vertical="center" wrapText="1"/>
    </xf>
    <xf numFmtId="0" fontId="14" fillId="21" borderId="70" xfId="0" applyFont="1" applyFill="1" applyBorder="1" applyAlignment="1" applyProtection="1">
      <alignment horizontal="center" vertical="center" wrapText="1"/>
    </xf>
    <xf numFmtId="182" fontId="3" fillId="21" borderId="0" xfId="0" applyNumberFormat="1" applyFont="1" applyFill="1" applyProtection="1">
      <alignment vertical="center"/>
      <protection hidden="1"/>
    </xf>
    <xf numFmtId="0" fontId="14" fillId="2" borderId="0" xfId="0" applyFont="1" applyFill="1" applyBorder="1" applyAlignment="1" applyProtection="1">
      <alignment horizontal="center" vertical="center" wrapText="1"/>
    </xf>
    <xf numFmtId="0" fontId="14" fillId="2" borderId="49" xfId="0" applyFont="1" applyFill="1" applyBorder="1" applyAlignment="1" applyProtection="1">
      <alignment horizontal="center" vertical="center" wrapText="1"/>
    </xf>
    <xf numFmtId="0" fontId="10" fillId="14" borderId="56" xfId="0" applyFont="1" applyFill="1" applyBorder="1" applyAlignment="1" applyProtection="1">
      <alignment horizontal="center" vertical="center"/>
    </xf>
    <xf numFmtId="0" fontId="10" fillId="14" borderId="0" xfId="0" applyFont="1" applyFill="1" applyBorder="1" applyAlignment="1" applyProtection="1">
      <alignment horizontal="center" vertical="center"/>
    </xf>
    <xf numFmtId="0" fontId="10" fillId="14" borderId="51" xfId="0" applyFont="1" applyFill="1" applyBorder="1" applyAlignment="1" applyProtection="1">
      <alignment horizontal="center" vertical="center"/>
    </xf>
    <xf numFmtId="0" fontId="2" fillId="8" borderId="61" xfId="0" applyFont="1" applyFill="1" applyBorder="1" applyAlignment="1" applyProtection="1">
      <alignment horizontal="center" vertical="center"/>
      <protection locked="0"/>
    </xf>
    <xf numFmtId="0" fontId="6" fillId="7" borderId="1" xfId="0" applyNumberFormat="1" applyFont="1" applyFill="1" applyBorder="1" applyAlignment="1" applyProtection="1">
      <alignment horizontal="center" vertical="center"/>
      <protection locked="0"/>
    </xf>
    <xf numFmtId="184" fontId="6" fillId="7" borderId="1" xfId="0" applyNumberFormat="1" applyFont="1" applyFill="1" applyBorder="1" applyAlignment="1" applyProtection="1">
      <alignment horizontal="center" vertical="center"/>
      <protection locked="0"/>
    </xf>
    <xf numFmtId="176" fontId="10" fillId="19" borderId="1" xfId="0" applyNumberFormat="1" applyFont="1" applyFill="1" applyBorder="1" applyAlignment="1" applyProtection="1">
      <alignment horizontal="center" vertical="center"/>
      <protection locked="0"/>
    </xf>
    <xf numFmtId="0" fontId="10" fillId="15" borderId="42" xfId="0" applyFont="1" applyFill="1" applyBorder="1" applyAlignment="1" applyProtection="1">
      <alignment horizontal="left" vertical="center" wrapText="1"/>
      <protection locked="0"/>
    </xf>
    <xf numFmtId="0" fontId="10" fillId="0" borderId="96" xfId="0" applyFont="1" applyBorder="1" applyAlignment="1" applyProtection="1">
      <alignment vertical="top" wrapText="1"/>
    </xf>
    <xf numFmtId="0" fontId="10" fillId="0" borderId="97" xfId="0" applyFont="1" applyBorder="1" applyAlignment="1" applyProtection="1">
      <alignment vertical="top" wrapText="1"/>
    </xf>
    <xf numFmtId="0" fontId="10" fillId="21" borderId="0" xfId="0" applyFont="1" applyFill="1" applyAlignment="1" applyProtection="1">
      <alignment horizontal="right" vertical="center"/>
    </xf>
    <xf numFmtId="0" fontId="10" fillId="14" borderId="62" xfId="0" applyFont="1" applyFill="1" applyBorder="1" applyAlignment="1" applyProtection="1">
      <alignment horizontal="center" vertical="center"/>
    </xf>
    <xf numFmtId="0" fontId="10" fillId="14" borderId="98" xfId="0" applyFont="1" applyFill="1" applyBorder="1" applyAlignment="1" applyProtection="1">
      <alignment horizontal="center" vertical="center" wrapText="1"/>
    </xf>
    <xf numFmtId="0" fontId="10" fillId="14" borderId="80" xfId="0" applyFont="1" applyFill="1" applyBorder="1" applyAlignment="1" applyProtection="1">
      <alignment horizontal="center" vertical="center" wrapText="1"/>
    </xf>
    <xf numFmtId="177" fontId="3" fillId="3" borderId="1" xfId="0" applyNumberFormat="1" applyFont="1" applyFill="1" applyBorder="1" applyAlignment="1" applyProtection="1">
      <alignment horizontal="center" vertical="center"/>
      <protection locked="0"/>
    </xf>
    <xf numFmtId="177" fontId="10" fillId="3" borderId="1" xfId="0" applyNumberFormat="1" applyFont="1" applyFill="1" applyBorder="1" applyAlignment="1" applyProtection="1">
      <alignment horizontal="center" vertical="center" wrapText="1"/>
      <protection locked="0"/>
    </xf>
    <xf numFmtId="0" fontId="5" fillId="0" borderId="5" xfId="0" applyFont="1" applyFill="1" applyBorder="1" applyAlignment="1" applyProtection="1">
      <alignment horizontal="right" vertical="center" wrapText="1"/>
    </xf>
    <xf numFmtId="0" fontId="5" fillId="0" borderId="16" xfId="0" applyFont="1" applyFill="1" applyBorder="1" applyAlignment="1" applyProtection="1">
      <alignment horizontal="right" vertical="center"/>
    </xf>
    <xf numFmtId="177" fontId="11" fillId="3" borderId="1" xfId="0" applyNumberFormat="1" applyFont="1" applyFill="1" applyBorder="1" applyAlignment="1" applyProtection="1">
      <alignment horizontal="center" vertical="center"/>
      <protection locked="0"/>
    </xf>
    <xf numFmtId="0" fontId="28" fillId="0" borderId="0" xfId="0" applyFont="1" applyFill="1" applyProtection="1">
      <alignment vertical="center"/>
    </xf>
    <xf numFmtId="0" fontId="10" fillId="0" borderId="54" xfId="0" applyFont="1" applyFill="1" applyBorder="1" applyProtection="1">
      <alignment vertical="center"/>
      <protection locked="0"/>
    </xf>
    <xf numFmtId="177" fontId="26" fillId="19" borderId="1" xfId="0" applyNumberFormat="1" applyFont="1" applyFill="1" applyBorder="1" applyAlignment="1" applyProtection="1">
      <alignment horizontal="center" vertical="center"/>
      <protection locked="0"/>
    </xf>
    <xf numFmtId="176" fontId="26" fillId="23" borderId="1" xfId="0" applyNumberFormat="1" applyFont="1" applyFill="1" applyBorder="1" applyAlignment="1" applyProtection="1">
      <alignment horizontal="center" vertical="center" wrapText="1"/>
      <protection locked="0"/>
    </xf>
    <xf numFmtId="0" fontId="0" fillId="21" borderId="0" xfId="0" applyFill="1" applyAlignment="1" applyProtection="1">
      <alignment vertical="center"/>
    </xf>
    <xf numFmtId="0" fontId="10" fillId="0" borderId="54" xfId="0" applyFont="1" applyBorder="1" applyAlignment="1" applyProtection="1">
      <alignment vertical="center"/>
      <protection locked="0"/>
    </xf>
    <xf numFmtId="0" fontId="10" fillId="0" borderId="55" xfId="0" applyFont="1" applyBorder="1" applyAlignment="1" applyProtection="1">
      <alignment vertical="center"/>
      <protection locked="0"/>
    </xf>
    <xf numFmtId="0" fontId="10" fillId="21" borderId="54" xfId="0" applyFont="1" applyFill="1" applyBorder="1" applyProtection="1">
      <alignment vertical="center"/>
      <protection locked="0"/>
    </xf>
    <xf numFmtId="0" fontId="10" fillId="21" borderId="55" xfId="0" applyFont="1" applyFill="1" applyBorder="1" applyProtection="1">
      <alignment vertical="center"/>
      <protection locked="0"/>
    </xf>
    <xf numFmtId="0" fontId="6" fillId="30" borderId="1" xfId="0" applyFont="1" applyFill="1" applyBorder="1" applyAlignment="1" applyProtection="1">
      <alignment horizontal="center" vertical="center"/>
      <protection locked="0"/>
    </xf>
    <xf numFmtId="0" fontId="5" fillId="28" borderId="1" xfId="0" applyNumberFormat="1" applyFont="1" applyFill="1" applyBorder="1" applyAlignment="1" applyProtection="1">
      <alignment horizontal="center" vertical="center"/>
      <protection locked="0"/>
    </xf>
    <xf numFmtId="179" fontId="6" fillId="31" borderId="1" xfId="0" applyNumberFormat="1" applyFont="1" applyFill="1" applyBorder="1" applyAlignment="1" applyProtection="1">
      <alignment horizontal="center" vertical="center"/>
      <protection locked="0"/>
    </xf>
    <xf numFmtId="182" fontId="26" fillId="0" borderId="0" xfId="0" applyNumberFormat="1" applyFont="1" applyFill="1" applyAlignment="1" applyProtection="1">
      <alignment horizontal="center" vertical="center"/>
      <protection hidden="1"/>
    </xf>
    <xf numFmtId="182" fontId="0" fillId="0" borderId="0" xfId="0" applyNumberFormat="1" applyFont="1" applyFill="1" applyBorder="1" applyAlignment="1" applyProtection="1">
      <alignment horizontal="left" vertical="center"/>
      <protection hidden="1"/>
    </xf>
    <xf numFmtId="182" fontId="14" fillId="0" borderId="0" xfId="0" applyNumberFormat="1" applyFont="1" applyFill="1" applyAlignment="1" applyProtection="1">
      <alignment vertical="center"/>
      <protection hidden="1"/>
    </xf>
    <xf numFmtId="182" fontId="14" fillId="0" borderId="0" xfId="0" applyNumberFormat="1" applyFont="1" applyFill="1" applyAlignment="1" applyProtection="1">
      <alignment horizontal="left" vertical="center"/>
      <protection hidden="1"/>
    </xf>
    <xf numFmtId="182" fontId="0" fillId="0" borderId="0" xfId="0" applyNumberFormat="1" applyFill="1" applyProtection="1">
      <alignment vertical="center"/>
      <protection hidden="1"/>
    </xf>
    <xf numFmtId="182" fontId="0" fillId="0" borderId="0" xfId="0" applyNumberFormat="1" applyFill="1" applyBorder="1" applyProtection="1">
      <alignment vertical="center"/>
      <protection hidden="1"/>
    </xf>
    <xf numFmtId="182" fontId="26" fillId="0" borderId="0" xfId="0" applyNumberFormat="1" applyFont="1" applyFill="1" applyBorder="1" applyAlignment="1" applyProtection="1">
      <alignment horizontal="left" vertical="center"/>
      <protection hidden="1"/>
    </xf>
    <xf numFmtId="182" fontId="14" fillId="0" borderId="0" xfId="0" applyNumberFormat="1" applyFont="1" applyFill="1" applyBorder="1" applyAlignment="1" applyProtection="1">
      <alignment horizontal="left" vertical="center"/>
      <protection hidden="1"/>
    </xf>
    <xf numFmtId="0" fontId="26" fillId="0" borderId="0" xfId="0" applyFont="1" applyFill="1" applyBorder="1" applyAlignment="1" applyProtection="1">
      <alignment horizontal="left" vertical="center"/>
      <protection hidden="1"/>
    </xf>
    <xf numFmtId="0" fontId="14" fillId="0" borderId="53" xfId="0" applyFont="1" applyFill="1" applyBorder="1" applyAlignment="1" applyProtection="1">
      <alignment horizontal="center" vertical="center"/>
      <protection hidden="1"/>
    </xf>
    <xf numFmtId="0" fontId="6" fillId="18" borderId="131" xfId="0" applyFont="1" applyFill="1" applyBorder="1" applyAlignment="1" applyProtection="1">
      <alignment horizontal="center" vertical="center"/>
      <protection locked="0"/>
    </xf>
    <xf numFmtId="0" fontId="26" fillId="0" borderId="50" xfId="0" applyFont="1" applyBorder="1" applyAlignment="1" applyProtection="1">
      <alignment vertical="center" shrinkToFit="1"/>
    </xf>
    <xf numFmtId="179" fontId="6" fillId="24" borderId="1" xfId="0" applyNumberFormat="1" applyFont="1" applyFill="1" applyBorder="1" applyAlignment="1" applyProtection="1">
      <alignment horizontal="center" vertical="center"/>
      <protection locked="0"/>
    </xf>
    <xf numFmtId="181" fontId="10" fillId="28" borderId="1" xfId="0" applyNumberFormat="1"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shrinkToFit="1"/>
      <protection locked="0"/>
    </xf>
    <xf numFmtId="0" fontId="10" fillId="4" borderId="1" xfId="0" applyFont="1" applyFill="1" applyBorder="1" applyAlignment="1" applyProtection="1">
      <alignment horizontal="center" vertical="center" shrinkToFit="1"/>
      <protection locked="0"/>
    </xf>
    <xf numFmtId="178" fontId="10" fillId="26" borderId="1" xfId="0" applyNumberFormat="1" applyFont="1" applyFill="1" applyBorder="1" applyAlignment="1" applyProtection="1">
      <alignment horizontal="center" vertical="center"/>
      <protection locked="0"/>
    </xf>
    <xf numFmtId="0" fontId="10" fillId="0" borderId="51" xfId="0" applyFont="1" applyFill="1" applyBorder="1" applyProtection="1">
      <alignment vertical="center"/>
    </xf>
    <xf numFmtId="0" fontId="5" fillId="0" borderId="19" xfId="0" applyFont="1" applyFill="1" applyBorder="1" applyProtection="1">
      <alignment vertical="center"/>
    </xf>
    <xf numFmtId="0" fontId="6" fillId="0" borderId="19" xfId="0" applyFont="1" applyFill="1" applyBorder="1" applyProtection="1">
      <alignment vertical="center"/>
    </xf>
    <xf numFmtId="0" fontId="5" fillId="0" borderId="19" xfId="0" applyFont="1" applyFill="1" applyBorder="1" applyAlignment="1" applyProtection="1">
      <alignment vertical="center" wrapText="1"/>
    </xf>
    <xf numFmtId="0" fontId="14" fillId="0" borderId="0" xfId="0" applyFont="1" applyFill="1" applyBorder="1" applyAlignment="1" applyProtection="1">
      <alignment horizontal="center" vertical="center"/>
      <protection hidden="1"/>
    </xf>
    <xf numFmtId="0" fontId="26" fillId="0" borderId="32" xfId="0" applyFont="1" applyBorder="1" applyAlignment="1" applyProtection="1">
      <alignment horizontal="left" vertical="center" shrinkToFit="1"/>
    </xf>
    <xf numFmtId="0" fontId="26" fillId="0" borderId="86" xfId="0" applyFont="1" applyBorder="1" applyAlignment="1" applyProtection="1">
      <alignment horizontal="left" vertical="center" shrinkToFit="1"/>
    </xf>
    <xf numFmtId="0" fontId="26" fillId="0" borderId="100" xfId="0" applyFont="1" applyBorder="1" applyAlignment="1" applyProtection="1">
      <alignment horizontal="left" vertical="center" shrinkToFit="1"/>
    </xf>
    <xf numFmtId="0" fontId="26" fillId="0" borderId="30" xfId="0" applyFont="1" applyBorder="1" applyAlignment="1" applyProtection="1">
      <alignment horizontal="left" vertical="center" shrinkToFit="1"/>
    </xf>
    <xf numFmtId="0" fontId="26" fillId="0" borderId="32" xfId="0" applyFont="1" applyFill="1" applyBorder="1" applyAlignment="1" applyProtection="1">
      <alignment horizontal="center" vertical="center" shrinkToFit="1"/>
    </xf>
    <xf numFmtId="0" fontId="26" fillId="0" borderId="24" xfId="0" applyFont="1" applyFill="1" applyBorder="1" applyAlignment="1" applyProtection="1">
      <alignment horizontal="center" vertical="center" shrinkToFit="1"/>
    </xf>
    <xf numFmtId="0" fontId="26" fillId="0" borderId="9" xfId="0" applyFont="1" applyFill="1" applyBorder="1" applyAlignment="1" applyProtection="1">
      <alignment horizontal="center" vertical="center" shrinkToFit="1"/>
    </xf>
    <xf numFmtId="0" fontId="26" fillId="0" borderId="29" xfId="0" applyFont="1" applyBorder="1" applyAlignment="1" applyProtection="1">
      <alignment horizontal="left" vertical="center" shrinkToFit="1"/>
    </xf>
    <xf numFmtId="0" fontId="26" fillId="0" borderId="24" xfId="0" applyFont="1" applyFill="1" applyBorder="1" applyAlignment="1" applyProtection="1">
      <alignment vertical="center" shrinkToFit="1"/>
    </xf>
    <xf numFmtId="0" fontId="26" fillId="0" borderId="30" xfId="0" applyFont="1" applyFill="1" applyBorder="1" applyAlignment="1" applyProtection="1">
      <alignment horizontal="left" vertical="center" shrinkToFit="1"/>
    </xf>
    <xf numFmtId="0" fontId="26" fillId="0" borderId="50" xfId="0" applyFont="1" applyBorder="1" applyAlignment="1" applyProtection="1">
      <alignment horizontal="center" vertical="center" shrinkToFit="1"/>
    </xf>
    <xf numFmtId="0" fontId="26" fillId="0" borderId="43" xfId="0" applyFont="1" applyFill="1" applyBorder="1" applyAlignment="1" applyProtection="1">
      <alignment horizontal="left" vertical="center" shrinkToFit="1"/>
    </xf>
    <xf numFmtId="0" fontId="26" fillId="0" borderId="50" xfId="0" applyFont="1" applyFill="1" applyBorder="1" applyAlignment="1" applyProtection="1">
      <alignment horizontal="left" vertical="center" shrinkToFit="1"/>
    </xf>
    <xf numFmtId="0" fontId="26" fillId="0" borderId="86" xfId="0" applyFont="1" applyFill="1" applyBorder="1" applyAlignment="1" applyProtection="1">
      <alignment horizontal="left" vertical="center" shrinkToFit="1"/>
    </xf>
    <xf numFmtId="0" fontId="26" fillId="0" borderId="9" xfId="0" applyFont="1" applyFill="1" applyBorder="1" applyAlignment="1" applyProtection="1">
      <alignment vertical="center" shrinkToFit="1"/>
    </xf>
    <xf numFmtId="0" fontId="26" fillId="0" borderId="9" xfId="0" applyFont="1" applyBorder="1" applyAlignment="1" applyProtection="1">
      <alignment vertical="center" shrinkToFit="1"/>
    </xf>
    <xf numFmtId="0" fontId="11" fillId="0" borderId="0" xfId="0" applyFont="1" applyAlignment="1" applyProtection="1">
      <alignment horizontal="left" vertical="center"/>
    </xf>
    <xf numFmtId="0" fontId="11" fillId="2" borderId="64" xfId="0" applyFont="1" applyFill="1" applyBorder="1" applyAlignment="1" applyProtection="1">
      <alignment horizontal="center" vertical="center" wrapText="1"/>
    </xf>
    <xf numFmtId="0" fontId="0" fillId="0" borderId="0" xfId="0" applyFill="1" applyProtection="1">
      <alignment vertical="center"/>
    </xf>
    <xf numFmtId="0" fontId="6" fillId="0" borderId="0" xfId="0" applyFont="1" applyFill="1" applyBorder="1" applyAlignment="1" applyProtection="1">
      <alignment horizontal="right" vertical="center"/>
    </xf>
    <xf numFmtId="180" fontId="5" fillId="0" borderId="0" xfId="0" applyNumberFormat="1" applyFont="1" applyFill="1" applyBorder="1" applyAlignment="1" applyProtection="1">
      <alignment vertical="center"/>
    </xf>
    <xf numFmtId="0" fontId="14" fillId="0" borderId="0" xfId="0" applyFont="1" applyFill="1" applyBorder="1" applyAlignment="1" applyProtection="1">
      <alignment horizontal="right" vertical="center" wrapText="1"/>
    </xf>
    <xf numFmtId="0" fontId="21" fillId="0" borderId="56" xfId="0" applyFont="1" applyFill="1" applyBorder="1" applyAlignment="1" applyProtection="1">
      <alignment vertical="center"/>
    </xf>
    <xf numFmtId="0" fontId="28" fillId="2" borderId="6" xfId="0" applyFont="1" applyFill="1" applyBorder="1" applyAlignment="1" applyProtection="1">
      <alignment horizontal="left" vertical="center"/>
    </xf>
    <xf numFmtId="0" fontId="0" fillId="0" borderId="11" xfId="0" applyFont="1" applyFill="1" applyBorder="1" applyAlignment="1" applyProtection="1">
      <alignment horizontal="center" vertical="center" wrapText="1"/>
    </xf>
    <xf numFmtId="0" fontId="26" fillId="12" borderId="19" xfId="0" applyFont="1" applyFill="1" applyBorder="1" applyAlignment="1" applyProtection="1">
      <alignment horizontal="center" vertical="center"/>
    </xf>
    <xf numFmtId="0" fontId="26" fillId="0" borderId="11" xfId="0" applyFont="1" applyFill="1" applyBorder="1" applyAlignment="1" applyProtection="1">
      <alignment horizontal="center" vertical="center" wrapText="1"/>
    </xf>
    <xf numFmtId="0" fontId="28" fillId="2" borderId="4" xfId="0" applyFont="1" applyFill="1" applyBorder="1" applyAlignment="1" applyProtection="1">
      <alignment vertical="center"/>
    </xf>
    <xf numFmtId="0" fontId="28" fillId="2" borderId="103" xfId="0" applyFont="1" applyFill="1" applyBorder="1" applyAlignment="1" applyProtection="1">
      <alignment vertical="center"/>
    </xf>
    <xf numFmtId="0" fontId="0" fillId="0" borderId="9" xfId="0" applyFont="1" applyFill="1" applyBorder="1" applyAlignment="1" applyProtection="1">
      <alignment vertical="center" wrapText="1"/>
    </xf>
    <xf numFmtId="0" fontId="0" fillId="0" borderId="5" xfId="0" applyFont="1" applyFill="1" applyBorder="1" applyAlignment="1" applyProtection="1">
      <alignment vertical="center" wrapText="1"/>
    </xf>
    <xf numFmtId="0" fontId="6" fillId="0" borderId="5" xfId="0" applyFont="1" applyFill="1" applyBorder="1" applyAlignment="1" applyProtection="1">
      <alignment vertical="center" wrapText="1"/>
    </xf>
    <xf numFmtId="0" fontId="6" fillId="0" borderId="0" xfId="0" applyFont="1" applyFill="1" applyBorder="1" applyAlignment="1" applyProtection="1">
      <alignment horizontal="center" vertical="center"/>
      <protection hidden="1"/>
    </xf>
    <xf numFmtId="0" fontId="51" fillId="0" borderId="8" xfId="0" applyFont="1" applyFill="1" applyBorder="1" applyProtection="1">
      <alignment vertical="center"/>
    </xf>
    <xf numFmtId="0" fontId="6" fillId="0" borderId="19" xfId="0" applyFont="1" applyFill="1" applyBorder="1" applyAlignment="1" applyProtection="1">
      <alignment vertical="center"/>
    </xf>
    <xf numFmtId="0" fontId="3" fillId="0" borderId="5" xfId="1" applyFont="1" applyFill="1" applyBorder="1" applyAlignment="1" applyProtection="1">
      <alignment vertical="center" wrapText="1"/>
    </xf>
    <xf numFmtId="0" fontId="5" fillId="34" borderId="8" xfId="0" applyFont="1" applyFill="1" applyBorder="1" applyProtection="1">
      <alignment vertical="center"/>
    </xf>
    <xf numFmtId="0" fontId="5" fillId="34" borderId="5" xfId="0" applyFont="1" applyFill="1" applyBorder="1" applyAlignment="1" applyProtection="1">
      <alignment vertical="center"/>
    </xf>
    <xf numFmtId="0" fontId="5" fillId="34" borderId="5" xfId="0" applyFont="1" applyFill="1" applyBorder="1" applyProtection="1">
      <alignment vertical="center"/>
    </xf>
    <xf numFmtId="0" fontId="6" fillId="34" borderId="5" xfId="0" applyFont="1" applyFill="1" applyBorder="1" applyAlignment="1" applyProtection="1">
      <alignment horizontal="center" vertical="center"/>
    </xf>
    <xf numFmtId="0" fontId="10" fillId="34" borderId="5" xfId="0" applyFont="1" applyFill="1" applyBorder="1" applyProtection="1">
      <alignment vertical="center"/>
    </xf>
    <xf numFmtId="0" fontId="6" fillId="34" borderId="5" xfId="0" applyFont="1" applyFill="1" applyBorder="1" applyProtection="1">
      <alignment vertical="center"/>
    </xf>
    <xf numFmtId="0" fontId="10" fillId="34" borderId="9" xfId="0" applyFont="1" applyFill="1" applyBorder="1" applyProtection="1">
      <alignment vertical="center"/>
    </xf>
    <xf numFmtId="0" fontId="5" fillId="34" borderId="5" xfId="0" applyFont="1" applyFill="1" applyBorder="1" applyAlignment="1" applyProtection="1">
      <alignment horizontal="left" vertical="center"/>
    </xf>
    <xf numFmtId="0" fontId="5" fillId="34" borderId="5" xfId="0" applyFont="1" applyFill="1" applyBorder="1" applyAlignment="1" applyProtection="1">
      <alignment horizontal="right" vertical="center"/>
    </xf>
    <xf numFmtId="0" fontId="5" fillId="34" borderId="16" xfId="0" applyFont="1" applyFill="1" applyBorder="1" applyAlignment="1" applyProtection="1">
      <alignment horizontal="left" vertical="center"/>
    </xf>
    <xf numFmtId="0" fontId="5" fillId="34" borderId="10" xfId="0" applyFont="1" applyFill="1" applyBorder="1" applyAlignment="1" applyProtection="1">
      <alignment horizontal="left" vertical="center"/>
    </xf>
    <xf numFmtId="0" fontId="6" fillId="34" borderId="10" xfId="0" applyFont="1" applyFill="1" applyBorder="1" applyProtection="1">
      <alignment vertical="center"/>
    </xf>
    <xf numFmtId="0" fontId="16" fillId="34" borderId="5" xfId="19" applyFont="1" applyFill="1" applyBorder="1" applyAlignment="1" applyProtection="1">
      <alignment vertical="center" wrapText="1"/>
    </xf>
    <xf numFmtId="0" fontId="34" fillId="34" borderId="9" xfId="0" applyFont="1" applyFill="1" applyBorder="1" applyAlignment="1" applyProtection="1">
      <alignment vertical="center"/>
    </xf>
    <xf numFmtId="0" fontId="5" fillId="34" borderId="15" xfId="0" applyFont="1" applyFill="1" applyBorder="1" applyProtection="1">
      <alignment vertical="center"/>
    </xf>
    <xf numFmtId="0" fontId="5" fillId="34" borderId="10" xfId="0" applyFont="1" applyFill="1" applyBorder="1" applyAlignment="1" applyProtection="1">
      <alignment vertical="center"/>
    </xf>
    <xf numFmtId="0" fontId="0" fillId="34" borderId="5" xfId="19" applyFont="1" applyFill="1" applyBorder="1" applyAlignment="1" applyProtection="1">
      <alignment vertical="center"/>
    </xf>
    <xf numFmtId="0" fontId="0" fillId="34" borderId="9" xfId="0" applyFont="1" applyFill="1" applyBorder="1" applyAlignment="1" applyProtection="1">
      <alignment vertical="center"/>
    </xf>
    <xf numFmtId="0" fontId="5" fillId="34" borderId="0" xfId="0" applyFont="1" applyFill="1" applyBorder="1" applyAlignment="1" applyProtection="1">
      <alignment horizontal="left" vertical="center"/>
    </xf>
    <xf numFmtId="0" fontId="10" fillId="34" borderId="5" xfId="19" applyFont="1" applyFill="1" applyBorder="1" applyAlignment="1" applyProtection="1">
      <alignment horizontal="left" vertical="center"/>
    </xf>
    <xf numFmtId="0" fontId="0" fillId="34" borderId="9" xfId="0" applyFont="1" applyFill="1" applyBorder="1" applyAlignment="1" applyProtection="1">
      <alignment horizontal="left" vertical="center"/>
    </xf>
    <xf numFmtId="0" fontId="5" fillId="34" borderId="16" xfId="0" applyFont="1" applyFill="1" applyBorder="1" applyAlignment="1" applyProtection="1">
      <alignment vertical="center" wrapText="1"/>
    </xf>
    <xf numFmtId="0" fontId="0" fillId="34" borderId="5" xfId="19" applyFont="1" applyFill="1" applyBorder="1" applyAlignment="1" applyProtection="1">
      <alignment horizontal="left" vertical="center"/>
    </xf>
    <xf numFmtId="0" fontId="10" fillId="34" borderId="9" xfId="19" applyFont="1" applyFill="1" applyBorder="1" applyAlignment="1" applyProtection="1">
      <alignment horizontal="left" vertical="center"/>
    </xf>
    <xf numFmtId="38" fontId="6" fillId="0" borderId="5" xfId="0" applyNumberFormat="1" applyFont="1" applyFill="1" applyBorder="1" applyAlignment="1" applyProtection="1">
      <alignment horizontal="center" vertical="center"/>
    </xf>
    <xf numFmtId="0" fontId="6" fillId="35" borderId="12" xfId="0" applyFont="1" applyFill="1" applyBorder="1" applyAlignment="1" applyProtection="1">
      <alignment horizontal="left" vertical="center"/>
    </xf>
    <xf numFmtId="38" fontId="6" fillId="28" borderId="1" xfId="0" applyNumberFormat="1" applyFont="1" applyFill="1" applyBorder="1" applyAlignment="1" applyProtection="1">
      <alignment horizontal="center" vertical="center"/>
      <protection locked="0"/>
    </xf>
    <xf numFmtId="176" fontId="6" fillId="28" borderId="1" xfId="0" applyNumberFormat="1" applyFont="1" applyFill="1" applyBorder="1" applyAlignment="1" applyProtection="1">
      <alignment horizontal="center" vertical="center"/>
      <protection locked="0"/>
    </xf>
    <xf numFmtId="0" fontId="5" fillId="34" borderId="52" xfId="0" applyFont="1" applyFill="1" applyBorder="1" applyAlignment="1" applyProtection="1">
      <alignment horizontal="left" vertical="center"/>
    </xf>
    <xf numFmtId="0" fontId="25" fillId="0" borderId="0" xfId="0" applyFont="1" applyBorder="1" applyAlignment="1" applyProtection="1">
      <alignment horizontal="left" vertical="center"/>
    </xf>
    <xf numFmtId="0" fontId="0" fillId="30" borderId="1" xfId="0" applyFont="1" applyFill="1" applyBorder="1" applyAlignment="1" applyProtection="1">
      <alignment horizontal="center" vertical="center" wrapText="1"/>
      <protection locked="0"/>
    </xf>
    <xf numFmtId="0" fontId="26" fillId="0" borderId="24" xfId="0" applyFont="1" applyFill="1" applyBorder="1" applyAlignment="1" applyProtection="1">
      <alignment horizontal="left" vertical="center" shrinkToFit="1"/>
    </xf>
    <xf numFmtId="38" fontId="10" fillId="3" borderId="1" xfId="0" applyNumberFormat="1" applyFont="1" applyFill="1" applyBorder="1" applyAlignment="1" applyProtection="1">
      <alignment horizontal="center" vertical="center"/>
      <protection locked="0"/>
    </xf>
    <xf numFmtId="0" fontId="2" fillId="0" borderId="0" xfId="0" applyFont="1" applyFill="1" applyAlignment="1" applyProtection="1">
      <alignment horizontal="right" vertical="center"/>
    </xf>
    <xf numFmtId="0" fontId="26" fillId="0" borderId="11" xfId="0" applyFont="1" applyFill="1" applyBorder="1" applyAlignment="1" applyProtection="1">
      <alignment vertical="center"/>
    </xf>
    <xf numFmtId="0" fontId="26" fillId="0" borderId="78" xfId="0" applyFont="1" applyFill="1" applyBorder="1" applyAlignment="1" applyProtection="1">
      <alignment horizontal="right" vertical="center"/>
    </xf>
    <xf numFmtId="0" fontId="26" fillId="0" borderId="39" xfId="0" applyFont="1" applyFill="1" applyBorder="1" applyAlignment="1" applyProtection="1">
      <alignment horizontal="center" vertical="center"/>
    </xf>
    <xf numFmtId="0" fontId="14" fillId="0" borderId="79"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wrapText="1"/>
    </xf>
    <xf numFmtId="49" fontId="26" fillId="0" borderId="35" xfId="0" applyNumberFormat="1" applyFont="1" applyFill="1" applyBorder="1" applyAlignment="1" applyProtection="1">
      <alignment vertical="center"/>
    </xf>
    <xf numFmtId="0" fontId="11" fillId="2" borderId="81" xfId="0" applyFont="1" applyFill="1" applyBorder="1" applyAlignment="1" applyProtection="1">
      <alignment horizontal="center" vertical="center" wrapText="1"/>
    </xf>
    <xf numFmtId="0" fontId="5" fillId="0" borderId="15" xfId="0" applyFont="1" applyFill="1" applyBorder="1" applyProtection="1">
      <alignment vertical="center"/>
    </xf>
    <xf numFmtId="0" fontId="0" fillId="0" borderId="32" xfId="0" applyFont="1" applyFill="1" applyBorder="1" applyAlignment="1" applyProtection="1">
      <alignment vertical="center" wrapText="1"/>
    </xf>
    <xf numFmtId="0" fontId="5" fillId="0" borderId="37" xfId="0" applyFont="1" applyFill="1" applyBorder="1" applyProtection="1">
      <alignment vertical="center"/>
    </xf>
    <xf numFmtId="0" fontId="5" fillId="0" borderId="56" xfId="0" applyFont="1" applyFill="1" applyBorder="1" applyProtection="1">
      <alignment vertical="center"/>
    </xf>
    <xf numFmtId="0" fontId="6" fillId="0" borderId="56" xfId="0" applyFont="1" applyFill="1" applyBorder="1" applyProtection="1">
      <alignment vertical="center"/>
    </xf>
    <xf numFmtId="0" fontId="5" fillId="0" borderId="56" xfId="0" applyFont="1" applyFill="1" applyBorder="1" applyAlignment="1" applyProtection="1">
      <alignment vertical="center" wrapText="1"/>
    </xf>
    <xf numFmtId="0" fontId="0" fillId="0" borderId="67" xfId="0" applyFont="1" applyFill="1" applyBorder="1" applyAlignment="1" applyProtection="1">
      <alignment vertical="center" wrapText="1"/>
    </xf>
    <xf numFmtId="183" fontId="6" fillId="0" borderId="135" xfId="0" applyNumberFormat="1" applyFont="1" applyFill="1" applyBorder="1" applyAlignment="1" applyProtection="1">
      <alignment horizontal="left" vertical="center"/>
      <protection hidden="1"/>
    </xf>
    <xf numFmtId="183" fontId="0" fillId="0" borderId="136" xfId="0" applyNumberFormat="1" applyFont="1" applyFill="1" applyBorder="1" applyAlignment="1" applyProtection="1">
      <alignment horizontal="left" vertical="center"/>
      <protection hidden="1"/>
    </xf>
    <xf numFmtId="0" fontId="5" fillId="0" borderId="10" xfId="0" applyFont="1" applyFill="1" applyBorder="1" applyAlignment="1" applyProtection="1">
      <alignment vertical="center"/>
    </xf>
    <xf numFmtId="0" fontId="3" fillId="0" borderId="10" xfId="1" applyFont="1" applyFill="1" applyBorder="1" applyAlignment="1" applyProtection="1">
      <alignment vertical="center" wrapText="1"/>
    </xf>
    <xf numFmtId="0" fontId="6" fillId="0" borderId="32" xfId="0" applyFont="1" applyFill="1" applyBorder="1" applyProtection="1">
      <alignment vertical="center"/>
    </xf>
    <xf numFmtId="183" fontId="14" fillId="36" borderId="58" xfId="0" applyNumberFormat="1" applyFont="1" applyFill="1" applyBorder="1" applyAlignment="1" applyProtection="1">
      <alignment horizontal="center" vertical="center"/>
      <protection hidden="1"/>
    </xf>
    <xf numFmtId="176" fontId="6" fillId="0" borderId="13" xfId="0" applyNumberFormat="1" applyFont="1" applyFill="1" applyBorder="1" applyAlignment="1" applyProtection="1">
      <alignment horizontal="center" vertical="center"/>
    </xf>
    <xf numFmtId="0" fontId="10" fillId="4" borderId="1" xfId="0" applyFont="1" applyFill="1" applyBorder="1" applyAlignment="1" applyProtection="1">
      <alignment horizontal="center" vertical="center"/>
      <protection locked="0"/>
    </xf>
    <xf numFmtId="0" fontId="26" fillId="13" borderId="19" xfId="0" applyFont="1" applyFill="1" applyBorder="1" applyAlignment="1" applyProtection="1">
      <alignment horizontal="center" vertical="center" wrapText="1"/>
    </xf>
    <xf numFmtId="0" fontId="26" fillId="11" borderId="11" xfId="0" applyFont="1" applyFill="1" applyBorder="1" applyAlignment="1" applyProtection="1">
      <alignment horizontal="center" vertical="center"/>
    </xf>
    <xf numFmtId="0" fontId="28" fillId="2" borderId="140" xfId="0" applyFont="1" applyFill="1" applyBorder="1" applyAlignment="1" applyProtection="1">
      <alignment vertical="center"/>
    </xf>
    <xf numFmtId="0" fontId="6" fillId="0" borderId="0" xfId="0" applyFont="1" applyFill="1" applyAlignment="1" applyProtection="1">
      <alignment horizontal="left" vertical="center"/>
    </xf>
    <xf numFmtId="0" fontId="11" fillId="5" borderId="1" xfId="0" applyFont="1" applyFill="1" applyBorder="1" applyAlignment="1" applyProtection="1">
      <alignment horizontal="left" vertical="center" wrapText="1"/>
      <protection locked="0"/>
    </xf>
    <xf numFmtId="0" fontId="26" fillId="37" borderId="0" xfId="0" applyFont="1" applyFill="1" applyBorder="1" applyAlignment="1" applyProtection="1">
      <alignment vertical="center"/>
    </xf>
    <xf numFmtId="0" fontId="6" fillId="30" borderId="131" xfId="0" applyFont="1" applyFill="1" applyBorder="1" applyAlignment="1" applyProtection="1">
      <alignment horizontal="center" vertical="center"/>
      <protection locked="0"/>
    </xf>
    <xf numFmtId="0" fontId="12" fillId="0" borderId="18" xfId="0" applyFont="1" applyFill="1" applyBorder="1" applyProtection="1">
      <alignment vertical="center"/>
    </xf>
    <xf numFmtId="0" fontId="12" fillId="0" borderId="16" xfId="0" applyFont="1" applyFill="1" applyBorder="1" applyProtection="1">
      <alignment vertical="center"/>
    </xf>
    <xf numFmtId="0" fontId="56" fillId="0" borderId="5" xfId="0" applyFont="1" applyFill="1" applyBorder="1" applyAlignment="1" applyProtection="1">
      <alignment vertical="center"/>
    </xf>
    <xf numFmtId="0" fontId="56" fillId="0" borderId="16" xfId="0" applyFont="1" applyFill="1" applyBorder="1" applyAlignment="1" applyProtection="1">
      <alignment vertical="center"/>
    </xf>
    <xf numFmtId="0" fontId="5" fillId="0" borderId="11" xfId="0" applyFont="1" applyFill="1" applyBorder="1" applyAlignment="1" applyProtection="1">
      <alignment vertical="center" wrapText="1"/>
    </xf>
    <xf numFmtId="0" fontId="5" fillId="0" borderId="11" xfId="0" applyFont="1" applyFill="1" applyBorder="1" applyAlignment="1" applyProtection="1">
      <alignment horizontal="left" vertical="center"/>
    </xf>
    <xf numFmtId="0" fontId="5" fillId="0" borderId="46" xfId="0" applyFont="1" applyFill="1" applyBorder="1" applyAlignment="1" applyProtection="1">
      <alignment vertical="center"/>
    </xf>
    <xf numFmtId="0" fontId="5" fillId="0" borderId="138" xfId="0" applyFont="1" applyFill="1" applyBorder="1" applyAlignment="1" applyProtection="1">
      <alignment vertical="center"/>
    </xf>
    <xf numFmtId="0" fontId="6" fillId="0" borderId="19" xfId="0" applyFont="1" applyFill="1" applyBorder="1" applyAlignment="1" applyProtection="1">
      <alignment vertical="center" wrapText="1"/>
    </xf>
    <xf numFmtId="0" fontId="5" fillId="0" borderId="16" xfId="0" applyFont="1" applyFill="1" applyBorder="1" applyAlignment="1" applyProtection="1">
      <alignment vertical="center"/>
    </xf>
    <xf numFmtId="0" fontId="10" fillId="0" borderId="16" xfId="0" applyFont="1" applyFill="1" applyBorder="1" applyAlignment="1" applyProtection="1">
      <alignment vertical="center" wrapText="1"/>
    </xf>
    <xf numFmtId="0" fontId="5" fillId="0" borderId="16" xfId="0" applyFont="1" applyFill="1" applyBorder="1" applyAlignment="1" applyProtection="1">
      <alignment vertical="center" wrapText="1"/>
    </xf>
    <xf numFmtId="0" fontId="56" fillId="0" borderId="5" xfId="0" applyFont="1" applyFill="1" applyBorder="1" applyProtection="1">
      <alignment vertical="center"/>
    </xf>
    <xf numFmtId="0" fontId="4" fillId="0" borderId="9" xfId="0" applyFont="1" applyFill="1" applyBorder="1" applyAlignment="1" applyProtection="1">
      <alignment horizontal="left" vertical="center" wrapText="1" shrinkToFit="1"/>
    </xf>
    <xf numFmtId="0" fontId="6" fillId="0" borderId="56" xfId="0" applyFont="1" applyFill="1" applyBorder="1" applyAlignment="1" applyProtection="1">
      <alignment vertical="center"/>
    </xf>
    <xf numFmtId="0" fontId="0" fillId="0" borderId="0" xfId="0" applyFont="1" applyFill="1" applyAlignment="1" applyProtection="1">
      <alignment vertical="center"/>
    </xf>
    <xf numFmtId="0" fontId="0" fillId="0" borderId="56" xfId="0" applyFont="1" applyFill="1" applyBorder="1" applyAlignment="1" applyProtection="1">
      <alignment vertical="center"/>
    </xf>
    <xf numFmtId="0" fontId="10" fillId="0" borderId="95" xfId="0" applyFont="1" applyFill="1" applyBorder="1" applyAlignment="1" applyProtection="1">
      <alignment horizontal="right" vertical="center"/>
    </xf>
    <xf numFmtId="178" fontId="10" fillId="0" borderId="64" xfId="0" applyNumberFormat="1" applyFont="1" applyFill="1" applyBorder="1" applyAlignment="1" applyProtection="1">
      <alignment horizontal="center" vertical="center" shrinkToFit="1"/>
    </xf>
    <xf numFmtId="178" fontId="10" fillId="0" borderId="81" xfId="0" applyNumberFormat="1" applyFont="1" applyFill="1" applyBorder="1" applyAlignment="1" applyProtection="1">
      <alignment horizontal="center" vertical="center" shrinkToFit="1"/>
    </xf>
    <xf numFmtId="49" fontId="26" fillId="0" borderId="0" xfId="0" applyNumberFormat="1" applyFont="1" applyFill="1" applyBorder="1" applyAlignment="1" applyProtection="1">
      <alignment vertical="center" wrapText="1"/>
    </xf>
    <xf numFmtId="0" fontId="26" fillId="0" borderId="13" xfId="0" applyFont="1" applyFill="1" applyBorder="1" applyAlignment="1" applyProtection="1">
      <alignment horizontal="center" vertical="center" wrapText="1"/>
    </xf>
    <xf numFmtId="0" fontId="26" fillId="0" borderId="10" xfId="0" applyFont="1" applyFill="1" applyBorder="1" applyAlignment="1" applyProtection="1">
      <alignment horizontal="center" vertical="center" wrapText="1"/>
    </xf>
    <xf numFmtId="0" fontId="5" fillId="0" borderId="5" xfId="0" applyFont="1" applyFill="1" applyBorder="1" applyAlignment="1" applyProtection="1">
      <alignment vertical="center" wrapText="1"/>
    </xf>
    <xf numFmtId="0" fontId="68" fillId="0" borderId="5" xfId="0" applyFont="1" applyFill="1" applyBorder="1" applyProtection="1">
      <alignment vertical="center"/>
    </xf>
    <xf numFmtId="0" fontId="68" fillId="0" borderId="0" xfId="0" applyFont="1" applyFill="1" applyProtection="1">
      <alignment vertical="center"/>
    </xf>
    <xf numFmtId="0" fontId="68" fillId="0" borderId="0" xfId="0" applyFont="1" applyFill="1" applyBorder="1" applyProtection="1">
      <alignment vertical="center"/>
    </xf>
    <xf numFmtId="0" fontId="68" fillId="0" borderId="0" xfId="0" applyFont="1" applyFill="1" applyBorder="1" applyAlignment="1" applyProtection="1">
      <alignment vertical="center"/>
    </xf>
    <xf numFmtId="0" fontId="68" fillId="0" borderId="5" xfId="0" applyFont="1" applyFill="1" applyBorder="1" applyAlignment="1" applyProtection="1">
      <alignment horizontal="center" vertical="center" wrapText="1"/>
    </xf>
    <xf numFmtId="0" fontId="66" fillId="0" borderId="0" xfId="0" applyFont="1" applyFill="1" applyBorder="1" applyAlignment="1" applyProtection="1">
      <alignment vertical="center"/>
    </xf>
    <xf numFmtId="0" fontId="68" fillId="0" borderId="0" xfId="0" applyFont="1" applyFill="1" applyBorder="1" applyAlignment="1" applyProtection="1">
      <alignment horizontal="center" vertical="center"/>
      <protection hidden="1"/>
    </xf>
    <xf numFmtId="0" fontId="3" fillId="22" borderId="0" xfId="0" applyFont="1" applyFill="1" applyBorder="1" applyAlignment="1" applyProtection="1">
      <alignment horizontal="left" vertical="center"/>
    </xf>
    <xf numFmtId="0" fontId="14" fillId="21" borderId="82" xfId="0" applyFont="1" applyFill="1" applyBorder="1" applyAlignment="1" applyProtection="1">
      <alignment horizontal="center" vertical="center" wrapText="1"/>
    </xf>
    <xf numFmtId="0" fontId="0" fillId="21" borderId="0" xfId="0" applyFont="1" applyFill="1" applyAlignment="1" applyProtection="1">
      <alignment horizontal="center" vertical="center"/>
    </xf>
    <xf numFmtId="0" fontId="14" fillId="5" borderId="1" xfId="0" applyFont="1" applyFill="1" applyBorder="1" applyAlignment="1" applyProtection="1">
      <alignment horizontal="center" vertical="center" wrapText="1"/>
      <protection locked="0"/>
    </xf>
    <xf numFmtId="0" fontId="70" fillId="40" borderId="0" xfId="0" applyFont="1" applyFill="1" applyBorder="1" applyProtection="1">
      <alignment vertical="center"/>
    </xf>
    <xf numFmtId="0" fontId="70" fillId="0" borderId="0" xfId="0" applyFont="1" applyFill="1" applyBorder="1">
      <alignment vertical="center"/>
    </xf>
    <xf numFmtId="0" fontId="10" fillId="40" borderId="54" xfId="0" applyFont="1" applyFill="1" applyBorder="1" applyProtection="1">
      <alignment vertical="center"/>
      <protection locked="0"/>
    </xf>
    <xf numFmtId="0" fontId="70" fillId="40" borderId="0" xfId="0" applyFont="1" applyFill="1" applyBorder="1" applyAlignment="1" applyProtection="1">
      <alignment horizontal="right" vertical="center"/>
    </xf>
    <xf numFmtId="183" fontId="70" fillId="40" borderId="53" xfId="0" applyNumberFormat="1" applyFont="1" applyFill="1" applyBorder="1" applyAlignment="1" applyProtection="1">
      <alignment horizontal="left" vertical="center" shrinkToFit="1"/>
      <protection hidden="1"/>
    </xf>
    <xf numFmtId="0" fontId="70" fillId="0" borderId="0" xfId="0" applyFont="1" applyFill="1" applyBorder="1" applyAlignment="1" applyProtection="1">
      <alignment vertical="center"/>
    </xf>
    <xf numFmtId="0" fontId="10" fillId="40" borderId="0" xfId="0" applyFont="1" applyFill="1" applyBorder="1" applyProtection="1">
      <alignment vertical="center"/>
    </xf>
    <xf numFmtId="0" fontId="10" fillId="40" borderId="0" xfId="0" applyFont="1" applyFill="1" applyBorder="1" applyAlignment="1" applyProtection="1">
      <alignment horizontal="left" vertical="center" wrapText="1"/>
    </xf>
    <xf numFmtId="0" fontId="20" fillId="41" borderId="69" xfId="0" applyFont="1" applyFill="1" applyBorder="1" applyProtection="1">
      <alignment vertical="center"/>
    </xf>
    <xf numFmtId="0" fontId="10" fillId="41" borderId="80" xfId="0" applyFont="1" applyFill="1" applyBorder="1" applyAlignment="1" applyProtection="1">
      <alignment horizontal="center" vertical="center" wrapText="1"/>
    </xf>
    <xf numFmtId="0" fontId="11" fillId="42" borderId="80" xfId="0" applyFont="1" applyFill="1" applyBorder="1" applyAlignment="1" applyProtection="1">
      <alignment horizontal="center" vertical="center" wrapText="1"/>
    </xf>
    <xf numFmtId="0" fontId="10" fillId="40" borderId="53" xfId="0" applyFont="1" applyFill="1" applyBorder="1" applyAlignment="1" applyProtection="1">
      <alignment horizontal="center" vertical="center"/>
    </xf>
    <xf numFmtId="0" fontId="10" fillId="40" borderId="53" xfId="0" applyFont="1" applyFill="1" applyBorder="1" applyAlignment="1" applyProtection="1">
      <alignment vertical="center" wrapText="1"/>
    </xf>
    <xf numFmtId="182" fontId="70" fillId="40" borderId="0" xfId="0" applyNumberFormat="1" applyFont="1" applyFill="1" applyBorder="1" applyProtection="1">
      <alignment vertical="center"/>
      <protection hidden="1"/>
    </xf>
    <xf numFmtId="0" fontId="70" fillId="40" borderId="0" xfId="0" applyFont="1" applyFill="1" applyBorder="1" applyAlignment="1" applyProtection="1">
      <alignment horizontal="center" vertical="center"/>
    </xf>
    <xf numFmtId="0" fontId="70" fillId="0" borderId="0" xfId="0" applyFont="1" applyFill="1" applyBorder="1" applyAlignment="1">
      <alignment horizontal="center" vertical="center"/>
    </xf>
    <xf numFmtId="0" fontId="71" fillId="34" borderId="0" xfId="0" applyFont="1" applyFill="1" applyBorder="1" applyAlignment="1" applyProtection="1">
      <alignment vertical="center" wrapText="1"/>
    </xf>
    <xf numFmtId="0" fontId="71" fillId="34" borderId="0" xfId="0" applyFont="1" applyFill="1" applyBorder="1" applyAlignment="1" applyProtection="1">
      <alignment horizontal="center" vertical="center" wrapText="1"/>
    </xf>
    <xf numFmtId="0" fontId="10" fillId="47" borderId="53" xfId="0" applyFont="1" applyFill="1" applyBorder="1" applyAlignment="1" applyProtection="1">
      <alignment horizontal="center" vertical="center"/>
    </xf>
    <xf numFmtId="0" fontId="10" fillId="41" borderId="53" xfId="0" applyFont="1" applyFill="1" applyBorder="1" applyAlignment="1" applyProtection="1">
      <alignment vertical="center" wrapText="1"/>
    </xf>
    <xf numFmtId="0" fontId="4" fillId="0" borderId="38" xfId="0" applyFont="1" applyFill="1" applyBorder="1" applyAlignment="1" applyProtection="1">
      <alignment horizontal="left" vertical="center" wrapText="1"/>
    </xf>
    <xf numFmtId="0" fontId="4" fillId="0" borderId="32" xfId="0" applyFont="1" applyFill="1" applyBorder="1" applyAlignment="1" applyProtection="1">
      <alignment horizontal="left" vertical="center"/>
    </xf>
    <xf numFmtId="0" fontId="4" fillId="0" borderId="23" xfId="0" applyFont="1" applyFill="1" applyBorder="1" applyAlignment="1" applyProtection="1">
      <alignment horizontal="left" vertical="center" wrapText="1"/>
    </xf>
    <xf numFmtId="0" fontId="4" fillId="0" borderId="9" xfId="0" applyFont="1" applyFill="1" applyBorder="1" applyAlignment="1" applyProtection="1">
      <alignment horizontal="left" vertical="center"/>
    </xf>
    <xf numFmtId="0" fontId="4" fillId="0" borderId="39" xfId="0" applyFont="1" applyFill="1" applyBorder="1" applyAlignment="1" applyProtection="1">
      <alignment horizontal="left" vertical="center" wrapText="1"/>
    </xf>
    <xf numFmtId="0" fontId="4" fillId="0" borderId="30" xfId="0" applyFont="1" applyFill="1" applyBorder="1" applyAlignment="1" applyProtection="1">
      <alignment horizontal="left" vertical="center"/>
    </xf>
    <xf numFmtId="0" fontId="4" fillId="0" borderId="40"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xf>
    <xf numFmtId="0" fontId="10" fillId="41" borderId="53" xfId="0" applyFont="1" applyFill="1" applyBorder="1" applyAlignment="1" applyProtection="1">
      <alignment horizontal="center" vertical="center"/>
    </xf>
    <xf numFmtId="0" fontId="68" fillId="0" borderId="10" xfId="0" applyFont="1" applyFill="1" applyBorder="1" applyProtection="1">
      <alignment vertical="center"/>
    </xf>
    <xf numFmtId="0" fontId="13" fillId="21" borderId="0" xfId="0" applyFont="1" applyFill="1" applyAlignment="1" applyProtection="1">
      <alignment horizontal="center" vertical="center"/>
    </xf>
    <xf numFmtId="0" fontId="10" fillId="2" borderId="53" xfId="0" applyFont="1" applyFill="1" applyBorder="1" applyAlignment="1" applyProtection="1">
      <alignment horizontal="center" vertical="center"/>
    </xf>
    <xf numFmtId="0" fontId="10" fillId="21" borderId="51" xfId="0" applyFont="1" applyFill="1" applyBorder="1" applyAlignment="1" applyProtection="1">
      <alignment horizontal="left" vertical="center"/>
    </xf>
    <xf numFmtId="0" fontId="10" fillId="22" borderId="0" xfId="0" applyFont="1" applyFill="1" applyAlignment="1" applyProtection="1">
      <alignment horizontal="left" vertical="center" wrapText="1"/>
    </xf>
    <xf numFmtId="0" fontId="10" fillId="2" borderId="37" xfId="0" applyFont="1" applyFill="1" applyBorder="1" applyAlignment="1" applyProtection="1">
      <alignment horizontal="center" vertical="center"/>
    </xf>
    <xf numFmtId="0" fontId="10" fillId="5" borderId="1" xfId="0" applyFont="1" applyFill="1" applyBorder="1" applyAlignment="1" applyProtection="1">
      <alignment horizontal="left" vertical="center" wrapText="1"/>
      <protection locked="0"/>
    </xf>
    <xf numFmtId="0" fontId="10" fillId="21" borderId="56" xfId="0" applyFont="1" applyFill="1" applyBorder="1" applyAlignment="1" applyProtection="1">
      <alignment horizontal="left" vertical="center"/>
    </xf>
    <xf numFmtId="0" fontId="3" fillId="2" borderId="79" xfId="0" applyFont="1" applyFill="1" applyBorder="1" applyAlignment="1" applyProtection="1">
      <alignment horizontal="left" vertical="center"/>
    </xf>
    <xf numFmtId="0" fontId="10" fillId="2" borderId="23" xfId="0" applyFont="1" applyFill="1" applyBorder="1" applyAlignment="1" applyProtection="1">
      <alignment horizontal="center" vertical="center" wrapText="1"/>
    </xf>
    <xf numFmtId="181" fontId="10" fillId="28" borderId="1" xfId="0" applyNumberFormat="1" applyFont="1" applyFill="1" applyBorder="1" applyAlignment="1" applyProtection="1">
      <alignment horizontal="center" vertical="center"/>
      <protection locked="0"/>
    </xf>
    <xf numFmtId="0" fontId="28" fillId="2" borderId="10" xfId="0" applyFont="1" applyFill="1" applyBorder="1" applyAlignment="1" applyProtection="1">
      <alignment horizontal="left" vertical="center" wrapText="1"/>
    </xf>
    <xf numFmtId="0" fontId="28" fillId="2" borderId="0" xfId="0" applyFont="1" applyFill="1" applyBorder="1" applyAlignment="1" applyProtection="1">
      <alignment horizontal="left" vertical="center" wrapText="1"/>
    </xf>
    <xf numFmtId="0" fontId="10" fillId="0" borderId="0" xfId="0" applyFont="1" applyProtection="1">
      <alignment vertical="center"/>
      <protection locked="0"/>
    </xf>
    <xf numFmtId="0" fontId="0" fillId="0" borderId="0" xfId="0" applyFont="1" applyFill="1" applyAlignment="1" applyProtection="1">
      <alignment horizontal="left" vertical="center" wrapText="1"/>
    </xf>
    <xf numFmtId="0" fontId="0" fillId="0" borderId="0" xfId="0" applyFont="1" applyFill="1" applyAlignment="1" applyProtection="1">
      <alignment horizontal="left" vertical="center"/>
    </xf>
    <xf numFmtId="0" fontId="10" fillId="4" borderId="1" xfId="0" applyFont="1" applyFill="1" applyBorder="1" applyAlignment="1" applyProtection="1">
      <alignment horizontal="center" vertical="center"/>
      <protection locked="0"/>
    </xf>
    <xf numFmtId="0" fontId="3" fillId="22" borderId="0" xfId="0" applyFont="1" applyFill="1" applyBorder="1" applyAlignment="1" applyProtection="1">
      <alignment horizontal="left" vertical="center"/>
    </xf>
    <xf numFmtId="0" fontId="10" fillId="2" borderId="35" xfId="0" applyFont="1" applyFill="1" applyBorder="1" applyAlignment="1" applyProtection="1">
      <alignment horizontal="center" vertical="center"/>
    </xf>
    <xf numFmtId="0" fontId="3" fillId="2" borderId="53" xfId="0" applyFont="1" applyFill="1" applyBorder="1" applyAlignment="1" applyProtection="1">
      <alignment horizontal="center" vertical="center"/>
    </xf>
    <xf numFmtId="0" fontId="10" fillId="0" borderId="35" xfId="0" applyFont="1" applyFill="1" applyBorder="1" applyAlignment="1" applyProtection="1">
      <alignment horizontal="center" vertical="center"/>
    </xf>
    <xf numFmtId="0" fontId="5" fillId="34" borderId="5" xfId="0" applyFont="1" applyFill="1" applyBorder="1" applyAlignment="1" applyProtection="1">
      <alignment vertical="center" wrapText="1"/>
    </xf>
    <xf numFmtId="0" fontId="5" fillId="0" borderId="5" xfId="0" applyFont="1" applyFill="1" applyBorder="1" applyAlignment="1" applyProtection="1">
      <alignment horizontal="left" vertical="center"/>
    </xf>
    <xf numFmtId="0" fontId="5" fillId="0" borderId="5" xfId="0" applyFont="1" applyFill="1" applyBorder="1" applyAlignment="1" applyProtection="1">
      <alignment horizontal="left" vertical="center" wrapText="1"/>
    </xf>
    <xf numFmtId="0" fontId="5" fillId="0" borderId="10" xfId="0" applyFont="1" applyFill="1" applyBorder="1" applyAlignment="1" applyProtection="1">
      <alignment vertical="center" wrapText="1"/>
    </xf>
    <xf numFmtId="0" fontId="6" fillId="0" borderId="5" xfId="0" applyFont="1" applyFill="1" applyBorder="1" applyAlignment="1" applyProtection="1">
      <alignment horizontal="left" vertical="center"/>
    </xf>
    <xf numFmtId="0" fontId="66" fillId="0" borderId="5" xfId="0" applyFont="1" applyFill="1" applyBorder="1" applyAlignment="1" applyProtection="1">
      <alignment vertical="center" wrapText="1"/>
    </xf>
    <xf numFmtId="0" fontId="0" fillId="0" borderId="0" xfId="0" applyFont="1" applyFill="1" applyAlignment="1" applyProtection="1">
      <alignment horizontal="right" vertical="center" wrapText="1"/>
    </xf>
    <xf numFmtId="0" fontId="10" fillId="21" borderId="53" xfId="0" applyFont="1" applyFill="1" applyBorder="1" applyAlignment="1" applyProtection="1">
      <alignment horizontal="center" vertical="center"/>
    </xf>
    <xf numFmtId="0" fontId="10" fillId="5" borderId="1" xfId="0" applyFont="1" applyFill="1" applyBorder="1" applyAlignment="1" applyProtection="1">
      <alignment horizontal="left" vertical="center" wrapText="1"/>
      <protection locked="0"/>
    </xf>
    <xf numFmtId="0" fontId="0" fillId="0" borderId="0" xfId="0" applyFont="1" applyFill="1" applyAlignment="1" applyProtection="1">
      <alignment horizontal="left" vertical="center"/>
    </xf>
    <xf numFmtId="0" fontId="10" fillId="4" borderId="1" xfId="0" applyFont="1" applyFill="1" applyBorder="1" applyAlignment="1" applyProtection="1">
      <alignment horizontal="center" vertical="center"/>
      <protection locked="0"/>
    </xf>
    <xf numFmtId="0" fontId="10" fillId="2" borderId="35" xfId="0" applyFont="1" applyFill="1" applyBorder="1" applyAlignment="1" applyProtection="1">
      <alignment horizontal="center" vertical="center"/>
    </xf>
    <xf numFmtId="0" fontId="10" fillId="21" borderId="66" xfId="0" applyFont="1" applyFill="1" applyBorder="1" applyAlignment="1" applyProtection="1">
      <alignment horizontal="center" vertical="center"/>
    </xf>
    <xf numFmtId="0" fontId="10" fillId="21" borderId="81" xfId="0" applyFont="1" applyFill="1" applyBorder="1" applyAlignment="1" applyProtection="1">
      <alignment horizontal="center" vertical="center"/>
    </xf>
    <xf numFmtId="0" fontId="2" fillId="21" borderId="0" xfId="0" applyFont="1" applyFill="1" applyProtection="1">
      <alignment vertical="center"/>
    </xf>
    <xf numFmtId="0" fontId="2" fillId="21" borderId="0" xfId="0" applyNumberFormat="1" applyFont="1" applyFill="1" applyProtection="1">
      <alignment vertical="center"/>
    </xf>
    <xf numFmtId="182" fontId="18" fillId="21" borderId="0" xfId="0" applyNumberFormat="1" applyFont="1" applyFill="1" applyProtection="1">
      <alignment vertical="center"/>
      <protection hidden="1"/>
    </xf>
    <xf numFmtId="182" fontId="2" fillId="21" borderId="0" xfId="0" applyNumberFormat="1" applyFont="1" applyFill="1" applyProtection="1">
      <alignment vertical="center"/>
      <protection hidden="1"/>
    </xf>
    <xf numFmtId="0" fontId="18" fillId="21" borderId="54" xfId="0" applyFont="1" applyFill="1" applyBorder="1" applyProtection="1">
      <alignment vertical="center"/>
      <protection locked="0"/>
    </xf>
    <xf numFmtId="0" fontId="21" fillId="21" borderId="0" xfId="0" applyFont="1" applyFill="1" applyProtection="1">
      <alignment vertical="center"/>
    </xf>
    <xf numFmtId="0" fontId="18" fillId="22" borderId="0"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0" xfId="0" applyFont="1" applyFill="1" applyBorder="1" applyAlignment="1" applyProtection="1">
      <alignment horizontal="left" vertical="center"/>
    </xf>
    <xf numFmtId="0" fontId="10" fillId="0" borderId="151" xfId="0" applyFont="1" applyFill="1" applyBorder="1" applyAlignment="1" applyProtection="1">
      <alignment horizontal="center" vertical="center"/>
    </xf>
    <xf numFmtId="0" fontId="18" fillId="21" borderId="0" xfId="0" applyFont="1" applyFill="1" applyProtection="1">
      <alignment vertical="center"/>
    </xf>
    <xf numFmtId="176" fontId="18" fillId="28" borderId="1" xfId="0" applyNumberFormat="1" applyFont="1" applyFill="1" applyBorder="1" applyAlignment="1" applyProtection="1">
      <alignment horizontal="center" vertical="center"/>
      <protection locked="0"/>
    </xf>
    <xf numFmtId="0" fontId="18" fillId="32" borderId="152" xfId="0" applyFont="1" applyFill="1" applyBorder="1" applyAlignment="1" applyProtection="1">
      <alignment horizontal="center" vertical="center"/>
    </xf>
    <xf numFmtId="0" fontId="18" fillId="32" borderId="103" xfId="0" applyFont="1" applyFill="1" applyBorder="1" applyAlignment="1" applyProtection="1">
      <alignment horizontal="center" vertical="center"/>
    </xf>
    <xf numFmtId="0" fontId="18" fillId="0" borderId="153" xfId="0" applyFont="1" applyFill="1" applyBorder="1" applyAlignment="1" applyProtection="1">
      <alignment vertical="center"/>
    </xf>
    <xf numFmtId="176" fontId="18" fillId="21" borderId="53" xfId="0" applyNumberFormat="1" applyFont="1" applyFill="1" applyBorder="1" applyAlignment="1" applyProtection="1">
      <alignment horizontal="center" vertical="center" shrinkToFit="1"/>
      <protection hidden="1"/>
    </xf>
    <xf numFmtId="176" fontId="18" fillId="21" borderId="137" xfId="0" applyNumberFormat="1" applyFont="1" applyFill="1" applyBorder="1" applyAlignment="1" applyProtection="1">
      <alignment horizontal="center" vertical="center" shrinkToFit="1"/>
      <protection hidden="1"/>
    </xf>
    <xf numFmtId="176" fontId="18" fillId="21" borderId="154" xfId="0" applyNumberFormat="1" applyFont="1" applyFill="1" applyBorder="1" applyAlignment="1" applyProtection="1">
      <alignment horizontal="center" vertical="center" shrinkToFit="1"/>
      <protection hidden="1"/>
    </xf>
    <xf numFmtId="176" fontId="18" fillId="21" borderId="108" xfId="0" applyNumberFormat="1" applyFont="1" applyFill="1" applyBorder="1" applyAlignment="1" applyProtection="1">
      <alignment horizontal="center" vertical="center" shrinkToFit="1"/>
      <protection hidden="1"/>
    </xf>
    <xf numFmtId="176" fontId="18" fillId="21" borderId="155" xfId="0" applyNumberFormat="1" applyFont="1" applyFill="1" applyBorder="1" applyAlignment="1" applyProtection="1">
      <alignment horizontal="center" vertical="center" shrinkToFit="1"/>
      <protection hidden="1"/>
    </xf>
    <xf numFmtId="0" fontId="18" fillId="2" borderId="53" xfId="0" applyFont="1" applyFill="1" applyBorder="1" applyAlignment="1" applyProtection="1">
      <alignment horizontal="right" vertical="center"/>
    </xf>
    <xf numFmtId="0" fontId="18" fillId="2" borderId="35" xfId="0" applyFont="1" applyFill="1" applyBorder="1" applyAlignment="1" applyProtection="1">
      <alignment horizontal="center" vertical="center"/>
    </xf>
    <xf numFmtId="176" fontId="18" fillId="21" borderId="34" xfId="0" applyNumberFormat="1" applyFont="1" applyFill="1" applyBorder="1" applyAlignment="1" applyProtection="1">
      <alignment horizontal="center" vertical="center" shrinkToFit="1"/>
      <protection hidden="1"/>
    </xf>
    <xf numFmtId="176" fontId="18" fillId="3" borderId="1" xfId="0" applyNumberFormat="1" applyFont="1" applyFill="1" applyBorder="1" applyAlignment="1" applyProtection="1">
      <alignment horizontal="center" vertical="center" shrinkToFit="1"/>
      <protection locked="0"/>
    </xf>
    <xf numFmtId="176" fontId="18" fillId="3" borderId="42" xfId="0" applyNumberFormat="1" applyFont="1" applyFill="1" applyBorder="1" applyAlignment="1" applyProtection="1">
      <alignment horizontal="center" vertical="center" shrinkToFit="1"/>
      <protection locked="0"/>
    </xf>
    <xf numFmtId="0" fontId="18" fillId="2" borderId="35"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xf>
    <xf numFmtId="0" fontId="18" fillId="2" borderId="53" xfId="0" applyFont="1" applyFill="1" applyBorder="1" applyAlignment="1" applyProtection="1">
      <alignment horizontal="center" vertical="center" shrinkToFit="1"/>
    </xf>
    <xf numFmtId="0" fontId="18" fillId="2" borderId="82" xfId="0" applyFont="1" applyFill="1" applyBorder="1" applyAlignment="1" applyProtection="1">
      <alignment horizontal="center" vertical="center" shrinkToFit="1"/>
    </xf>
    <xf numFmtId="0" fontId="18" fillId="2" borderId="83" xfId="0" applyFont="1" applyFill="1" applyBorder="1" applyAlignment="1" applyProtection="1">
      <alignment horizontal="center" vertical="center" shrinkToFit="1"/>
    </xf>
    <xf numFmtId="0" fontId="18" fillId="2" borderId="80" xfId="0" applyFont="1" applyFill="1" applyBorder="1" applyAlignment="1" applyProtection="1">
      <alignment horizontal="center" vertical="center" shrinkToFit="1"/>
    </xf>
    <xf numFmtId="0" fontId="18" fillId="2" borderId="56" xfId="0" applyFont="1" applyFill="1" applyBorder="1" applyAlignment="1" applyProtection="1">
      <alignment horizontal="center" vertical="center" shrinkToFit="1"/>
    </xf>
    <xf numFmtId="0" fontId="18" fillId="2" borderId="53" xfId="0" applyFont="1" applyFill="1" applyBorder="1" applyAlignment="1" applyProtection="1">
      <alignment horizontal="center" vertical="center" wrapText="1"/>
    </xf>
    <xf numFmtId="0" fontId="2" fillId="0" borderId="0" xfId="0" applyFont="1" applyFill="1" applyProtection="1">
      <alignment vertical="center"/>
    </xf>
    <xf numFmtId="0" fontId="21" fillId="21" borderId="0" xfId="0" applyFont="1" applyFill="1" applyBorder="1" applyAlignment="1" applyProtection="1">
      <alignment vertical="center"/>
    </xf>
    <xf numFmtId="0" fontId="21" fillId="0" borderId="0" xfId="0" applyFont="1" applyFill="1" applyBorder="1" applyAlignment="1" applyProtection="1">
      <alignment vertical="center"/>
    </xf>
    <xf numFmtId="0" fontId="0" fillId="22" borderId="0" xfId="0" applyFont="1" applyFill="1" applyAlignment="1" applyProtection="1">
      <alignment horizontal="left" vertical="center" wrapText="1"/>
    </xf>
    <xf numFmtId="0" fontId="10" fillId="22" borderId="0" xfId="0" applyFont="1" applyFill="1" applyAlignment="1" applyProtection="1">
      <alignment horizontal="left" vertical="center"/>
    </xf>
    <xf numFmtId="0" fontId="0" fillId="22" borderId="0" xfId="0" applyFont="1" applyFill="1" applyAlignment="1" applyProtection="1">
      <alignment horizontal="left" vertical="center"/>
    </xf>
    <xf numFmtId="0" fontId="2" fillId="21" borderId="0" xfId="0" applyFont="1" applyFill="1" applyAlignment="1" applyProtection="1">
      <alignment vertical="center" wrapText="1"/>
    </xf>
    <xf numFmtId="0" fontId="2" fillId="22" borderId="29" xfId="0" applyFont="1" applyFill="1" applyBorder="1" applyAlignment="1" applyProtection="1">
      <alignment horizontal="right" vertical="center"/>
    </xf>
    <xf numFmtId="0" fontId="18" fillId="22" borderId="0" xfId="0" applyFont="1" applyFill="1" applyProtection="1">
      <alignment vertical="center"/>
    </xf>
    <xf numFmtId="0" fontId="18" fillId="22" borderId="0" xfId="0" applyFont="1" applyFill="1" applyAlignment="1" applyProtection="1">
      <alignment horizontal="center" vertical="center"/>
    </xf>
    <xf numFmtId="183" fontId="0" fillId="21" borderId="0" xfId="0" applyNumberFormat="1" applyFont="1" applyFill="1" applyProtection="1">
      <alignment vertical="center"/>
      <protection hidden="1"/>
    </xf>
    <xf numFmtId="0" fontId="10" fillId="21" borderId="17" xfId="0" applyFont="1" applyFill="1" applyBorder="1" applyProtection="1">
      <alignment vertical="center"/>
    </xf>
    <xf numFmtId="0" fontId="10" fillId="21" borderId="0" xfId="0" applyFont="1" applyFill="1" applyBorder="1" applyAlignment="1" applyProtection="1">
      <alignment vertical="center" shrinkToFit="1"/>
    </xf>
    <xf numFmtId="0" fontId="18" fillId="21" borderId="55" xfId="0" applyFont="1" applyFill="1" applyBorder="1" applyProtection="1">
      <alignment vertical="center"/>
      <protection locked="0"/>
    </xf>
    <xf numFmtId="0" fontId="10" fillId="21" borderId="0" xfId="0" applyFont="1" applyFill="1" applyBorder="1" applyAlignment="1" applyProtection="1">
      <alignment horizontal="center" vertical="center"/>
    </xf>
    <xf numFmtId="0" fontId="10" fillId="21" borderId="29" xfId="0" applyFont="1" applyFill="1" applyBorder="1" applyAlignment="1" applyProtection="1">
      <alignment vertical="center"/>
    </xf>
    <xf numFmtId="0" fontId="10" fillId="21" borderId="0" xfId="0" applyFont="1" applyFill="1" applyBorder="1" applyAlignment="1" applyProtection="1">
      <alignment vertical="center"/>
    </xf>
    <xf numFmtId="0" fontId="10" fillId="21" borderId="0" xfId="0" applyFont="1" applyFill="1" applyBorder="1" applyAlignment="1" applyProtection="1">
      <alignment horizontal="left" vertical="center" wrapText="1"/>
    </xf>
    <xf numFmtId="0" fontId="33" fillId="21" borderId="0" xfId="0" applyFont="1" applyFill="1" applyBorder="1" applyAlignment="1" applyProtection="1">
      <alignment vertical="center"/>
    </xf>
    <xf numFmtId="182" fontId="10" fillId="21" borderId="0" xfId="0" applyNumberFormat="1" applyFont="1" applyFill="1" applyProtection="1">
      <alignment vertical="center"/>
      <protection hidden="1"/>
    </xf>
    <xf numFmtId="0" fontId="10" fillId="21" borderId="32" xfId="0" applyFont="1" applyFill="1" applyBorder="1" applyAlignment="1" applyProtection="1">
      <alignment vertical="center"/>
    </xf>
    <xf numFmtId="0" fontId="33" fillId="21" borderId="0" xfId="0" applyFont="1" applyFill="1" applyProtection="1">
      <alignment vertical="center"/>
    </xf>
    <xf numFmtId="0" fontId="33" fillId="21" borderId="29" xfId="0" applyFont="1" applyFill="1" applyBorder="1" applyAlignment="1" applyProtection="1">
      <alignment vertical="center"/>
    </xf>
    <xf numFmtId="0" fontId="20" fillId="2" borderId="6" xfId="0" applyFont="1" applyFill="1" applyBorder="1" applyProtection="1">
      <alignment vertical="center"/>
    </xf>
    <xf numFmtId="0" fontId="33" fillId="21" borderId="114" xfId="0" applyFont="1" applyFill="1" applyBorder="1" applyAlignment="1" applyProtection="1">
      <alignment vertical="center"/>
    </xf>
    <xf numFmtId="0" fontId="33" fillId="21" borderId="103" xfId="0" applyFont="1" applyFill="1" applyBorder="1" applyAlignment="1" applyProtection="1">
      <alignment vertical="center"/>
    </xf>
    <xf numFmtId="0" fontId="33" fillId="21" borderId="157" xfId="0" applyFont="1" applyFill="1" applyBorder="1" applyAlignment="1" applyProtection="1">
      <alignment vertical="center"/>
    </xf>
    <xf numFmtId="0" fontId="20" fillId="2" borderId="158" xfId="0" applyFont="1" applyFill="1" applyBorder="1" applyProtection="1">
      <alignment vertical="center"/>
    </xf>
    <xf numFmtId="0" fontId="10" fillId="21" borderId="0" xfId="0" applyFont="1" applyFill="1" applyBorder="1" applyAlignment="1" applyProtection="1">
      <alignment vertical="center" wrapText="1"/>
    </xf>
    <xf numFmtId="0" fontId="10" fillId="21" borderId="10" xfId="0" applyFont="1" applyFill="1" applyBorder="1" applyAlignment="1" applyProtection="1">
      <alignment vertical="center"/>
    </xf>
    <xf numFmtId="0" fontId="20" fillId="2" borderId="37" xfId="0" applyFont="1" applyFill="1" applyBorder="1" applyProtection="1">
      <alignment vertical="center"/>
    </xf>
    <xf numFmtId="0" fontId="20" fillId="2" borderId="35" xfId="0" applyFont="1" applyFill="1" applyBorder="1" applyAlignment="1" applyProtection="1">
      <alignment horizontal="left" vertical="center"/>
    </xf>
    <xf numFmtId="0" fontId="6" fillId="21" borderId="0" xfId="0" applyFont="1" applyFill="1" applyBorder="1" applyAlignment="1" applyProtection="1">
      <alignment horizontal="left" vertical="center" wrapText="1"/>
    </xf>
    <xf numFmtId="0" fontId="10" fillId="21" borderId="0" xfId="0" applyFont="1" applyFill="1" applyBorder="1" applyAlignment="1" applyProtection="1">
      <alignment horizontal="left" vertical="center"/>
    </xf>
    <xf numFmtId="183" fontId="0" fillId="21" borderId="0" xfId="0" applyNumberFormat="1" applyFont="1" applyFill="1" applyBorder="1" applyAlignment="1" applyProtection="1">
      <alignment horizontal="left" vertical="center"/>
      <protection hidden="1"/>
    </xf>
    <xf numFmtId="0" fontId="10" fillId="21" borderId="0" xfId="3" applyFont="1" applyFill="1" applyProtection="1">
      <alignment vertical="center"/>
    </xf>
    <xf numFmtId="0" fontId="10" fillId="21" borderId="0" xfId="0" applyFont="1" applyFill="1" applyBorder="1" applyAlignment="1" applyProtection="1">
      <alignment horizontal="left" vertical="center"/>
    </xf>
    <xf numFmtId="0" fontId="10" fillId="21" borderId="0" xfId="3" applyFont="1" applyFill="1" applyBorder="1" applyAlignment="1" applyProtection="1">
      <alignment horizontal="right" vertical="center"/>
    </xf>
    <xf numFmtId="0" fontId="13" fillId="21" borderId="0" xfId="3" applyFont="1" applyFill="1" applyAlignment="1" applyProtection="1">
      <alignment vertical="center" wrapText="1"/>
    </xf>
    <xf numFmtId="0" fontId="17" fillId="21" borderId="0" xfId="3" applyFont="1" applyFill="1" applyAlignment="1" applyProtection="1">
      <alignment vertical="center" wrapText="1"/>
    </xf>
    <xf numFmtId="0" fontId="17" fillId="21" borderId="0" xfId="3" applyFont="1" applyFill="1" applyAlignment="1" applyProtection="1">
      <alignment horizontal="center" vertical="center" wrapText="1"/>
    </xf>
    <xf numFmtId="0" fontId="0" fillId="21" borderId="121" xfId="0" applyFill="1" applyBorder="1" applyProtection="1">
      <alignment vertical="center"/>
    </xf>
    <xf numFmtId="0" fontId="11" fillId="4" borderId="1" xfId="0" applyFont="1" applyFill="1" applyBorder="1" applyAlignment="1" applyProtection="1">
      <alignment horizontal="center" vertical="center"/>
      <protection locked="0"/>
    </xf>
    <xf numFmtId="0" fontId="11" fillId="4" borderId="1" xfId="0" applyFont="1" applyFill="1" applyBorder="1" applyAlignment="1" applyProtection="1">
      <alignment horizontal="left" vertical="center" wrapText="1"/>
      <protection locked="0"/>
    </xf>
    <xf numFmtId="0" fontId="11" fillId="21" borderId="0" xfId="0" applyFont="1" applyFill="1" applyProtection="1">
      <alignment vertical="center"/>
    </xf>
    <xf numFmtId="0" fontId="0" fillId="21" borderId="80" xfId="0" applyFont="1" applyFill="1" applyBorder="1" applyAlignment="1" applyProtection="1">
      <alignment horizontal="center" vertical="center"/>
    </xf>
    <xf numFmtId="0" fontId="2" fillId="21" borderId="63" xfId="0" applyFont="1" applyFill="1" applyBorder="1" applyAlignment="1" applyProtection="1">
      <alignment horizontal="center" vertical="center"/>
    </xf>
    <xf numFmtId="0" fontId="2" fillId="21" borderId="35" xfId="0" applyFont="1" applyFill="1" applyBorder="1" applyAlignment="1" applyProtection="1">
      <alignment vertical="center" wrapText="1"/>
    </xf>
    <xf numFmtId="0" fontId="2" fillId="21" borderId="162" xfId="0" applyFont="1" applyFill="1" applyBorder="1" applyAlignment="1" applyProtection="1">
      <alignment horizontal="center" vertical="center"/>
    </xf>
    <xf numFmtId="0" fontId="5" fillId="21" borderId="0" xfId="0" applyFont="1" applyFill="1" applyAlignment="1" applyProtection="1">
      <alignment horizontal="center" vertical="center"/>
    </xf>
    <xf numFmtId="0" fontId="10" fillId="21" borderId="37" xfId="0" applyFont="1" applyFill="1" applyBorder="1" applyProtection="1">
      <alignment vertical="center"/>
    </xf>
    <xf numFmtId="0" fontId="10" fillId="21" borderId="64" xfId="0" applyFont="1" applyFill="1" applyBorder="1" applyAlignment="1" applyProtection="1">
      <alignment horizontal="center" vertical="center"/>
    </xf>
    <xf numFmtId="0" fontId="10" fillId="21" borderId="35" xfId="0" applyFont="1" applyFill="1" applyBorder="1" applyProtection="1">
      <alignment vertical="center"/>
    </xf>
    <xf numFmtId="0" fontId="10" fillId="2" borderId="48" xfId="0" applyFont="1" applyFill="1" applyBorder="1" applyAlignment="1" applyProtection="1">
      <alignment horizontal="center" vertical="center"/>
    </xf>
    <xf numFmtId="0" fontId="77" fillId="34" borderId="0" xfId="0" applyFont="1" applyFill="1" applyBorder="1" applyAlignment="1" applyProtection="1">
      <alignment horizontal="center" vertical="center" wrapText="1"/>
    </xf>
    <xf numFmtId="0" fontId="77" fillId="21" borderId="0" xfId="0" applyFont="1" applyFill="1" applyBorder="1" applyAlignment="1" applyProtection="1">
      <alignment vertical="center" wrapText="1"/>
    </xf>
    <xf numFmtId="0" fontId="10" fillId="22" borderId="0" xfId="0" applyFont="1" applyFill="1" applyProtection="1">
      <alignment vertical="center"/>
    </xf>
    <xf numFmtId="0" fontId="10" fillId="22" borderId="0" xfId="0" applyFont="1" applyFill="1" applyBorder="1" applyProtection="1">
      <alignment vertical="center"/>
    </xf>
    <xf numFmtId="0" fontId="6" fillId="22" borderId="0" xfId="0" applyFont="1" applyFill="1" applyBorder="1" applyAlignment="1" applyProtection="1">
      <alignment vertical="center"/>
    </xf>
    <xf numFmtId="49" fontId="6" fillId="22" borderId="0" xfId="0" applyNumberFormat="1" applyFont="1" applyFill="1" applyBorder="1" applyAlignment="1" applyProtection="1">
      <alignment horizontal="center" vertical="center"/>
    </xf>
    <xf numFmtId="0" fontId="10" fillId="22" borderId="0" xfId="0" applyFont="1" applyFill="1" applyBorder="1" applyAlignment="1" applyProtection="1">
      <alignment horizontal="right" vertical="center"/>
    </xf>
    <xf numFmtId="0" fontId="10" fillId="22" borderId="0" xfId="0" applyFont="1" applyFill="1" applyBorder="1" applyAlignment="1" applyProtection="1">
      <alignment horizontal="right" vertical="center" wrapText="1"/>
    </xf>
    <xf numFmtId="0" fontId="10" fillId="22" borderId="0" xfId="0" applyFont="1" applyFill="1" applyBorder="1" applyAlignment="1" applyProtection="1">
      <alignment horizontal="center" vertical="center" wrapText="1"/>
    </xf>
    <xf numFmtId="0" fontId="3" fillId="22" borderId="0" xfId="0" applyFont="1" applyFill="1" applyBorder="1" applyAlignment="1" applyProtection="1">
      <alignment vertical="center"/>
    </xf>
    <xf numFmtId="0" fontId="10" fillId="4" borderId="0" xfId="0" applyFont="1" applyFill="1" applyProtection="1">
      <alignment vertical="center"/>
    </xf>
    <xf numFmtId="0" fontId="6" fillId="0" borderId="0" xfId="0" applyFont="1" applyFill="1" applyBorder="1" applyAlignment="1" applyProtection="1">
      <alignment horizontal="left" vertical="center"/>
    </xf>
    <xf numFmtId="0" fontId="6" fillId="22" borderId="0" xfId="0" applyFont="1" applyFill="1" applyBorder="1" applyAlignment="1" applyProtection="1">
      <alignment horizontal="left" vertical="center"/>
    </xf>
    <xf numFmtId="0" fontId="0" fillId="21" borderId="29" xfId="0" applyFont="1" applyFill="1" applyBorder="1" applyAlignment="1" applyProtection="1">
      <alignment vertical="center"/>
    </xf>
    <xf numFmtId="0" fontId="10" fillId="21" borderId="164" xfId="0" applyFont="1" applyFill="1" applyBorder="1" applyProtection="1">
      <alignment vertical="center"/>
    </xf>
    <xf numFmtId="0" fontId="10" fillId="21" borderId="102" xfId="0" applyFont="1" applyFill="1" applyBorder="1" applyProtection="1">
      <alignment vertical="center"/>
    </xf>
    <xf numFmtId="0" fontId="14" fillId="21" borderId="14" xfId="0" applyFont="1" applyFill="1" applyBorder="1" applyAlignment="1" applyProtection="1">
      <alignment vertical="center"/>
    </xf>
    <xf numFmtId="0" fontId="0" fillId="21" borderId="0" xfId="0" applyFont="1" applyFill="1" applyBorder="1" applyAlignment="1" applyProtection="1">
      <alignment horizontal="left" vertical="center"/>
    </xf>
    <xf numFmtId="0" fontId="14" fillId="21" borderId="56" xfId="0" applyFont="1" applyFill="1" applyBorder="1" applyAlignment="1" applyProtection="1">
      <alignment vertical="center"/>
    </xf>
    <xf numFmtId="0" fontId="0" fillId="21" borderId="56" xfId="0" applyFont="1" applyFill="1" applyBorder="1" applyAlignment="1" applyProtection="1">
      <alignment horizontal="left" vertical="center"/>
    </xf>
    <xf numFmtId="0" fontId="3" fillId="2" borderId="56" xfId="0" applyFont="1" applyFill="1" applyBorder="1" applyAlignment="1" applyProtection="1">
      <alignment horizontal="left" vertical="center"/>
    </xf>
    <xf numFmtId="49" fontId="6" fillId="22" borderId="0" xfId="0" applyNumberFormat="1" applyFont="1" applyFill="1" applyBorder="1" applyAlignment="1" applyProtection="1">
      <alignment horizontal="right" vertical="center"/>
    </xf>
    <xf numFmtId="0" fontId="3" fillId="21" borderId="0" xfId="0" applyFont="1" applyFill="1" applyBorder="1" applyAlignment="1" applyProtection="1">
      <alignment vertical="center" wrapText="1"/>
    </xf>
    <xf numFmtId="0" fontId="3" fillId="21" borderId="0" xfId="0" applyFont="1" applyFill="1" applyBorder="1" applyAlignment="1" applyProtection="1">
      <alignment horizontal="left" vertical="center"/>
    </xf>
    <xf numFmtId="0" fontId="10" fillId="21" borderId="54" xfId="0" applyFont="1" applyFill="1" applyBorder="1" applyAlignment="1" applyProtection="1">
      <alignment horizontal="left" vertical="center"/>
      <protection locked="0"/>
    </xf>
    <xf numFmtId="0" fontId="0" fillId="2" borderId="65" xfId="0" applyFont="1" applyFill="1" applyBorder="1" applyAlignment="1" applyProtection="1">
      <alignment horizontal="center" vertical="center"/>
    </xf>
    <xf numFmtId="0" fontId="0" fillId="2" borderId="111" xfId="0" applyFont="1" applyFill="1" applyBorder="1" applyAlignment="1" applyProtection="1">
      <alignment horizontal="center" vertical="center" wrapText="1"/>
    </xf>
    <xf numFmtId="0" fontId="0" fillId="21" borderId="111" xfId="0" applyFont="1" applyFill="1" applyBorder="1" applyAlignment="1" applyProtection="1">
      <alignment vertical="center" wrapText="1"/>
    </xf>
    <xf numFmtId="0" fontId="0" fillId="21" borderId="65" xfId="0" applyFont="1" applyFill="1" applyBorder="1" applyAlignment="1" applyProtection="1">
      <alignment vertical="center" wrapText="1"/>
    </xf>
    <xf numFmtId="0" fontId="0" fillId="2" borderId="111" xfId="0" applyFont="1" applyFill="1" applyBorder="1" applyAlignment="1" applyProtection="1">
      <alignment horizontal="center" vertical="center"/>
    </xf>
    <xf numFmtId="0" fontId="3" fillId="21" borderId="0" xfId="0" applyFont="1" applyFill="1" applyBorder="1" applyAlignment="1" applyProtection="1">
      <alignment vertical="center"/>
    </xf>
    <xf numFmtId="0" fontId="10" fillId="21" borderId="54" xfId="0" applyFont="1" applyFill="1" applyBorder="1" applyAlignment="1" applyProtection="1">
      <alignment vertical="center"/>
      <protection locked="0"/>
    </xf>
    <xf numFmtId="0" fontId="0" fillId="0" borderId="0" xfId="0" applyFont="1" applyFill="1" applyAlignment="1" applyProtection="1">
      <alignment horizontal="right" vertical="center"/>
    </xf>
    <xf numFmtId="0" fontId="3" fillId="22" borderId="0" xfId="0" applyFont="1" applyFill="1" applyAlignment="1" applyProtection="1">
      <alignment horizontal="right" vertical="center"/>
    </xf>
    <xf numFmtId="0" fontId="10" fillId="22" borderId="0" xfId="0" applyFont="1" applyFill="1" applyAlignment="1" applyProtection="1">
      <alignment horizontal="center" vertical="center"/>
    </xf>
    <xf numFmtId="0" fontId="10" fillId="21" borderId="0" xfId="0" applyFont="1" applyFill="1" applyAlignment="1" applyProtection="1">
      <alignment vertical="center"/>
    </xf>
    <xf numFmtId="0" fontId="10" fillId="0" borderId="57" xfId="0" applyFont="1" applyBorder="1" applyProtection="1">
      <alignment vertical="center"/>
    </xf>
    <xf numFmtId="0" fontId="10" fillId="0" borderId="57" xfId="0" applyFont="1" applyBorder="1" applyAlignment="1" applyProtection="1">
      <alignment vertical="top" wrapText="1"/>
    </xf>
    <xf numFmtId="0" fontId="3" fillId="0" borderId="0" xfId="0" applyFont="1" applyBorder="1" applyAlignment="1" applyProtection="1">
      <alignment horizontal="right" vertical="center"/>
    </xf>
    <xf numFmtId="0" fontId="11" fillId="30" borderId="1" xfId="0" applyFont="1" applyFill="1" applyBorder="1" applyAlignment="1" applyProtection="1">
      <alignment horizontal="center" vertical="center" shrinkToFit="1"/>
      <protection locked="0"/>
    </xf>
    <xf numFmtId="0" fontId="11" fillId="4" borderId="1" xfId="0" applyFont="1" applyFill="1" applyBorder="1" applyAlignment="1" applyProtection="1">
      <alignment horizontal="center" vertical="center" shrinkToFit="1"/>
      <protection locked="0"/>
    </xf>
    <xf numFmtId="0" fontId="11" fillId="3" borderId="1" xfId="0"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xf>
    <xf numFmtId="0" fontId="11" fillId="21" borderId="98" xfId="0" applyFont="1" applyFill="1" applyBorder="1" applyAlignment="1" applyProtection="1">
      <alignment horizontal="center" vertical="center" shrinkToFit="1"/>
    </xf>
    <xf numFmtId="0" fontId="11" fillId="21" borderId="80" xfId="0" applyFont="1" applyFill="1" applyBorder="1" applyAlignment="1" applyProtection="1">
      <alignment horizontal="center" vertical="center" shrinkToFit="1"/>
    </xf>
    <xf numFmtId="0" fontId="11" fillId="21" borderId="80" xfId="0" applyFont="1" applyFill="1" applyBorder="1" applyAlignment="1" applyProtection="1">
      <alignment horizontal="center" vertical="center" wrapText="1"/>
    </xf>
    <xf numFmtId="0" fontId="11" fillId="21" borderId="69" xfId="0" applyFont="1" applyFill="1" applyBorder="1" applyAlignment="1" applyProtection="1">
      <alignment horizontal="center" vertical="center" shrinkToFit="1"/>
    </xf>
    <xf numFmtId="0" fontId="11" fillId="21" borderId="35" xfId="0" applyFont="1" applyFill="1" applyBorder="1" applyAlignment="1" applyProtection="1">
      <alignment horizontal="center" vertical="center"/>
    </xf>
    <xf numFmtId="0" fontId="11" fillId="21" borderId="64" xfId="0" applyFont="1" applyFill="1" applyBorder="1" applyAlignment="1" applyProtection="1">
      <alignment horizontal="center" vertical="center" shrinkToFit="1"/>
    </xf>
    <xf numFmtId="0" fontId="11" fillId="21" borderId="63" xfId="0" applyFont="1" applyFill="1" applyBorder="1" applyAlignment="1" applyProtection="1">
      <alignment horizontal="center" vertical="center" shrinkToFit="1"/>
    </xf>
    <xf numFmtId="0" fontId="11" fillId="21" borderId="63" xfId="0" applyFont="1" applyFill="1" applyBorder="1" applyAlignment="1" applyProtection="1">
      <alignment horizontal="center" vertical="center" wrapText="1"/>
    </xf>
    <xf numFmtId="0" fontId="11" fillId="21" borderId="62" xfId="0" applyFont="1" applyFill="1" applyBorder="1" applyAlignment="1" applyProtection="1">
      <alignment horizontal="center" vertical="center" shrinkToFit="1"/>
    </xf>
    <xf numFmtId="0" fontId="11" fillId="2" borderId="77" xfId="0" applyFont="1" applyFill="1" applyBorder="1" applyAlignment="1" applyProtection="1">
      <alignment horizontal="center" vertical="center" wrapText="1"/>
    </xf>
    <xf numFmtId="0" fontId="11" fillId="2" borderId="63" xfId="0" applyFont="1" applyFill="1" applyBorder="1" applyAlignment="1" applyProtection="1">
      <alignment horizontal="center" vertical="center" wrapText="1"/>
    </xf>
    <xf numFmtId="0" fontId="11" fillId="21" borderId="0" xfId="0" applyFont="1" applyFill="1" applyProtection="1">
      <alignment vertical="center"/>
    </xf>
    <xf numFmtId="183" fontId="3" fillId="22" borderId="53" xfId="21" applyNumberFormat="1" applyFont="1" applyFill="1" applyBorder="1" applyAlignment="1" applyProtection="1">
      <alignment horizontal="left" vertical="center" shrinkToFit="1"/>
      <protection hidden="1"/>
    </xf>
    <xf numFmtId="0" fontId="10" fillId="2" borderId="39" xfId="0" applyFont="1" applyFill="1" applyBorder="1" applyAlignment="1" applyProtection="1">
      <alignment horizontal="center" vertical="center" shrinkToFit="1"/>
    </xf>
    <xf numFmtId="0" fontId="10" fillId="30" borderId="1" xfId="0" applyFont="1" applyFill="1" applyBorder="1" applyAlignment="1" applyProtection="1">
      <alignment horizontal="center" vertical="center"/>
      <protection locked="0"/>
    </xf>
    <xf numFmtId="0" fontId="10" fillId="32" borderId="116" xfId="0" applyFont="1" applyFill="1" applyBorder="1" applyAlignment="1" applyProtection="1">
      <alignment horizontal="left" vertical="center"/>
    </xf>
    <xf numFmtId="0" fontId="10" fillId="32" borderId="56" xfId="0" applyFont="1" applyFill="1" applyBorder="1" applyAlignment="1" applyProtection="1">
      <alignment horizontal="left" vertical="center"/>
    </xf>
    <xf numFmtId="0" fontId="10" fillId="32" borderId="37" xfId="0" applyFont="1" applyFill="1" applyBorder="1" applyAlignment="1" applyProtection="1">
      <alignment horizontal="left" vertical="center"/>
    </xf>
    <xf numFmtId="0" fontId="10" fillId="21" borderId="60" xfId="0" applyFont="1" applyFill="1" applyBorder="1" applyAlignment="1" applyProtection="1">
      <alignment horizontal="left" vertical="center"/>
    </xf>
    <xf numFmtId="0" fontId="10" fillId="21" borderId="79" xfId="0" applyFont="1" applyFill="1" applyBorder="1" applyAlignment="1" applyProtection="1">
      <alignment horizontal="left" vertical="center"/>
    </xf>
    <xf numFmtId="0" fontId="10" fillId="21" borderId="35" xfId="0" applyFont="1" applyFill="1" applyBorder="1" applyAlignment="1" applyProtection="1">
      <alignment horizontal="left" vertical="center"/>
    </xf>
    <xf numFmtId="0" fontId="10" fillId="22" borderId="0" xfId="0" applyFont="1" applyFill="1" applyBorder="1" applyAlignment="1" applyProtection="1">
      <alignment horizontal="left" vertical="center"/>
    </xf>
    <xf numFmtId="49" fontId="10" fillId="22" borderId="0" xfId="0" applyNumberFormat="1" applyFont="1" applyFill="1" applyBorder="1" applyAlignment="1" applyProtection="1">
      <alignment horizontal="right" vertical="center"/>
    </xf>
    <xf numFmtId="0" fontId="10" fillId="21" borderId="0" xfId="0" applyFont="1" applyFill="1" applyBorder="1" applyAlignment="1" applyProtection="1"/>
    <xf numFmtId="0" fontId="10" fillId="21" borderId="0" xfId="0" applyFont="1" applyFill="1" applyBorder="1" applyAlignment="1" applyProtection="1">
      <alignment wrapText="1"/>
    </xf>
    <xf numFmtId="0" fontId="10" fillId="21" borderId="54" xfId="0" applyFont="1" applyFill="1" applyBorder="1" applyAlignment="1" applyProtection="1">
      <protection locked="0"/>
    </xf>
    <xf numFmtId="0" fontId="10" fillId="21" borderId="0" xfId="0" applyFont="1" applyFill="1" applyAlignment="1" applyProtection="1"/>
    <xf numFmtId="0" fontId="10" fillId="21" borderId="34" xfId="0" applyFont="1" applyFill="1" applyBorder="1" applyAlignment="1" applyProtection="1">
      <alignment horizontal="left" vertical="center"/>
    </xf>
    <xf numFmtId="0" fontId="10" fillId="21" borderId="29" xfId="0" applyFont="1" applyFill="1" applyBorder="1" applyAlignment="1" applyProtection="1">
      <alignment horizontal="left" vertical="center"/>
    </xf>
    <xf numFmtId="0" fontId="10" fillId="21" borderId="57" xfId="0" applyFont="1" applyFill="1" applyBorder="1" applyProtection="1">
      <alignment vertical="center"/>
    </xf>
    <xf numFmtId="0" fontId="0" fillId="0" borderId="0" xfId="0" applyFill="1" applyProtection="1">
      <alignment vertical="center"/>
      <protection hidden="1"/>
    </xf>
    <xf numFmtId="0" fontId="18" fillId="21" borderId="0" xfId="0" applyFont="1" applyFill="1" applyAlignment="1" applyProtection="1">
      <alignment vertical="center"/>
    </xf>
    <xf numFmtId="0" fontId="10" fillId="0" borderId="0" xfId="0" applyFont="1" applyFill="1" applyAlignment="1" applyProtection="1">
      <alignment vertical="center"/>
    </xf>
    <xf numFmtId="49" fontId="10" fillId="0" borderId="0" xfId="0" applyNumberFormat="1" applyFont="1" applyFill="1" applyBorder="1" applyAlignment="1" applyProtection="1">
      <alignment horizontal="right" vertical="center"/>
    </xf>
    <xf numFmtId="0" fontId="10" fillId="22" borderId="0" xfId="0" applyFont="1" applyFill="1" applyAlignment="1" applyProtection="1">
      <alignment horizontal="right" vertical="center"/>
    </xf>
    <xf numFmtId="0" fontId="18" fillId="4" borderId="61" xfId="0" applyFont="1" applyFill="1" applyBorder="1" applyAlignment="1" applyProtection="1">
      <alignment horizontal="center" vertical="center"/>
      <protection locked="0"/>
    </xf>
    <xf numFmtId="0" fontId="0" fillId="21" borderId="0" xfId="0" applyFont="1" applyFill="1">
      <alignment vertical="center"/>
    </xf>
    <xf numFmtId="0" fontId="10" fillId="21" borderId="0" xfId="0" applyFont="1" applyFill="1" applyAlignment="1" applyProtection="1">
      <alignment horizontal="left" vertical="center" indent="2"/>
    </xf>
    <xf numFmtId="0" fontId="10" fillId="21" borderId="0" xfId="0" applyFont="1" applyFill="1" applyAlignment="1" applyProtection="1">
      <alignment horizontal="left" vertical="center" indent="1"/>
    </xf>
    <xf numFmtId="0" fontId="10" fillId="21" borderId="0" xfId="0" applyFont="1" applyFill="1" applyAlignment="1" applyProtection="1">
      <alignment horizontal="left" vertical="center"/>
    </xf>
    <xf numFmtId="0" fontId="10" fillId="21" borderId="0" xfId="0" applyFont="1" applyFill="1" applyAlignment="1" applyProtection="1">
      <alignment horizontal="left" vertical="center" wrapText="1"/>
    </xf>
    <xf numFmtId="0" fontId="10" fillId="32" borderId="35" xfId="0" applyFont="1" applyFill="1" applyBorder="1" applyAlignment="1" applyProtection="1">
      <alignment horizontal="center" vertical="center" wrapText="1"/>
    </xf>
    <xf numFmtId="0" fontId="0" fillId="21" borderId="0" xfId="0" applyFill="1" applyAlignment="1">
      <alignment vertical="center"/>
    </xf>
    <xf numFmtId="0" fontId="10" fillId="21" borderId="53" xfId="0" applyFont="1" applyFill="1" applyBorder="1" applyAlignment="1" applyProtection="1">
      <alignment vertical="center"/>
    </xf>
    <xf numFmtId="0" fontId="10" fillId="21" borderId="0" xfId="0" applyFont="1" applyFill="1" applyAlignment="1" applyProtection="1">
      <alignment horizontal="left" vertical="top" wrapText="1"/>
    </xf>
    <xf numFmtId="0" fontId="10" fillId="21" borderId="0" xfId="0" applyFont="1" applyFill="1" applyAlignment="1" applyProtection="1">
      <alignment horizontal="left" vertical="top"/>
    </xf>
    <xf numFmtId="0" fontId="32" fillId="21" borderId="0" xfId="0" applyFont="1" applyFill="1" applyBorder="1" applyAlignment="1" applyProtection="1">
      <alignment vertical="center"/>
    </xf>
    <xf numFmtId="0" fontId="0" fillId="32" borderId="53" xfId="0" applyFont="1" applyFill="1" applyBorder="1" applyProtection="1">
      <alignment vertical="center"/>
    </xf>
    <xf numFmtId="0" fontId="0" fillId="34" borderId="53" xfId="0" applyFont="1" applyFill="1" applyBorder="1" applyProtection="1">
      <alignment vertical="center"/>
    </xf>
    <xf numFmtId="0" fontId="0" fillId="32" borderId="35" xfId="0" applyFill="1" applyBorder="1" applyAlignment="1" applyProtection="1">
      <alignment horizontal="center" vertical="center"/>
    </xf>
    <xf numFmtId="0" fontId="0" fillId="32" borderId="149" xfId="0" applyFill="1" applyBorder="1" applyAlignment="1" applyProtection="1">
      <alignment horizontal="center" vertical="center"/>
    </xf>
    <xf numFmtId="0" fontId="0" fillId="0" borderId="35" xfId="0" applyFont="1" applyFill="1" applyBorder="1" applyAlignment="1" applyProtection="1">
      <alignment horizontal="center" vertical="center"/>
    </xf>
    <xf numFmtId="0" fontId="0" fillId="32" borderId="53" xfId="0" applyFill="1" applyBorder="1" applyProtection="1">
      <alignment vertical="center"/>
    </xf>
    <xf numFmtId="0" fontId="10" fillId="51" borderId="0" xfId="0" applyFont="1" applyFill="1" applyBorder="1" applyAlignment="1" applyProtection="1">
      <alignment vertical="center" wrapText="1"/>
    </xf>
    <xf numFmtId="0" fontId="3" fillId="0" borderId="0" xfId="0" applyFont="1" applyFill="1" applyBorder="1" applyProtection="1">
      <alignment vertical="center"/>
    </xf>
    <xf numFmtId="0" fontId="3" fillId="0" borderId="0" xfId="0" applyFont="1" applyFill="1" applyBorder="1" applyAlignment="1" applyProtection="1">
      <alignment vertical="center"/>
    </xf>
    <xf numFmtId="0" fontId="0" fillId="52" borderId="175" xfId="0" applyFont="1" applyFill="1" applyBorder="1" applyAlignment="1" applyProtection="1">
      <alignment horizontal="center" vertical="center"/>
      <protection locked="0"/>
    </xf>
    <xf numFmtId="0" fontId="10" fillId="0" borderId="0" xfId="0" applyFont="1" applyAlignment="1" applyProtection="1">
      <alignment horizontal="center" vertical="center"/>
    </xf>
    <xf numFmtId="0" fontId="81" fillId="0" borderId="0" xfId="0" applyFont="1" applyProtection="1">
      <alignment vertical="center"/>
    </xf>
    <xf numFmtId="0" fontId="28" fillId="0" borderId="57" xfId="0" applyFont="1" applyBorder="1" applyAlignment="1" applyProtection="1">
      <alignment horizontal="left" vertical="center" wrapText="1"/>
    </xf>
    <xf numFmtId="181" fontId="10" fillId="29" borderId="1" xfId="0" applyNumberFormat="1" applyFont="1" applyFill="1" applyBorder="1" applyAlignment="1" applyProtection="1">
      <alignment horizontal="center" vertical="center"/>
      <protection locked="0"/>
    </xf>
    <xf numFmtId="0" fontId="11" fillId="2" borderId="82" xfId="0" applyFont="1" applyFill="1" applyBorder="1" applyAlignment="1" applyProtection="1">
      <alignment horizontal="center" vertical="center" wrapText="1"/>
    </xf>
    <xf numFmtId="0" fontId="28" fillId="2" borderId="56" xfId="0" applyFont="1" applyFill="1" applyBorder="1" applyAlignment="1" applyProtection="1">
      <alignment horizontal="left" vertical="center"/>
    </xf>
    <xf numFmtId="0" fontId="0" fillId="0" borderId="149" xfId="0" applyFont="1" applyFill="1" applyBorder="1" applyAlignment="1" applyProtection="1">
      <alignment horizontal="center" vertical="center"/>
    </xf>
    <xf numFmtId="0" fontId="0" fillId="32" borderId="35" xfId="0" applyFill="1" applyBorder="1" applyProtection="1">
      <alignment vertical="center"/>
    </xf>
    <xf numFmtId="0" fontId="11" fillId="5" borderId="1" xfId="0" applyFont="1" applyFill="1" applyBorder="1" applyAlignment="1" applyProtection="1">
      <alignment horizontal="center" vertical="center" wrapText="1"/>
      <protection locked="0"/>
    </xf>
    <xf numFmtId="0" fontId="11" fillId="8" borderId="42" xfId="0" applyFont="1" applyFill="1" applyBorder="1" applyAlignment="1" applyProtection="1">
      <alignment horizontal="left" vertical="center" wrapText="1"/>
      <protection locked="0"/>
    </xf>
    <xf numFmtId="0" fontId="11" fillId="8" borderId="1" xfId="0" applyFont="1" applyFill="1" applyBorder="1" applyAlignment="1" applyProtection="1">
      <alignment horizontal="center" vertical="center" shrinkToFit="1"/>
      <protection locked="0"/>
    </xf>
    <xf numFmtId="0" fontId="11" fillId="30" borderId="1" xfId="0" applyFont="1" applyFill="1" applyBorder="1" applyAlignment="1" applyProtection="1">
      <alignment horizontal="left" vertical="center" wrapText="1"/>
      <protection locked="0"/>
    </xf>
    <xf numFmtId="0" fontId="11" fillId="14" borderId="35" xfId="0" applyFont="1" applyFill="1" applyBorder="1" applyAlignment="1" applyProtection="1">
      <alignment horizontal="center" vertical="center"/>
    </xf>
    <xf numFmtId="0" fontId="14" fillId="14" borderId="163" xfId="0" applyFont="1" applyFill="1" applyBorder="1" applyAlignment="1" applyProtection="1">
      <alignment horizontal="center" vertical="center" wrapText="1"/>
    </xf>
    <xf numFmtId="0" fontId="11" fillId="32" borderId="75" xfId="0" applyFont="1" applyFill="1" applyBorder="1" applyAlignment="1" applyProtection="1">
      <alignment horizontal="center" vertical="center" wrapText="1"/>
    </xf>
    <xf numFmtId="0" fontId="82" fillId="14" borderId="35" xfId="0" applyFont="1" applyFill="1" applyBorder="1" applyProtection="1">
      <alignment vertical="center"/>
    </xf>
    <xf numFmtId="0" fontId="10" fillId="8" borderId="42" xfId="0" applyFont="1" applyFill="1" applyBorder="1" applyAlignment="1" applyProtection="1">
      <alignment horizontal="left" vertical="center" wrapText="1"/>
      <protection locked="0"/>
    </xf>
    <xf numFmtId="0" fontId="10" fillId="8" borderId="1" xfId="0" applyFont="1" applyFill="1" applyBorder="1" applyAlignment="1" applyProtection="1">
      <alignment horizontal="center" vertical="center" shrinkToFit="1"/>
      <protection locked="0"/>
    </xf>
    <xf numFmtId="0" fontId="14" fillId="14" borderId="63" xfId="0" applyFont="1" applyFill="1" applyBorder="1" applyAlignment="1" applyProtection="1">
      <alignment horizontal="center" vertical="center" wrapText="1"/>
    </xf>
    <xf numFmtId="0" fontId="11" fillId="32" borderId="62" xfId="0" applyFont="1" applyFill="1" applyBorder="1" applyAlignment="1" applyProtection="1">
      <alignment horizontal="center" vertical="center" wrapText="1"/>
    </xf>
    <xf numFmtId="0" fontId="10" fillId="47" borderId="35" xfId="0" applyFont="1" applyFill="1" applyBorder="1" applyAlignment="1" applyProtection="1">
      <alignment horizontal="center" vertical="center"/>
    </xf>
    <xf numFmtId="0" fontId="10" fillId="9" borderId="51" xfId="0" applyFont="1" applyFill="1" applyBorder="1" applyAlignment="1" applyProtection="1">
      <alignment horizontal="left" vertical="center" wrapText="1"/>
    </xf>
    <xf numFmtId="0" fontId="10" fillId="9" borderId="0" xfId="0" applyFont="1" applyFill="1" applyAlignment="1" applyProtection="1">
      <alignment vertical="center" wrapText="1"/>
    </xf>
    <xf numFmtId="0" fontId="3" fillId="0" borderId="0" xfId="0" applyFont="1" applyProtection="1">
      <alignment vertical="center"/>
    </xf>
    <xf numFmtId="0" fontId="0" fillId="9" borderId="0" xfId="0" applyFont="1" applyFill="1" applyAlignment="1" applyProtection="1">
      <alignment horizontal="right" vertical="center"/>
    </xf>
    <xf numFmtId="0" fontId="3" fillId="9" borderId="0" xfId="0" applyFont="1" applyFill="1" applyProtection="1">
      <alignment vertical="center"/>
    </xf>
    <xf numFmtId="0" fontId="0" fillId="9" borderId="0" xfId="0" applyFont="1" applyFill="1" applyProtection="1">
      <alignment vertical="center"/>
    </xf>
    <xf numFmtId="0" fontId="4" fillId="9" borderId="0" xfId="0" applyFont="1" applyFill="1" applyAlignment="1" applyProtection="1">
      <alignment horizontal="center" vertical="center"/>
    </xf>
    <xf numFmtId="0" fontId="0" fillId="9" borderId="0" xfId="0" applyFill="1" applyProtection="1">
      <alignment vertical="center"/>
    </xf>
    <xf numFmtId="0" fontId="0" fillId="8" borderId="61" xfId="0" applyFont="1" applyFill="1" applyBorder="1" applyAlignment="1" applyProtection="1">
      <alignment horizontal="center" vertical="center"/>
      <protection locked="0"/>
    </xf>
    <xf numFmtId="176" fontId="10" fillId="0" borderId="0" xfId="0" applyNumberFormat="1" applyFont="1" applyFill="1" applyBorder="1" applyAlignment="1" applyProtection="1">
      <alignment horizontal="center" vertical="center"/>
    </xf>
    <xf numFmtId="185" fontId="10" fillId="0" borderId="0" xfId="0" applyNumberFormat="1" applyFont="1" applyFill="1" applyBorder="1" applyAlignment="1" applyProtection="1">
      <alignment horizontal="center" vertical="center"/>
    </xf>
    <xf numFmtId="176" fontId="10" fillId="7" borderId="1"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center" indent="1"/>
    </xf>
    <xf numFmtId="0" fontId="10" fillId="0" borderId="0" xfId="0" applyFont="1" applyBorder="1" applyAlignment="1" applyProtection="1">
      <alignment horizontal="left" vertical="center"/>
    </xf>
    <xf numFmtId="0" fontId="10" fillId="0" borderId="0" xfId="0" applyFont="1" applyFill="1" applyAlignment="1" applyProtection="1">
      <alignment horizontal="left" vertical="center"/>
    </xf>
    <xf numFmtId="0" fontId="11" fillId="0" borderId="0" xfId="0" applyFont="1" applyProtection="1">
      <alignment vertical="center"/>
    </xf>
    <xf numFmtId="0" fontId="0" fillId="0" borderId="0" xfId="0" applyFill="1" applyBorder="1" applyProtection="1">
      <alignment vertical="center"/>
    </xf>
    <xf numFmtId="0" fontId="10" fillId="0" borderId="57" xfId="0" applyFont="1" applyBorder="1" applyAlignment="1" applyProtection="1">
      <alignment vertical="center"/>
    </xf>
    <xf numFmtId="0" fontId="10" fillId="2" borderId="80" xfId="0" applyFont="1" applyFill="1" applyBorder="1" applyAlignment="1" applyProtection="1">
      <alignment horizontal="center" vertical="center"/>
    </xf>
    <xf numFmtId="0" fontId="31" fillId="0" borderId="0" xfId="0" applyFont="1" applyProtection="1">
      <alignment vertical="center"/>
    </xf>
    <xf numFmtId="0" fontId="10" fillId="5" borderId="1" xfId="0" applyNumberFormat="1" applyFont="1" applyFill="1" applyBorder="1" applyAlignment="1" applyProtection="1">
      <alignment horizontal="center" vertical="center" wrapText="1"/>
      <protection locked="0"/>
    </xf>
    <xf numFmtId="56" fontId="10" fillId="5" borderId="1" xfId="0" applyNumberFormat="1" applyFont="1" applyFill="1" applyBorder="1" applyAlignment="1" applyProtection="1">
      <alignment horizontal="center" vertical="center" wrapText="1"/>
      <protection locked="0"/>
    </xf>
    <xf numFmtId="0" fontId="10" fillId="2" borderId="69" xfId="0" applyFont="1" applyFill="1" applyBorder="1" applyAlignment="1" applyProtection="1">
      <alignment horizontal="center" vertical="center"/>
    </xf>
    <xf numFmtId="49" fontId="26" fillId="0" borderId="11" xfId="0" applyNumberFormat="1" applyFont="1" applyFill="1" applyBorder="1" applyAlignment="1" applyProtection="1">
      <alignment horizontal="right" vertical="center" wrapText="1"/>
    </xf>
    <xf numFmtId="0" fontId="26" fillId="0" borderId="86" xfId="0" applyFont="1" applyBorder="1" applyAlignment="1" applyProtection="1">
      <alignment horizontal="center" vertical="center" shrinkToFit="1"/>
    </xf>
    <xf numFmtId="0" fontId="26" fillId="11" borderId="51" xfId="0" applyFont="1" applyFill="1" applyBorder="1" applyAlignment="1" applyProtection="1">
      <alignment horizontal="center" vertical="center"/>
    </xf>
    <xf numFmtId="0" fontId="26" fillId="0" borderId="46" xfId="0" applyFont="1" applyFill="1" applyBorder="1" applyAlignment="1" applyProtection="1">
      <alignment horizontal="center" vertical="center" wrapText="1"/>
    </xf>
    <xf numFmtId="0" fontId="26" fillId="0" borderId="16" xfId="0" applyFont="1" applyFill="1" applyBorder="1" applyAlignment="1" applyProtection="1">
      <alignment horizontal="center" vertical="center"/>
    </xf>
    <xf numFmtId="0" fontId="26" fillId="0" borderId="46" xfId="0" applyFont="1" applyFill="1" applyBorder="1" applyAlignment="1" applyProtection="1">
      <alignment horizontal="center" vertical="center"/>
    </xf>
    <xf numFmtId="0" fontId="26" fillId="0" borderId="78" xfId="0" applyFont="1" applyFill="1" applyBorder="1" applyAlignment="1" applyProtection="1">
      <alignment horizontal="center" vertical="center"/>
    </xf>
    <xf numFmtId="0" fontId="14" fillId="0" borderId="16" xfId="0" applyFont="1" applyFill="1" applyBorder="1" applyAlignment="1" applyProtection="1">
      <alignment horizontal="center" vertical="center"/>
    </xf>
    <xf numFmtId="0" fontId="26" fillId="0" borderId="18" xfId="0" applyFont="1" applyFill="1" applyBorder="1" applyAlignment="1" applyProtection="1">
      <alignment horizontal="center" vertical="center"/>
    </xf>
    <xf numFmtId="0" fontId="26" fillId="0" borderId="78" xfId="0" applyFont="1" applyFill="1" applyBorder="1" applyAlignment="1" applyProtection="1">
      <alignment horizontal="center" vertical="center" wrapText="1"/>
    </xf>
    <xf numFmtId="0" fontId="26" fillId="0" borderId="16" xfId="0" applyFont="1" applyFill="1" applyBorder="1" applyAlignment="1" applyProtection="1">
      <alignment horizontal="center" vertical="center"/>
      <protection hidden="1"/>
    </xf>
    <xf numFmtId="49" fontId="26" fillId="0" borderId="46" xfId="0" applyNumberFormat="1" applyFont="1" applyFill="1" applyBorder="1" applyAlignment="1" applyProtection="1">
      <alignment horizontal="center" vertical="center"/>
    </xf>
    <xf numFmtId="0" fontId="26" fillId="0" borderId="95" xfId="0" applyFont="1" applyFill="1" applyBorder="1" applyAlignment="1" applyProtection="1">
      <alignment horizontal="center" vertical="center"/>
    </xf>
    <xf numFmtId="0" fontId="14" fillId="10" borderId="46" xfId="0" applyFont="1" applyFill="1" applyBorder="1" applyAlignment="1" applyProtection="1">
      <alignment vertical="center" wrapText="1"/>
    </xf>
    <xf numFmtId="0" fontId="26" fillId="11" borderId="46" xfId="0" applyFont="1" applyFill="1" applyBorder="1" applyAlignment="1" applyProtection="1">
      <alignment vertical="center" wrapText="1"/>
    </xf>
    <xf numFmtId="0" fontId="26" fillId="12" borderId="46" xfId="0" applyFont="1" applyFill="1" applyBorder="1" applyAlignment="1" applyProtection="1">
      <alignment vertical="center" wrapText="1"/>
    </xf>
    <xf numFmtId="0" fontId="26" fillId="13" borderId="46" xfId="0" applyFont="1" applyFill="1" applyBorder="1" applyAlignment="1" applyProtection="1">
      <alignment vertical="center"/>
    </xf>
    <xf numFmtId="0" fontId="26" fillId="11" borderId="44" xfId="0" applyFont="1" applyFill="1" applyBorder="1" applyAlignment="1" applyProtection="1">
      <alignment horizontal="left" vertical="center" wrapText="1"/>
    </xf>
    <xf numFmtId="0" fontId="26" fillId="11" borderId="46" xfId="0" applyFont="1" applyFill="1" applyBorder="1" applyAlignment="1" applyProtection="1">
      <alignment horizontal="left" vertical="center" wrapText="1"/>
    </xf>
    <xf numFmtId="0" fontId="11" fillId="21" borderId="98" xfId="0" applyFont="1" applyFill="1" applyBorder="1" applyAlignment="1" applyProtection="1">
      <alignment horizontal="center" vertical="center" wrapText="1"/>
    </xf>
    <xf numFmtId="0" fontId="11" fillId="21" borderId="83" xfId="0" applyFont="1" applyFill="1" applyBorder="1" applyAlignment="1" applyProtection="1">
      <alignment horizontal="center" vertical="center"/>
    </xf>
    <xf numFmtId="0" fontId="11" fillId="21" borderId="171" xfId="0" applyFont="1" applyFill="1" applyBorder="1" applyAlignment="1" applyProtection="1">
      <alignment horizontal="left" vertical="center" wrapText="1"/>
    </xf>
    <xf numFmtId="0" fontId="20" fillId="2" borderId="6" xfId="0" applyFont="1" applyFill="1" applyBorder="1" applyAlignment="1" applyProtection="1">
      <alignment vertical="center" wrapText="1"/>
    </xf>
    <xf numFmtId="0" fontId="10" fillId="32" borderId="1" xfId="0" applyFont="1" applyFill="1" applyBorder="1" applyAlignment="1" applyProtection="1">
      <alignment horizontal="center" vertical="center"/>
    </xf>
    <xf numFmtId="0" fontId="0" fillId="34" borderId="0" xfId="0" applyFont="1" applyFill="1" applyBorder="1" applyProtection="1">
      <alignment vertical="center"/>
    </xf>
    <xf numFmtId="0" fontId="0" fillId="34" borderId="0" xfId="0" applyFill="1" applyProtection="1">
      <alignment vertical="center"/>
    </xf>
    <xf numFmtId="182" fontId="0" fillId="34" borderId="0" xfId="0" applyNumberFormat="1" applyFont="1" applyFill="1" applyBorder="1" applyProtection="1">
      <alignment vertical="center"/>
      <protection hidden="1"/>
    </xf>
    <xf numFmtId="0" fontId="0" fillId="34" borderId="0" xfId="0" applyFont="1" applyFill="1" applyBorder="1" applyAlignment="1" applyProtection="1">
      <alignment horizontal="right" vertical="center" wrapText="1"/>
    </xf>
    <xf numFmtId="0" fontId="0" fillId="53" borderId="0" xfId="0" applyFont="1" applyFill="1" applyBorder="1" applyProtection="1">
      <alignment vertical="center"/>
    </xf>
    <xf numFmtId="0" fontId="4" fillId="53" borderId="0" xfId="0" applyFont="1" applyFill="1" applyBorder="1" applyAlignment="1" applyProtection="1">
      <alignment horizontal="center" vertical="center"/>
    </xf>
    <xf numFmtId="0" fontId="3" fillId="53" borderId="0" xfId="0" applyFont="1" applyFill="1" applyBorder="1" applyProtection="1">
      <alignment vertical="center"/>
    </xf>
    <xf numFmtId="0" fontId="0" fillId="53" borderId="0" xfId="0" applyFont="1" applyFill="1" applyBorder="1" applyAlignment="1" applyProtection="1">
      <alignment horizontal="right" vertical="center"/>
    </xf>
    <xf numFmtId="0" fontId="3" fillId="34" borderId="0" xfId="0" applyFont="1" applyFill="1" applyBorder="1" applyProtection="1">
      <alignment vertical="center"/>
    </xf>
    <xf numFmtId="0" fontId="0" fillId="34" borderId="56" xfId="0" applyFont="1" applyFill="1" applyBorder="1" applyAlignment="1" applyProtection="1">
      <alignment vertical="center"/>
    </xf>
    <xf numFmtId="0" fontId="0" fillId="34" borderId="0" xfId="0" applyFont="1" applyFill="1" applyBorder="1" applyAlignment="1" applyProtection="1">
      <alignment vertical="center"/>
    </xf>
    <xf numFmtId="0" fontId="3" fillId="34" borderId="0" xfId="0" applyFont="1" applyFill="1" applyBorder="1" applyAlignment="1" applyProtection="1">
      <alignment vertical="center"/>
    </xf>
    <xf numFmtId="0" fontId="10" fillId="53" borderId="0" xfId="0" applyFont="1" applyFill="1" applyBorder="1" applyAlignment="1" applyProtection="1">
      <alignment vertical="center" wrapText="1"/>
    </xf>
    <xf numFmtId="0" fontId="45" fillId="0" borderId="0" xfId="9" applyFont="1" applyAlignment="1" applyProtection="1">
      <alignment horizontal="left" vertical="center"/>
    </xf>
    <xf numFmtId="0" fontId="58" fillId="0" borderId="141" xfId="9" applyFont="1" applyBorder="1" applyAlignment="1" applyProtection="1">
      <alignment vertical="center"/>
    </xf>
    <xf numFmtId="0" fontId="45" fillId="0" borderId="143" xfId="9" applyFont="1" applyBorder="1" applyAlignment="1" applyProtection="1">
      <alignment horizontal="left" vertical="center"/>
    </xf>
    <xf numFmtId="0" fontId="48" fillId="38" borderId="144" xfId="9" applyFont="1" applyFill="1" applyBorder="1" applyAlignment="1" applyProtection="1">
      <alignment horizontal="center" vertical="center"/>
    </xf>
    <xf numFmtId="0" fontId="59" fillId="38" borderId="145" xfId="9" applyFont="1" applyFill="1" applyBorder="1" applyAlignment="1" applyProtection="1">
      <alignment horizontal="left" vertical="center"/>
    </xf>
    <xf numFmtId="0" fontId="45" fillId="38" borderId="145" xfId="9" applyFont="1" applyFill="1" applyBorder="1" applyAlignment="1" applyProtection="1">
      <alignment horizontal="left" vertical="center" wrapText="1"/>
    </xf>
    <xf numFmtId="0" fontId="45" fillId="38" borderId="146" xfId="9" applyFont="1" applyFill="1" applyBorder="1" applyAlignment="1" applyProtection="1">
      <alignment horizontal="left" vertical="center"/>
    </xf>
    <xf numFmtId="0" fontId="45" fillId="0" borderId="17" xfId="9" applyFont="1" applyBorder="1" applyAlignment="1" applyProtection="1">
      <alignment horizontal="left" vertical="center"/>
    </xf>
    <xf numFmtId="0" fontId="45" fillId="0" borderId="0" xfId="9" applyFont="1" applyBorder="1" applyAlignment="1" applyProtection="1">
      <alignment horizontal="center" vertical="center"/>
    </xf>
    <xf numFmtId="0" fontId="45" fillId="0" borderId="0" xfId="9" applyFont="1" applyBorder="1" applyAlignment="1" applyProtection="1">
      <alignment horizontal="left" vertical="center"/>
    </xf>
    <xf numFmtId="0" fontId="45" fillId="0" borderId="0" xfId="9" applyFont="1" applyBorder="1" applyAlignment="1" applyProtection="1">
      <alignment horizontal="left" vertical="center" wrapText="1"/>
    </xf>
    <xf numFmtId="0" fontId="45" fillId="0" borderId="29" xfId="9" applyFont="1" applyBorder="1" applyAlignment="1" applyProtection="1">
      <alignment horizontal="left" vertical="center"/>
    </xf>
    <xf numFmtId="0" fontId="60" fillId="0" borderId="0" xfId="9" applyFont="1" applyFill="1" applyBorder="1" applyAlignment="1" applyProtection="1">
      <alignment horizontal="left" vertical="center"/>
    </xf>
    <xf numFmtId="0" fontId="60" fillId="0" borderId="0" xfId="9" applyFont="1" applyFill="1" applyBorder="1" applyAlignment="1" applyProtection="1">
      <alignment horizontal="left" vertical="center" wrapText="1"/>
    </xf>
    <xf numFmtId="0" fontId="60" fillId="0" borderId="17" xfId="9" applyFont="1" applyFill="1" applyBorder="1" applyAlignment="1" applyProtection="1">
      <alignment horizontal="left" vertical="center"/>
    </xf>
    <xf numFmtId="0" fontId="60" fillId="0" borderId="0" xfId="9" applyFont="1" applyFill="1" applyBorder="1" applyAlignment="1" applyProtection="1">
      <alignment horizontal="center" vertical="center" wrapText="1"/>
    </xf>
    <xf numFmtId="0" fontId="60" fillId="0" borderId="29" xfId="9" applyFont="1" applyFill="1" applyBorder="1" applyAlignment="1" applyProtection="1">
      <alignment horizontal="left" vertical="center"/>
    </xf>
    <xf numFmtId="0" fontId="60" fillId="0" borderId="0" xfId="9" applyFont="1" applyFill="1" applyAlignment="1" applyProtection="1">
      <alignment horizontal="left" vertical="center"/>
    </xf>
    <xf numFmtId="0" fontId="45" fillId="0" borderId="17" xfId="9" applyFont="1" applyFill="1" applyBorder="1" applyAlignment="1" applyProtection="1">
      <alignment horizontal="left" vertical="center"/>
    </xf>
    <xf numFmtId="0" fontId="45" fillId="0" borderId="0" xfId="9" applyFont="1" applyFill="1" applyBorder="1" applyAlignment="1" applyProtection="1">
      <alignment horizontal="center" vertical="center" wrapText="1"/>
    </xf>
    <xf numFmtId="0" fontId="45" fillId="0" borderId="29" xfId="9" applyFont="1" applyFill="1" applyBorder="1" applyAlignment="1" applyProtection="1">
      <alignment horizontal="left" vertical="center"/>
    </xf>
    <xf numFmtId="0" fontId="45" fillId="0" borderId="0" xfId="9" applyFont="1" applyFill="1" applyAlignment="1" applyProtection="1">
      <alignment horizontal="left" vertical="center"/>
    </xf>
    <xf numFmtId="0" fontId="49" fillId="0" borderId="0" xfId="9" applyFont="1" applyFill="1" applyBorder="1" applyAlignment="1" applyProtection="1">
      <alignment horizontal="left" vertical="center" wrapText="1"/>
    </xf>
    <xf numFmtId="0" fontId="45" fillId="0" borderId="0" xfId="9" applyFont="1" applyFill="1" applyBorder="1" applyAlignment="1" applyProtection="1">
      <alignment horizontal="left" vertical="center"/>
    </xf>
    <xf numFmtId="0" fontId="48" fillId="38" borderId="17" xfId="9" applyFont="1" applyFill="1" applyBorder="1" applyAlignment="1" applyProtection="1">
      <alignment horizontal="center" vertical="center"/>
    </xf>
    <xf numFmtId="0" fontId="59" fillId="38" borderId="0" xfId="9" applyFont="1" applyFill="1" applyBorder="1" applyAlignment="1" applyProtection="1">
      <alignment horizontal="left" vertical="center"/>
    </xf>
    <xf numFmtId="0" fontId="45" fillId="38" borderId="0" xfId="9" applyFont="1" applyFill="1" applyBorder="1" applyAlignment="1" applyProtection="1">
      <alignment horizontal="left" vertical="center" wrapText="1"/>
    </xf>
    <xf numFmtId="0" fontId="45" fillId="38" borderId="29" xfId="9" applyFont="1" applyFill="1" applyBorder="1" applyAlignment="1" applyProtection="1">
      <alignment horizontal="left" vertical="center"/>
    </xf>
    <xf numFmtId="0" fontId="48" fillId="0" borderId="17" xfId="9" applyFont="1" applyFill="1" applyBorder="1" applyAlignment="1" applyProtection="1">
      <alignment horizontal="left" vertical="center"/>
    </xf>
    <xf numFmtId="0" fontId="45" fillId="0" borderId="0" xfId="9" applyFont="1" applyFill="1" applyBorder="1" applyAlignment="1" applyProtection="1">
      <alignment vertical="center"/>
    </xf>
    <xf numFmtId="0" fontId="45" fillId="0" borderId="0" xfId="9" applyFont="1" applyFill="1" applyBorder="1" applyAlignment="1" applyProtection="1">
      <alignment horizontal="left" vertical="center" wrapText="1"/>
    </xf>
    <xf numFmtId="0" fontId="45" fillId="39" borderId="17" xfId="9" applyFont="1" applyFill="1" applyBorder="1" applyAlignment="1" applyProtection="1">
      <alignment horizontal="left" vertical="center"/>
    </xf>
    <xf numFmtId="0" fontId="45" fillId="39" borderId="0" xfId="9" applyFont="1" applyFill="1" applyBorder="1" applyAlignment="1" applyProtection="1">
      <alignment horizontal="center" vertical="center"/>
    </xf>
    <xf numFmtId="0" fontId="63" fillId="39" borderId="0" xfId="9" applyFont="1" applyFill="1" applyBorder="1" applyAlignment="1" applyProtection="1">
      <alignment horizontal="left" vertical="center"/>
    </xf>
    <xf numFmtId="0" fontId="45" fillId="39" borderId="0" xfId="9" applyFont="1" applyFill="1" applyBorder="1" applyAlignment="1" applyProtection="1">
      <alignment horizontal="left" vertical="center" wrapText="1"/>
    </xf>
    <xf numFmtId="0" fontId="45" fillId="39" borderId="29" xfId="9" applyFont="1" applyFill="1" applyBorder="1" applyAlignment="1" applyProtection="1">
      <alignment horizontal="left" vertical="center"/>
    </xf>
    <xf numFmtId="0" fontId="45" fillId="39" borderId="0" xfId="9" applyFont="1" applyFill="1" applyBorder="1" applyAlignment="1" applyProtection="1">
      <alignment horizontal="left" vertical="center"/>
    </xf>
    <xf numFmtId="0" fontId="65" fillId="0" borderId="0" xfId="9" applyFont="1" applyBorder="1" applyAlignment="1" applyProtection="1">
      <alignment horizontal="left" vertical="center" wrapText="1"/>
    </xf>
    <xf numFmtId="0" fontId="45" fillId="27" borderId="1" xfId="9" applyFont="1" applyFill="1" applyBorder="1" applyAlignment="1" applyProtection="1">
      <alignment horizontal="center" vertical="center" shrinkToFit="1"/>
    </xf>
    <xf numFmtId="176" fontId="45" fillId="28" borderId="1" xfId="9" applyNumberFormat="1" applyFont="1" applyFill="1" applyBorder="1" applyAlignment="1" applyProtection="1">
      <alignment horizontal="center" vertical="center"/>
    </xf>
    <xf numFmtId="0" fontId="45" fillId="30" borderId="1" xfId="9" applyFont="1" applyFill="1" applyBorder="1" applyAlignment="1" applyProtection="1">
      <alignment horizontal="center" vertical="center"/>
    </xf>
    <xf numFmtId="0" fontId="45" fillId="0" borderId="0" xfId="9" applyFont="1" applyBorder="1" applyAlignment="1" applyProtection="1">
      <alignment horizontal="center" vertical="center" wrapText="1"/>
    </xf>
    <xf numFmtId="0" fontId="45" fillId="39" borderId="0" xfId="9" applyFont="1" applyFill="1" applyBorder="1" applyAlignment="1" applyProtection="1">
      <alignment horizontal="center" vertical="center" wrapText="1"/>
    </xf>
    <xf numFmtId="0" fontId="45" fillId="39" borderId="0" xfId="9" applyFont="1" applyFill="1" applyBorder="1" applyAlignment="1" applyProtection="1">
      <alignment vertical="center"/>
    </xf>
    <xf numFmtId="0" fontId="45" fillId="39" borderId="0" xfId="9" applyFont="1" applyFill="1" applyBorder="1" applyAlignment="1" applyProtection="1">
      <alignment vertical="center" wrapText="1"/>
    </xf>
    <xf numFmtId="0" fontId="45" fillId="0" borderId="0" xfId="9" applyFont="1" applyFill="1" applyBorder="1" applyAlignment="1" applyProtection="1">
      <alignment vertical="center" wrapText="1"/>
    </xf>
    <xf numFmtId="0" fontId="45" fillId="0" borderId="36" xfId="9" applyFont="1" applyFill="1" applyBorder="1" applyAlignment="1" applyProtection="1">
      <alignment horizontal="left" vertical="center"/>
    </xf>
    <xf numFmtId="0" fontId="45" fillId="0" borderId="137" xfId="9" applyFont="1" applyFill="1" applyBorder="1" applyAlignment="1" applyProtection="1">
      <alignment horizontal="center" vertical="center" wrapText="1"/>
    </xf>
    <xf numFmtId="0" fontId="45" fillId="0" borderId="139" xfId="9" applyFont="1" applyFill="1" applyBorder="1" applyAlignment="1" applyProtection="1">
      <alignment horizontal="left" vertical="center"/>
    </xf>
    <xf numFmtId="0" fontId="45" fillId="0" borderId="0" xfId="9" applyFont="1" applyAlignment="1" applyProtection="1">
      <alignment horizontal="left" vertical="center" wrapText="1"/>
    </xf>
    <xf numFmtId="183" fontId="14" fillId="0" borderId="58" xfId="0" applyNumberFormat="1" applyFont="1" applyFill="1" applyBorder="1" applyAlignment="1" applyProtection="1">
      <alignment horizontal="center" vertical="center"/>
    </xf>
    <xf numFmtId="176" fontId="68" fillId="0" borderId="0" xfId="0" applyNumberFormat="1" applyFont="1" applyFill="1" applyBorder="1" applyAlignment="1" applyProtection="1">
      <alignment horizontal="center" vertical="center"/>
    </xf>
    <xf numFmtId="176" fontId="68" fillId="28" borderId="0" xfId="0" applyNumberFormat="1" applyFont="1" applyFill="1" applyBorder="1" applyAlignment="1" applyProtection="1">
      <alignment horizontal="center" vertical="center"/>
    </xf>
    <xf numFmtId="0" fontId="26" fillId="0" borderId="101" xfId="0" applyFont="1" applyFill="1" applyBorder="1" applyAlignment="1" applyProtection="1">
      <alignment horizontal="left" vertical="center" shrinkToFit="1"/>
    </xf>
    <xf numFmtId="0" fontId="26" fillId="0" borderId="74" xfId="0" applyFont="1" applyFill="1" applyBorder="1" applyAlignment="1" applyProtection="1">
      <alignment horizontal="left" vertical="center" shrinkToFit="1"/>
    </xf>
    <xf numFmtId="0" fontId="26" fillId="0" borderId="150" xfId="0" applyFont="1" applyFill="1" applyBorder="1" applyAlignment="1" applyProtection="1">
      <alignment horizontal="left" vertical="center" shrinkToFit="1"/>
    </xf>
    <xf numFmtId="0" fontId="10" fillId="0" borderId="1" xfId="0" applyFont="1" applyFill="1" applyBorder="1" applyAlignment="1" applyProtection="1">
      <alignment horizontal="left" vertical="center" wrapText="1"/>
    </xf>
    <xf numFmtId="0" fontId="0" fillId="0" borderId="1" xfId="0" applyFont="1" applyFill="1" applyBorder="1" applyAlignment="1" applyProtection="1">
      <alignment horizontal="center" vertical="center" wrapText="1"/>
    </xf>
    <xf numFmtId="0" fontId="54" fillId="34" borderId="0" xfId="0" applyFont="1" applyFill="1" applyBorder="1" applyAlignment="1" applyProtection="1">
      <alignment horizontal="right" vertical="center"/>
    </xf>
    <xf numFmtId="0" fontId="10" fillId="34" borderId="0" xfId="0" applyFont="1" applyFill="1" applyBorder="1" applyProtection="1">
      <alignment vertical="center"/>
    </xf>
    <xf numFmtId="0" fontId="0" fillId="0" borderId="164" xfId="0" applyBorder="1" applyProtection="1">
      <alignment vertical="center"/>
    </xf>
    <xf numFmtId="0" fontId="10" fillId="9" borderId="0" xfId="0" applyFont="1" applyFill="1" applyBorder="1" applyAlignment="1" applyProtection="1">
      <alignment horizontal="left" vertical="center" wrapText="1"/>
    </xf>
    <xf numFmtId="0" fontId="54" fillId="0" borderId="0" xfId="0" applyFont="1" applyAlignment="1" applyProtection="1">
      <alignment horizontal="right" vertical="center"/>
    </xf>
    <xf numFmtId="0" fontId="10" fillId="32" borderId="1" xfId="0" applyFont="1" applyFill="1" applyBorder="1" applyAlignment="1" applyProtection="1">
      <alignment horizontal="center" vertical="center" wrapText="1"/>
    </xf>
    <xf numFmtId="0" fontId="10" fillId="32" borderId="1" xfId="0" applyFont="1" applyFill="1" applyBorder="1" applyAlignment="1" applyProtection="1">
      <alignment horizontal="center" vertical="center" shrinkToFit="1"/>
    </xf>
    <xf numFmtId="0" fontId="10" fillId="32" borderId="1" xfId="0" applyFont="1" applyFill="1" applyBorder="1" applyAlignment="1" applyProtection="1">
      <alignment horizontal="left" vertical="center" wrapText="1"/>
    </xf>
    <xf numFmtId="0" fontId="10" fillId="46" borderId="35" xfId="0" applyFont="1" applyFill="1" applyBorder="1" applyAlignment="1" applyProtection="1">
      <alignment horizontal="center" vertical="center"/>
      <protection locked="0"/>
    </xf>
    <xf numFmtId="0" fontId="18" fillId="32" borderId="13" xfId="0" applyFont="1" applyFill="1" applyBorder="1" applyAlignment="1" applyProtection="1">
      <alignment horizontal="left" vertical="center"/>
      <protection locked="0"/>
    </xf>
    <xf numFmtId="0" fontId="18" fillId="32" borderId="42" xfId="0" applyFont="1" applyFill="1" applyBorder="1" applyAlignment="1" applyProtection="1">
      <alignment horizontal="left" vertical="center"/>
      <protection locked="0"/>
    </xf>
    <xf numFmtId="0" fontId="8" fillId="0" borderId="0" xfId="0" applyFont="1" applyFill="1" applyBorder="1" applyAlignment="1" applyProtection="1">
      <alignment horizontal="center" vertical="center" wrapText="1"/>
    </xf>
    <xf numFmtId="0" fontId="6" fillId="0" borderId="11" xfId="0" applyFont="1" applyFill="1" applyBorder="1" applyAlignment="1" applyProtection="1">
      <alignment vertical="center"/>
    </xf>
    <xf numFmtId="0" fontId="5" fillId="0" borderId="11" xfId="0" applyFont="1" applyFill="1" applyBorder="1" applyAlignment="1" applyProtection="1">
      <alignment vertical="center"/>
    </xf>
    <xf numFmtId="0" fontId="10" fillId="0" borderId="11" xfId="0" applyFont="1" applyFill="1" applyBorder="1" applyProtection="1">
      <alignment vertical="center"/>
    </xf>
    <xf numFmtId="0" fontId="5" fillId="0" borderId="185" xfId="0" applyFont="1" applyFill="1" applyBorder="1" applyAlignment="1" applyProtection="1">
      <alignment vertical="center"/>
    </xf>
    <xf numFmtId="0" fontId="6" fillId="0" borderId="185" xfId="0" applyFont="1" applyFill="1" applyBorder="1" applyProtection="1">
      <alignment vertical="center"/>
    </xf>
    <xf numFmtId="0" fontId="5" fillId="0" borderId="185" xfId="0" applyFont="1" applyFill="1" applyBorder="1" applyAlignment="1" applyProtection="1">
      <alignment vertical="center" wrapText="1"/>
    </xf>
    <xf numFmtId="0" fontId="6" fillId="0" borderId="185" xfId="0" applyFont="1" applyFill="1" applyBorder="1" applyAlignment="1" applyProtection="1">
      <alignment vertical="center" wrapText="1"/>
    </xf>
    <xf numFmtId="0" fontId="6" fillId="0" borderId="185" xfId="0" applyFont="1" applyFill="1" applyBorder="1" applyAlignment="1" applyProtection="1">
      <alignment horizontal="center" vertical="center"/>
    </xf>
    <xf numFmtId="0" fontId="10" fillId="0" borderId="185" xfId="0" applyFont="1" applyFill="1" applyBorder="1" applyProtection="1">
      <alignment vertical="center"/>
    </xf>
    <xf numFmtId="49" fontId="67" fillId="12" borderId="5" xfId="0" applyNumberFormat="1" applyFont="1" applyFill="1" applyBorder="1" applyAlignment="1" applyProtection="1">
      <alignment vertical="center"/>
    </xf>
    <xf numFmtId="0" fontId="67" fillId="12" borderId="5" xfId="0" applyFont="1" applyFill="1" applyBorder="1" applyAlignment="1" applyProtection="1">
      <alignment vertical="center" wrapText="1"/>
    </xf>
    <xf numFmtId="177" fontId="67" fillId="19" borderId="1" xfId="0" applyNumberFormat="1" applyFont="1" applyFill="1" applyBorder="1" applyAlignment="1" applyProtection="1">
      <alignment horizontal="center" vertical="center"/>
      <protection locked="0"/>
    </xf>
    <xf numFmtId="0" fontId="84" fillId="0" borderId="0" xfId="0" applyFont="1" applyFill="1" applyBorder="1" applyProtection="1">
      <alignment vertical="center"/>
    </xf>
    <xf numFmtId="0" fontId="26" fillId="0" borderId="51" xfId="0" applyFont="1" applyFill="1" applyBorder="1" applyAlignment="1" applyProtection="1">
      <alignment vertical="center"/>
      <protection hidden="1"/>
    </xf>
    <xf numFmtId="182" fontId="85" fillId="0" borderId="0" xfId="0" applyNumberFormat="1" applyFont="1" applyFill="1" applyBorder="1" applyAlignment="1" applyProtection="1">
      <alignment vertical="center"/>
      <protection hidden="1"/>
    </xf>
    <xf numFmtId="0" fontId="85" fillId="0" borderId="0" xfId="0" applyFont="1" applyFill="1" applyBorder="1" applyAlignment="1" applyProtection="1">
      <alignment vertical="center"/>
    </xf>
    <xf numFmtId="182" fontId="86" fillId="0" borderId="0" xfId="0" applyNumberFormat="1" applyFont="1" applyFill="1" applyAlignment="1" applyProtection="1">
      <alignment vertical="center"/>
      <protection hidden="1"/>
    </xf>
    <xf numFmtId="182" fontId="86" fillId="0" borderId="0" xfId="0" applyNumberFormat="1" applyFont="1" applyFill="1" applyBorder="1" applyAlignment="1" applyProtection="1">
      <alignment vertical="center"/>
      <protection hidden="1"/>
    </xf>
    <xf numFmtId="0" fontId="67" fillId="0" borderId="0" xfId="0" applyFont="1" applyFill="1" applyBorder="1" applyAlignment="1" applyProtection="1">
      <alignment vertical="center"/>
    </xf>
    <xf numFmtId="182" fontId="85" fillId="0" borderId="0" xfId="0" applyNumberFormat="1" applyFont="1" applyFill="1" applyBorder="1" applyProtection="1">
      <alignment vertical="center"/>
      <protection hidden="1"/>
    </xf>
    <xf numFmtId="182" fontId="67" fillId="0" borderId="0" xfId="0" applyNumberFormat="1" applyFont="1" applyFill="1" applyBorder="1" applyAlignment="1" applyProtection="1">
      <alignment vertical="center"/>
      <protection hidden="1"/>
    </xf>
    <xf numFmtId="0" fontId="67" fillId="0" borderId="5" xfId="0" applyFont="1" applyFill="1" applyBorder="1" applyAlignment="1" applyProtection="1">
      <alignment vertical="center" wrapText="1"/>
    </xf>
    <xf numFmtId="0" fontId="67" fillId="37" borderId="0" xfId="0" applyFont="1" applyFill="1" applyBorder="1" applyAlignment="1" applyProtection="1">
      <alignment vertical="center"/>
    </xf>
    <xf numFmtId="0" fontId="86" fillId="0" borderId="0" xfId="0" applyFont="1" applyFill="1" applyBorder="1" applyAlignment="1" applyProtection="1">
      <alignment vertical="center"/>
    </xf>
    <xf numFmtId="182" fontId="86" fillId="0" borderId="0" xfId="0" applyNumberFormat="1" applyFont="1" applyFill="1" applyAlignment="1" applyProtection="1">
      <alignment horizontal="left" vertical="center"/>
      <protection hidden="1"/>
    </xf>
    <xf numFmtId="0" fontId="67" fillId="0" borderId="20" xfId="0" applyFont="1" applyFill="1" applyBorder="1" applyAlignment="1" applyProtection="1">
      <alignment horizontal="center" vertical="center"/>
    </xf>
    <xf numFmtId="0" fontId="13" fillId="21" borderId="0" xfId="0" applyFont="1" applyFill="1" applyAlignment="1" applyProtection="1">
      <alignment horizontal="center" vertical="center"/>
    </xf>
    <xf numFmtId="0" fontId="10" fillId="2" borderId="37" xfId="0" applyFont="1" applyFill="1" applyBorder="1" applyAlignment="1" applyProtection="1">
      <alignment horizontal="center" vertical="center"/>
    </xf>
    <xf numFmtId="0" fontId="10" fillId="2" borderId="35" xfId="0" applyFont="1" applyFill="1" applyBorder="1" applyAlignment="1" applyProtection="1">
      <alignment horizontal="center" vertical="center"/>
    </xf>
    <xf numFmtId="0" fontId="10" fillId="5" borderId="1" xfId="0" applyFont="1" applyFill="1" applyBorder="1" applyAlignment="1" applyProtection="1">
      <alignment horizontal="left" vertical="center" wrapText="1"/>
      <protection locked="0"/>
    </xf>
    <xf numFmtId="0" fontId="10" fillId="2" borderId="80" xfId="0" applyFont="1" applyFill="1" applyBorder="1" applyAlignment="1" applyProtection="1">
      <alignment horizontal="center" vertical="center"/>
    </xf>
    <xf numFmtId="0" fontId="6" fillId="55" borderId="0" xfId="0" applyFont="1" applyFill="1" applyProtection="1">
      <alignment vertical="center"/>
    </xf>
    <xf numFmtId="0" fontId="6" fillId="55" borderId="0" xfId="0" applyFont="1" applyFill="1" applyBorder="1" applyProtection="1">
      <alignment vertical="center"/>
    </xf>
    <xf numFmtId="0" fontId="5" fillId="55" borderId="0" xfId="0" applyFont="1" applyFill="1" applyBorder="1" applyProtection="1">
      <alignment vertical="center"/>
    </xf>
    <xf numFmtId="0" fontId="5" fillId="0" borderId="5" xfId="0" applyFont="1" applyFill="1" applyBorder="1" applyAlignment="1" applyProtection="1">
      <alignment horizontal="left" vertical="center"/>
    </xf>
    <xf numFmtId="0" fontId="26" fillId="8" borderId="1" xfId="0" applyFont="1" applyFill="1" applyBorder="1" applyAlignment="1" applyProtection="1">
      <alignment horizontal="center" vertical="center" wrapText="1"/>
      <protection locked="0"/>
    </xf>
    <xf numFmtId="0" fontId="5" fillId="0" borderId="186" xfId="0" applyFont="1" applyBorder="1" applyProtection="1">
      <alignment vertical="center"/>
    </xf>
    <xf numFmtId="0" fontId="6" fillId="0" borderId="186" xfId="0" applyFont="1" applyBorder="1" applyProtection="1">
      <alignment vertical="center"/>
    </xf>
    <xf numFmtId="0" fontId="5" fillId="0" borderId="186" xfId="0" applyFont="1" applyBorder="1" applyAlignment="1" applyProtection="1">
      <alignment vertical="center" wrapText="1"/>
    </xf>
    <xf numFmtId="0" fontId="6" fillId="0" borderId="186" xfId="0" applyFont="1" applyBorder="1" applyAlignment="1" applyProtection="1">
      <alignment vertical="center" wrapText="1"/>
    </xf>
    <xf numFmtId="0" fontId="6" fillId="0" borderId="186" xfId="0" applyFont="1" applyBorder="1" applyAlignment="1" applyProtection="1">
      <alignment horizontal="center" vertical="center"/>
    </xf>
    <xf numFmtId="0" fontId="10" fillId="0" borderId="186" xfId="0" applyFont="1" applyBorder="1" applyProtection="1">
      <alignment vertical="center"/>
    </xf>
    <xf numFmtId="0" fontId="4" fillId="0" borderId="85" xfId="0" applyFont="1" applyFill="1" applyBorder="1" applyAlignment="1" applyProtection="1">
      <alignment horizontal="center" vertical="center"/>
    </xf>
    <xf numFmtId="0" fontId="5" fillId="0" borderId="10" xfId="0" applyFont="1" applyFill="1" applyBorder="1" applyAlignment="1" applyProtection="1">
      <alignment horizontal="left" vertical="center"/>
    </xf>
    <xf numFmtId="0" fontId="10" fillId="0" borderId="5" xfId="19" applyFont="1" applyFill="1" applyBorder="1" applyAlignment="1" applyProtection="1">
      <alignment horizontal="left" vertical="center"/>
    </xf>
    <xf numFmtId="0" fontId="0" fillId="0" borderId="9" xfId="0" applyFont="1" applyFill="1" applyBorder="1" applyAlignment="1" applyProtection="1">
      <alignment horizontal="left" vertical="center"/>
    </xf>
    <xf numFmtId="0" fontId="6" fillId="34" borderId="5" xfId="0" applyFont="1" applyFill="1" applyBorder="1" applyAlignment="1" applyProtection="1">
      <alignment vertical="center"/>
    </xf>
    <xf numFmtId="0" fontId="14" fillId="0" borderId="51" xfId="0" applyFont="1" applyFill="1" applyBorder="1" applyAlignment="1" applyProtection="1">
      <alignment horizontal="center" vertical="center"/>
      <protection hidden="1"/>
    </xf>
    <xf numFmtId="0" fontId="11" fillId="34" borderId="5" xfId="0" applyFont="1" applyFill="1" applyBorder="1" applyProtection="1">
      <alignment vertical="center"/>
    </xf>
    <xf numFmtId="182" fontId="87" fillId="0" borderId="0" xfId="0" applyNumberFormat="1" applyFont="1" applyFill="1" applyAlignment="1" applyProtection="1">
      <alignment horizontal="left" vertical="center"/>
      <protection hidden="1"/>
    </xf>
    <xf numFmtId="182" fontId="87" fillId="0" borderId="0" xfId="0" applyNumberFormat="1" applyFont="1" applyFill="1" applyBorder="1" applyAlignment="1" applyProtection="1">
      <alignment vertical="center"/>
      <protection hidden="1"/>
    </xf>
    <xf numFmtId="0" fontId="6" fillId="8" borderId="1" xfId="0" applyFont="1" applyFill="1" applyBorder="1" applyAlignment="1" applyProtection="1">
      <alignment horizontal="center" vertical="center"/>
      <protection locked="0"/>
    </xf>
    <xf numFmtId="182" fontId="87" fillId="0" borderId="0" xfId="0" applyNumberFormat="1" applyFont="1" applyFill="1" applyAlignment="1" applyProtection="1">
      <alignment vertical="center"/>
      <protection hidden="1"/>
    </xf>
    <xf numFmtId="0" fontId="26" fillId="0" borderId="189" xfId="0" applyFont="1" applyBorder="1" applyAlignment="1" applyProtection="1">
      <alignment horizontal="left" vertical="center" shrinkToFit="1"/>
    </xf>
    <xf numFmtId="0" fontId="26" fillId="0" borderId="156" xfId="0" applyFont="1" applyBorder="1" applyAlignment="1" applyProtection="1">
      <alignment horizontal="left" vertical="center" shrinkToFit="1"/>
    </xf>
    <xf numFmtId="0" fontId="4" fillId="0" borderId="9" xfId="0" applyFont="1" applyFill="1" applyBorder="1" applyProtection="1">
      <alignment vertical="center"/>
    </xf>
    <xf numFmtId="0" fontId="4" fillId="0" borderId="32" xfId="0" applyFont="1" applyFill="1" applyBorder="1" applyProtection="1">
      <alignment vertical="center"/>
    </xf>
    <xf numFmtId="0" fontId="4" fillId="0" borderId="30" xfId="0" applyFont="1" applyFill="1" applyBorder="1" applyProtection="1">
      <alignment vertical="center"/>
    </xf>
    <xf numFmtId="0" fontId="68" fillId="0" borderId="0" xfId="0" applyFont="1" applyFill="1" applyBorder="1" applyAlignment="1" applyProtection="1">
      <alignment horizontal="center" vertical="center"/>
    </xf>
    <xf numFmtId="0" fontId="68" fillId="0" borderId="0" xfId="0" applyFont="1" applyFill="1" applyBorder="1" applyAlignment="1" applyProtection="1">
      <alignment horizontal="left" vertical="center"/>
    </xf>
    <xf numFmtId="0" fontId="68" fillId="0" borderId="0" xfId="0" applyFont="1" applyFill="1" applyBorder="1" applyAlignment="1" applyProtection="1">
      <alignment vertical="center" wrapText="1"/>
    </xf>
    <xf numFmtId="0" fontId="69" fillId="0" borderId="0" xfId="0" applyFont="1" applyFill="1" applyBorder="1" applyProtection="1">
      <alignment vertical="center"/>
    </xf>
    <xf numFmtId="0" fontId="68" fillId="0" borderId="0" xfId="0" applyFont="1" applyFill="1" applyBorder="1" applyAlignment="1" applyProtection="1">
      <alignment horizontal="center" vertical="center" wrapText="1"/>
    </xf>
    <xf numFmtId="0" fontId="66" fillId="0" borderId="0" xfId="0" applyFont="1" applyFill="1" applyBorder="1" applyAlignment="1" applyProtection="1">
      <alignment vertical="center" wrapText="1"/>
    </xf>
    <xf numFmtId="0" fontId="67" fillId="0" borderId="0" xfId="0" applyFont="1" applyFill="1" applyBorder="1" applyAlignment="1" applyProtection="1">
      <alignment vertical="center" wrapText="1"/>
    </xf>
    <xf numFmtId="0" fontId="68" fillId="0" borderId="30" xfId="0" applyFont="1" applyFill="1" applyBorder="1" applyProtection="1">
      <alignment vertical="center"/>
    </xf>
    <xf numFmtId="0" fontId="68" fillId="0" borderId="17" xfId="0" applyFont="1" applyFill="1" applyBorder="1" applyProtection="1">
      <alignment vertical="center"/>
    </xf>
    <xf numFmtId="0" fontId="4" fillId="0" borderId="29" xfId="0" applyFont="1" applyFill="1" applyBorder="1" applyProtection="1">
      <alignment vertical="center"/>
    </xf>
    <xf numFmtId="0" fontId="55" fillId="0" borderId="0" xfId="0" applyFont="1" applyFill="1" applyAlignment="1" applyProtection="1">
      <alignment horizontal="left" vertical="center"/>
    </xf>
    <xf numFmtId="183" fontId="0" fillId="0" borderId="0" xfId="0" applyNumberFormat="1" applyFont="1" applyFill="1" applyBorder="1" applyAlignment="1" applyProtection="1">
      <alignment horizontal="center" vertical="center"/>
      <protection hidden="1"/>
    </xf>
    <xf numFmtId="183" fontId="0" fillId="21" borderId="0" xfId="0" applyNumberFormat="1" applyFont="1" applyFill="1" applyBorder="1" applyAlignment="1" applyProtection="1">
      <alignment horizontal="center" vertical="center"/>
      <protection hidden="1"/>
    </xf>
    <xf numFmtId="183" fontId="0" fillId="21" borderId="0" xfId="0" applyNumberFormat="1" applyFont="1" applyFill="1" applyBorder="1" applyProtection="1">
      <alignment vertical="center"/>
      <protection hidden="1"/>
    </xf>
    <xf numFmtId="183" fontId="0" fillId="21" borderId="0" xfId="0" applyNumberFormat="1" applyFill="1" applyBorder="1" applyProtection="1">
      <alignment vertical="center"/>
      <protection hidden="1"/>
    </xf>
    <xf numFmtId="0" fontId="10" fillId="40" borderId="55" xfId="0" applyFont="1" applyFill="1" applyBorder="1" applyProtection="1">
      <alignment vertical="center"/>
      <protection locked="0"/>
    </xf>
    <xf numFmtId="0" fontId="68" fillId="0" borderId="85" xfId="0" applyFont="1" applyFill="1" applyBorder="1" applyProtection="1">
      <alignment vertical="center"/>
    </xf>
    <xf numFmtId="0" fontId="68" fillId="0" borderId="11" xfId="0" applyFont="1" applyFill="1" applyBorder="1" applyProtection="1">
      <alignment vertical="center"/>
    </xf>
    <xf numFmtId="186" fontId="6" fillId="0" borderId="1" xfId="0" applyNumberFormat="1" applyFont="1" applyFill="1" applyBorder="1" applyAlignment="1" applyProtection="1">
      <alignment horizontal="center" vertical="center"/>
    </xf>
    <xf numFmtId="186" fontId="26" fillId="0" borderId="1" xfId="0" applyNumberFormat="1" applyFont="1" applyFill="1" applyBorder="1" applyAlignment="1" applyProtection="1">
      <alignment horizontal="center" vertical="center"/>
    </xf>
    <xf numFmtId="0" fontId="10" fillId="32" borderId="42" xfId="0" applyFont="1" applyFill="1" applyBorder="1" applyAlignment="1" applyProtection="1">
      <alignment horizontal="center" vertical="center" wrapText="1"/>
    </xf>
    <xf numFmtId="0" fontId="70" fillId="0" borderId="188" xfId="0" applyFont="1" applyFill="1" applyBorder="1" applyAlignment="1" applyProtection="1">
      <alignment horizontal="center" vertical="center"/>
    </xf>
    <xf numFmtId="0" fontId="10" fillId="0" borderId="191" xfId="0" applyFont="1" applyFill="1" applyBorder="1" applyAlignment="1" applyProtection="1">
      <alignment horizontal="left" vertical="center" wrapText="1"/>
      <protection locked="0"/>
    </xf>
    <xf numFmtId="0" fontId="20" fillId="41" borderId="1" xfId="0" applyFont="1" applyFill="1" applyBorder="1" applyProtection="1">
      <alignment vertical="center"/>
    </xf>
    <xf numFmtId="0" fontId="10" fillId="41" borderId="1" xfId="0" applyFont="1" applyFill="1" applyBorder="1" applyAlignment="1" applyProtection="1">
      <alignment horizontal="center" vertical="center" wrapText="1"/>
    </xf>
    <xf numFmtId="0" fontId="10" fillId="40" borderId="1" xfId="0" applyFont="1" applyFill="1" applyBorder="1" applyAlignment="1" applyProtection="1">
      <alignment horizontal="center" vertical="center"/>
    </xf>
    <xf numFmtId="0" fontId="10" fillId="40" borderId="1" xfId="0" applyFont="1" applyFill="1" applyBorder="1" applyAlignment="1" applyProtection="1">
      <alignment vertical="center" wrapText="1"/>
    </xf>
    <xf numFmtId="0" fontId="70" fillId="41" borderId="1" xfId="0" applyFont="1" applyFill="1" applyBorder="1" applyAlignment="1" applyProtection="1">
      <alignment horizontal="center" vertical="center"/>
    </xf>
    <xf numFmtId="0" fontId="10" fillId="43" borderId="1" xfId="0" applyFont="1" applyFill="1" applyBorder="1" applyAlignment="1" applyProtection="1">
      <alignment horizontal="left" vertical="center" wrapText="1"/>
      <protection locked="0"/>
    </xf>
    <xf numFmtId="0" fontId="10" fillId="44" borderId="1" xfId="0" applyFont="1" applyFill="1" applyBorder="1" applyAlignment="1" applyProtection="1">
      <alignment horizontal="center" vertical="center" wrapText="1"/>
      <protection locked="0"/>
    </xf>
    <xf numFmtId="184" fontId="10" fillId="0" borderId="1" xfId="0" applyNumberFormat="1" applyFont="1" applyFill="1" applyBorder="1" applyAlignment="1" applyProtection="1">
      <alignment horizontal="center" vertical="center"/>
      <protection hidden="1"/>
    </xf>
    <xf numFmtId="0" fontId="26" fillId="13" borderId="14" xfId="0" applyFont="1" applyFill="1" applyBorder="1" applyAlignment="1" applyProtection="1">
      <alignment horizontal="center" vertical="center" wrapText="1"/>
    </xf>
    <xf numFmtId="0" fontId="5" fillId="0" borderId="5" xfId="0" applyFont="1" applyFill="1" applyBorder="1" applyAlignment="1" applyProtection="1">
      <alignment horizontal="left" vertical="center"/>
    </xf>
    <xf numFmtId="0" fontId="55" fillId="0" borderId="0" xfId="0" applyFont="1" applyFill="1" applyProtection="1">
      <alignment vertical="center"/>
    </xf>
    <xf numFmtId="0" fontId="55" fillId="0" borderId="0" xfId="0" applyFont="1" applyFill="1" applyBorder="1" applyProtection="1">
      <alignment vertical="center"/>
    </xf>
    <xf numFmtId="0" fontId="51" fillId="0" borderId="0" xfId="0" applyFont="1" applyFill="1" applyBorder="1" applyProtection="1">
      <alignment vertical="center"/>
    </xf>
    <xf numFmtId="0" fontId="6" fillId="57" borderId="131" xfId="0" applyFont="1" applyFill="1" applyBorder="1" applyAlignment="1" applyProtection="1">
      <alignment horizontal="center" vertical="center"/>
      <protection locked="0"/>
    </xf>
    <xf numFmtId="0" fontId="26" fillId="0" borderId="0" xfId="0" applyFont="1" applyFill="1" applyBorder="1" applyProtection="1">
      <alignment vertical="center"/>
    </xf>
    <xf numFmtId="176" fontId="67" fillId="0" borderId="5" xfId="0" applyNumberFormat="1" applyFont="1" applyFill="1" applyBorder="1" applyAlignment="1" applyProtection="1">
      <alignment horizontal="center" vertical="center"/>
    </xf>
    <xf numFmtId="176" fontId="67" fillId="28" borderId="1" xfId="0" applyNumberFormat="1" applyFont="1" applyFill="1" applyBorder="1" applyAlignment="1" applyProtection="1">
      <alignment horizontal="center" vertical="center"/>
      <protection locked="0"/>
    </xf>
    <xf numFmtId="176" fontId="67" fillId="0" borderId="0" xfId="0" applyNumberFormat="1" applyFont="1" applyFill="1" applyBorder="1" applyAlignment="1" applyProtection="1">
      <alignment horizontal="center" vertical="center"/>
    </xf>
    <xf numFmtId="0" fontId="10" fillId="0" borderId="192" xfId="0" applyFont="1" applyBorder="1" applyProtection="1">
      <alignment vertical="center"/>
    </xf>
    <xf numFmtId="0" fontId="5" fillId="0" borderId="187" xfId="0" applyFont="1" applyBorder="1" applyProtection="1">
      <alignment vertical="center"/>
    </xf>
    <xf numFmtId="0" fontId="5" fillId="0" borderId="17" xfId="0" applyFont="1" applyBorder="1" applyProtection="1">
      <alignment vertical="center"/>
    </xf>
    <xf numFmtId="0" fontId="5" fillId="0" borderId="149" xfId="0" applyFont="1" applyBorder="1" applyAlignment="1" applyProtection="1">
      <alignment horizontal="left" vertical="center" indent="3"/>
    </xf>
    <xf numFmtId="0" fontId="6" fillId="0" borderId="51" xfId="0" applyFont="1" applyBorder="1" applyProtection="1">
      <alignment vertical="center"/>
    </xf>
    <xf numFmtId="0" fontId="10" fillId="0" borderId="51" xfId="0" applyFont="1" applyBorder="1" applyProtection="1">
      <alignment vertical="center"/>
    </xf>
    <xf numFmtId="0" fontId="10" fillId="0" borderId="60" xfId="0" applyFont="1" applyBorder="1" applyProtection="1">
      <alignment vertical="center"/>
    </xf>
    <xf numFmtId="0" fontId="0" fillId="21" borderId="0" xfId="0" applyFill="1" applyAlignment="1" applyProtection="1">
      <alignment horizontal="left" wrapText="1"/>
    </xf>
    <xf numFmtId="0" fontId="11" fillId="0" borderId="0" xfId="0" applyFont="1" applyFill="1" applyAlignment="1" applyProtection="1">
      <alignment horizontal="left" vertical="center" wrapText="1"/>
    </xf>
    <xf numFmtId="0" fontId="42" fillId="0" borderId="59" xfId="2" applyFill="1" applyBorder="1" applyAlignment="1" applyProtection="1">
      <alignment horizontal="left" vertical="center"/>
    </xf>
    <xf numFmtId="0" fontId="42" fillId="0" borderId="1" xfId="2" applyFill="1" applyBorder="1" applyAlignment="1" applyProtection="1">
      <alignment horizontal="center" vertical="center" wrapText="1"/>
    </xf>
    <xf numFmtId="0" fontId="49" fillId="0" borderId="0" xfId="0" applyFont="1" applyFill="1" applyBorder="1" applyAlignment="1" applyProtection="1">
      <alignment horizontal="left" vertical="center"/>
    </xf>
    <xf numFmtId="182" fontId="53" fillId="0" borderId="0" xfId="0" applyNumberFormat="1" applyFont="1" applyFill="1" applyBorder="1" applyAlignment="1" applyProtection="1">
      <alignment vertical="center" wrapText="1"/>
      <protection hidden="1"/>
    </xf>
    <xf numFmtId="182" fontId="5" fillId="0" borderId="0" xfId="0" applyNumberFormat="1" applyFont="1" applyProtection="1">
      <alignment vertical="center"/>
    </xf>
    <xf numFmtId="0" fontId="53" fillId="0" borderId="164" xfId="0" applyFont="1" applyFill="1" applyBorder="1" applyAlignment="1" applyProtection="1">
      <alignment horizontal="left" vertical="top" wrapText="1"/>
    </xf>
    <xf numFmtId="0" fontId="88" fillId="21" borderId="0" xfId="2" applyFont="1" applyFill="1" applyAlignment="1" applyProtection="1">
      <alignment horizontal="left" vertical="center"/>
    </xf>
    <xf numFmtId="0" fontId="70" fillId="40" borderId="164" xfId="0" applyFont="1" applyFill="1" applyBorder="1" applyProtection="1">
      <alignment vertical="center"/>
    </xf>
    <xf numFmtId="0" fontId="70" fillId="34" borderId="0" xfId="0" applyFont="1" applyFill="1" applyBorder="1">
      <alignment vertical="center"/>
    </xf>
    <xf numFmtId="0" fontId="3" fillId="34" borderId="0" xfId="0" applyFont="1" applyFill="1" applyProtection="1">
      <alignment vertical="center"/>
    </xf>
    <xf numFmtId="0" fontId="10" fillId="34" borderId="0" xfId="0" applyFont="1" applyFill="1" applyBorder="1" applyAlignment="1" applyProtection="1">
      <alignment horizontal="center" vertical="center" wrapText="1"/>
    </xf>
    <xf numFmtId="0" fontId="10" fillId="34" borderId="0" xfId="0" applyFont="1" applyFill="1" applyBorder="1" applyAlignment="1" applyProtection="1">
      <alignment horizontal="left" vertical="center" wrapText="1"/>
    </xf>
    <xf numFmtId="0" fontId="10" fillId="34" borderId="0" xfId="0" applyFont="1" applyFill="1" applyBorder="1" applyAlignment="1" applyProtection="1">
      <alignment horizontal="left" vertical="center" shrinkToFit="1"/>
      <protection locked="0"/>
    </xf>
    <xf numFmtId="49" fontId="26" fillId="0" borderId="23" xfId="0" applyNumberFormat="1" applyFont="1" applyFill="1" applyBorder="1" applyAlignment="1" applyProtection="1">
      <alignment vertical="center" wrapText="1"/>
    </xf>
    <xf numFmtId="49" fontId="26" fillId="0" borderId="23" xfId="0" applyNumberFormat="1" applyFont="1" applyFill="1" applyBorder="1" applyAlignment="1" applyProtection="1">
      <alignment horizontal="center" vertical="center" wrapText="1"/>
    </xf>
    <xf numFmtId="49" fontId="26" fillId="0" borderId="23" xfId="0" applyNumberFormat="1" applyFont="1" applyFill="1" applyBorder="1" applyAlignment="1" applyProtection="1">
      <alignment horizontal="left" vertical="center" wrapText="1"/>
    </xf>
    <xf numFmtId="49" fontId="26" fillId="0" borderId="45" xfId="0" applyNumberFormat="1" applyFont="1" applyFill="1" applyBorder="1" applyAlignment="1" applyProtection="1">
      <alignment vertical="center"/>
    </xf>
    <xf numFmtId="49" fontId="26" fillId="0" borderId="44" xfId="0" applyNumberFormat="1" applyFont="1" applyFill="1" applyBorder="1" applyAlignment="1" applyProtection="1">
      <alignment vertical="center"/>
    </xf>
    <xf numFmtId="49" fontId="26" fillId="0" borderId="39" xfId="0" applyNumberFormat="1" applyFont="1" applyFill="1" applyBorder="1" applyAlignment="1" applyProtection="1">
      <alignment vertical="center" wrapText="1"/>
    </xf>
    <xf numFmtId="49" fontId="26" fillId="0" borderId="28" xfId="0" applyNumberFormat="1" applyFont="1" applyFill="1" applyBorder="1" applyAlignment="1" applyProtection="1">
      <alignment horizontal="center" vertical="center" wrapText="1"/>
    </xf>
    <xf numFmtId="49" fontId="26" fillId="0" borderId="21" xfId="0" applyNumberFormat="1" applyFont="1" applyFill="1" applyBorder="1" applyAlignment="1" applyProtection="1">
      <alignment horizontal="center" vertical="center" wrapText="1"/>
    </xf>
    <xf numFmtId="49" fontId="26" fillId="0" borderId="39" xfId="0" applyNumberFormat="1" applyFont="1" applyFill="1" applyBorder="1" applyAlignment="1" applyProtection="1">
      <alignment horizontal="center" vertical="center" wrapText="1"/>
    </xf>
    <xf numFmtId="49" fontId="26" fillId="0" borderId="39" xfId="0" applyNumberFormat="1" applyFont="1" applyFill="1" applyBorder="1" applyAlignment="1" applyProtection="1">
      <alignment vertical="center"/>
    </xf>
    <xf numFmtId="49" fontId="26" fillId="0" borderId="85" xfId="0" applyNumberFormat="1" applyFont="1" applyFill="1" applyBorder="1" applyAlignment="1" applyProtection="1">
      <alignment vertical="center"/>
    </xf>
    <xf numFmtId="49" fontId="26" fillId="0" borderId="38" xfId="0" applyNumberFormat="1" applyFont="1" applyFill="1" applyBorder="1" applyAlignment="1" applyProtection="1">
      <alignment vertical="center"/>
    </xf>
    <xf numFmtId="0" fontId="10" fillId="21" borderId="0" xfId="0" applyFont="1" applyFill="1" applyBorder="1" applyAlignment="1" applyProtection="1">
      <alignment horizontal="left" vertical="center"/>
    </xf>
    <xf numFmtId="0" fontId="0" fillId="21" borderId="0" xfId="0" applyFill="1" applyAlignment="1" applyProtection="1">
      <alignment horizontal="left" wrapText="1"/>
    </xf>
    <xf numFmtId="49" fontId="26" fillId="0" borderId="85" xfId="0" applyNumberFormat="1" applyFont="1" applyFill="1" applyBorder="1" applyAlignment="1" applyProtection="1">
      <alignment horizontal="center" vertical="center" wrapText="1"/>
    </xf>
    <xf numFmtId="49" fontId="26" fillId="13" borderId="11"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49" fontId="26" fillId="0" borderId="91" xfId="0" applyNumberFormat="1" applyFont="1" applyFill="1" applyBorder="1" applyAlignment="1" applyProtection="1">
      <alignment vertical="center"/>
    </xf>
    <xf numFmtId="49" fontId="26" fillId="0" borderId="39" xfId="0" applyNumberFormat="1" applyFont="1" applyFill="1" applyBorder="1" applyAlignment="1" applyProtection="1">
      <alignment horizontal="left" vertical="center" wrapText="1"/>
    </xf>
    <xf numFmtId="49" fontId="26" fillId="54" borderId="11" xfId="0" applyNumberFormat="1" applyFont="1" applyFill="1" applyBorder="1" applyAlignment="1" applyProtection="1">
      <alignment vertical="center"/>
    </xf>
    <xf numFmtId="49" fontId="26" fillId="0" borderId="21" xfId="0" applyNumberFormat="1" applyFont="1" applyFill="1" applyBorder="1" applyAlignment="1" applyProtection="1">
      <alignment horizontal="left" vertical="center" wrapText="1"/>
    </xf>
    <xf numFmtId="49" fontId="26" fillId="0" borderId="11" xfId="0" applyNumberFormat="1" applyFont="1" applyFill="1" applyBorder="1" applyAlignment="1" applyProtection="1">
      <alignment horizontal="center" vertical="center" wrapText="1"/>
    </xf>
    <xf numFmtId="49" fontId="26" fillId="0" borderId="120" xfId="0" applyNumberFormat="1" applyFont="1" applyFill="1" applyBorder="1" applyAlignment="1" applyProtection="1">
      <alignment vertical="center"/>
    </xf>
    <xf numFmtId="49" fontId="26" fillId="0" borderId="198" xfId="0" applyNumberFormat="1" applyFont="1" applyFill="1" applyBorder="1" applyAlignment="1" applyProtection="1">
      <alignment horizontal="center" vertical="center" wrapText="1"/>
    </xf>
    <xf numFmtId="0" fontId="26" fillId="0" borderId="200" xfId="0" applyFont="1" applyFill="1" applyBorder="1" applyAlignment="1" applyProtection="1">
      <alignment vertical="center" wrapText="1"/>
    </xf>
    <xf numFmtId="0" fontId="26" fillId="0" borderId="201" xfId="0" applyFont="1" applyFill="1" applyBorder="1" applyAlignment="1" applyProtection="1">
      <alignment horizontal="right" vertical="center"/>
    </xf>
    <xf numFmtId="0" fontId="26" fillId="0" borderId="202" xfId="0" applyFont="1" applyFill="1" applyBorder="1" applyAlignment="1" applyProtection="1">
      <alignment horizontal="center" vertical="center"/>
    </xf>
    <xf numFmtId="49" fontId="26" fillId="0" borderId="38" xfId="0" applyNumberFormat="1" applyFont="1" applyFill="1" applyBorder="1" applyAlignment="1" applyProtection="1">
      <alignment horizontal="center" vertical="center" wrapText="1"/>
    </xf>
    <xf numFmtId="0" fontId="26" fillId="0" borderId="203" xfId="0" applyFont="1" applyFill="1" applyBorder="1" applyAlignment="1" applyProtection="1">
      <alignment horizontal="center" vertical="center"/>
    </xf>
    <xf numFmtId="49" fontId="26" fillId="0" borderId="85" xfId="0" applyNumberFormat="1" applyFont="1" applyFill="1" applyBorder="1" applyAlignment="1" applyProtection="1">
      <alignment horizontal="left" vertical="center" wrapText="1"/>
    </xf>
    <xf numFmtId="49" fontId="26" fillId="0" borderId="28" xfId="0" applyNumberFormat="1" applyFont="1" applyFill="1" applyBorder="1" applyAlignment="1" applyProtection="1">
      <alignment vertical="center"/>
    </xf>
    <xf numFmtId="49" fontId="26" fillId="0" borderId="21" xfId="0" applyNumberFormat="1" applyFont="1" applyFill="1" applyBorder="1" applyAlignment="1" applyProtection="1">
      <alignment vertical="center"/>
    </xf>
    <xf numFmtId="0" fontId="26" fillId="0" borderId="45" xfId="0" applyFont="1" applyFill="1" applyBorder="1" applyAlignment="1" applyProtection="1">
      <alignment vertical="center"/>
    </xf>
    <xf numFmtId="0" fontId="26" fillId="0" borderId="5" xfId="0" applyFont="1" applyFill="1" applyBorder="1" applyProtection="1">
      <alignment vertical="center"/>
    </xf>
    <xf numFmtId="0" fontId="4" fillId="0" borderId="31" xfId="0" applyFont="1" applyFill="1" applyBorder="1" applyAlignment="1" applyProtection="1">
      <alignment horizontal="center" vertical="center"/>
    </xf>
    <xf numFmtId="176" fontId="66" fillId="0" borderId="13" xfId="0" applyNumberFormat="1" applyFont="1" applyFill="1" applyBorder="1" applyAlignment="1" applyProtection="1">
      <alignment horizontal="center" vertical="center"/>
    </xf>
    <xf numFmtId="0" fontId="26" fillId="0" borderId="12" xfId="0" applyFont="1" applyFill="1" applyBorder="1" applyAlignment="1" applyProtection="1">
      <alignment horizontal="center" vertical="center" wrapText="1"/>
    </xf>
    <xf numFmtId="176" fontId="67" fillId="0" borderId="13" xfId="0" applyNumberFormat="1" applyFont="1" applyFill="1" applyBorder="1" applyAlignment="1" applyProtection="1">
      <alignment horizontal="center" vertical="center"/>
    </xf>
    <xf numFmtId="0" fontId="26" fillId="0" borderId="23" xfId="0" applyFont="1" applyFill="1" applyBorder="1" applyProtection="1">
      <alignment vertical="center"/>
    </xf>
    <xf numFmtId="176" fontId="66" fillId="0" borderId="14" xfId="0" applyNumberFormat="1" applyFont="1" applyFill="1" applyBorder="1" applyAlignment="1" applyProtection="1">
      <alignment horizontal="center" vertical="center"/>
    </xf>
    <xf numFmtId="0" fontId="26" fillId="0" borderId="39" xfId="0" applyFont="1" applyFill="1" applyBorder="1" applyAlignment="1" applyProtection="1">
      <alignment vertical="center"/>
    </xf>
    <xf numFmtId="0" fontId="26" fillId="0" borderId="11" xfId="0" applyFont="1" applyFill="1" applyBorder="1" applyProtection="1">
      <alignment vertical="center"/>
    </xf>
    <xf numFmtId="176" fontId="68" fillId="0" borderId="19" xfId="0" applyNumberFormat="1" applyFont="1" applyFill="1" applyBorder="1" applyAlignment="1" applyProtection="1">
      <alignment horizontal="center" vertical="center"/>
    </xf>
    <xf numFmtId="0" fontId="68" fillId="0" borderId="9" xfId="0" applyFont="1" applyFill="1" applyBorder="1" applyProtection="1">
      <alignment vertical="center"/>
    </xf>
    <xf numFmtId="0" fontId="26" fillId="0" borderId="85" xfId="0" applyFont="1" applyFill="1" applyBorder="1" applyAlignment="1" applyProtection="1">
      <alignment vertical="center"/>
    </xf>
    <xf numFmtId="0" fontId="26" fillId="0" borderId="85" xfId="0" applyFont="1" applyFill="1" applyBorder="1" applyAlignment="1" applyProtection="1">
      <alignment horizontal="left" vertical="center"/>
    </xf>
    <xf numFmtId="0" fontId="26" fillId="0" borderId="38" xfId="0" applyFont="1" applyFill="1" applyBorder="1" applyAlignment="1" applyProtection="1">
      <alignment horizontal="left" vertical="center"/>
    </xf>
    <xf numFmtId="176" fontId="66" fillId="0" borderId="19" xfId="0" applyNumberFormat="1"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176" fontId="66" fillId="0" borderId="121" xfId="0" applyNumberFormat="1" applyFont="1" applyFill="1" applyBorder="1" applyAlignment="1" applyProtection="1">
      <alignment horizontal="center" vertical="center"/>
    </xf>
    <xf numFmtId="49" fontId="26" fillId="12" borderId="11" xfId="0" applyNumberFormat="1" applyFont="1" applyFill="1" applyBorder="1" applyAlignment="1" applyProtection="1">
      <alignment vertical="center"/>
    </xf>
    <xf numFmtId="49" fontId="26" fillId="0" borderId="23" xfId="0" applyNumberFormat="1" applyFont="1" applyFill="1" applyBorder="1" applyAlignment="1" applyProtection="1">
      <alignment horizontal="left" vertical="center"/>
    </xf>
    <xf numFmtId="49" fontId="67" fillId="12" borderId="11" xfId="0" applyNumberFormat="1" applyFont="1" applyFill="1" applyBorder="1" applyAlignment="1" applyProtection="1">
      <alignment vertical="center"/>
    </xf>
    <xf numFmtId="49" fontId="24" fillId="0" borderId="47" xfId="0" applyNumberFormat="1" applyFont="1" applyFill="1" applyBorder="1" applyAlignment="1" applyProtection="1">
      <alignment vertical="center"/>
    </xf>
    <xf numFmtId="49" fontId="24" fillId="10" borderId="47" xfId="0" applyNumberFormat="1" applyFont="1" applyFill="1" applyBorder="1" applyAlignment="1" applyProtection="1">
      <alignment vertical="center"/>
    </xf>
    <xf numFmtId="49" fontId="24" fillId="0" borderId="91" xfId="0" applyNumberFormat="1" applyFont="1" applyFill="1" applyBorder="1" applyAlignment="1" applyProtection="1">
      <alignment vertical="center"/>
    </xf>
    <xf numFmtId="49" fontId="26" fillId="0" borderId="23" xfId="0" applyNumberFormat="1" applyFont="1" applyFill="1" applyBorder="1" applyAlignment="1" applyProtection="1">
      <alignment vertical="center"/>
    </xf>
    <xf numFmtId="49" fontId="26" fillId="0" borderId="91" xfId="0" applyNumberFormat="1" applyFont="1" applyFill="1" applyBorder="1" applyAlignment="1" applyProtection="1">
      <alignment vertical="center" wrapText="1"/>
    </xf>
    <xf numFmtId="0" fontId="14" fillId="0" borderId="191" xfId="0" applyFont="1" applyFill="1" applyBorder="1" applyAlignment="1" applyProtection="1">
      <alignment horizontal="center" vertical="center"/>
      <protection hidden="1"/>
    </xf>
    <xf numFmtId="0" fontId="42" fillId="11" borderId="59" xfId="2" applyFill="1" applyBorder="1" applyAlignment="1" applyProtection="1">
      <alignment horizontal="left" vertical="center"/>
    </xf>
    <xf numFmtId="0" fontId="42" fillId="50" borderId="59" xfId="2" applyFill="1" applyBorder="1" applyAlignment="1" applyProtection="1">
      <alignment horizontal="left" vertical="center"/>
    </xf>
    <xf numFmtId="0" fontId="42" fillId="16" borderId="59" xfId="2" applyFill="1" applyBorder="1" applyAlignment="1" applyProtection="1">
      <alignment horizontal="left" vertical="center"/>
    </xf>
    <xf numFmtId="0" fontId="42" fillId="37" borderId="59" xfId="2" applyFill="1" applyBorder="1" applyAlignment="1" applyProtection="1">
      <alignment horizontal="left" vertical="center"/>
    </xf>
    <xf numFmtId="0" fontId="42" fillId="54" borderId="59" xfId="2" applyFill="1" applyBorder="1" applyAlignment="1" applyProtection="1">
      <alignment horizontal="left" vertical="center"/>
    </xf>
    <xf numFmtId="0" fontId="10" fillId="0" borderId="0" xfId="0" applyFont="1" applyAlignment="1" applyProtection="1">
      <alignment horizontal="left" vertical="center" wrapText="1"/>
    </xf>
    <xf numFmtId="0" fontId="53" fillId="0" borderId="0" xfId="0" applyFont="1" applyFill="1" applyBorder="1" applyAlignment="1" applyProtection="1">
      <alignment horizontal="left" vertical="top" wrapText="1"/>
    </xf>
    <xf numFmtId="0" fontId="0" fillId="0" borderId="0" xfId="0" applyProtection="1">
      <alignment vertical="center"/>
      <protection hidden="1"/>
    </xf>
    <xf numFmtId="0" fontId="10" fillId="0" borderId="0" xfId="0" applyFont="1" applyProtection="1">
      <alignment vertical="center"/>
      <protection hidden="1"/>
    </xf>
    <xf numFmtId="0" fontId="50" fillId="0" borderId="0" xfId="0" applyFont="1" applyProtection="1">
      <alignment vertical="center"/>
      <protection hidden="1"/>
    </xf>
    <xf numFmtId="0" fontId="88" fillId="21" borderId="0" xfId="2" applyFont="1" applyFill="1" applyAlignment="1" applyProtection="1">
      <alignment vertical="center"/>
    </xf>
    <xf numFmtId="0" fontId="26" fillId="0" borderId="199" xfId="0" applyFont="1" applyFill="1" applyBorder="1" applyAlignment="1" applyProtection="1">
      <alignment horizontal="left" vertical="center" wrapText="1"/>
    </xf>
    <xf numFmtId="0" fontId="26" fillId="0" borderId="0" xfId="0" applyFont="1" applyFill="1" applyBorder="1" applyAlignment="1" applyProtection="1">
      <alignment vertical="center" wrapText="1"/>
    </xf>
    <xf numFmtId="0" fontId="26" fillId="0" borderId="11" xfId="0" applyFont="1" applyFill="1" applyBorder="1" applyAlignment="1" applyProtection="1">
      <alignment vertical="center" wrapText="1"/>
    </xf>
    <xf numFmtId="0" fontId="67" fillId="8" borderId="1" xfId="0" applyFont="1" applyFill="1" applyBorder="1" applyAlignment="1" applyProtection="1">
      <alignment horizontal="center" vertical="center" shrinkToFit="1"/>
      <protection locked="0"/>
    </xf>
    <xf numFmtId="0" fontId="66" fillId="0" borderId="24" xfId="0" applyFont="1" applyBorder="1" applyAlignment="1" applyProtection="1">
      <alignment horizontal="left" vertical="center" shrinkToFit="1"/>
    </xf>
    <xf numFmtId="49" fontId="24" fillId="10" borderId="4" xfId="0" applyNumberFormat="1" applyFont="1" applyFill="1" applyBorder="1" applyAlignment="1" applyProtection="1">
      <alignment vertical="center"/>
    </xf>
    <xf numFmtId="49" fontId="26" fillId="11" borderId="0" xfId="0" applyNumberFormat="1" applyFont="1" applyFill="1" applyBorder="1" applyAlignment="1" applyProtection="1">
      <alignment vertical="center"/>
    </xf>
    <xf numFmtId="49" fontId="26" fillId="11" borderId="11" xfId="0" applyNumberFormat="1" applyFont="1" applyFill="1" applyBorder="1" applyAlignment="1" applyProtection="1">
      <alignment vertical="center"/>
    </xf>
    <xf numFmtId="49" fontId="24" fillId="10" borderId="5" xfId="0" applyNumberFormat="1" applyFont="1" applyFill="1" applyBorder="1" applyAlignment="1" applyProtection="1">
      <alignment vertical="center"/>
    </xf>
    <xf numFmtId="49" fontId="24" fillId="10" borderId="11" xfId="0" applyNumberFormat="1" applyFont="1" applyFill="1" applyBorder="1" applyAlignment="1" applyProtection="1">
      <alignment vertical="center"/>
    </xf>
    <xf numFmtId="49" fontId="26" fillId="0" borderId="85" xfId="0" applyNumberFormat="1" applyFont="1" applyFill="1" applyBorder="1" applyAlignment="1" applyProtection="1">
      <alignment vertical="center" wrapText="1"/>
    </xf>
    <xf numFmtId="49" fontId="26" fillId="0" borderId="10" xfId="0" applyNumberFormat="1" applyFont="1" applyBorder="1" applyAlignment="1" applyProtection="1">
      <alignment vertical="center"/>
    </xf>
    <xf numFmtId="49" fontId="26" fillId="0" borderId="38" xfId="0" applyNumberFormat="1" applyFont="1" applyFill="1" applyBorder="1" applyAlignment="1" applyProtection="1">
      <alignment vertical="center" wrapText="1"/>
    </xf>
    <xf numFmtId="0" fontId="26" fillId="0" borderId="78" xfId="0" applyFont="1" applyFill="1" applyBorder="1" applyAlignment="1" applyProtection="1">
      <alignment vertical="center"/>
    </xf>
    <xf numFmtId="49" fontId="26" fillId="13" borderId="39" xfId="0" applyNumberFormat="1" applyFont="1" applyFill="1" applyBorder="1" applyAlignment="1" applyProtection="1">
      <alignment vertical="center"/>
    </xf>
    <xf numFmtId="49" fontId="26" fillId="54" borderId="5" xfId="0" applyNumberFormat="1" applyFont="1" applyFill="1" applyBorder="1" applyAlignment="1" applyProtection="1">
      <alignment vertical="center" wrapText="1"/>
    </xf>
    <xf numFmtId="0" fontId="26" fillId="54" borderId="5" xfId="0" applyFont="1" applyFill="1" applyBorder="1" applyAlignment="1" applyProtection="1">
      <alignment vertical="center"/>
    </xf>
    <xf numFmtId="0" fontId="26" fillId="54" borderId="5" xfId="0" applyFont="1" applyFill="1" applyBorder="1" applyAlignment="1" applyProtection="1">
      <alignment horizontal="center" vertical="center"/>
    </xf>
    <xf numFmtId="0" fontId="26" fillId="54" borderId="5" xfId="0" applyFont="1" applyFill="1" applyBorder="1" applyAlignment="1" applyProtection="1">
      <alignment horizontal="center" vertical="center" wrapText="1"/>
    </xf>
    <xf numFmtId="0" fontId="26" fillId="54" borderId="9" xfId="0" applyFont="1" applyFill="1" applyBorder="1" applyAlignment="1" applyProtection="1">
      <alignment horizontal="center" vertical="center" wrapText="1"/>
    </xf>
    <xf numFmtId="49" fontId="26" fillId="54" borderId="39" xfId="0" applyNumberFormat="1" applyFont="1" applyFill="1" applyBorder="1" applyAlignment="1" applyProtection="1">
      <alignment vertical="center"/>
    </xf>
    <xf numFmtId="49" fontId="26" fillId="54" borderId="0" xfId="0" applyNumberFormat="1" applyFont="1" applyFill="1" applyBorder="1" applyAlignment="1" applyProtection="1">
      <alignment vertical="center"/>
    </xf>
    <xf numFmtId="49" fontId="26" fillId="0" borderId="44" xfId="0" applyNumberFormat="1" applyFont="1" applyBorder="1" applyAlignment="1" applyProtection="1">
      <alignment vertical="center"/>
    </xf>
    <xf numFmtId="49" fontId="26" fillId="0" borderId="45" xfId="0" applyNumberFormat="1" applyFont="1" applyBorder="1" applyAlignment="1" applyProtection="1">
      <alignment vertical="center"/>
    </xf>
    <xf numFmtId="49" fontId="67" fillId="0" borderId="39" xfId="0" applyNumberFormat="1" applyFont="1" applyFill="1" applyBorder="1" applyAlignment="1" applyProtection="1">
      <alignment vertical="center" wrapText="1"/>
    </xf>
    <xf numFmtId="49" fontId="26" fillId="0" borderId="85" xfId="0" applyNumberFormat="1" applyFont="1" applyFill="1" applyBorder="1" applyAlignment="1" applyProtection="1">
      <alignment horizontal="right" vertical="center" wrapText="1"/>
    </xf>
    <xf numFmtId="49" fontId="26" fillId="0" borderId="38" xfId="0" applyNumberFormat="1" applyFont="1" applyFill="1" applyBorder="1" applyAlignment="1" applyProtection="1">
      <alignment horizontal="right" vertical="center" wrapText="1"/>
    </xf>
    <xf numFmtId="49" fontId="26" fillId="0" borderId="38" xfId="0" applyNumberFormat="1" applyFont="1" applyFill="1" applyBorder="1" applyAlignment="1" applyProtection="1">
      <alignment horizontal="left" vertical="center" wrapText="1"/>
    </xf>
    <xf numFmtId="49" fontId="26" fillId="0" borderId="44" xfId="0" applyNumberFormat="1" applyFont="1" applyFill="1" applyBorder="1" applyAlignment="1" applyProtection="1">
      <alignment horizontal="center" vertical="center" wrapText="1"/>
    </xf>
    <xf numFmtId="49" fontId="26" fillId="0" borderId="38" xfId="0" applyNumberFormat="1" applyFont="1" applyBorder="1" applyAlignment="1" applyProtection="1">
      <alignment vertical="center"/>
    </xf>
    <xf numFmtId="49" fontId="26" fillId="12" borderId="23" xfId="0" applyNumberFormat="1" applyFont="1" applyFill="1" applyBorder="1" applyAlignment="1" applyProtection="1">
      <alignment vertical="center"/>
    </xf>
    <xf numFmtId="49" fontId="26" fillId="0" borderId="26" xfId="0" applyNumberFormat="1" applyFont="1" applyBorder="1" applyAlignment="1" applyProtection="1">
      <alignment vertical="center"/>
    </xf>
    <xf numFmtId="0" fontId="26" fillId="0" borderId="5" xfId="0" applyFont="1" applyFill="1" applyBorder="1" applyAlignment="1" applyProtection="1">
      <alignment horizontal="left" vertical="center" wrapText="1"/>
    </xf>
    <xf numFmtId="0" fontId="26" fillId="0" borderId="11" xfId="0" applyFont="1" applyFill="1" applyBorder="1" applyAlignment="1" applyProtection="1">
      <alignment horizontal="left" vertical="center" wrapText="1"/>
    </xf>
    <xf numFmtId="0" fontId="26" fillId="0" borderId="23" xfId="0" applyFont="1" applyFill="1" applyBorder="1" applyAlignment="1" applyProtection="1">
      <alignment horizontal="left" vertical="center"/>
    </xf>
    <xf numFmtId="0" fontId="26" fillId="0" borderId="5" xfId="0" applyFont="1" applyFill="1" applyBorder="1" applyAlignment="1" applyProtection="1">
      <alignment horizontal="left" vertical="center"/>
    </xf>
    <xf numFmtId="0" fontId="26" fillId="0" borderId="46" xfId="0" applyFont="1" applyFill="1" applyBorder="1" applyAlignment="1" applyProtection="1">
      <alignment horizontal="left" vertical="center"/>
    </xf>
    <xf numFmtId="0" fontId="26" fillId="0" borderId="39" xfId="0" applyFont="1" applyFill="1" applyBorder="1" applyAlignment="1" applyProtection="1">
      <alignment horizontal="left" vertical="center"/>
    </xf>
    <xf numFmtId="0" fontId="26" fillId="0" borderId="11" xfId="0" applyFont="1" applyFill="1" applyBorder="1" applyAlignment="1" applyProtection="1">
      <alignment horizontal="left" vertical="center"/>
    </xf>
    <xf numFmtId="0" fontId="26" fillId="0" borderId="5" xfId="0" applyFont="1" applyFill="1" applyBorder="1" applyAlignment="1" applyProtection="1">
      <alignment vertical="center" wrapText="1"/>
    </xf>
    <xf numFmtId="0" fontId="26" fillId="0" borderId="5" xfId="0" applyFont="1" applyFill="1" applyBorder="1" applyAlignment="1" applyProtection="1">
      <alignment horizontal="right" vertical="center" wrapText="1"/>
    </xf>
    <xf numFmtId="0" fontId="26" fillId="0" borderId="46" xfId="0" applyFont="1" applyFill="1" applyBorder="1" applyAlignment="1" applyProtection="1">
      <alignment horizontal="right" vertical="center" wrapText="1"/>
    </xf>
    <xf numFmtId="49" fontId="26" fillId="0" borderId="5" xfId="0" applyNumberFormat="1" applyFont="1" applyFill="1" applyBorder="1" applyAlignment="1" applyProtection="1">
      <alignment horizontal="left" vertical="center"/>
    </xf>
    <xf numFmtId="49" fontId="26" fillId="0" borderId="5" xfId="0" applyNumberFormat="1" applyFont="1" applyFill="1" applyBorder="1" applyAlignment="1" applyProtection="1">
      <alignment vertical="center"/>
    </xf>
    <xf numFmtId="49" fontId="26" fillId="0" borderId="5" xfId="0" applyNumberFormat="1" applyFont="1" applyFill="1" applyBorder="1" applyAlignment="1" applyProtection="1">
      <alignment vertical="center" wrapText="1"/>
    </xf>
    <xf numFmtId="49" fontId="26" fillId="0" borderId="5" xfId="0" applyNumberFormat="1" applyFont="1" applyFill="1" applyBorder="1" applyAlignment="1" applyProtection="1">
      <alignment horizontal="left" vertical="center" wrapText="1"/>
    </xf>
    <xf numFmtId="0" fontId="26" fillId="0" borderId="23" xfId="0" applyFont="1" applyFill="1" applyBorder="1" applyAlignment="1" applyProtection="1">
      <alignment vertical="center" wrapText="1"/>
    </xf>
    <xf numFmtId="0" fontId="26" fillId="0" borderId="0" xfId="0" applyFont="1" applyFill="1" applyBorder="1" applyAlignment="1" applyProtection="1">
      <alignment horizontal="center" vertical="center"/>
    </xf>
    <xf numFmtId="49" fontId="26" fillId="0" borderId="10"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right" vertical="center"/>
    </xf>
    <xf numFmtId="0" fontId="26" fillId="0" borderId="46" xfId="0" applyFont="1" applyFill="1" applyBorder="1" applyAlignment="1" applyProtection="1">
      <alignment horizontal="right" vertical="center"/>
    </xf>
    <xf numFmtId="0" fontId="26" fillId="54" borderId="0" xfId="0" applyFont="1" applyFill="1" applyBorder="1" applyAlignment="1" applyProtection="1">
      <alignment vertical="center"/>
    </xf>
    <xf numFmtId="49" fontId="26" fillId="0" borderId="210" xfId="0" applyNumberFormat="1" applyFont="1" applyFill="1" applyBorder="1" applyAlignment="1" applyProtection="1">
      <alignment horizontal="center" vertical="center" wrapText="1"/>
    </xf>
    <xf numFmtId="49" fontId="26" fillId="0" borderId="45" xfId="0" applyNumberFormat="1" applyFont="1" applyFill="1" applyBorder="1" applyAlignment="1" applyProtection="1">
      <alignment horizontal="left" vertical="center" wrapText="1"/>
    </xf>
    <xf numFmtId="0" fontId="26" fillId="0" borderId="211" xfId="0" applyFont="1" applyFill="1" applyBorder="1" applyAlignment="1" applyProtection="1">
      <alignment vertical="center"/>
    </xf>
    <xf numFmtId="0" fontId="26" fillId="0" borderId="212" xfId="0" applyFont="1" applyFill="1" applyBorder="1" applyAlignment="1" applyProtection="1">
      <alignment vertical="center"/>
    </xf>
    <xf numFmtId="49" fontId="26" fillId="0" borderId="215" xfId="0" applyNumberFormat="1" applyFont="1" applyFill="1" applyBorder="1" applyAlignment="1" applyProtection="1">
      <alignment horizontal="center" vertical="center" wrapText="1"/>
    </xf>
    <xf numFmtId="0" fontId="26" fillId="0" borderId="216" xfId="0" applyFont="1" applyFill="1" applyBorder="1" applyAlignment="1" applyProtection="1">
      <alignment horizontal="center" vertical="center"/>
    </xf>
    <xf numFmtId="49" fontId="26" fillId="0" borderId="45" xfId="0" applyNumberFormat="1" applyFont="1" applyFill="1" applyBorder="1" applyAlignment="1" applyProtection="1">
      <alignment horizontal="center" vertical="center" wrapText="1"/>
    </xf>
    <xf numFmtId="0" fontId="26" fillId="54" borderId="11" xfId="0" applyFont="1" applyFill="1" applyBorder="1" applyAlignment="1" applyProtection="1">
      <alignment horizontal="center" vertical="center"/>
    </xf>
    <xf numFmtId="0" fontId="26" fillId="0" borderId="10" xfId="0" applyFont="1" applyFill="1" applyBorder="1" applyAlignment="1" applyProtection="1">
      <alignment horizontal="center" vertical="center"/>
    </xf>
    <xf numFmtId="49" fontId="26" fillId="13" borderId="11" xfId="0" applyNumberFormat="1" applyFont="1" applyFill="1" applyBorder="1" applyAlignment="1" applyProtection="1">
      <alignment vertical="center" wrapText="1"/>
    </xf>
    <xf numFmtId="0" fontId="26" fillId="13" borderId="11" xfId="0" applyFont="1" applyFill="1" applyBorder="1" applyAlignment="1" applyProtection="1">
      <alignment vertical="center"/>
    </xf>
    <xf numFmtId="49" fontId="26" fillId="11" borderId="23" xfId="0" applyNumberFormat="1" applyFont="1" applyFill="1" applyBorder="1" applyAlignment="1" applyProtection="1">
      <alignment vertical="center"/>
    </xf>
    <xf numFmtId="49" fontId="26" fillId="0" borderId="11" xfId="0" applyNumberFormat="1" applyFont="1" applyFill="1" applyBorder="1" applyAlignment="1" applyProtection="1">
      <alignment horizontal="left" vertical="center" wrapText="1"/>
    </xf>
    <xf numFmtId="0" fontId="26" fillId="0" borderId="28" xfId="0" applyFont="1" applyFill="1" applyBorder="1" applyAlignment="1" applyProtection="1">
      <alignment horizontal="left" vertical="center"/>
    </xf>
    <xf numFmtId="176" fontId="68" fillId="34" borderId="11" xfId="0" applyNumberFormat="1" applyFont="1" applyFill="1" applyBorder="1" applyAlignment="1" applyProtection="1">
      <alignment horizontal="center" vertical="center"/>
    </xf>
    <xf numFmtId="0" fontId="26" fillId="0" borderId="28" xfId="0" applyFont="1" applyFill="1" applyBorder="1" applyAlignment="1" applyProtection="1">
      <alignment vertical="center"/>
    </xf>
    <xf numFmtId="0" fontId="26" fillId="0" borderId="21" xfId="0" applyFont="1" applyFill="1" applyBorder="1" applyAlignment="1" applyProtection="1">
      <alignment vertical="center"/>
    </xf>
    <xf numFmtId="0" fontId="26" fillId="0" borderId="39" xfId="0" applyFont="1" applyFill="1" applyBorder="1" applyProtection="1">
      <alignment vertical="center"/>
    </xf>
    <xf numFmtId="0" fontId="67" fillId="0" borderId="0" xfId="0" applyFont="1" applyFill="1" applyBorder="1" applyProtection="1">
      <alignment vertical="center"/>
    </xf>
    <xf numFmtId="49" fontId="26" fillId="0" borderId="39" xfId="0" applyNumberFormat="1" applyFont="1" applyFill="1" applyBorder="1" applyAlignment="1" applyProtection="1">
      <alignment vertical="center" shrinkToFit="1"/>
    </xf>
    <xf numFmtId="49" fontId="26" fillId="0" borderId="85" xfId="0" applyNumberFormat="1" applyFont="1" applyFill="1" applyBorder="1" applyAlignment="1" applyProtection="1">
      <alignment vertical="center" shrinkToFit="1"/>
    </xf>
    <xf numFmtId="49" fontId="26" fillId="0" borderId="23" xfId="0" applyNumberFormat="1" applyFont="1" applyFill="1" applyBorder="1" applyAlignment="1" applyProtection="1">
      <alignment vertical="center" shrinkToFit="1"/>
    </xf>
    <xf numFmtId="49" fontId="26" fillId="11" borderId="39" xfId="0" applyNumberFormat="1" applyFont="1" applyFill="1" applyBorder="1" applyAlignment="1" applyProtection="1">
      <alignment vertical="center"/>
    </xf>
    <xf numFmtId="0" fontId="26" fillId="0" borderId="5" xfId="0" applyFont="1" applyFill="1" applyBorder="1" applyAlignment="1" applyProtection="1">
      <alignment vertical="center"/>
    </xf>
    <xf numFmtId="0" fontId="26" fillId="0" borderId="46" xfId="0" applyFont="1" applyFill="1" applyBorder="1" applyAlignment="1" applyProtection="1">
      <alignment vertical="center"/>
    </xf>
    <xf numFmtId="0" fontId="26" fillId="0" borderId="23" xfId="0" applyFont="1" applyFill="1" applyBorder="1" applyAlignment="1" applyProtection="1">
      <alignment vertical="center"/>
    </xf>
    <xf numFmtId="49" fontId="26" fillId="0" borderId="39" xfId="0" applyNumberFormat="1" applyFont="1" applyFill="1" applyBorder="1" applyAlignment="1" applyProtection="1">
      <alignment horizontal="left" vertical="center"/>
    </xf>
    <xf numFmtId="49" fontId="26" fillId="0" borderId="21" xfId="0" applyNumberFormat="1" applyFont="1" applyFill="1" applyBorder="1" applyAlignment="1" applyProtection="1">
      <alignment horizontal="left" vertical="center"/>
    </xf>
    <xf numFmtId="0" fontId="66" fillId="0" borderId="31" xfId="0" applyFont="1" applyFill="1" applyBorder="1" applyAlignment="1" applyProtection="1">
      <alignment horizontal="center" vertical="center"/>
    </xf>
    <xf numFmtId="49" fontId="67" fillId="0" borderId="28" xfId="0" applyNumberFormat="1" applyFont="1" applyFill="1" applyBorder="1" applyAlignment="1" applyProtection="1">
      <alignment vertical="center"/>
    </xf>
    <xf numFmtId="0" fontId="26" fillId="0" borderId="38" xfId="0" applyFont="1" applyFill="1" applyBorder="1" applyAlignment="1" applyProtection="1">
      <alignment vertical="center"/>
    </xf>
    <xf numFmtId="0" fontId="26" fillId="0" borderId="10" xfId="0" applyFont="1" applyFill="1" applyBorder="1" applyAlignment="1" applyProtection="1">
      <alignment vertical="center"/>
    </xf>
    <xf numFmtId="0" fontId="26" fillId="0" borderId="44" xfId="0" applyFont="1" applyFill="1" applyBorder="1" applyAlignment="1" applyProtection="1">
      <alignment vertical="center"/>
    </xf>
    <xf numFmtId="0" fontId="26" fillId="11" borderId="11" xfId="0" applyFont="1" applyFill="1" applyBorder="1" applyAlignment="1" applyProtection="1">
      <alignment vertical="center" wrapText="1"/>
    </xf>
    <xf numFmtId="0" fontId="26" fillId="11" borderId="78" xfId="0" applyFont="1" applyFill="1" applyBorder="1" applyAlignment="1" applyProtection="1">
      <alignment vertical="center" wrapText="1"/>
    </xf>
    <xf numFmtId="49" fontId="26" fillId="0" borderId="17" xfId="0" applyNumberFormat="1" applyFont="1" applyBorder="1" applyAlignment="1" applyProtection="1">
      <alignment vertical="center"/>
    </xf>
    <xf numFmtId="0" fontId="26" fillId="0" borderId="17" xfId="0" applyFont="1" applyFill="1" applyBorder="1" applyAlignment="1" applyProtection="1">
      <alignment vertical="center"/>
    </xf>
    <xf numFmtId="49" fontId="26" fillId="0" borderId="38" xfId="0" applyNumberFormat="1" applyFont="1" applyFill="1" applyBorder="1" applyAlignment="1" applyProtection="1">
      <alignment vertical="center" shrinkToFit="1"/>
    </xf>
    <xf numFmtId="49" fontId="26" fillId="54" borderId="5" xfId="0" applyNumberFormat="1" applyFont="1" applyFill="1" applyBorder="1" applyAlignment="1" applyProtection="1">
      <alignment vertical="center"/>
    </xf>
    <xf numFmtId="49" fontId="26" fillId="0" borderId="44" xfId="0" applyNumberFormat="1" applyFont="1" applyFill="1" applyBorder="1" applyAlignment="1" applyProtection="1">
      <alignment vertical="center" wrapText="1"/>
    </xf>
    <xf numFmtId="49" fontId="26" fillId="0" borderId="28" xfId="0" applyNumberFormat="1" applyFont="1" applyFill="1" applyBorder="1" applyAlignment="1" applyProtection="1">
      <alignment vertical="center" wrapText="1"/>
    </xf>
    <xf numFmtId="49" fontId="67" fillId="54" borderId="11" xfId="0" applyNumberFormat="1" applyFont="1" applyFill="1" applyBorder="1" applyAlignment="1" applyProtection="1">
      <alignment vertical="center"/>
    </xf>
    <xf numFmtId="0" fontId="26" fillId="0" borderId="5" xfId="0" applyFont="1" applyFill="1" applyBorder="1" applyAlignment="1" applyProtection="1">
      <alignment vertical="center" wrapText="1"/>
    </xf>
    <xf numFmtId="49" fontId="26" fillId="0" borderId="5" xfId="0" applyNumberFormat="1" applyFont="1" applyFill="1" applyBorder="1" applyAlignment="1" applyProtection="1">
      <alignment vertical="center"/>
    </xf>
    <xf numFmtId="49" fontId="26" fillId="54" borderId="0" xfId="0" applyNumberFormat="1" applyFont="1" applyFill="1" applyBorder="1" applyAlignment="1" applyProtection="1">
      <alignment vertical="center" wrapText="1"/>
    </xf>
    <xf numFmtId="49" fontId="26" fillId="0" borderId="45" xfId="0" applyNumberFormat="1" applyFont="1" applyFill="1" applyBorder="1" applyAlignment="1" applyProtection="1">
      <alignment vertical="center" wrapText="1"/>
    </xf>
    <xf numFmtId="49" fontId="26" fillId="11" borderId="85" xfId="0" applyNumberFormat="1" applyFont="1" applyFill="1" applyBorder="1" applyAlignment="1" applyProtection="1">
      <alignment vertical="center"/>
    </xf>
    <xf numFmtId="0" fontId="26" fillId="0" borderId="91" xfId="0" applyFont="1" applyFill="1" applyBorder="1" applyAlignment="1" applyProtection="1">
      <alignment vertical="center"/>
    </xf>
    <xf numFmtId="49" fontId="66" fillId="11" borderId="10" xfId="0" applyNumberFormat="1" applyFont="1" applyFill="1" applyBorder="1" applyAlignment="1" applyProtection="1">
      <alignment vertical="center"/>
    </xf>
    <xf numFmtId="0" fontId="66" fillId="11" borderId="10" xfId="0" applyFont="1" applyFill="1" applyBorder="1" applyAlignment="1" applyProtection="1">
      <alignment vertical="center" wrapText="1"/>
    </xf>
    <xf numFmtId="49" fontId="26" fillId="11" borderId="28" xfId="0" applyNumberFormat="1" applyFont="1" applyFill="1" applyBorder="1" applyAlignment="1" applyProtection="1">
      <alignment vertical="center"/>
    </xf>
    <xf numFmtId="0" fontId="25" fillId="0" borderId="0" xfId="0" applyFont="1" applyFill="1" applyBorder="1" applyAlignment="1" applyProtection="1">
      <alignment vertical="center"/>
    </xf>
    <xf numFmtId="0" fontId="25" fillId="0" borderId="0" xfId="0" applyFont="1" applyFill="1" applyBorder="1" applyAlignment="1" applyProtection="1">
      <alignment horizontal="center" vertical="center"/>
    </xf>
    <xf numFmtId="49" fontId="26" fillId="0" borderId="191" xfId="0" applyNumberFormat="1" applyFont="1" applyFill="1" applyBorder="1" applyAlignment="1" applyProtection="1">
      <alignment vertical="center"/>
    </xf>
    <xf numFmtId="0" fontId="4" fillId="0" borderId="191" xfId="0" applyFont="1" applyFill="1" applyBorder="1" applyAlignment="1" applyProtection="1">
      <alignment horizontal="left" vertical="center" wrapText="1"/>
    </xf>
    <xf numFmtId="0" fontId="26" fillId="0" borderId="217" xfId="0" applyFont="1" applyFill="1" applyBorder="1" applyAlignment="1" applyProtection="1">
      <alignment horizontal="center" vertical="center"/>
    </xf>
    <xf numFmtId="0" fontId="26" fillId="0" borderId="218" xfId="0" applyFont="1" applyFill="1" applyBorder="1" applyAlignment="1" applyProtection="1">
      <alignment vertical="center"/>
    </xf>
    <xf numFmtId="49" fontId="26" fillId="0" borderId="0" xfId="0" applyNumberFormat="1" applyFont="1" applyBorder="1" applyAlignment="1" applyProtection="1">
      <alignment vertical="center"/>
    </xf>
    <xf numFmtId="0" fontId="26" fillId="0" borderId="5" xfId="0" applyFont="1" applyFill="1" applyBorder="1" applyAlignment="1" applyProtection="1">
      <alignment vertical="center" wrapText="1"/>
    </xf>
    <xf numFmtId="0" fontId="26" fillId="0" borderId="46" xfId="0" applyFont="1" applyFill="1" applyBorder="1" applyAlignment="1" applyProtection="1">
      <alignment vertical="center" wrapText="1"/>
    </xf>
    <xf numFmtId="0" fontId="26" fillId="0" borderId="23" xfId="0" applyFont="1" applyFill="1" applyBorder="1" applyAlignment="1" applyProtection="1">
      <alignment horizontal="right" vertical="center" wrapText="1"/>
    </xf>
    <xf numFmtId="0" fontId="26" fillId="0" borderId="5" xfId="0" applyFont="1" applyFill="1" applyBorder="1" applyAlignment="1" applyProtection="1">
      <alignment horizontal="right" vertical="center" wrapText="1"/>
    </xf>
    <xf numFmtId="0" fontId="26" fillId="0" borderId="46" xfId="0" applyFont="1" applyFill="1" applyBorder="1" applyAlignment="1" applyProtection="1">
      <alignment horizontal="right" vertical="center" wrapText="1"/>
    </xf>
    <xf numFmtId="49" fontId="26" fillId="0" borderId="5" xfId="0" applyNumberFormat="1" applyFont="1" applyFill="1" applyBorder="1" applyAlignment="1" applyProtection="1">
      <alignment vertical="center"/>
    </xf>
    <xf numFmtId="49" fontId="26" fillId="0" borderId="11" xfId="0" applyNumberFormat="1" applyFont="1" applyFill="1" applyBorder="1" applyAlignment="1" applyProtection="1">
      <alignment horizontal="left" vertical="center" wrapText="1"/>
    </xf>
    <xf numFmtId="0" fontId="26" fillId="0" borderId="23" xfId="0" applyFont="1" applyFill="1" applyBorder="1" applyAlignment="1" applyProtection="1">
      <alignment vertical="center"/>
    </xf>
    <xf numFmtId="0" fontId="26" fillId="0" borderId="5" xfId="0" applyFont="1" applyFill="1" applyBorder="1" applyAlignment="1" applyProtection="1">
      <alignment vertical="center"/>
    </xf>
    <xf numFmtId="0" fontId="26" fillId="0" borderId="38" xfId="0" applyFont="1" applyFill="1" applyBorder="1" applyAlignment="1" applyProtection="1">
      <alignment vertical="center"/>
    </xf>
    <xf numFmtId="0" fontId="26" fillId="0" borderId="44" xfId="0" applyFont="1" applyFill="1" applyBorder="1" applyAlignment="1" applyProtection="1">
      <alignment vertical="center"/>
    </xf>
    <xf numFmtId="49" fontId="26" fillId="0" borderId="28" xfId="0" applyNumberFormat="1" applyFont="1" applyBorder="1" applyAlignment="1" applyProtection="1">
      <alignment vertical="center"/>
    </xf>
    <xf numFmtId="0" fontId="43" fillId="0" borderId="51" xfId="0" applyFont="1" applyFill="1" applyBorder="1" applyAlignment="1" applyProtection="1">
      <alignment wrapText="1"/>
      <protection hidden="1"/>
    </xf>
    <xf numFmtId="0" fontId="90" fillId="0" borderId="0" xfId="0" applyFont="1" applyFill="1" applyAlignment="1" applyProtection="1">
      <alignment horizontal="left" vertical="center"/>
    </xf>
    <xf numFmtId="49" fontId="26" fillId="0" borderId="0" xfId="0" applyNumberFormat="1" applyFont="1" applyFill="1" applyBorder="1" applyAlignment="1" applyProtection="1">
      <alignment vertical="center" shrinkToFit="1"/>
    </xf>
    <xf numFmtId="0" fontId="14" fillId="0" borderId="219" xfId="0" applyFont="1" applyFill="1" applyBorder="1" applyAlignment="1" applyProtection="1">
      <alignment horizontal="center" vertical="center"/>
      <protection hidden="1"/>
    </xf>
    <xf numFmtId="0" fontId="26" fillId="0" borderId="29" xfId="0" applyFont="1" applyFill="1" applyBorder="1" applyAlignment="1" applyProtection="1">
      <alignment vertical="center"/>
    </xf>
    <xf numFmtId="0" fontId="14" fillId="0" borderId="220" xfId="0" applyFont="1" applyFill="1" applyBorder="1" applyAlignment="1" applyProtection="1">
      <alignment horizontal="center" vertical="center"/>
      <protection hidden="1"/>
    </xf>
    <xf numFmtId="0" fontId="26" fillId="0" borderId="5" xfId="0" applyFont="1" applyFill="1" applyBorder="1" applyAlignment="1" applyProtection="1">
      <alignment vertical="center"/>
    </xf>
    <xf numFmtId="49" fontId="26" fillId="0" borderId="5" xfId="0" applyNumberFormat="1" applyFont="1" applyFill="1" applyBorder="1" applyAlignment="1" applyProtection="1">
      <alignment vertical="center"/>
    </xf>
    <xf numFmtId="0" fontId="26" fillId="0" borderId="38" xfId="0" applyFont="1" applyFill="1" applyBorder="1" applyAlignment="1" applyProtection="1">
      <alignment vertical="center"/>
    </xf>
    <xf numFmtId="0" fontId="26" fillId="0" borderId="44" xfId="0" applyFont="1" applyFill="1" applyBorder="1" applyAlignment="1" applyProtection="1">
      <alignment vertical="center"/>
    </xf>
    <xf numFmtId="0" fontId="91" fillId="0" borderId="0" xfId="0" applyNumberFormat="1" applyFont="1" applyFill="1" applyBorder="1" applyAlignment="1" applyProtection="1">
      <alignment horizontal="center" wrapText="1"/>
      <protection hidden="1"/>
    </xf>
    <xf numFmtId="0" fontId="43" fillId="0" borderId="0" xfId="0" applyFont="1" applyFill="1" applyBorder="1" applyAlignment="1" applyProtection="1">
      <alignment horizontal="left" wrapText="1"/>
      <protection hidden="1"/>
    </xf>
    <xf numFmtId="182" fontId="87" fillId="0" borderId="0" xfId="0" applyNumberFormat="1" applyFont="1" applyFill="1" applyBorder="1" applyAlignment="1" applyProtection="1">
      <alignment horizontal="left" vertical="center"/>
      <protection hidden="1"/>
    </xf>
    <xf numFmtId="182" fontId="86" fillId="0" borderId="0" xfId="0" applyNumberFormat="1" applyFont="1" applyFill="1" applyBorder="1" applyAlignment="1" applyProtection="1">
      <alignment horizontal="left" vertical="center"/>
      <protection hidden="1"/>
    </xf>
    <xf numFmtId="0" fontId="14" fillId="0" borderId="72" xfId="0" applyFont="1" applyFill="1" applyBorder="1" applyAlignment="1" applyProtection="1">
      <alignment horizontal="center" vertical="center"/>
      <protection hidden="1"/>
    </xf>
    <xf numFmtId="0" fontId="43" fillId="0" borderId="0" xfId="0" applyFont="1" applyFill="1" applyBorder="1" applyAlignment="1" applyProtection="1">
      <alignment wrapText="1"/>
      <protection hidden="1"/>
    </xf>
    <xf numFmtId="0" fontId="14" fillId="0" borderId="17" xfId="0" applyFont="1" applyFill="1" applyBorder="1" applyAlignment="1" applyProtection="1">
      <alignment horizontal="center" vertical="center"/>
      <protection hidden="1"/>
    </xf>
    <xf numFmtId="0" fontId="14" fillId="0" borderId="68" xfId="0" applyFont="1" applyFill="1" applyBorder="1" applyAlignment="1" applyProtection="1">
      <alignment horizontal="center" vertical="center"/>
      <protection hidden="1"/>
    </xf>
    <xf numFmtId="0" fontId="67" fillId="0" borderId="31" xfId="0" applyFont="1" applyFill="1" applyBorder="1" applyAlignment="1" applyProtection="1">
      <alignment horizontal="center" vertical="center"/>
    </xf>
    <xf numFmtId="0" fontId="26" fillId="0" borderId="223" xfId="0" applyFont="1" applyFill="1" applyBorder="1" applyAlignment="1" applyProtection="1">
      <alignment vertical="center"/>
    </xf>
    <xf numFmtId="0" fontId="26" fillId="0" borderId="224" xfId="0" applyFont="1" applyFill="1" applyBorder="1" applyAlignment="1" applyProtection="1">
      <alignment vertical="center"/>
    </xf>
    <xf numFmtId="0" fontId="26" fillId="0" borderId="222" xfId="0" applyFont="1" applyFill="1" applyBorder="1" applyAlignment="1" applyProtection="1">
      <alignment horizontal="right" vertical="center"/>
    </xf>
    <xf numFmtId="185" fontId="14" fillId="0" borderId="53" xfId="0" applyNumberFormat="1" applyFont="1" applyFill="1" applyBorder="1" applyAlignment="1" applyProtection="1">
      <alignment horizontal="center" vertical="center" shrinkToFit="1"/>
      <protection hidden="1"/>
    </xf>
    <xf numFmtId="0" fontId="26" fillId="0" borderId="11" xfId="0" applyFont="1" applyFill="1" applyBorder="1" applyAlignment="1" applyProtection="1">
      <alignment vertical="center" wrapText="1"/>
    </xf>
    <xf numFmtId="0" fontId="14" fillId="0" borderId="66" xfId="0" applyFont="1" applyFill="1" applyBorder="1" applyAlignment="1" applyProtection="1">
      <alignment horizontal="center" vertical="center"/>
      <protection hidden="1"/>
    </xf>
    <xf numFmtId="0" fontId="4" fillId="0" borderId="18" xfId="0" applyFont="1" applyFill="1" applyBorder="1" applyAlignment="1" applyProtection="1">
      <alignment horizontal="center" vertical="center"/>
    </xf>
    <xf numFmtId="0" fontId="26" fillId="0" borderId="27" xfId="0" applyFont="1" applyFill="1" applyBorder="1" applyAlignment="1" applyProtection="1">
      <alignment horizontal="center" vertical="center"/>
    </xf>
    <xf numFmtId="0" fontId="26" fillId="0" borderId="5" xfId="0" applyFont="1" applyFill="1" applyBorder="1" applyAlignment="1" applyProtection="1">
      <alignment horizontal="left" vertical="center" wrapText="1"/>
    </xf>
    <xf numFmtId="0" fontId="67" fillId="0" borderId="46" xfId="0" applyFont="1" applyFill="1" applyBorder="1" applyAlignment="1" applyProtection="1">
      <alignment horizontal="right" vertical="center"/>
    </xf>
    <xf numFmtId="0" fontId="67" fillId="0" borderId="46" xfId="0" applyFont="1" applyFill="1" applyBorder="1" applyAlignment="1" applyProtection="1">
      <alignment horizontal="right" vertical="center"/>
    </xf>
    <xf numFmtId="0" fontId="84" fillId="0" borderId="9" xfId="0" applyFont="1" applyFill="1" applyBorder="1" applyAlignment="1" applyProtection="1">
      <alignment horizontal="left" vertical="center" wrapText="1"/>
    </xf>
    <xf numFmtId="0" fontId="67" fillId="0" borderId="43" xfId="0" applyFont="1" applyBorder="1" applyAlignment="1" applyProtection="1">
      <alignment horizontal="left" vertical="center" shrinkToFit="1"/>
    </xf>
    <xf numFmtId="0" fontId="67" fillId="0" borderId="24" xfId="0" applyFont="1" applyBorder="1" applyAlignment="1" applyProtection="1">
      <alignment horizontal="left" vertical="center" shrinkToFit="1"/>
    </xf>
    <xf numFmtId="0" fontId="26" fillId="0" borderId="44" xfId="0" applyFont="1" applyFill="1" applyBorder="1" applyAlignment="1" applyProtection="1">
      <alignment vertical="center" wrapText="1"/>
    </xf>
    <xf numFmtId="49" fontId="26" fillId="0" borderId="44" xfId="0" applyNumberFormat="1" applyFont="1" applyFill="1" applyBorder="1" applyAlignment="1" applyProtection="1">
      <alignment horizontal="left" vertical="center"/>
    </xf>
    <xf numFmtId="0" fontId="26" fillId="0" borderId="5" xfId="0" applyFont="1" applyFill="1" applyBorder="1" applyAlignment="1" applyProtection="1">
      <alignment vertical="center" wrapText="1"/>
    </xf>
    <xf numFmtId="0" fontId="26" fillId="0" borderId="46" xfId="0" applyFont="1" applyFill="1" applyBorder="1" applyAlignment="1" applyProtection="1">
      <alignment vertical="center" wrapText="1"/>
    </xf>
    <xf numFmtId="0" fontId="26" fillId="0" borderId="0" xfId="0" applyFont="1" applyFill="1" applyBorder="1" applyAlignment="1" applyProtection="1">
      <alignment horizontal="left" vertical="center" wrapText="1"/>
    </xf>
    <xf numFmtId="49" fontId="26" fillId="12" borderId="85" xfId="0" applyNumberFormat="1" applyFont="1" applyFill="1" applyBorder="1" applyAlignment="1" applyProtection="1">
      <alignment vertical="center"/>
    </xf>
    <xf numFmtId="0" fontId="26" fillId="12" borderId="0" xfId="0" applyFont="1" applyFill="1" applyBorder="1" applyAlignment="1" applyProtection="1">
      <alignment vertical="center" wrapText="1"/>
    </xf>
    <xf numFmtId="0" fontId="26" fillId="12" borderId="45" xfId="0" applyFont="1" applyFill="1" applyBorder="1" applyAlignment="1" applyProtection="1">
      <alignment vertical="center" wrapText="1"/>
    </xf>
    <xf numFmtId="0" fontId="26" fillId="0" borderId="0" xfId="0" applyFont="1" applyFill="1" applyBorder="1" applyAlignment="1" applyProtection="1">
      <alignment horizontal="left" vertical="center" wrapText="1"/>
    </xf>
    <xf numFmtId="49" fontId="67" fillId="0" borderId="39" xfId="0" applyNumberFormat="1" applyFont="1" applyFill="1" applyBorder="1" applyAlignment="1" applyProtection="1">
      <alignment vertical="center"/>
    </xf>
    <xf numFmtId="0" fontId="67" fillId="0" borderId="20" xfId="0" applyFont="1" applyFill="1" applyBorder="1" applyAlignment="1" applyProtection="1">
      <alignment horizontal="center" vertical="center"/>
      <protection hidden="1"/>
    </xf>
    <xf numFmtId="0" fontId="67" fillId="0" borderId="31" xfId="0" applyFont="1" applyFill="1" applyBorder="1" applyAlignment="1" applyProtection="1">
      <alignment horizontal="center" vertical="center"/>
      <protection hidden="1"/>
    </xf>
    <xf numFmtId="0" fontId="67" fillId="0" borderId="25" xfId="0" applyFont="1" applyFill="1" applyBorder="1" applyAlignment="1" applyProtection="1">
      <alignment horizontal="center" vertical="center"/>
    </xf>
    <xf numFmtId="0" fontId="67" fillId="0" borderId="22" xfId="0" applyFont="1" applyFill="1" applyBorder="1" applyAlignment="1" applyProtection="1">
      <alignment horizontal="center" vertical="center"/>
      <protection hidden="1"/>
    </xf>
    <xf numFmtId="0" fontId="26" fillId="0" borderId="20" xfId="0" applyFont="1" applyFill="1" applyBorder="1" applyAlignment="1" applyProtection="1">
      <alignment horizontal="center" vertical="center"/>
      <protection hidden="1"/>
    </xf>
    <xf numFmtId="0" fontId="26" fillId="0" borderId="31" xfId="0" applyFont="1" applyFill="1" applyBorder="1" applyAlignment="1" applyProtection="1">
      <alignment horizontal="center" vertical="center"/>
      <protection hidden="1"/>
    </xf>
    <xf numFmtId="49" fontId="67" fillId="0" borderId="39" xfId="0" applyNumberFormat="1" applyFont="1" applyFill="1" applyBorder="1" applyAlignment="1" applyProtection="1">
      <alignment horizontal="left" vertical="center"/>
    </xf>
    <xf numFmtId="0" fontId="94" fillId="0" borderId="9" xfId="0" applyFont="1" applyBorder="1" applyAlignment="1" applyProtection="1">
      <alignment horizontal="left" vertical="center" wrapText="1"/>
    </xf>
    <xf numFmtId="49" fontId="67" fillId="0" borderId="44" xfId="0" applyNumberFormat="1" applyFont="1" applyFill="1" applyBorder="1" applyAlignment="1" applyProtection="1">
      <alignment vertical="center"/>
    </xf>
    <xf numFmtId="0" fontId="67" fillId="0" borderId="44" xfId="0" applyFont="1" applyFill="1" applyBorder="1" applyAlignment="1" applyProtection="1">
      <alignment vertical="center"/>
    </xf>
    <xf numFmtId="49" fontId="67" fillId="0" borderId="45" xfId="0" applyNumberFormat="1" applyFont="1" applyFill="1" applyBorder="1" applyAlignment="1" applyProtection="1">
      <alignment vertical="center"/>
    </xf>
    <xf numFmtId="49" fontId="67" fillId="0" borderId="85" xfId="0" applyNumberFormat="1" applyFont="1" applyFill="1" applyBorder="1" applyAlignment="1" applyProtection="1">
      <alignment vertical="center"/>
    </xf>
    <xf numFmtId="0" fontId="67" fillId="0" borderId="16" xfId="0" applyFont="1" applyFill="1" applyBorder="1" applyAlignment="1" applyProtection="1">
      <alignment horizontal="center" vertical="center"/>
      <protection hidden="1"/>
    </xf>
    <xf numFmtId="49" fontId="67" fillId="0" borderId="11" xfId="0" applyNumberFormat="1" applyFont="1" applyFill="1" applyBorder="1" applyAlignment="1" applyProtection="1">
      <alignment vertical="center"/>
    </xf>
    <xf numFmtId="49" fontId="67" fillId="0" borderId="0" xfId="0" applyNumberFormat="1" applyFont="1" applyFill="1" applyBorder="1" applyAlignment="1" applyProtection="1">
      <alignment vertical="center"/>
    </xf>
    <xf numFmtId="0" fontId="26" fillId="0" borderId="22" xfId="0" applyFont="1" applyFill="1" applyBorder="1" applyAlignment="1" applyProtection="1">
      <alignment horizontal="center" vertical="center"/>
      <protection hidden="1"/>
    </xf>
    <xf numFmtId="49" fontId="67" fillId="0" borderId="10" xfId="0" applyNumberFormat="1" applyFont="1" applyFill="1" applyBorder="1" applyAlignment="1" applyProtection="1">
      <alignment vertical="center"/>
    </xf>
    <xf numFmtId="0" fontId="67" fillId="0" borderId="11" xfId="0" applyFont="1" applyFill="1" applyBorder="1" applyAlignment="1" applyProtection="1">
      <alignment vertical="center"/>
    </xf>
    <xf numFmtId="0" fontId="67" fillId="0" borderId="46" xfId="0" applyFont="1" applyFill="1" applyBorder="1" applyAlignment="1" applyProtection="1">
      <alignment horizontal="center" vertical="center"/>
      <protection hidden="1"/>
    </xf>
    <xf numFmtId="49" fontId="67" fillId="0" borderId="23" xfId="0" applyNumberFormat="1" applyFont="1" applyFill="1" applyBorder="1" applyAlignment="1" applyProtection="1">
      <alignment vertical="center"/>
    </xf>
    <xf numFmtId="49" fontId="67" fillId="0" borderId="45" xfId="0" applyNumberFormat="1" applyFont="1" applyFill="1" applyBorder="1" applyAlignment="1" applyProtection="1">
      <alignment horizontal="left" vertical="center" wrapText="1"/>
    </xf>
    <xf numFmtId="0" fontId="67" fillId="8" borderId="2" xfId="0" applyFont="1" applyFill="1" applyBorder="1" applyAlignment="1" applyProtection="1">
      <alignment horizontal="center" vertical="center" wrapText="1"/>
      <protection locked="0"/>
    </xf>
    <xf numFmtId="0" fontId="86" fillId="0" borderId="5" xfId="0" applyFont="1" applyFill="1" applyBorder="1" applyAlignment="1" applyProtection="1">
      <alignment horizontal="left" vertical="center"/>
    </xf>
    <xf numFmtId="0" fontId="53" fillId="0" borderId="0" xfId="0" applyFont="1" applyAlignment="1" applyProtection="1">
      <alignment horizontal="left" vertical="center" wrapText="1"/>
      <protection hidden="1"/>
    </xf>
    <xf numFmtId="0" fontId="50" fillId="21" borderId="0" xfId="0" applyFont="1" applyFill="1" applyAlignment="1" applyProtection="1">
      <alignment vertical="center" wrapText="1"/>
      <protection hidden="1"/>
    </xf>
    <xf numFmtId="0" fontId="53" fillId="21" borderId="0" xfId="0" applyFont="1" applyFill="1" applyProtection="1">
      <alignment vertical="center"/>
      <protection hidden="1"/>
    </xf>
    <xf numFmtId="0" fontId="10" fillId="21" borderId="57" xfId="0" applyFont="1" applyFill="1" applyBorder="1" applyProtection="1">
      <alignment vertical="center"/>
      <protection locked="0"/>
    </xf>
    <xf numFmtId="0" fontId="53" fillId="34" borderId="0" xfId="0" applyFont="1" applyFill="1" applyBorder="1" applyProtection="1">
      <alignment vertical="center"/>
      <protection hidden="1"/>
    </xf>
    <xf numFmtId="0" fontId="10" fillId="0" borderId="57" xfId="0" applyFont="1" applyFill="1" applyBorder="1" applyProtection="1">
      <alignment vertical="center"/>
    </xf>
    <xf numFmtId="0" fontId="53" fillId="0" borderId="0" xfId="0" applyFont="1" applyAlignment="1" applyProtection="1">
      <alignment horizontal="left" vertical="top" wrapText="1"/>
      <protection hidden="1"/>
    </xf>
    <xf numFmtId="187" fontId="14" fillId="0" borderId="194" xfId="0" applyNumberFormat="1" applyFont="1" applyFill="1" applyBorder="1" applyAlignment="1" applyProtection="1">
      <alignment vertical="center" shrinkToFit="1"/>
      <protection hidden="1"/>
    </xf>
    <xf numFmtId="0" fontId="14" fillId="0" borderId="148" xfId="0" applyFont="1" applyBorder="1" applyAlignment="1" applyProtection="1">
      <alignment horizontal="center" vertical="center"/>
      <protection hidden="1"/>
    </xf>
    <xf numFmtId="181" fontId="14" fillId="0" borderId="148" xfId="0" applyNumberFormat="1" applyFont="1" applyBorder="1" applyAlignment="1" applyProtection="1">
      <alignment horizontal="left" vertical="center"/>
      <protection hidden="1"/>
    </xf>
    <xf numFmtId="188" fontId="14" fillId="0" borderId="184" xfId="0" applyNumberFormat="1" applyFont="1" applyFill="1" applyBorder="1" applyAlignment="1" applyProtection="1">
      <alignment vertical="center"/>
      <protection hidden="1"/>
    </xf>
    <xf numFmtId="0" fontId="14" fillId="0" borderId="185" xfId="0" applyFont="1" applyBorder="1" applyAlignment="1" applyProtection="1">
      <alignment horizontal="center" vertical="center"/>
      <protection hidden="1"/>
    </xf>
    <xf numFmtId="181" fontId="14" fillId="0" borderId="185" xfId="0" applyNumberFormat="1" applyFont="1" applyBorder="1" applyAlignment="1" applyProtection="1">
      <alignment horizontal="left" vertical="center"/>
      <protection hidden="1"/>
    </xf>
    <xf numFmtId="189" fontId="14" fillId="0" borderId="196" xfId="0" applyNumberFormat="1" applyFont="1" applyFill="1" applyBorder="1" applyAlignment="1" applyProtection="1">
      <alignment vertical="center"/>
      <protection hidden="1"/>
    </xf>
    <xf numFmtId="0" fontId="14" fillId="0" borderId="57" xfId="0" applyFont="1" applyBorder="1" applyAlignment="1" applyProtection="1">
      <alignment horizontal="center" vertical="center"/>
      <protection hidden="1"/>
    </xf>
    <xf numFmtId="181" fontId="14" fillId="0" borderId="57" xfId="0" applyNumberFormat="1" applyFont="1" applyBorder="1" applyAlignment="1" applyProtection="1">
      <alignment horizontal="left" vertical="center"/>
      <protection hidden="1"/>
    </xf>
    <xf numFmtId="185" fontId="11" fillId="0" borderId="195" xfId="0" applyNumberFormat="1" applyFont="1" applyBorder="1" applyAlignment="1" applyProtection="1">
      <alignment horizontal="right" vertical="center"/>
      <protection hidden="1"/>
    </xf>
    <xf numFmtId="185" fontId="11" fillId="0" borderId="221" xfId="0" applyNumberFormat="1" applyFont="1" applyBorder="1" applyAlignment="1" applyProtection="1">
      <alignment horizontal="right" vertical="center"/>
      <protection hidden="1"/>
    </xf>
    <xf numFmtId="185" fontId="11" fillId="0" borderId="197" xfId="0" applyNumberFormat="1" applyFont="1" applyBorder="1" applyAlignment="1" applyProtection="1">
      <alignment horizontal="right" vertical="center"/>
      <protection hidden="1"/>
    </xf>
    <xf numFmtId="0" fontId="55" fillId="21" borderId="0" xfId="0" applyFont="1" applyFill="1" applyProtection="1">
      <alignment vertical="center"/>
    </xf>
    <xf numFmtId="0" fontId="0" fillId="32" borderId="226" xfId="0" applyFont="1" applyFill="1" applyBorder="1" applyAlignment="1" applyProtection="1">
      <alignment vertical="center"/>
    </xf>
    <xf numFmtId="0" fontId="0" fillId="32" borderId="5" xfId="0" applyFont="1" applyFill="1" applyBorder="1" applyAlignment="1" applyProtection="1">
      <alignment vertical="center"/>
    </xf>
    <xf numFmtId="0" fontId="0" fillId="32" borderId="16" xfId="0" applyFont="1" applyFill="1" applyBorder="1" applyAlignment="1" applyProtection="1">
      <alignment vertical="center"/>
    </xf>
    <xf numFmtId="0" fontId="0" fillId="32" borderId="191" xfId="0" applyFont="1" applyFill="1" applyBorder="1" applyAlignment="1" applyProtection="1">
      <alignment vertical="center"/>
    </xf>
    <xf numFmtId="0" fontId="0" fillId="32" borderId="0" xfId="0" applyFont="1" applyFill="1" applyBorder="1" applyAlignment="1" applyProtection="1">
      <alignment vertical="center"/>
    </xf>
    <xf numFmtId="0" fontId="0" fillId="32" borderId="48" xfId="0" applyFont="1" applyFill="1" applyBorder="1" applyAlignment="1" applyProtection="1">
      <alignment vertical="center"/>
    </xf>
    <xf numFmtId="0" fontId="0" fillId="32" borderId="49" xfId="0" applyFont="1" applyFill="1" applyBorder="1" applyAlignment="1" applyProtection="1">
      <alignment vertical="center"/>
    </xf>
    <xf numFmtId="0" fontId="0" fillId="32" borderId="227" xfId="0" applyFont="1" applyFill="1" applyBorder="1" applyAlignment="1" applyProtection="1">
      <alignment vertical="center"/>
    </xf>
    <xf numFmtId="0" fontId="0" fillId="32" borderId="6" xfId="0" applyFont="1" applyFill="1" applyBorder="1" applyAlignment="1" applyProtection="1">
      <alignment vertical="center"/>
    </xf>
    <xf numFmtId="0" fontId="0" fillId="32" borderId="95" xfId="0" applyFont="1" applyFill="1" applyBorder="1" applyAlignment="1" applyProtection="1">
      <alignment vertical="center"/>
    </xf>
    <xf numFmtId="0" fontId="0" fillId="32" borderId="104" xfId="0" applyFont="1" applyFill="1" applyBorder="1" applyAlignment="1" applyProtection="1">
      <alignment vertical="center"/>
    </xf>
    <xf numFmtId="0" fontId="0" fillId="32" borderId="159" xfId="0" applyFont="1" applyFill="1" applyBorder="1" applyAlignment="1" applyProtection="1">
      <alignment vertical="center"/>
    </xf>
    <xf numFmtId="0" fontId="10" fillId="0" borderId="84" xfId="0" applyFont="1" applyBorder="1" applyProtection="1">
      <alignment vertical="center"/>
    </xf>
    <xf numFmtId="0" fontId="0" fillId="0" borderId="0" xfId="0" applyBorder="1" applyProtection="1">
      <alignment vertical="center"/>
      <protection hidden="1"/>
    </xf>
    <xf numFmtId="183" fontId="0" fillId="0" borderId="0" xfId="0" applyNumberFormat="1" applyFont="1" applyBorder="1" applyProtection="1">
      <alignment vertical="center"/>
      <protection hidden="1"/>
    </xf>
    <xf numFmtId="0" fontId="10" fillId="0" borderId="134" xfId="0" applyFont="1" applyBorder="1" applyProtection="1">
      <alignment vertical="center"/>
      <protection locked="0"/>
    </xf>
    <xf numFmtId="0" fontId="10" fillId="21" borderId="228" xfId="0" applyFont="1" applyFill="1" applyBorder="1" applyAlignment="1" applyProtection="1">
      <alignment vertical="center"/>
    </xf>
    <xf numFmtId="0" fontId="10" fillId="0" borderId="17" xfId="0" applyFont="1" applyBorder="1" applyProtection="1">
      <alignment vertical="center"/>
    </xf>
    <xf numFmtId="0" fontId="10" fillId="0" borderId="100" xfId="0" applyFont="1" applyBorder="1" applyProtection="1">
      <alignment vertical="center"/>
    </xf>
    <xf numFmtId="0" fontId="10" fillId="0" borderId="86" xfId="0" applyFont="1" applyBorder="1" applyProtection="1">
      <alignment vertical="center"/>
    </xf>
    <xf numFmtId="0" fontId="10" fillId="0" borderId="127" xfId="0" applyFont="1" applyBorder="1" applyProtection="1">
      <alignment vertical="center"/>
    </xf>
    <xf numFmtId="0" fontId="85" fillId="0" borderId="128" xfId="0" applyFont="1" applyFill="1" applyBorder="1" applyAlignment="1" applyProtection="1">
      <alignment vertical="center"/>
    </xf>
    <xf numFmtId="0" fontId="0" fillId="0" borderId="34" xfId="0" applyBorder="1" applyProtection="1">
      <alignment vertical="center"/>
    </xf>
    <xf numFmtId="0" fontId="0" fillId="0" borderId="219" xfId="0" applyBorder="1" applyProtection="1">
      <alignment vertical="center"/>
    </xf>
    <xf numFmtId="0" fontId="10" fillId="0" borderId="130" xfId="0" applyFont="1" applyFill="1" applyBorder="1" applyProtection="1">
      <alignment vertical="center"/>
    </xf>
    <xf numFmtId="0" fontId="32" fillId="0" borderId="51" xfId="0" applyFont="1" applyFill="1" applyBorder="1" applyAlignment="1" applyProtection="1">
      <alignment vertical="center"/>
    </xf>
    <xf numFmtId="0" fontId="32" fillId="0" borderId="60" xfId="0" applyFont="1" applyFill="1" applyBorder="1" applyAlignment="1" applyProtection="1">
      <alignment vertical="center"/>
    </xf>
    <xf numFmtId="0" fontId="33" fillId="21" borderId="115" xfId="0" applyFont="1" applyFill="1" applyBorder="1" applyAlignment="1" applyProtection="1">
      <alignment vertical="center"/>
    </xf>
    <xf numFmtId="0" fontId="33" fillId="21" borderId="121" xfId="0" applyFont="1" applyFill="1" applyBorder="1" applyAlignment="1" applyProtection="1">
      <alignment vertical="center"/>
    </xf>
    <xf numFmtId="0" fontId="33" fillId="21" borderId="181" xfId="0" applyFont="1" applyFill="1" applyBorder="1" applyAlignment="1" applyProtection="1">
      <alignment vertical="center"/>
    </xf>
    <xf numFmtId="0" fontId="10" fillId="21" borderId="84" xfId="0" applyFont="1" applyFill="1" applyBorder="1" applyAlignment="1" applyProtection="1">
      <alignment vertical="center"/>
    </xf>
    <xf numFmtId="0" fontId="33" fillId="21" borderId="87" xfId="0" applyFont="1" applyFill="1" applyBorder="1" applyAlignment="1" applyProtection="1">
      <alignment vertical="center"/>
    </xf>
    <xf numFmtId="0" fontId="33" fillId="21" borderId="14" xfId="0" applyFont="1" applyFill="1" applyBorder="1" applyAlignment="1" applyProtection="1">
      <alignment vertical="center"/>
    </xf>
    <xf numFmtId="0" fontId="33" fillId="21" borderId="136" xfId="0" applyFont="1" applyFill="1" applyBorder="1" applyAlignment="1" applyProtection="1">
      <alignment vertical="center"/>
    </xf>
    <xf numFmtId="0" fontId="11" fillId="0" borderId="0" xfId="0" applyFont="1" applyFill="1" applyAlignment="1" applyProtection="1">
      <alignment horizontal="left" vertical="center" wrapText="1"/>
    </xf>
    <xf numFmtId="0" fontId="10" fillId="0" borderId="17" xfId="0" applyFont="1" applyFill="1" applyBorder="1" applyAlignment="1" applyProtection="1">
      <alignment vertical="center"/>
    </xf>
    <xf numFmtId="0" fontId="10" fillId="0" borderId="17" xfId="0" applyFont="1" applyFill="1" applyBorder="1" applyAlignment="1" applyProtection="1">
      <alignment horizontal="right" vertical="center"/>
    </xf>
    <xf numFmtId="0" fontId="0" fillId="0" borderId="0" xfId="0" applyFont="1" applyFill="1" applyBorder="1" applyAlignment="1" applyProtection="1">
      <alignment horizontal="right" vertical="center"/>
    </xf>
    <xf numFmtId="0" fontId="32" fillId="0" borderId="29" xfId="0" applyFont="1" applyFill="1" applyBorder="1" applyAlignment="1" applyProtection="1">
      <alignment vertical="center"/>
    </xf>
    <xf numFmtId="0" fontId="10" fillId="0" borderId="17" xfId="0" applyFont="1" applyFill="1" applyBorder="1" applyAlignment="1" applyProtection="1">
      <alignment horizontal="right" vertical="top"/>
    </xf>
    <xf numFmtId="0" fontId="10" fillId="0" borderId="149" xfId="0" applyFont="1" applyFill="1" applyBorder="1" applyAlignment="1" applyProtection="1">
      <alignment horizontal="right" vertical="top"/>
    </xf>
    <xf numFmtId="0" fontId="28" fillId="0" borderId="188" xfId="0" applyFont="1" applyFill="1" applyBorder="1" applyProtection="1">
      <alignment vertical="center"/>
    </xf>
    <xf numFmtId="0" fontId="0" fillId="0" borderId="191" xfId="0" applyFill="1" applyBorder="1" applyAlignment="1" applyProtection="1">
      <alignment horizontal="left" vertical="top" wrapText="1"/>
    </xf>
    <xf numFmtId="0" fontId="0" fillId="0" borderId="191" xfId="0" applyFill="1" applyBorder="1" applyProtection="1">
      <alignment vertical="center"/>
    </xf>
    <xf numFmtId="0" fontId="0" fillId="0" borderId="231" xfId="0" applyFill="1" applyBorder="1" applyProtection="1">
      <alignment vertical="center"/>
    </xf>
    <xf numFmtId="0" fontId="10" fillId="0" borderId="84" xfId="0" applyFont="1" applyFill="1" applyBorder="1" applyProtection="1">
      <alignment vertical="center"/>
    </xf>
    <xf numFmtId="0" fontId="0" fillId="0" borderId="29" xfId="0" applyBorder="1" applyProtection="1">
      <alignment vertical="center"/>
    </xf>
    <xf numFmtId="0" fontId="10" fillId="2" borderId="232" xfId="0" applyFont="1" applyFill="1" applyBorder="1" applyAlignment="1" applyProtection="1">
      <alignment horizontal="center" vertical="center"/>
    </xf>
    <xf numFmtId="0" fontId="10" fillId="2" borderId="220" xfId="0" applyFont="1" applyFill="1" applyBorder="1" applyAlignment="1" applyProtection="1">
      <alignment horizontal="center" vertical="center"/>
    </xf>
    <xf numFmtId="0" fontId="11" fillId="32" borderId="17" xfId="0" applyFont="1" applyFill="1" applyBorder="1" applyAlignment="1" applyProtection="1">
      <alignment horizontal="left" vertical="center" wrapText="1"/>
    </xf>
    <xf numFmtId="0" fontId="11" fillId="32" borderId="149" xfId="0" applyFont="1" applyFill="1" applyBorder="1" applyAlignment="1" applyProtection="1">
      <alignment horizontal="left" vertical="center" wrapText="1"/>
    </xf>
    <xf numFmtId="0" fontId="2" fillId="21" borderId="236" xfId="0" applyFont="1" applyFill="1" applyBorder="1" applyAlignment="1" applyProtection="1">
      <alignment horizontal="center" vertical="center"/>
    </xf>
    <xf numFmtId="0" fontId="2" fillId="21" borderId="149" xfId="0" applyFont="1" applyFill="1" applyBorder="1" applyAlignment="1" applyProtection="1">
      <alignment vertical="center" wrapText="1"/>
    </xf>
    <xf numFmtId="0" fontId="2" fillId="21" borderId="163" xfId="0" applyFont="1" applyFill="1" applyBorder="1" applyAlignment="1" applyProtection="1">
      <alignment horizontal="center" vertical="center"/>
    </xf>
    <xf numFmtId="0" fontId="18" fillId="2" borderId="220" xfId="0" applyFont="1" applyFill="1" applyBorder="1" applyAlignment="1" applyProtection="1">
      <alignment horizontal="center" vertical="center"/>
    </xf>
    <xf numFmtId="0" fontId="2" fillId="2" borderId="220" xfId="0" applyFont="1" applyFill="1" applyBorder="1" applyAlignment="1" applyProtection="1">
      <alignment horizontal="center" vertical="center"/>
    </xf>
    <xf numFmtId="0" fontId="2" fillId="2" borderId="220" xfId="0" applyFont="1" applyFill="1" applyBorder="1" applyAlignment="1" applyProtection="1">
      <alignment horizontal="center" vertical="center" wrapText="1"/>
    </xf>
    <xf numFmtId="0" fontId="2" fillId="21" borderId="220" xfId="0" applyFont="1" applyFill="1" applyBorder="1" applyAlignment="1" applyProtection="1">
      <alignment horizontal="center" vertical="center" wrapText="1"/>
    </xf>
    <xf numFmtId="0" fontId="0" fillId="21" borderId="230" xfId="0" applyFont="1" applyFill="1" applyBorder="1" applyAlignment="1" applyProtection="1">
      <alignment horizontal="center" vertical="center" wrapText="1"/>
    </xf>
    <xf numFmtId="0" fontId="0" fillId="21" borderId="237" xfId="0" applyFont="1" applyFill="1" applyBorder="1" applyAlignment="1" applyProtection="1">
      <alignment horizontal="center" vertical="center"/>
    </xf>
    <xf numFmtId="0" fontId="0" fillId="21" borderId="188" xfId="0" applyFont="1" applyFill="1" applyBorder="1" applyAlignment="1" applyProtection="1">
      <alignment vertical="center" wrapText="1"/>
    </xf>
    <xf numFmtId="0" fontId="0" fillId="32" borderId="230" xfId="0" applyFont="1" applyFill="1" applyBorder="1" applyAlignment="1" applyProtection="1">
      <alignment horizontal="center" vertical="center" wrapText="1"/>
    </xf>
    <xf numFmtId="0" fontId="11" fillId="32" borderId="234" xfId="0" applyFont="1" applyFill="1" applyBorder="1" applyAlignment="1" applyProtection="1">
      <alignment horizontal="left" vertical="center" wrapText="1"/>
    </xf>
    <xf numFmtId="0" fontId="11" fillId="32" borderId="235" xfId="0" applyFont="1" applyFill="1" applyBorder="1" applyAlignment="1" applyProtection="1">
      <alignment horizontal="left" vertical="center" wrapText="1"/>
    </xf>
    <xf numFmtId="0" fontId="0" fillId="0" borderId="232" xfId="0" applyFont="1" applyFill="1" applyBorder="1" applyAlignment="1" applyProtection="1">
      <alignment horizontal="left" vertical="center" wrapText="1"/>
      <protection locked="0"/>
    </xf>
    <xf numFmtId="0" fontId="0" fillId="0" borderId="239" xfId="0" applyFont="1" applyFill="1" applyBorder="1" applyAlignment="1" applyProtection="1">
      <alignment horizontal="center" vertical="center"/>
      <protection locked="0"/>
    </xf>
    <xf numFmtId="0" fontId="0" fillId="0" borderId="188" xfId="0" applyFont="1" applyFill="1" applyBorder="1" applyAlignment="1" applyProtection="1">
      <alignment horizontal="left" vertical="center" wrapText="1"/>
      <protection locked="0"/>
    </xf>
    <xf numFmtId="0" fontId="0" fillId="0" borderId="238" xfId="0" applyFont="1" applyFill="1" applyBorder="1" applyAlignment="1" applyProtection="1">
      <alignment horizontal="center" vertical="center"/>
      <protection locked="0"/>
    </xf>
    <xf numFmtId="0" fontId="0" fillId="4" borderId="1"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center" vertical="center"/>
      <protection locked="0"/>
    </xf>
    <xf numFmtId="0" fontId="0" fillId="28" borderId="1" xfId="0" applyFont="1" applyFill="1" applyBorder="1" applyAlignment="1" applyProtection="1">
      <alignment horizontal="center" vertical="center" shrinkToFit="1"/>
      <protection locked="0"/>
    </xf>
    <xf numFmtId="0" fontId="0" fillId="32" borderId="220" xfId="0" applyFill="1" applyBorder="1" applyProtection="1">
      <alignment vertical="center"/>
    </xf>
    <xf numFmtId="0" fontId="0" fillId="0" borderId="220" xfId="0" applyFont="1" applyFill="1" applyBorder="1" applyAlignment="1" applyProtection="1">
      <alignment horizontal="center" vertical="center"/>
    </xf>
    <xf numFmtId="0" fontId="0" fillId="32" borderId="232" xfId="0" applyFill="1" applyBorder="1" applyAlignment="1" applyProtection="1">
      <alignment horizontal="center" vertical="center"/>
    </xf>
    <xf numFmtId="0" fontId="49" fillId="0" borderId="0" xfId="0" applyFont="1" applyFill="1" applyBorder="1" applyAlignment="1" applyProtection="1">
      <alignment horizontal="left" vertical="center"/>
      <protection hidden="1"/>
    </xf>
    <xf numFmtId="0" fontId="45" fillId="0" borderId="0" xfId="9" applyFont="1" applyAlignment="1" applyProtection="1">
      <alignment horizontal="left" vertical="center"/>
    </xf>
    <xf numFmtId="0" fontId="45" fillId="0" borderId="17" xfId="9" applyFont="1" applyBorder="1" applyAlignment="1" applyProtection="1">
      <alignment horizontal="left" vertical="center"/>
    </xf>
    <xf numFmtId="0" fontId="45" fillId="0" borderId="0" xfId="9" applyFont="1" applyBorder="1" applyAlignment="1" applyProtection="1">
      <alignment horizontal="center" vertical="center"/>
    </xf>
    <xf numFmtId="0" fontId="45" fillId="0" borderId="29" xfId="9" applyFont="1" applyBorder="1" applyAlignment="1" applyProtection="1">
      <alignment horizontal="left" vertical="center"/>
    </xf>
    <xf numFmtId="0" fontId="0" fillId="0" borderId="149" xfId="0" applyFont="1" applyFill="1" applyBorder="1" applyProtection="1">
      <alignment vertical="center"/>
    </xf>
    <xf numFmtId="0" fontId="5" fillId="56" borderId="1" xfId="0" applyNumberFormat="1" applyFont="1" applyFill="1" applyBorder="1" applyAlignment="1" applyProtection="1">
      <alignment horizontal="center" vertical="center"/>
      <protection locked="0"/>
    </xf>
    <xf numFmtId="0" fontId="5" fillId="0" borderId="249" xfId="0" applyFont="1" applyFill="1" applyBorder="1" applyProtection="1">
      <alignment vertical="center"/>
    </xf>
    <xf numFmtId="0" fontId="6" fillId="0" borderId="185" xfId="0" applyFont="1" applyFill="1" applyBorder="1" applyAlignment="1" applyProtection="1">
      <alignment vertical="center"/>
    </xf>
    <xf numFmtId="190" fontId="26" fillId="23" borderId="1" xfId="0" applyNumberFormat="1" applyFont="1" applyFill="1" applyBorder="1" applyAlignment="1" applyProtection="1">
      <alignment horizontal="center" vertical="center" wrapText="1"/>
      <protection locked="0"/>
    </xf>
    <xf numFmtId="0" fontId="0" fillId="21" borderId="0" xfId="0" applyFill="1" applyBorder="1" applyAlignment="1" applyProtection="1">
      <alignment horizontal="right" vertical="center"/>
    </xf>
    <xf numFmtId="0" fontId="0" fillId="0" borderId="191" xfId="0" applyFont="1" applyFill="1" applyBorder="1" applyAlignment="1" applyProtection="1">
      <alignment vertical="center"/>
    </xf>
    <xf numFmtId="0" fontId="10" fillId="0" borderId="0" xfId="0" applyFont="1" applyFill="1" applyBorder="1" applyAlignment="1" applyProtection="1"/>
    <xf numFmtId="0" fontId="6" fillId="0" borderId="0" xfId="0" applyFont="1" applyFill="1" applyBorder="1" applyAlignment="1" applyProtection="1"/>
    <xf numFmtId="0" fontId="5" fillId="56" borderId="1" xfId="0" applyFont="1" applyFill="1" applyBorder="1" applyAlignment="1" applyProtection="1">
      <alignment horizontal="center" vertical="center"/>
      <protection locked="0"/>
    </xf>
    <xf numFmtId="0" fontId="4" fillId="0" borderId="0" xfId="0" applyFont="1" applyAlignment="1" applyProtection="1">
      <alignment vertical="center"/>
      <protection hidden="1"/>
    </xf>
    <xf numFmtId="0" fontId="10" fillId="0" borderId="99" xfId="0" applyFont="1" applyFill="1" applyBorder="1" applyAlignment="1" applyProtection="1">
      <alignment vertical="center"/>
      <protection locked="0"/>
    </xf>
    <xf numFmtId="0" fontId="10" fillId="0" borderId="55" xfId="0" applyFont="1" applyFill="1" applyBorder="1" applyProtection="1">
      <alignment vertical="center"/>
      <protection locked="0"/>
    </xf>
    <xf numFmtId="0" fontId="6" fillId="0" borderId="99" xfId="0" applyFont="1" applyFill="1" applyBorder="1" applyAlignment="1" applyProtection="1">
      <alignment vertical="center"/>
      <protection locked="0"/>
    </xf>
    <xf numFmtId="0" fontId="6" fillId="0" borderId="54" xfId="0" applyFont="1" applyFill="1" applyBorder="1" applyProtection="1">
      <alignment vertical="center"/>
      <protection locked="0"/>
    </xf>
    <xf numFmtId="0" fontId="55" fillId="0" borderId="54" xfId="0" applyFont="1" applyFill="1" applyBorder="1" applyProtection="1">
      <alignment vertical="center"/>
      <protection locked="0"/>
    </xf>
    <xf numFmtId="0" fontId="6" fillId="0" borderId="54" xfId="0" applyFont="1" applyFill="1" applyBorder="1" applyAlignment="1" applyProtection="1">
      <alignment vertical="center" wrapText="1"/>
      <protection locked="0"/>
    </xf>
    <xf numFmtId="0" fontId="6" fillId="55" borderId="54"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6" fillId="0" borderId="55" xfId="0" applyFont="1" applyFill="1" applyBorder="1" applyAlignment="1" applyProtection="1">
      <alignment vertical="center" wrapText="1"/>
      <protection locked="0"/>
    </xf>
    <xf numFmtId="0" fontId="14" fillId="0" borderId="99" xfId="0" applyFont="1" applyFill="1" applyBorder="1" applyAlignment="1" applyProtection="1">
      <alignment vertical="center"/>
      <protection locked="0"/>
    </xf>
    <xf numFmtId="0" fontId="14" fillId="0" borderId="54" xfId="0" applyFont="1" applyFill="1" applyBorder="1" applyAlignment="1" applyProtection="1">
      <alignment vertical="center"/>
      <protection locked="0"/>
    </xf>
    <xf numFmtId="0" fontId="54" fillId="0" borderId="54" xfId="0" applyFont="1" applyFill="1" applyBorder="1" applyAlignment="1" applyProtection="1">
      <alignment vertical="center"/>
      <protection locked="0"/>
    </xf>
    <xf numFmtId="0" fontId="10" fillId="0" borderId="99" xfId="0" applyFont="1" applyFill="1" applyBorder="1" applyAlignment="1" applyProtection="1">
      <alignment horizontal="left" vertical="center"/>
      <protection locked="0" hidden="1"/>
    </xf>
    <xf numFmtId="0" fontId="10" fillId="0" borderId="54" xfId="0" applyFont="1" applyBorder="1" applyAlignment="1" applyProtection="1">
      <alignment vertical="center" wrapText="1"/>
      <protection locked="0"/>
    </xf>
    <xf numFmtId="0" fontId="10" fillId="0" borderId="190" xfId="0" applyFont="1" applyBorder="1" applyProtection="1">
      <alignment vertical="center"/>
      <protection locked="0"/>
    </xf>
    <xf numFmtId="0" fontId="10" fillId="0" borderId="99" xfId="0" applyFont="1" applyFill="1" applyBorder="1" applyAlignment="1" applyProtection="1">
      <alignment vertical="center"/>
      <protection locked="0" hidden="1"/>
    </xf>
    <xf numFmtId="0" fontId="10" fillId="0" borderId="99" xfId="0" applyFont="1" applyFill="1" applyBorder="1" applyAlignment="1" applyProtection="1">
      <alignment horizontal="left" vertical="top"/>
      <protection locked="0" hidden="1"/>
    </xf>
    <xf numFmtId="0" fontId="10" fillId="0" borderId="99" xfId="0" applyFont="1" applyFill="1" applyBorder="1" applyAlignment="1" applyProtection="1">
      <alignment horizontal="left" vertical="top"/>
      <protection locked="0"/>
    </xf>
    <xf numFmtId="0" fontId="10" fillId="0" borderId="99" xfId="0" applyFont="1" applyFill="1" applyBorder="1" applyAlignment="1" applyProtection="1">
      <alignment horizontal="left" vertical="center"/>
      <protection locked="0"/>
    </xf>
    <xf numFmtId="0" fontId="10" fillId="0" borderId="54" xfId="0" applyFont="1" applyFill="1" applyBorder="1" applyAlignment="1" applyProtection="1">
      <alignment horizontal="left" vertical="top"/>
      <protection locked="0" hidden="1"/>
    </xf>
    <xf numFmtId="0" fontId="10" fillId="0" borderId="54" xfId="0" applyFont="1" applyFill="1" applyBorder="1" applyAlignment="1" applyProtection="1">
      <alignment horizontal="left" vertical="center"/>
      <protection locked="0"/>
    </xf>
    <xf numFmtId="0" fontId="10" fillId="28" borderId="1" xfId="0" applyFont="1" applyFill="1" applyBorder="1" applyProtection="1">
      <alignment vertical="center"/>
      <protection locked="0"/>
    </xf>
    <xf numFmtId="0" fontId="10" fillId="28" borderId="1" xfId="0" applyFont="1" applyFill="1" applyBorder="1" applyAlignment="1" applyProtection="1">
      <alignment horizontal="center" vertical="center"/>
      <protection locked="0"/>
    </xf>
    <xf numFmtId="0" fontId="0" fillId="28" borderId="1" xfId="0" applyFill="1" applyBorder="1" applyProtection="1">
      <alignment vertical="center"/>
      <protection locked="0"/>
    </xf>
    <xf numFmtId="0" fontId="10" fillId="51" borderId="0" xfId="0" applyFont="1" applyFill="1" applyBorder="1" applyAlignment="1" applyProtection="1">
      <alignment vertical="center" wrapText="1"/>
    </xf>
    <xf numFmtId="0" fontId="26" fillId="0" borderId="39" xfId="0" applyFont="1" applyFill="1" applyBorder="1" applyAlignment="1" applyProtection="1">
      <alignment horizontal="left" vertical="center"/>
    </xf>
    <xf numFmtId="0" fontId="11" fillId="27" borderId="92" xfId="0" applyFont="1" applyFill="1" applyBorder="1" applyAlignment="1" applyProtection="1">
      <alignment vertical="center" wrapText="1"/>
      <protection locked="0"/>
    </xf>
    <xf numFmtId="49" fontId="23" fillId="2" borderId="40" xfId="0" applyNumberFormat="1" applyFont="1" applyFill="1" applyBorder="1" applyAlignment="1" applyProtection="1">
      <alignment horizontal="center" vertical="center" wrapText="1"/>
    </xf>
    <xf numFmtId="49" fontId="23" fillId="2" borderId="250" xfId="0" applyNumberFormat="1" applyFont="1" applyFill="1" applyBorder="1" applyAlignment="1" applyProtection="1">
      <alignment horizontal="center" vertical="center" wrapText="1"/>
    </xf>
    <xf numFmtId="0" fontId="14" fillId="0" borderId="246" xfId="0" applyFont="1" applyFill="1" applyBorder="1" applyAlignment="1" applyProtection="1">
      <alignment horizontal="center" vertical="center"/>
      <protection hidden="1"/>
    </xf>
    <xf numFmtId="49" fontId="26" fillId="0" borderId="28" xfId="0" applyNumberFormat="1" applyFont="1" applyFill="1" applyBorder="1" applyAlignment="1" applyProtection="1">
      <alignment horizontal="left" vertical="center" wrapText="1"/>
    </xf>
    <xf numFmtId="0" fontId="14" fillId="0" borderId="137" xfId="0" applyFont="1" applyFill="1" applyBorder="1" applyAlignment="1" applyProtection="1">
      <alignment horizontal="center" vertical="center"/>
      <protection hidden="1"/>
    </xf>
    <xf numFmtId="0" fontId="14" fillId="0" borderId="164" xfId="0" applyFont="1" applyFill="1" applyBorder="1" applyAlignment="1" applyProtection="1">
      <alignment vertical="center"/>
      <protection locked="0"/>
    </xf>
    <xf numFmtId="0" fontId="66" fillId="0" borderId="46" xfId="0" applyFont="1" applyFill="1" applyBorder="1" applyAlignment="1" applyProtection="1">
      <alignment horizontal="right" vertical="center"/>
    </xf>
    <xf numFmtId="0" fontId="5" fillId="34" borderId="5" xfId="0" applyFont="1" applyFill="1" applyBorder="1" applyAlignment="1" applyProtection="1">
      <alignment vertical="center" wrapText="1"/>
    </xf>
    <xf numFmtId="0" fontId="10" fillId="2" borderId="35" xfId="0" applyFont="1" applyFill="1" applyBorder="1" applyAlignment="1" applyProtection="1">
      <alignment horizontal="center" vertical="center"/>
    </xf>
    <xf numFmtId="0" fontId="10" fillId="5" borderId="1" xfId="0" applyFont="1" applyFill="1" applyBorder="1" applyAlignment="1" applyProtection="1">
      <alignment horizontal="left" vertical="center" wrapText="1"/>
      <protection locked="0"/>
    </xf>
    <xf numFmtId="0" fontId="10" fillId="2" borderId="53" xfId="0" applyFont="1" applyFill="1" applyBorder="1" applyAlignment="1" applyProtection="1">
      <alignment horizontal="center" vertical="center"/>
    </xf>
    <xf numFmtId="0" fontId="13" fillId="22" borderId="0" xfId="0" applyFont="1" applyFill="1" applyAlignment="1" applyProtection="1">
      <alignment horizontal="center" vertical="center"/>
    </xf>
    <xf numFmtId="0" fontId="53" fillId="0" borderId="0" xfId="0" applyFont="1" applyAlignment="1" applyProtection="1">
      <alignment horizontal="left" vertical="top" wrapText="1"/>
      <protection hidden="1"/>
    </xf>
    <xf numFmtId="0" fontId="0" fillId="0" borderId="0" xfId="0" applyFont="1" applyFill="1" applyAlignment="1" applyProtection="1">
      <alignment horizontal="left" vertical="center"/>
    </xf>
    <xf numFmtId="0" fontId="10" fillId="2" borderId="65" xfId="0" applyFont="1" applyFill="1" applyBorder="1" applyAlignment="1" applyProtection="1">
      <alignment horizontal="center" vertical="center"/>
    </xf>
    <xf numFmtId="0" fontId="10" fillId="21" borderId="65" xfId="0" applyFont="1" applyFill="1" applyBorder="1" applyAlignment="1" applyProtection="1">
      <alignment horizontal="left" vertical="center" wrapText="1"/>
    </xf>
    <xf numFmtId="0" fontId="14" fillId="0" borderId="244" xfId="0" applyFont="1" applyFill="1" applyBorder="1" applyAlignment="1" applyProtection="1">
      <alignment horizontal="center" vertical="center"/>
      <protection hidden="1"/>
    </xf>
    <xf numFmtId="49" fontId="26" fillId="0" borderId="21" xfId="0" applyNumberFormat="1" applyFont="1" applyFill="1" applyBorder="1" applyAlignment="1" applyProtection="1">
      <alignment vertical="center" shrinkToFit="1"/>
    </xf>
    <xf numFmtId="181" fontId="10" fillId="28" borderId="1" xfId="0" applyNumberFormat="1"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protection locked="0"/>
    </xf>
    <xf numFmtId="0" fontId="3" fillId="22" borderId="0" xfId="0" applyFont="1" applyFill="1" applyBorder="1" applyAlignment="1" applyProtection="1">
      <alignment horizontal="left" vertical="center"/>
    </xf>
    <xf numFmtId="0" fontId="10" fillId="21" borderId="0" xfId="0" applyFont="1" applyFill="1" applyBorder="1" applyAlignment="1" applyProtection="1">
      <alignment horizontal="left" vertical="center"/>
    </xf>
    <xf numFmtId="0" fontId="2" fillId="2" borderId="220" xfId="0" applyFont="1" applyFill="1" applyBorder="1" applyAlignment="1" applyProtection="1">
      <alignment horizontal="center" vertical="center" wrapText="1"/>
    </xf>
    <xf numFmtId="0" fontId="20" fillId="2" borderId="35" xfId="0" applyFont="1" applyFill="1" applyBorder="1" applyAlignment="1" applyProtection="1">
      <alignment horizontal="left" vertical="center"/>
    </xf>
    <xf numFmtId="0" fontId="0" fillId="0" borderId="242" xfId="0" applyFont="1" applyFill="1" applyBorder="1" applyAlignment="1" applyProtection="1">
      <alignment vertical="center"/>
    </xf>
    <xf numFmtId="0" fontId="10" fillId="2" borderId="247" xfId="0" applyFont="1" applyFill="1" applyBorder="1" applyAlignment="1" applyProtection="1">
      <alignment horizontal="center" vertical="center"/>
    </xf>
    <xf numFmtId="0" fontId="10" fillId="21" borderId="245" xfId="0" applyFont="1" applyFill="1" applyBorder="1" applyAlignment="1" applyProtection="1">
      <alignment vertical="center" wrapText="1"/>
    </xf>
    <xf numFmtId="0" fontId="10" fillId="2" borderId="244" xfId="0" applyFont="1" applyFill="1" applyBorder="1" applyAlignment="1" applyProtection="1">
      <alignment horizontal="center" vertical="center"/>
    </xf>
    <xf numFmtId="0" fontId="10" fillId="2" borderId="247" xfId="0" applyFont="1" applyFill="1" applyBorder="1" applyAlignment="1" applyProtection="1">
      <alignment horizontal="center" vertical="center" wrapText="1"/>
    </xf>
    <xf numFmtId="0" fontId="0" fillId="0" borderId="244" xfId="0" applyFont="1" applyFill="1" applyBorder="1" applyAlignment="1" applyProtection="1">
      <alignment horizontal="center" vertical="center"/>
    </xf>
    <xf numFmtId="0" fontId="0" fillId="27" borderId="244" xfId="0" applyFont="1" applyFill="1" applyBorder="1" applyAlignment="1" applyProtection="1">
      <alignment horizontal="center" vertical="center"/>
      <protection locked="0"/>
    </xf>
    <xf numFmtId="0" fontId="10" fillId="0" borderId="164" xfId="0" applyFont="1" applyFill="1" applyBorder="1" applyProtection="1">
      <alignment vertical="center"/>
      <protection locked="0"/>
    </xf>
    <xf numFmtId="0" fontId="10" fillId="0" borderId="197" xfId="0" applyFont="1" applyFill="1" applyBorder="1" applyProtection="1">
      <alignment vertical="center"/>
      <protection locked="0"/>
    </xf>
    <xf numFmtId="0" fontId="0" fillId="2" borderId="8" xfId="0" applyFont="1" applyFill="1" applyBorder="1" applyAlignment="1" applyProtection="1">
      <alignment horizontal="center" vertical="center"/>
    </xf>
    <xf numFmtId="185" fontId="10" fillId="0" borderId="14" xfId="0" applyNumberFormat="1" applyFont="1" applyFill="1" applyBorder="1" applyAlignment="1" applyProtection="1">
      <alignment horizontal="center" vertical="center"/>
    </xf>
    <xf numFmtId="0" fontId="42" fillId="32" borderId="59" xfId="2" applyFill="1" applyBorder="1" applyAlignment="1" applyProtection="1">
      <alignment horizontal="left" vertical="center"/>
    </xf>
    <xf numFmtId="0" fontId="42" fillId="0" borderId="42" xfId="2" applyFill="1" applyBorder="1" applyAlignment="1" applyProtection="1">
      <alignment horizontal="center" vertical="center"/>
    </xf>
    <xf numFmtId="0" fontId="42" fillId="0" borderId="1" xfId="2" applyFill="1" applyBorder="1" applyAlignment="1" applyProtection="1">
      <alignment horizontal="center" vertical="center"/>
    </xf>
    <xf numFmtId="0" fontId="26" fillId="0" borderId="23" xfId="0" applyFont="1" applyFill="1" applyBorder="1" applyAlignment="1" applyProtection="1">
      <alignment horizontal="center" vertical="center" wrapText="1"/>
    </xf>
    <xf numFmtId="0" fontId="42" fillId="32" borderId="1" xfId="2" applyFill="1" applyBorder="1" applyAlignment="1" applyProtection="1">
      <alignment horizontal="center" vertical="center"/>
    </xf>
    <xf numFmtId="0" fontId="42" fillId="16" borderId="1" xfId="2" applyFill="1" applyBorder="1" applyAlignment="1" applyProtection="1">
      <alignment horizontal="center" vertical="center"/>
    </xf>
    <xf numFmtId="0" fontId="42" fillId="37" borderId="1" xfId="2" applyFill="1" applyBorder="1" applyAlignment="1" applyProtection="1">
      <alignment horizontal="center" vertical="center"/>
    </xf>
    <xf numFmtId="183" fontId="14" fillId="34" borderId="58" xfId="0" applyNumberFormat="1" applyFont="1" applyFill="1" applyBorder="1" applyAlignment="1" applyProtection="1">
      <alignment horizontal="center" vertical="center"/>
      <protection hidden="1"/>
    </xf>
    <xf numFmtId="182" fontId="24" fillId="0" borderId="0" xfId="0" applyNumberFormat="1" applyFont="1" applyFill="1" applyBorder="1" applyAlignment="1" applyProtection="1">
      <alignment horizontal="center" vertical="center"/>
      <protection hidden="1"/>
    </xf>
    <xf numFmtId="182" fontId="26" fillId="0" borderId="263" xfId="0" applyNumberFormat="1" applyFont="1" applyFill="1" applyBorder="1" applyAlignment="1" applyProtection="1">
      <alignment horizontal="center" vertical="center" textRotation="255"/>
      <protection hidden="1"/>
    </xf>
    <xf numFmtId="0" fontId="14" fillId="0" borderId="264" xfId="0" applyFont="1" applyFill="1" applyBorder="1" applyAlignment="1" applyProtection="1">
      <alignment horizontal="center" vertical="center"/>
      <protection hidden="1"/>
    </xf>
    <xf numFmtId="0" fontId="7" fillId="0" borderId="0" xfId="0" applyFont="1" applyAlignment="1" applyProtection="1">
      <alignment horizontal="center" vertical="center"/>
    </xf>
    <xf numFmtId="0" fontId="101" fillId="54" borderId="193" xfId="2" applyFont="1" applyFill="1" applyBorder="1" applyAlignment="1" applyProtection="1">
      <alignment horizontal="center" vertical="center" wrapText="1"/>
    </xf>
    <xf numFmtId="0" fontId="5" fillId="0" borderId="51" xfId="0" applyFont="1" applyFill="1" applyBorder="1" applyProtection="1">
      <alignment vertical="center"/>
    </xf>
    <xf numFmtId="0" fontId="6" fillId="0" borderId="51" xfId="0" applyFont="1" applyFill="1" applyBorder="1" applyProtection="1">
      <alignment vertical="center"/>
    </xf>
    <xf numFmtId="0" fontId="5" fillId="0" borderId="51" xfId="0" applyFont="1" applyFill="1" applyBorder="1" applyAlignment="1" applyProtection="1">
      <alignment vertical="center" wrapText="1"/>
    </xf>
    <xf numFmtId="0" fontId="6" fillId="0" borderId="51" xfId="0" applyFont="1" applyFill="1" applyBorder="1" applyAlignment="1" applyProtection="1">
      <alignment vertical="center" wrapText="1"/>
    </xf>
    <xf numFmtId="0" fontId="6" fillId="0" borderId="51" xfId="0" applyFont="1" applyFill="1" applyBorder="1" applyAlignment="1" applyProtection="1">
      <alignment horizontal="center" vertical="center"/>
    </xf>
    <xf numFmtId="183" fontId="14" fillId="0" borderId="0" xfId="0" applyNumberFormat="1" applyFont="1" applyBorder="1" applyAlignment="1" applyProtection="1">
      <alignment horizontal="center" vertical="center" wrapText="1"/>
      <protection hidden="1"/>
    </xf>
    <xf numFmtId="0" fontId="14" fillId="0" borderId="0" xfId="0" applyFont="1" applyBorder="1" applyAlignment="1" applyProtection="1">
      <alignment horizontal="center" vertical="center" shrinkToFit="1"/>
      <protection hidden="1"/>
    </xf>
    <xf numFmtId="0" fontId="10" fillId="21" borderId="0" xfId="0" applyFont="1" applyFill="1" applyBorder="1" applyProtection="1">
      <alignment vertical="center"/>
      <protection locked="0"/>
    </xf>
    <xf numFmtId="0" fontId="3" fillId="21" borderId="57" xfId="0" applyFont="1" applyFill="1" applyBorder="1" applyProtection="1">
      <alignment vertical="center"/>
      <protection locked="0"/>
    </xf>
    <xf numFmtId="0" fontId="26" fillId="0" borderId="0" xfId="0" applyFont="1" applyFill="1" applyBorder="1" applyAlignment="1" applyProtection="1">
      <alignment horizontal="left" vertical="center" wrapText="1"/>
    </xf>
    <xf numFmtId="49" fontId="26" fillId="0" borderId="263" xfId="0" applyNumberFormat="1" applyFont="1" applyFill="1" applyBorder="1" applyAlignment="1" applyProtection="1">
      <alignment vertical="center"/>
    </xf>
    <xf numFmtId="0" fontId="14" fillId="0" borderId="265" xfId="0" applyFont="1" applyFill="1" applyBorder="1" applyAlignment="1" applyProtection="1">
      <alignment horizontal="center" vertical="center"/>
      <protection hidden="1"/>
    </xf>
    <xf numFmtId="0" fontId="26" fillId="0" borderId="5" xfId="0" applyFont="1" applyFill="1" applyBorder="1" applyAlignment="1" applyProtection="1">
      <alignment horizontal="left" vertical="center" wrapText="1"/>
    </xf>
    <xf numFmtId="0" fontId="26" fillId="0" borderId="2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xf>
    <xf numFmtId="0" fontId="26" fillId="0" borderId="5" xfId="0" applyFont="1" applyFill="1" applyBorder="1" applyAlignment="1" applyProtection="1">
      <alignment vertical="center" wrapText="1"/>
    </xf>
    <xf numFmtId="0" fontId="67" fillId="0" borderId="46" xfId="0" applyFont="1" applyFill="1" applyBorder="1" applyAlignment="1" applyProtection="1">
      <alignment horizontal="right" vertical="center"/>
    </xf>
    <xf numFmtId="0" fontId="26" fillId="0" borderId="200" xfId="0" applyFont="1" applyFill="1" applyBorder="1" applyAlignment="1" applyProtection="1">
      <alignment horizontal="left" vertical="center" wrapText="1"/>
    </xf>
    <xf numFmtId="0" fontId="11" fillId="2" borderId="48" xfId="0" applyFont="1" applyFill="1" applyBorder="1" applyAlignment="1" applyProtection="1">
      <alignment horizontal="center" vertical="center" wrapText="1"/>
    </xf>
    <xf numFmtId="0" fontId="3" fillId="21" borderId="0" xfId="0" applyFont="1" applyFill="1" applyAlignment="1" applyProtection="1">
      <alignment vertical="center" wrapText="1"/>
    </xf>
    <xf numFmtId="0" fontId="3" fillId="21" borderId="0" xfId="0" applyFont="1" applyFill="1" applyAlignment="1" applyProtection="1">
      <alignment horizontal="center" vertical="center" wrapText="1"/>
    </xf>
    <xf numFmtId="0" fontId="3" fillId="21" borderId="0" xfId="0" applyFont="1" applyFill="1" applyAlignment="1" applyProtection="1">
      <alignment horizontal="center" vertical="center"/>
    </xf>
    <xf numFmtId="49" fontId="26" fillId="54" borderId="11" xfId="0" applyNumberFormat="1" applyFont="1" applyFill="1" applyBorder="1" applyAlignment="1" applyProtection="1">
      <alignment vertical="center" wrapText="1"/>
    </xf>
    <xf numFmtId="0" fontId="26" fillId="54" borderId="11" xfId="0" applyFont="1" applyFill="1" applyBorder="1" applyAlignment="1" applyProtection="1">
      <alignment vertical="center"/>
    </xf>
    <xf numFmtId="0" fontId="42" fillId="33" borderId="1" xfId="2" applyFill="1" applyBorder="1" applyAlignment="1" applyProtection="1">
      <alignment horizontal="center" vertical="center"/>
    </xf>
    <xf numFmtId="0" fontId="42" fillId="50" borderId="1" xfId="2" applyFill="1" applyBorder="1" applyAlignment="1" applyProtection="1">
      <alignment horizontal="center" vertical="center"/>
    </xf>
    <xf numFmtId="181" fontId="10" fillId="28" borderId="1" xfId="0" applyNumberFormat="1" applyFont="1" applyFill="1" applyBorder="1" applyAlignment="1" applyProtection="1">
      <alignment horizontal="center" vertical="center"/>
      <protection locked="0"/>
    </xf>
    <xf numFmtId="0" fontId="10" fillId="5" borderId="1" xfId="0" applyFont="1" applyFill="1" applyBorder="1" applyAlignment="1" applyProtection="1">
      <alignment horizontal="left" vertical="center" wrapText="1"/>
      <protection locked="0"/>
    </xf>
    <xf numFmtId="0" fontId="10" fillId="4" borderId="1"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protection locked="0"/>
    </xf>
    <xf numFmtId="0" fontId="11" fillId="27" borderId="92" xfId="0" applyFont="1" applyFill="1" applyBorder="1" applyAlignment="1" applyProtection="1">
      <alignment horizontal="center" vertical="center" wrapText="1"/>
      <protection locked="0"/>
    </xf>
    <xf numFmtId="0" fontId="11" fillId="5" borderId="1" xfId="0" applyFont="1" applyFill="1" applyBorder="1" applyAlignment="1" applyProtection="1">
      <alignment horizontal="center" vertical="center" wrapText="1"/>
      <protection locked="0"/>
    </xf>
    <xf numFmtId="0" fontId="0" fillId="0" borderId="19" xfId="0" applyBorder="1">
      <alignment vertical="center"/>
    </xf>
    <xf numFmtId="0" fontId="6" fillId="7" borderId="1" xfId="0" applyFont="1" applyFill="1" applyBorder="1" applyAlignment="1" applyProtection="1">
      <alignment horizontal="center" vertical="center"/>
      <protection locked="0"/>
    </xf>
    <xf numFmtId="0" fontId="10" fillId="46" borderId="244" xfId="0" applyFont="1" applyFill="1" applyBorder="1" applyAlignment="1" applyProtection="1">
      <alignment horizontal="center" vertical="center"/>
      <protection locked="0"/>
    </xf>
    <xf numFmtId="176" fontId="0" fillId="3" borderId="1" xfId="0" applyNumberFormat="1" applyFill="1" applyBorder="1" applyAlignment="1" applyProtection="1">
      <alignment horizontal="center" vertical="center"/>
      <protection locked="0"/>
    </xf>
    <xf numFmtId="0" fontId="11" fillId="28" borderId="1" xfId="0" applyFont="1" applyFill="1" applyBorder="1" applyAlignment="1" applyProtection="1">
      <alignment horizontal="center" vertical="center" wrapText="1"/>
      <protection locked="0"/>
    </xf>
    <xf numFmtId="0" fontId="0" fillId="28" borderId="1" xfId="0" applyFill="1" applyBorder="1" applyAlignment="1" applyProtection="1">
      <alignment horizontal="center" vertical="center" shrinkToFit="1"/>
      <protection locked="0"/>
    </xf>
    <xf numFmtId="0" fontId="0" fillId="4" borderId="1" xfId="0" applyFill="1" applyBorder="1" applyAlignment="1" applyProtection="1">
      <alignment horizontal="left" vertical="center" wrapText="1"/>
      <protection locked="0"/>
    </xf>
    <xf numFmtId="0" fontId="0" fillId="4" borderId="1" xfId="0" applyFill="1" applyBorder="1" applyAlignment="1" applyProtection="1">
      <alignment horizontal="center" vertical="center"/>
      <protection locked="0"/>
    </xf>
    <xf numFmtId="31" fontId="11" fillId="5" borderId="1" xfId="0" applyNumberFormat="1" applyFont="1" applyFill="1" applyBorder="1" applyAlignment="1" applyProtection="1">
      <alignment horizontal="center" vertical="center" wrapText="1"/>
      <protection locked="0"/>
    </xf>
    <xf numFmtId="58" fontId="0" fillId="27" borderId="244" xfId="0" applyNumberFormat="1" applyFont="1" applyFill="1" applyBorder="1" applyAlignment="1" applyProtection="1">
      <alignment horizontal="center" vertical="center"/>
      <protection locked="0"/>
    </xf>
    <xf numFmtId="0" fontId="42" fillId="24" borderId="42" xfId="2" applyNumberFormat="1" applyFill="1" applyBorder="1" applyAlignment="1" applyProtection="1">
      <alignment horizontal="left" vertical="center"/>
      <protection locked="0"/>
    </xf>
    <xf numFmtId="0" fontId="0" fillId="24" borderId="13" xfId="0" applyFill="1" applyBorder="1" applyAlignment="1" applyProtection="1">
      <alignment horizontal="left" vertical="center"/>
      <protection locked="0"/>
    </xf>
    <xf numFmtId="0" fontId="0" fillId="24" borderId="92" xfId="0" applyFill="1" applyBorder="1" applyAlignment="1" applyProtection="1">
      <alignment horizontal="left" vertical="center"/>
      <protection locked="0"/>
    </xf>
    <xf numFmtId="0" fontId="6" fillId="15" borderId="42" xfId="0" applyFont="1" applyFill="1" applyBorder="1" applyAlignment="1" applyProtection="1">
      <alignment horizontal="left" vertical="center"/>
      <protection locked="0"/>
    </xf>
    <xf numFmtId="0" fontId="6" fillId="15" borderId="13" xfId="0" applyFont="1" applyFill="1" applyBorder="1" applyAlignment="1" applyProtection="1">
      <alignment horizontal="left" vertical="center"/>
      <protection locked="0"/>
    </xf>
    <xf numFmtId="0" fontId="6" fillId="15" borderId="92" xfId="0" applyFont="1" applyFill="1" applyBorder="1" applyAlignment="1" applyProtection="1">
      <alignment horizontal="left" vertical="center"/>
      <protection locked="0"/>
    </xf>
    <xf numFmtId="0" fontId="6" fillId="24" borderId="42" xfId="0" applyFont="1" applyFill="1" applyBorder="1" applyAlignment="1" applyProtection="1">
      <alignment horizontal="left" vertical="center"/>
      <protection locked="0"/>
    </xf>
    <xf numFmtId="0" fontId="6" fillId="0" borderId="10" xfId="0" applyFont="1" applyFill="1" applyBorder="1" applyAlignment="1" applyProtection="1">
      <alignment vertical="center" wrapText="1"/>
    </xf>
    <xf numFmtId="0" fontId="5" fillId="0" borderId="10" xfId="0" applyFont="1" applyFill="1" applyBorder="1" applyAlignment="1" applyProtection="1">
      <alignment horizontal="center" vertical="center"/>
    </xf>
    <xf numFmtId="0" fontId="45" fillId="0" borderId="0" xfId="9" applyFont="1" applyFill="1" applyBorder="1" applyAlignment="1" applyProtection="1">
      <alignment horizontal="left" vertical="center" wrapText="1" indent="1"/>
    </xf>
    <xf numFmtId="0" fontId="45" fillId="0" borderId="137" xfId="9" applyFont="1" applyFill="1" applyBorder="1" applyAlignment="1" applyProtection="1">
      <alignment vertical="center" wrapText="1"/>
    </xf>
    <xf numFmtId="0" fontId="45" fillId="0" borderId="0" xfId="9" applyFont="1" applyBorder="1" applyAlignment="1" applyProtection="1">
      <alignment horizontal="left" vertical="center" wrapText="1"/>
    </xf>
    <xf numFmtId="0" fontId="45" fillId="0" borderId="0" xfId="9" applyFont="1" applyBorder="1" applyAlignment="1" applyProtection="1">
      <alignment vertical="center" wrapText="1"/>
    </xf>
    <xf numFmtId="0" fontId="65" fillId="0" borderId="132" xfId="9" applyFont="1" applyBorder="1" applyAlignment="1" applyProtection="1">
      <alignment horizontal="left" vertical="center" wrapText="1" indent="1"/>
    </xf>
    <xf numFmtId="0" fontId="65" fillId="0" borderId="147" xfId="9" applyFont="1" applyBorder="1" applyAlignment="1" applyProtection="1">
      <alignment horizontal="left" vertical="center" wrapText="1" indent="1"/>
    </xf>
    <xf numFmtId="0" fontId="65" fillId="0" borderId="133" xfId="9" applyFont="1" applyBorder="1" applyAlignment="1" applyProtection="1">
      <alignment horizontal="left" vertical="center" wrapText="1" indent="1"/>
    </xf>
    <xf numFmtId="0" fontId="57" fillId="33" borderId="37" xfId="9" applyFont="1" applyFill="1" applyBorder="1" applyAlignment="1" applyProtection="1">
      <alignment horizontal="center" vertical="center" wrapText="1"/>
    </xf>
    <xf numFmtId="0" fontId="57" fillId="33" borderId="56" xfId="9" applyFont="1" applyFill="1" applyBorder="1" applyAlignment="1" applyProtection="1">
      <alignment horizontal="center" vertical="center"/>
    </xf>
    <xf numFmtId="0" fontId="57" fillId="33" borderId="67" xfId="9" applyFont="1" applyFill="1" applyBorder="1" applyAlignment="1" applyProtection="1">
      <alignment horizontal="center" vertical="center"/>
    </xf>
    <xf numFmtId="0" fontId="58" fillId="0" borderId="142" xfId="9" applyFont="1" applyBorder="1" applyAlignment="1" applyProtection="1">
      <alignment horizontal="left" vertical="center" wrapText="1"/>
    </xf>
    <xf numFmtId="0" fontId="60" fillId="0" borderId="0" xfId="9" applyFont="1" applyFill="1" applyBorder="1" applyAlignment="1" applyProtection="1">
      <alignment horizontal="left" vertical="center" wrapText="1" indent="1"/>
    </xf>
    <xf numFmtId="0" fontId="0" fillId="0" borderId="0" xfId="9" applyFont="1" applyFill="1" applyBorder="1" applyAlignment="1" applyProtection="1">
      <alignment horizontal="left" vertical="center" wrapText="1" indent="1"/>
    </xf>
    <xf numFmtId="0" fontId="3" fillId="0" borderId="0" xfId="9" applyFont="1" applyFill="1" applyBorder="1" applyAlignment="1" applyProtection="1">
      <alignment horizontal="left" vertical="center" wrapText="1" indent="1"/>
    </xf>
    <xf numFmtId="0" fontId="0" fillId="0" borderId="132" xfId="9" applyFont="1" applyFill="1" applyBorder="1" applyAlignment="1" applyProtection="1">
      <alignment horizontal="left" vertical="center" wrapText="1" indent="1"/>
    </xf>
    <xf numFmtId="0" fontId="3" fillId="0" borderId="147" xfId="9" applyFont="1" applyFill="1" applyBorder="1" applyAlignment="1" applyProtection="1">
      <alignment horizontal="left" vertical="center" wrapText="1" indent="1"/>
    </xf>
    <xf numFmtId="0" fontId="3" fillId="0" borderId="133" xfId="9" applyFont="1" applyFill="1" applyBorder="1" applyAlignment="1" applyProtection="1">
      <alignment horizontal="left" vertical="center" wrapText="1" indent="1"/>
    </xf>
    <xf numFmtId="0" fontId="96" fillId="0" borderId="0" xfId="9" applyFont="1" applyBorder="1" applyAlignment="1" applyProtection="1">
      <alignment horizontal="left" vertical="center" wrapText="1"/>
    </xf>
    <xf numFmtId="0" fontId="6" fillId="15" borderId="132" xfId="0" applyFont="1" applyFill="1" applyBorder="1" applyAlignment="1" applyProtection="1">
      <alignment horizontal="left" vertical="center"/>
      <protection locked="0"/>
    </xf>
    <xf numFmtId="0" fontId="6" fillId="15" borderId="133" xfId="0" applyFont="1" applyFill="1" applyBorder="1" applyAlignment="1" applyProtection="1">
      <alignment horizontal="left" vertical="center"/>
      <protection locked="0"/>
    </xf>
    <xf numFmtId="0" fontId="29" fillId="0" borderId="5" xfId="0" applyFont="1" applyFill="1" applyBorder="1" applyAlignment="1" applyProtection="1">
      <alignment horizontal="left" vertical="center" wrapText="1"/>
    </xf>
    <xf numFmtId="183" fontId="6" fillId="0" borderId="35" xfId="0" applyNumberFormat="1" applyFont="1" applyFill="1" applyBorder="1" applyAlignment="1" applyProtection="1">
      <alignment horizontal="left" vertical="center" shrinkToFit="1"/>
      <protection hidden="1"/>
    </xf>
    <xf numFmtId="183" fontId="6" fillId="0" borderId="34" xfId="0" applyNumberFormat="1" applyFont="1" applyFill="1" applyBorder="1" applyAlignment="1" applyProtection="1">
      <alignment horizontal="left" vertical="center" shrinkToFit="1"/>
      <protection hidden="1"/>
    </xf>
    <xf numFmtId="0" fontId="14" fillId="36" borderId="11" xfId="0" applyFont="1" applyFill="1" applyBorder="1" applyAlignment="1" applyProtection="1">
      <alignment horizontal="center" vertical="center" textRotation="255" wrapText="1"/>
    </xf>
    <xf numFmtId="0" fontId="14" fillId="36" borderId="0" xfId="0" applyFont="1" applyFill="1" applyBorder="1" applyAlignment="1" applyProtection="1">
      <alignment horizontal="center" vertical="center" textRotation="255" wrapText="1"/>
    </xf>
    <xf numFmtId="0" fontId="5" fillId="24" borderId="42" xfId="0" applyFont="1" applyFill="1" applyBorder="1" applyAlignment="1" applyProtection="1">
      <alignment horizontal="left" vertical="center" shrinkToFit="1"/>
      <protection locked="0"/>
    </xf>
    <xf numFmtId="0" fontId="5" fillId="24" borderId="13" xfId="0" applyFont="1" applyFill="1" applyBorder="1" applyAlignment="1" applyProtection="1">
      <alignment horizontal="left" vertical="center" shrinkToFit="1"/>
      <protection locked="0"/>
    </xf>
    <xf numFmtId="0" fontId="5" fillId="24" borderId="92" xfId="0" applyFont="1" applyFill="1" applyBorder="1" applyAlignment="1" applyProtection="1">
      <alignment horizontal="left" vertical="center" shrinkToFit="1"/>
      <protection locked="0"/>
    </xf>
    <xf numFmtId="0" fontId="5" fillId="0" borderId="5" xfId="0" applyFont="1" applyFill="1" applyBorder="1" applyAlignment="1" applyProtection="1">
      <alignment horizontal="left" vertical="center" shrinkToFit="1"/>
    </xf>
    <xf numFmtId="0" fontId="5" fillId="0" borderId="16" xfId="0" applyFont="1" applyFill="1" applyBorder="1" applyAlignment="1" applyProtection="1">
      <alignment horizontal="left" vertical="center" shrinkToFit="1"/>
    </xf>
    <xf numFmtId="0" fontId="5" fillId="0" borderId="5" xfId="0" applyFont="1" applyFill="1" applyBorder="1" applyAlignment="1" applyProtection="1">
      <alignment horizontal="left" vertical="center" wrapText="1"/>
    </xf>
    <xf numFmtId="0" fontId="5" fillId="0" borderId="16"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0" fontId="6" fillId="0" borderId="16"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6" fillId="0" borderId="52" xfId="0" applyFont="1" applyFill="1" applyBorder="1" applyAlignment="1" applyProtection="1">
      <alignment horizontal="left" vertical="center" shrinkToFit="1"/>
    </xf>
    <xf numFmtId="0" fontId="6" fillId="0" borderId="5" xfId="0" applyFont="1" applyFill="1" applyBorder="1" applyAlignment="1" applyProtection="1">
      <alignment horizontal="left" vertical="center" shrinkToFit="1"/>
    </xf>
    <xf numFmtId="0" fontId="6" fillId="0" borderId="9" xfId="0" applyFont="1" applyFill="1" applyBorder="1" applyAlignment="1" applyProtection="1">
      <alignment horizontal="left" vertical="center" shrinkToFit="1"/>
    </xf>
    <xf numFmtId="0" fontId="10" fillId="34" borderId="5" xfId="19" applyFont="1" applyFill="1" applyBorder="1" applyAlignment="1" applyProtection="1">
      <alignment vertical="center" wrapText="1"/>
    </xf>
    <xf numFmtId="0" fontId="10" fillId="34" borderId="9" xfId="19" applyFont="1" applyFill="1" applyBorder="1" applyAlignment="1" applyProtection="1">
      <alignment vertical="center" wrapText="1"/>
    </xf>
    <xf numFmtId="0" fontId="5" fillId="34" borderId="5" xfId="0" applyFont="1" applyFill="1" applyBorder="1" applyAlignment="1" applyProtection="1">
      <alignment vertical="center" wrapText="1"/>
    </xf>
    <xf numFmtId="0" fontId="0" fillId="34" borderId="5" xfId="0" applyFont="1" applyFill="1" applyBorder="1" applyAlignment="1" applyProtection="1">
      <alignment vertical="center" wrapText="1"/>
    </xf>
    <xf numFmtId="183" fontId="89" fillId="0" borderId="0" xfId="0" applyNumberFormat="1" applyFont="1" applyFill="1" applyAlignment="1" applyProtection="1">
      <alignment horizontal="left" wrapText="1"/>
      <protection hidden="1"/>
    </xf>
    <xf numFmtId="0" fontId="10" fillId="34" borderId="5" xfId="19" applyFont="1" applyFill="1" applyBorder="1" applyAlignment="1" applyProtection="1">
      <alignment horizontal="left" vertical="center" shrinkToFit="1"/>
    </xf>
    <xf numFmtId="0" fontId="10" fillId="34" borderId="9" xfId="19" applyFont="1" applyFill="1" applyBorder="1" applyAlignment="1" applyProtection="1">
      <alignment horizontal="left" vertical="center" shrinkToFit="1"/>
    </xf>
    <xf numFmtId="0" fontId="5" fillId="34" borderId="5" xfId="0" applyFont="1" applyFill="1" applyBorder="1" applyAlignment="1" applyProtection="1">
      <alignment horizontal="left" vertical="center" shrinkToFit="1"/>
    </xf>
    <xf numFmtId="0" fontId="5" fillId="34" borderId="16" xfId="0" applyFont="1" applyFill="1" applyBorder="1" applyAlignment="1" applyProtection="1">
      <alignment horizontal="left" vertical="center" shrinkToFit="1"/>
    </xf>
    <xf numFmtId="0" fontId="5" fillId="0" borderId="5" xfId="0" applyFont="1" applyFill="1" applyBorder="1" applyAlignment="1" applyProtection="1">
      <alignment horizontal="left" vertical="center"/>
    </xf>
    <xf numFmtId="0" fontId="5" fillId="34" borderId="5" xfId="0" applyFont="1" applyFill="1" applyBorder="1" applyAlignment="1" applyProtection="1">
      <alignment horizontal="left" vertical="center" wrapText="1"/>
    </xf>
    <xf numFmtId="0" fontId="5" fillId="34" borderId="16" xfId="0" applyFont="1" applyFill="1" applyBorder="1" applyAlignment="1" applyProtection="1">
      <alignment horizontal="left" vertical="center" wrapText="1"/>
    </xf>
    <xf numFmtId="0" fontId="0" fillId="34" borderId="16" xfId="0" applyFont="1" applyFill="1" applyBorder="1" applyAlignment="1" applyProtection="1">
      <alignment vertical="center" wrapText="1"/>
    </xf>
    <xf numFmtId="0" fontId="5" fillId="0" borderId="10" xfId="0" applyFont="1" applyFill="1" applyBorder="1" applyAlignment="1" applyProtection="1">
      <alignment vertical="center" wrapText="1"/>
    </xf>
    <xf numFmtId="0" fontId="6" fillId="0" borderId="12" xfId="0" applyFont="1" applyFill="1" applyBorder="1" applyAlignment="1" applyProtection="1">
      <alignment horizontal="left" vertical="center"/>
      <protection locked="0"/>
    </xf>
    <xf numFmtId="0" fontId="0" fillId="0" borderId="12" xfId="0" applyFill="1" applyBorder="1" applyAlignment="1" applyProtection="1">
      <alignment horizontal="left" vertical="center"/>
      <protection locked="0"/>
    </xf>
    <xf numFmtId="0" fontId="9" fillId="0" borderId="0" xfId="0" applyFont="1" applyFill="1" applyAlignment="1" applyProtection="1">
      <alignment horizontal="center" vertical="center"/>
    </xf>
    <xf numFmtId="183" fontId="6" fillId="0" borderId="37" xfId="0" applyNumberFormat="1" applyFont="1" applyFill="1" applyBorder="1" applyAlignment="1" applyProtection="1">
      <alignment horizontal="left" vertical="center"/>
      <protection hidden="1"/>
    </xf>
    <xf numFmtId="183" fontId="0" fillId="0" borderId="56" xfId="0" applyNumberFormat="1" applyFont="1" applyFill="1" applyBorder="1" applyAlignment="1" applyProtection="1">
      <alignment horizontal="left" vertical="center"/>
      <protection hidden="1"/>
    </xf>
    <xf numFmtId="183" fontId="0" fillId="0" borderId="67" xfId="0" applyNumberFormat="1" applyFont="1" applyFill="1" applyBorder="1" applyAlignment="1" applyProtection="1">
      <alignment horizontal="left" vertical="center"/>
      <protection hidden="1"/>
    </xf>
    <xf numFmtId="0" fontId="6" fillId="24" borderId="42" xfId="0" applyFont="1" applyFill="1" applyBorder="1" applyAlignment="1" applyProtection="1">
      <alignment horizontal="left" vertical="center"/>
      <protection locked="0"/>
    </xf>
    <xf numFmtId="0" fontId="0" fillId="24" borderId="13" xfId="0" applyFill="1" applyBorder="1" applyAlignment="1" applyProtection="1">
      <alignment horizontal="left" vertical="center"/>
      <protection locked="0"/>
    </xf>
    <xf numFmtId="0" fontId="0" fillId="24" borderId="92" xfId="0" applyFill="1" applyBorder="1" applyAlignment="1" applyProtection="1">
      <alignment horizontal="left" vertical="center"/>
      <protection locked="0"/>
    </xf>
    <xf numFmtId="0" fontId="15" fillId="0" borderId="0" xfId="0" applyFont="1" applyFill="1" applyBorder="1" applyAlignment="1" applyProtection="1">
      <alignment horizontal="center" vertical="center"/>
    </xf>
    <xf numFmtId="0" fontId="6" fillId="15" borderId="42" xfId="0" applyFont="1" applyFill="1" applyBorder="1" applyAlignment="1" applyProtection="1">
      <alignment horizontal="left" vertical="center"/>
      <protection locked="0"/>
    </xf>
    <xf numFmtId="0" fontId="6" fillId="15" borderId="13" xfId="0" applyFont="1" applyFill="1" applyBorder="1" applyAlignment="1" applyProtection="1">
      <alignment horizontal="left" vertical="center"/>
      <protection locked="0"/>
    </xf>
    <xf numFmtId="0" fontId="6" fillId="15" borderId="92" xfId="0" applyFont="1" applyFill="1" applyBorder="1" applyAlignment="1" applyProtection="1">
      <alignment horizontal="left" vertical="center"/>
      <protection locked="0"/>
    </xf>
    <xf numFmtId="179" fontId="6" fillId="24" borderId="42" xfId="0" applyNumberFormat="1" applyFont="1" applyFill="1" applyBorder="1" applyProtection="1">
      <alignment vertical="center"/>
      <protection locked="0"/>
    </xf>
    <xf numFmtId="179" fontId="6" fillId="24" borderId="13" xfId="0" applyNumberFormat="1" applyFont="1" applyFill="1" applyBorder="1" applyProtection="1">
      <alignment vertical="center"/>
      <protection locked="0"/>
    </xf>
    <xf numFmtId="179" fontId="6" fillId="24" borderId="92" xfId="0" applyNumberFormat="1" applyFont="1" applyFill="1" applyBorder="1" applyProtection="1">
      <alignment vertical="center"/>
      <protection locked="0"/>
    </xf>
    <xf numFmtId="0" fontId="8" fillId="0" borderId="134" xfId="0" applyFont="1" applyFill="1" applyBorder="1" applyAlignment="1" applyProtection="1">
      <alignment horizontal="center" vertical="center" wrapText="1"/>
    </xf>
    <xf numFmtId="180" fontId="26" fillId="15" borderId="42" xfId="0" applyNumberFormat="1" applyFont="1" applyFill="1" applyBorder="1" applyAlignment="1" applyProtection="1">
      <alignment horizontal="left" vertical="center" wrapText="1"/>
      <protection locked="0"/>
    </xf>
    <xf numFmtId="0" fontId="26" fillId="15" borderId="92" xfId="0" applyFont="1" applyFill="1" applyBorder="1" applyAlignment="1" applyProtection="1">
      <alignment horizontal="left" vertical="center" wrapText="1"/>
      <protection locked="0"/>
    </xf>
    <xf numFmtId="0" fontId="67" fillId="0" borderId="23" xfId="0" applyFont="1" applyFill="1" applyBorder="1" applyAlignment="1" applyProtection="1">
      <alignment horizontal="left" vertical="center" wrapText="1"/>
    </xf>
    <xf numFmtId="0" fontId="67" fillId="0" borderId="5" xfId="0" applyFont="1" applyFill="1" applyBorder="1" applyAlignment="1" applyProtection="1">
      <alignment horizontal="left" vertical="center" wrapText="1"/>
    </xf>
    <xf numFmtId="0" fontId="67" fillId="0" borderId="46" xfId="0" applyFont="1" applyFill="1" applyBorder="1" applyAlignment="1" applyProtection="1">
      <alignment horizontal="left" vertical="center" wrapText="1"/>
    </xf>
    <xf numFmtId="0" fontId="26" fillId="15" borderId="42" xfId="0" applyFont="1" applyFill="1" applyBorder="1" applyAlignment="1" applyProtection="1">
      <alignment horizontal="left" vertical="center" wrapText="1"/>
      <protection locked="0"/>
    </xf>
    <xf numFmtId="0" fontId="26" fillId="0" borderId="5" xfId="0" applyFont="1" applyFill="1" applyBorder="1" applyAlignment="1" applyProtection="1">
      <alignment horizontal="left" vertical="center" wrapText="1"/>
    </xf>
    <xf numFmtId="0" fontId="26" fillId="0" borderId="46" xfId="0" applyFont="1" applyFill="1" applyBorder="1" applyAlignment="1" applyProtection="1">
      <alignment horizontal="left" vertical="center" wrapText="1"/>
    </xf>
    <xf numFmtId="0" fontId="26" fillId="0" borderId="23" xfId="0" applyFont="1" applyFill="1" applyBorder="1" applyAlignment="1" applyProtection="1">
      <alignment horizontal="left" vertical="center" wrapText="1"/>
    </xf>
    <xf numFmtId="0" fontId="0" fillId="0" borderId="5" xfId="0" applyBorder="1" applyAlignment="1">
      <alignment horizontal="left" vertical="center" wrapText="1"/>
    </xf>
    <xf numFmtId="0" fontId="0" fillId="0" borderId="46" xfId="0" applyBorder="1" applyAlignment="1">
      <alignment horizontal="left" vertical="center" wrapText="1"/>
    </xf>
    <xf numFmtId="49" fontId="26" fillId="0" borderId="23" xfId="0" applyNumberFormat="1" applyFont="1" applyFill="1" applyBorder="1" applyAlignment="1" applyProtection="1">
      <alignment horizontal="left" vertical="center"/>
    </xf>
    <xf numFmtId="0" fontId="0" fillId="0" borderId="5" xfId="0" applyBorder="1" applyAlignment="1">
      <alignment horizontal="left" vertical="center"/>
    </xf>
    <xf numFmtId="0" fontId="0" fillId="0" borderId="46" xfId="0" applyBorder="1" applyAlignment="1">
      <alignment horizontal="left" vertical="center"/>
    </xf>
    <xf numFmtId="0" fontId="67" fillId="0" borderId="39" xfId="0" applyFont="1" applyFill="1" applyBorder="1" applyAlignment="1" applyProtection="1">
      <alignment horizontal="left" vertical="center" wrapText="1"/>
    </xf>
    <xf numFmtId="0" fontId="0" fillId="0" borderId="85" xfId="0" applyBorder="1" applyAlignment="1">
      <alignment vertical="center"/>
    </xf>
    <xf numFmtId="0" fontId="0" fillId="0" borderId="38" xfId="0" applyBorder="1" applyAlignment="1">
      <alignment vertical="center"/>
    </xf>
    <xf numFmtId="49" fontId="26" fillId="0" borderId="26" xfId="0" applyNumberFormat="1" applyFont="1" applyFill="1" applyBorder="1" applyAlignment="1" applyProtection="1">
      <alignment vertical="center"/>
    </xf>
    <xf numFmtId="0" fontId="0" fillId="0" borderId="28" xfId="0" applyBorder="1" applyAlignment="1">
      <alignment vertical="center"/>
    </xf>
    <xf numFmtId="0" fontId="0" fillId="0" borderId="21" xfId="0" applyBorder="1" applyAlignment="1">
      <alignment vertical="center"/>
    </xf>
    <xf numFmtId="0" fontId="26" fillId="0" borderId="39" xfId="0" applyFont="1" applyFill="1" applyBorder="1" applyAlignment="1" applyProtection="1">
      <alignment horizontal="left" vertical="center" wrapText="1"/>
    </xf>
    <xf numFmtId="0" fontId="67" fillId="0" borderId="11"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10" xfId="0" applyFont="1" applyFill="1" applyBorder="1" applyAlignment="1" applyProtection="1">
      <alignment horizontal="left" vertical="center" wrapText="1"/>
    </xf>
    <xf numFmtId="0" fontId="26" fillId="0" borderId="44" xfId="0" applyFont="1" applyFill="1" applyBorder="1" applyAlignment="1" applyProtection="1">
      <alignment horizontal="left" vertical="center" wrapText="1"/>
    </xf>
    <xf numFmtId="0" fontId="26" fillId="0" borderId="11"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49" fontId="67" fillId="0" borderId="23" xfId="0" applyNumberFormat="1" applyFont="1" applyFill="1" applyBorder="1" applyAlignment="1" applyProtection="1">
      <alignment horizontal="left" vertical="center" wrapText="1"/>
    </xf>
    <xf numFmtId="49" fontId="67" fillId="0" borderId="5" xfId="0" applyNumberFormat="1" applyFont="1" applyFill="1" applyBorder="1" applyAlignment="1" applyProtection="1">
      <alignment horizontal="left" vertical="center"/>
    </xf>
    <xf numFmtId="49" fontId="67" fillId="0" borderId="46" xfId="0" applyNumberFormat="1" applyFont="1" applyFill="1" applyBorder="1" applyAlignment="1" applyProtection="1">
      <alignment horizontal="left" vertical="center"/>
    </xf>
    <xf numFmtId="0" fontId="26" fillId="27" borderId="42" xfId="0" applyFont="1" applyFill="1" applyBorder="1" applyAlignment="1" applyProtection="1">
      <alignment horizontal="left" vertical="center"/>
      <protection locked="0"/>
    </xf>
    <xf numFmtId="0" fontId="26" fillId="27" borderId="92" xfId="0" applyFont="1" applyFill="1" applyBorder="1" applyAlignment="1" applyProtection="1">
      <alignment horizontal="left" vertical="center"/>
      <protection locked="0"/>
    </xf>
    <xf numFmtId="0" fontId="67" fillId="0" borderId="39" xfId="0" applyFont="1" applyFill="1" applyBorder="1" applyAlignment="1" applyProtection="1">
      <alignment horizontal="right" vertical="center" wrapText="1"/>
    </xf>
    <xf numFmtId="0" fontId="67" fillId="0" borderId="5" xfId="0" applyFont="1" applyFill="1" applyBorder="1" applyAlignment="1" applyProtection="1">
      <alignment horizontal="right" vertical="center" wrapText="1"/>
    </xf>
    <xf numFmtId="0" fontId="67" fillId="0" borderId="46" xfId="0" applyFont="1" applyFill="1" applyBorder="1" applyAlignment="1" applyProtection="1">
      <alignment horizontal="right" vertical="center" wrapText="1"/>
    </xf>
    <xf numFmtId="0" fontId="26" fillId="0" borderId="23" xfId="0" applyFont="1" applyFill="1" applyBorder="1" applyAlignment="1" applyProtection="1">
      <alignment horizontal="left" vertical="center"/>
    </xf>
    <xf numFmtId="0" fontId="26" fillId="0" borderId="5" xfId="0" applyFont="1" applyFill="1" applyBorder="1" applyAlignment="1" applyProtection="1">
      <alignment horizontal="left" vertical="center"/>
    </xf>
    <xf numFmtId="0" fontId="26" fillId="0" borderId="46" xfId="0" applyFont="1" applyFill="1" applyBorder="1" applyAlignment="1" applyProtection="1">
      <alignment horizontal="left" vertical="center"/>
    </xf>
    <xf numFmtId="0" fontId="67" fillId="0" borderId="78" xfId="0" applyFont="1" applyFill="1" applyBorder="1" applyAlignment="1" applyProtection="1">
      <alignment horizontal="left" vertical="center" wrapText="1"/>
    </xf>
    <xf numFmtId="0" fontId="26" fillId="0" borderId="38" xfId="0" applyFont="1" applyFill="1" applyBorder="1" applyAlignment="1" applyProtection="1">
      <alignment horizontal="left" vertical="center" wrapText="1"/>
    </xf>
    <xf numFmtId="0" fontId="26" fillId="34" borderId="11" xfId="0" applyFont="1" applyFill="1" applyBorder="1" applyAlignment="1" applyProtection="1">
      <alignment horizontal="left" vertical="center" wrapText="1"/>
    </xf>
    <xf numFmtId="0" fontId="26" fillId="34" borderId="5" xfId="0" applyFont="1" applyFill="1" applyBorder="1" applyAlignment="1" applyProtection="1">
      <alignment horizontal="left" vertical="center" wrapText="1"/>
    </xf>
    <xf numFmtId="0" fontId="67" fillId="0" borderId="23" xfId="0" applyFont="1" applyFill="1" applyBorder="1" applyAlignment="1" applyProtection="1">
      <alignment vertical="center" wrapText="1"/>
    </xf>
    <xf numFmtId="0" fontId="67" fillId="0" borderId="5" xfId="0" applyFont="1" applyFill="1" applyBorder="1" applyAlignment="1" applyProtection="1">
      <alignment vertical="center" wrapText="1"/>
    </xf>
    <xf numFmtId="0" fontId="67" fillId="0" borderId="46" xfId="0" applyFont="1" applyFill="1" applyBorder="1" applyAlignment="1" applyProtection="1">
      <alignment vertical="center" wrapText="1"/>
    </xf>
    <xf numFmtId="0" fontId="26" fillId="0" borderId="20" xfId="0" applyFont="1" applyFill="1" applyBorder="1" applyAlignment="1" applyProtection="1">
      <alignment horizontal="left" vertical="center" wrapText="1"/>
    </xf>
    <xf numFmtId="0" fontId="26" fillId="0" borderId="85" xfId="0" applyFont="1" applyFill="1" applyBorder="1" applyAlignment="1" applyProtection="1">
      <alignment horizontal="left" vertical="center" wrapText="1"/>
    </xf>
    <xf numFmtId="0" fontId="26" fillId="0" borderId="23" xfId="0" applyFont="1" applyFill="1" applyBorder="1" applyAlignment="1" applyProtection="1">
      <alignment horizontal="right" vertical="center" wrapText="1"/>
    </xf>
    <xf numFmtId="0" fontId="26" fillId="0" borderId="5" xfId="0" applyFont="1" applyFill="1" applyBorder="1" applyAlignment="1" applyProtection="1">
      <alignment horizontal="right" vertical="center" wrapText="1"/>
    </xf>
    <xf numFmtId="0" fontId="26" fillId="0" borderId="46" xfId="0" applyFont="1" applyFill="1" applyBorder="1" applyAlignment="1" applyProtection="1">
      <alignment horizontal="right" vertical="center" wrapText="1"/>
    </xf>
    <xf numFmtId="49" fontId="26" fillId="0" borderId="11" xfId="0" applyNumberFormat="1" applyFont="1" applyFill="1" applyBorder="1" applyAlignment="1" applyProtection="1">
      <alignment horizontal="left" vertical="center" wrapText="1"/>
    </xf>
    <xf numFmtId="49" fontId="26" fillId="0" borderId="78" xfId="0" applyNumberFormat="1" applyFont="1" applyFill="1" applyBorder="1" applyAlignment="1" applyProtection="1">
      <alignment horizontal="left" vertical="center" wrapText="1"/>
    </xf>
    <xf numFmtId="49" fontId="26" fillId="0" borderId="5" xfId="0" applyNumberFormat="1" applyFont="1" applyFill="1" applyBorder="1" applyAlignment="1" applyProtection="1">
      <alignment horizontal="left" vertical="center"/>
    </xf>
    <xf numFmtId="49" fontId="26" fillId="0" borderId="46" xfId="0" applyNumberFormat="1" applyFont="1" applyFill="1" applyBorder="1" applyAlignment="1" applyProtection="1">
      <alignment horizontal="left" vertical="center"/>
    </xf>
    <xf numFmtId="0" fontId="26" fillId="0" borderId="39" xfId="0" applyFont="1" applyFill="1" applyBorder="1" applyAlignment="1" applyProtection="1">
      <alignment vertical="center" wrapText="1"/>
    </xf>
    <xf numFmtId="0" fontId="26" fillId="0" borderId="5" xfId="0" applyFont="1" applyFill="1" applyBorder="1" applyAlignment="1" applyProtection="1">
      <alignment vertical="center" wrapText="1"/>
    </xf>
    <xf numFmtId="0" fontId="26" fillId="0" borderId="46" xfId="0" applyFont="1" applyFill="1" applyBorder="1" applyAlignment="1" applyProtection="1">
      <alignment vertical="center" wrapText="1"/>
    </xf>
    <xf numFmtId="0" fontId="67" fillId="0" borderId="10" xfId="0" applyFont="1" applyFill="1" applyBorder="1" applyAlignment="1" applyProtection="1">
      <alignment horizontal="left" vertical="center" wrapText="1"/>
    </xf>
    <xf numFmtId="0" fontId="67" fillId="0" borderId="44" xfId="0" applyFont="1" applyFill="1" applyBorder="1" applyAlignment="1" applyProtection="1">
      <alignment horizontal="left" vertical="center" wrapText="1"/>
    </xf>
    <xf numFmtId="0" fontId="67" fillId="0" borderId="23" xfId="0" applyFont="1" applyFill="1" applyBorder="1" applyAlignment="1" applyProtection="1">
      <alignment horizontal="right" vertical="center"/>
    </xf>
    <xf numFmtId="0" fontId="67" fillId="0" borderId="5" xfId="0" applyFont="1" applyFill="1" applyBorder="1" applyAlignment="1" applyProtection="1">
      <alignment horizontal="right" vertical="center"/>
    </xf>
    <xf numFmtId="0" fontId="67" fillId="0" borderId="46" xfId="0" applyFont="1" applyFill="1" applyBorder="1" applyAlignment="1" applyProtection="1">
      <alignment horizontal="right" vertical="center"/>
    </xf>
    <xf numFmtId="0" fontId="4" fillId="0" borderId="30" xfId="0" applyFont="1" applyFill="1" applyBorder="1" applyAlignment="1" applyProtection="1">
      <alignment horizontal="left" vertical="center" wrapText="1"/>
    </xf>
    <xf numFmtId="0" fontId="4" fillId="0" borderId="32" xfId="0" applyFont="1" applyFill="1" applyBorder="1" applyAlignment="1" applyProtection="1">
      <alignment horizontal="left" vertical="center" wrapText="1"/>
    </xf>
    <xf numFmtId="0" fontId="26" fillId="0" borderId="213" xfId="0" applyFont="1" applyFill="1" applyBorder="1" applyAlignment="1" applyProtection="1">
      <alignment horizontal="right" vertical="center" wrapText="1"/>
    </xf>
    <xf numFmtId="0" fontId="26" fillId="0" borderId="214" xfId="0" applyFont="1" applyFill="1" applyBorder="1" applyAlignment="1" applyProtection="1">
      <alignment horizontal="right" vertical="center" wrapText="1"/>
    </xf>
    <xf numFmtId="0" fontId="26" fillId="0" borderId="205" xfId="0" applyFont="1" applyFill="1" applyBorder="1" applyAlignment="1" applyProtection="1">
      <alignment horizontal="right" vertical="center" wrapText="1"/>
    </xf>
    <xf numFmtId="0" fontId="26" fillId="0" borderId="206" xfId="0" applyFont="1" applyFill="1" applyBorder="1" applyAlignment="1" applyProtection="1">
      <alignment horizontal="right" vertical="center" wrapText="1"/>
    </xf>
    <xf numFmtId="0" fontId="26" fillId="0" borderId="207" xfId="0" applyFont="1" applyFill="1" applyBorder="1" applyAlignment="1" applyProtection="1">
      <alignment horizontal="right" vertical="center" wrapText="1"/>
    </xf>
    <xf numFmtId="0" fontId="4" fillId="0" borderId="48" xfId="0" applyFont="1" applyFill="1" applyBorder="1" applyAlignment="1" applyProtection="1">
      <alignment horizontal="left" vertical="center" wrapText="1"/>
    </xf>
    <xf numFmtId="0" fontId="4" fillId="0" borderId="49" xfId="0" applyFont="1" applyFill="1" applyBorder="1" applyAlignment="1" applyProtection="1">
      <alignment horizontal="left" vertical="center" wrapText="1"/>
    </xf>
    <xf numFmtId="0" fontId="4" fillId="0" borderId="105" xfId="0" applyFont="1" applyFill="1" applyBorder="1" applyAlignment="1" applyProtection="1">
      <alignment horizontal="left" vertical="center" wrapText="1"/>
    </xf>
    <xf numFmtId="49" fontId="26" fillId="0" borderId="11" xfId="0" applyNumberFormat="1" applyFont="1" applyFill="1" applyBorder="1" applyAlignment="1" applyProtection="1">
      <alignment horizontal="left" vertical="center"/>
    </xf>
    <xf numFmtId="49" fontId="26" fillId="0" borderId="85" xfId="0" applyNumberFormat="1" applyFont="1" applyFill="1" applyBorder="1" applyAlignment="1" applyProtection="1">
      <alignment horizontal="center" vertical="center"/>
    </xf>
    <xf numFmtId="49" fontId="26" fillId="0" borderId="45" xfId="0" applyNumberFormat="1" applyFont="1" applyFill="1" applyBorder="1" applyAlignment="1" applyProtection="1">
      <alignment horizontal="center" vertical="center"/>
    </xf>
    <xf numFmtId="49" fontId="26" fillId="0" borderId="38" xfId="0" applyNumberFormat="1" applyFont="1" applyFill="1" applyBorder="1" applyAlignment="1" applyProtection="1">
      <alignment horizontal="center" vertical="center"/>
    </xf>
    <xf numFmtId="49" fontId="26" fillId="0" borderId="44" xfId="0" applyNumberFormat="1" applyFont="1" applyFill="1" applyBorder="1" applyAlignment="1" applyProtection="1">
      <alignment horizontal="center" vertical="center"/>
    </xf>
    <xf numFmtId="0" fontId="67" fillId="0" borderId="39" xfId="0" applyFont="1" applyFill="1" applyBorder="1" applyAlignment="1" applyProtection="1">
      <alignment horizontal="center" vertical="top" wrapText="1"/>
    </xf>
    <xf numFmtId="0" fontId="0" fillId="0" borderId="28" xfId="0" applyBorder="1" applyAlignment="1">
      <alignment horizontal="center" vertical="top"/>
    </xf>
    <xf numFmtId="0" fontId="0" fillId="0" borderId="21" xfId="0" applyBorder="1" applyAlignment="1">
      <alignment horizontal="center" vertical="top"/>
    </xf>
    <xf numFmtId="0" fontId="67" fillId="0" borderId="0" xfId="0" applyFont="1" applyFill="1" applyBorder="1" applyAlignment="1" applyProtection="1">
      <alignment horizontal="left" vertical="center" wrapText="1"/>
    </xf>
    <xf numFmtId="0" fontId="26" fillId="0" borderId="45" xfId="0" applyFont="1" applyFill="1" applyBorder="1" applyAlignment="1" applyProtection="1">
      <alignment horizontal="left" vertical="center" wrapText="1"/>
    </xf>
    <xf numFmtId="0" fontId="67" fillId="0" borderId="39" xfId="0" applyFont="1" applyFill="1" applyBorder="1" applyAlignment="1" applyProtection="1">
      <alignment horizontal="right" vertical="center"/>
    </xf>
    <xf numFmtId="0" fontId="67" fillId="0" borderId="45" xfId="0" applyFont="1" applyFill="1" applyBorder="1" applyAlignment="1" applyProtection="1">
      <alignment horizontal="left" vertical="center" wrapText="1"/>
    </xf>
    <xf numFmtId="0" fontId="67" fillId="0" borderId="23" xfId="0" applyFont="1" applyFill="1" applyBorder="1" applyAlignment="1" applyProtection="1">
      <alignment horizontal="right" vertical="center" wrapText="1"/>
    </xf>
    <xf numFmtId="0" fontId="26" fillId="0" borderId="39" xfId="0" applyFont="1" applyFill="1" applyBorder="1" applyAlignment="1" applyProtection="1">
      <alignment horizontal="right" vertical="center" wrapText="1"/>
    </xf>
    <xf numFmtId="0" fontId="26" fillId="0" borderId="11" xfId="0" applyFont="1" applyFill="1" applyBorder="1" applyAlignment="1" applyProtection="1">
      <alignment horizontal="right" vertical="center" wrapText="1"/>
    </xf>
    <xf numFmtId="0" fontId="26" fillId="0" borderId="78" xfId="0" applyFont="1" applyFill="1" applyBorder="1" applyAlignment="1" applyProtection="1">
      <alignment horizontal="right" vertical="center" wrapText="1"/>
    </xf>
    <xf numFmtId="0" fontId="26" fillId="9" borderId="23" xfId="0" applyFont="1" applyFill="1" applyBorder="1" applyAlignment="1" applyProtection="1">
      <alignment horizontal="left" vertical="center" wrapText="1"/>
    </xf>
    <xf numFmtId="0" fontId="26" fillId="9" borderId="5" xfId="0" applyFont="1" applyFill="1" applyBorder="1" applyAlignment="1" applyProtection="1">
      <alignment horizontal="left" vertical="center" wrapText="1"/>
    </xf>
    <xf numFmtId="0" fontId="26" fillId="9" borderId="46" xfId="0" applyFont="1" applyFill="1" applyBorder="1" applyAlignment="1" applyProtection="1">
      <alignment horizontal="left" vertical="center" wrapText="1"/>
    </xf>
    <xf numFmtId="0" fontId="26" fillId="0" borderId="38" xfId="0" applyFont="1" applyFill="1" applyBorder="1" applyAlignment="1" applyProtection="1">
      <alignment horizontal="left" vertical="center"/>
    </xf>
    <xf numFmtId="0" fontId="26" fillId="0" borderId="10" xfId="0" applyFont="1" applyFill="1" applyBorder="1" applyAlignment="1" applyProtection="1">
      <alignment horizontal="left" vertical="center"/>
    </xf>
    <xf numFmtId="0" fontId="26" fillId="0" borderId="44" xfId="0" applyFont="1" applyFill="1" applyBorder="1" applyAlignment="1" applyProtection="1">
      <alignment horizontal="left" vertical="center"/>
    </xf>
    <xf numFmtId="0" fontId="26" fillId="0" borderId="186" xfId="0" applyFont="1" applyFill="1" applyBorder="1" applyAlignment="1" applyProtection="1">
      <alignment horizontal="left" vertical="center" wrapText="1"/>
    </xf>
    <xf numFmtId="0" fontId="26" fillId="0" borderId="208" xfId="0" applyFont="1" applyFill="1" applyBorder="1" applyAlignment="1" applyProtection="1">
      <alignment horizontal="left" vertical="center" wrapText="1"/>
    </xf>
    <xf numFmtId="0" fontId="26" fillId="0" borderId="11" xfId="0" applyFont="1" applyFill="1" applyBorder="1" applyAlignment="1" applyProtection="1">
      <alignment horizontal="left" vertical="center"/>
    </xf>
    <xf numFmtId="0" fontId="26" fillId="0" borderId="78" xfId="0" applyFont="1" applyFill="1" applyBorder="1" applyAlignment="1" applyProtection="1">
      <alignment horizontal="left" vertical="center"/>
    </xf>
    <xf numFmtId="0" fontId="26" fillId="0" borderId="23" xfId="0" applyFont="1" applyFill="1" applyBorder="1" applyAlignment="1" applyProtection="1">
      <alignment horizontal="left" vertical="top" wrapText="1"/>
    </xf>
    <xf numFmtId="0" fontId="26" fillId="0" borderId="5" xfId="0" applyFont="1" applyFill="1" applyBorder="1" applyAlignment="1" applyProtection="1">
      <alignment horizontal="left" vertical="top" wrapText="1"/>
    </xf>
    <xf numFmtId="0" fontId="26" fillId="0" borderId="46" xfId="0" applyFont="1" applyFill="1" applyBorder="1" applyAlignment="1" applyProtection="1">
      <alignment horizontal="left" vertical="top" wrapText="1"/>
    </xf>
    <xf numFmtId="0" fontId="92" fillId="0" borderId="0" xfId="0" applyNumberFormat="1" applyFont="1" applyFill="1" applyBorder="1" applyAlignment="1" applyProtection="1">
      <alignment horizontal="center" wrapText="1"/>
      <protection hidden="1"/>
    </xf>
    <xf numFmtId="0" fontId="67" fillId="0" borderId="11" xfId="0" applyFont="1" applyFill="1" applyBorder="1" applyAlignment="1" applyProtection="1">
      <alignment horizontal="left" vertical="center"/>
    </xf>
    <xf numFmtId="0" fontId="67" fillId="0" borderId="5" xfId="0" applyFont="1" applyFill="1" applyBorder="1" applyAlignment="1" applyProtection="1">
      <alignment horizontal="left" vertical="center"/>
    </xf>
    <xf numFmtId="0" fontId="67" fillId="0" borderId="46" xfId="0" applyFont="1" applyFill="1" applyBorder="1" applyAlignment="1" applyProtection="1">
      <alignment horizontal="left" vertical="center"/>
    </xf>
    <xf numFmtId="0" fontId="26" fillId="0" borderId="209" xfId="0" applyFont="1" applyFill="1" applyBorder="1" applyAlignment="1" applyProtection="1">
      <alignment horizontal="left" vertical="center" wrapText="1"/>
    </xf>
    <xf numFmtId="0" fontId="26" fillId="0" borderId="200" xfId="0" applyFont="1" applyFill="1" applyBorder="1" applyAlignment="1" applyProtection="1">
      <alignment horizontal="left" vertical="center" wrapText="1"/>
    </xf>
    <xf numFmtId="0" fontId="26" fillId="0" borderId="201" xfId="0" applyFont="1" applyFill="1" applyBorder="1" applyAlignment="1" applyProtection="1">
      <alignment horizontal="left" vertical="center" wrapText="1"/>
    </xf>
    <xf numFmtId="0" fontId="4" fillId="0" borderId="8" xfId="0" applyFont="1" applyFill="1" applyBorder="1" applyAlignment="1" applyProtection="1">
      <alignment horizontal="left" vertical="center" wrapText="1"/>
    </xf>
    <xf numFmtId="0" fontId="4" fillId="0" borderId="5" xfId="0" applyFont="1" applyFill="1" applyBorder="1" applyAlignment="1" applyProtection="1">
      <alignment horizontal="left" vertical="center" wrapText="1"/>
    </xf>
    <xf numFmtId="0" fontId="4" fillId="0" borderId="46" xfId="0" applyFont="1" applyFill="1" applyBorder="1" applyAlignment="1" applyProtection="1">
      <alignment horizontal="left" vertical="center" wrapText="1"/>
    </xf>
    <xf numFmtId="49" fontId="26" fillId="0" borderId="39" xfId="0" applyNumberFormat="1" applyFont="1" applyFill="1" applyBorder="1" applyAlignment="1" applyProtection="1">
      <alignment horizontal="left" vertical="center"/>
    </xf>
    <xf numFmtId="0" fontId="26" fillId="0" borderId="23" xfId="0" applyFont="1" applyFill="1" applyBorder="1" applyAlignment="1" applyProtection="1">
      <alignment horizontal="right" vertical="center"/>
    </xf>
    <xf numFmtId="0" fontId="26" fillId="0" borderId="5" xfId="0" applyFont="1" applyFill="1" applyBorder="1" applyAlignment="1" applyProtection="1">
      <alignment horizontal="right" vertical="center"/>
    </xf>
    <xf numFmtId="0" fontId="26" fillId="0" borderId="46" xfId="0" applyFont="1" applyFill="1" applyBorder="1" applyAlignment="1" applyProtection="1">
      <alignment horizontal="right" vertical="center"/>
    </xf>
    <xf numFmtId="183" fontId="14" fillId="0" borderId="245" xfId="0" applyNumberFormat="1" applyFont="1" applyBorder="1" applyAlignment="1" applyProtection="1">
      <alignment horizontal="center" vertical="center" wrapText="1"/>
      <protection hidden="1"/>
    </xf>
    <xf numFmtId="183" fontId="14" fillId="0" borderId="246" xfId="0" applyNumberFormat="1" applyFont="1" applyBorder="1" applyAlignment="1" applyProtection="1">
      <alignment horizontal="center" vertical="center" wrapText="1"/>
      <protection hidden="1"/>
    </xf>
    <xf numFmtId="183" fontId="14" fillId="0" borderId="233" xfId="0" applyNumberFormat="1" applyFont="1" applyBorder="1" applyAlignment="1" applyProtection="1">
      <alignment horizontal="center" vertical="center" wrapText="1"/>
      <protection hidden="1"/>
    </xf>
    <xf numFmtId="0" fontId="14" fillId="0" borderId="245" xfId="0" applyFont="1" applyBorder="1" applyAlignment="1" applyProtection="1">
      <alignment horizontal="center" vertical="center" shrinkToFit="1"/>
      <protection hidden="1"/>
    </xf>
    <xf numFmtId="0" fontId="14" fillId="0" borderId="246" xfId="0" applyFont="1" applyBorder="1" applyAlignment="1" applyProtection="1">
      <alignment horizontal="center" vertical="center" shrinkToFit="1"/>
      <protection hidden="1"/>
    </xf>
    <xf numFmtId="0" fontId="14" fillId="0" borderId="233" xfId="0" applyFont="1" applyBorder="1" applyAlignment="1" applyProtection="1">
      <alignment horizontal="center" vertical="center" shrinkToFit="1"/>
      <protection hidden="1"/>
    </xf>
    <xf numFmtId="49" fontId="25" fillId="17" borderId="35" xfId="0" applyNumberFormat="1" applyFont="1" applyFill="1" applyBorder="1" applyAlignment="1" applyProtection="1">
      <alignment horizontal="left" vertical="center"/>
    </xf>
    <xf numFmtId="49" fontId="25" fillId="17" borderId="79" xfId="0" applyNumberFormat="1" applyFont="1" applyFill="1" applyBorder="1" applyAlignment="1" applyProtection="1">
      <alignment horizontal="left" vertical="center"/>
    </xf>
    <xf numFmtId="49" fontId="25" fillId="17" borderId="89" xfId="0" applyNumberFormat="1" applyFont="1" applyFill="1" applyBorder="1" applyAlignment="1" applyProtection="1">
      <alignment horizontal="left" vertical="center"/>
    </xf>
    <xf numFmtId="0" fontId="4" fillId="0" borderId="6"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4" fillId="0" borderId="204" xfId="0" applyFont="1" applyFill="1" applyBorder="1" applyAlignment="1" applyProtection="1">
      <alignment horizontal="left" vertical="center" wrapText="1"/>
    </xf>
    <xf numFmtId="0" fontId="52" fillId="0" borderId="0" xfId="0" applyFont="1" applyFill="1" applyAlignment="1" applyProtection="1">
      <alignment horizontal="left" wrapText="1"/>
      <protection hidden="1"/>
    </xf>
    <xf numFmtId="0" fontId="52" fillId="0" borderId="137" xfId="0" applyFont="1" applyFill="1" applyBorder="1" applyAlignment="1" applyProtection="1">
      <alignment horizontal="left" wrapText="1"/>
      <protection hidden="1"/>
    </xf>
    <xf numFmtId="0" fontId="26" fillId="0" borderId="39" xfId="0" applyFont="1" applyFill="1" applyBorder="1" applyAlignment="1" applyProtection="1">
      <alignment horizontal="left" vertical="center"/>
    </xf>
    <xf numFmtId="0" fontId="10" fillId="37" borderId="79" xfId="0" applyFont="1" applyFill="1" applyBorder="1" applyAlignment="1" applyProtection="1">
      <alignment horizontal="left" vertical="center" wrapText="1"/>
    </xf>
    <xf numFmtId="0" fontId="10" fillId="37" borderId="89" xfId="0" applyFont="1" applyFill="1" applyBorder="1" applyAlignment="1" applyProtection="1">
      <alignment horizontal="left" vertical="center" wrapText="1"/>
    </xf>
    <xf numFmtId="0" fontId="13" fillId="21" borderId="0" xfId="0" applyFont="1" applyFill="1" applyAlignment="1" applyProtection="1">
      <alignment horizontal="center" vertical="center" wrapText="1"/>
    </xf>
    <xf numFmtId="0" fontId="13" fillId="21" borderId="0" xfId="0" applyFont="1" applyFill="1" applyAlignment="1" applyProtection="1">
      <alignment horizontal="center" vertical="center"/>
    </xf>
    <xf numFmtId="0" fontId="0" fillId="0" borderId="0" xfId="0" applyFont="1" applyFill="1" applyAlignment="1" applyProtection="1">
      <alignment horizontal="right" vertical="center" wrapText="1"/>
    </xf>
    <xf numFmtId="183" fontId="3" fillId="21" borderId="35" xfId="0" applyNumberFormat="1" applyFont="1" applyFill="1" applyBorder="1" applyAlignment="1" applyProtection="1">
      <alignment horizontal="left" vertical="center" shrinkToFit="1"/>
      <protection hidden="1"/>
    </xf>
    <xf numFmtId="183" fontId="3" fillId="21" borderId="34" xfId="0" applyNumberFormat="1" applyFont="1" applyFill="1" applyBorder="1" applyAlignment="1" applyProtection="1">
      <alignment horizontal="left" vertical="center" shrinkToFit="1"/>
      <protection hidden="1"/>
    </xf>
    <xf numFmtId="0" fontId="10" fillId="2" borderId="53" xfId="0" applyFont="1" applyFill="1" applyBorder="1" applyAlignment="1" applyProtection="1">
      <alignment horizontal="center" vertical="center"/>
    </xf>
    <xf numFmtId="0" fontId="10" fillId="2" borderId="66" xfId="0" applyFont="1" applyFill="1" applyBorder="1" applyAlignment="1" applyProtection="1">
      <alignment horizontal="center" vertical="center"/>
    </xf>
    <xf numFmtId="0" fontId="10" fillId="21" borderId="51" xfId="0" applyFont="1" applyFill="1" applyBorder="1" applyAlignment="1" applyProtection="1">
      <alignment horizontal="left" vertical="center" wrapText="1"/>
    </xf>
    <xf numFmtId="0" fontId="10" fillId="2" borderId="110" xfId="0" applyFont="1" applyFill="1" applyBorder="1" applyAlignment="1" applyProtection="1">
      <alignment horizontal="center" vertical="center"/>
    </xf>
    <xf numFmtId="0" fontId="10" fillId="2" borderId="114" xfId="0" applyFont="1" applyFill="1" applyBorder="1" applyAlignment="1" applyProtection="1">
      <alignment horizontal="center" vertical="center"/>
    </xf>
    <xf numFmtId="0" fontId="53" fillId="0" borderId="164" xfId="0" applyFont="1" applyFill="1" applyBorder="1" applyAlignment="1" applyProtection="1">
      <alignment horizontal="left" vertical="top" wrapText="1"/>
      <protection hidden="1"/>
    </xf>
    <xf numFmtId="0" fontId="53" fillId="0" borderId="84" xfId="0" applyFont="1" applyFill="1" applyBorder="1" applyAlignment="1" applyProtection="1">
      <alignment horizontal="left" vertical="top" wrapText="1"/>
      <protection hidden="1"/>
    </xf>
    <xf numFmtId="0" fontId="10" fillId="0" borderId="42" xfId="0" applyFont="1" applyFill="1" applyBorder="1" applyAlignment="1" applyProtection="1">
      <alignment horizontal="left" vertical="center" wrapText="1"/>
    </xf>
    <xf numFmtId="0" fontId="10" fillId="0" borderId="92" xfId="0" applyFont="1" applyFill="1" applyBorder="1" applyAlignment="1" applyProtection="1">
      <alignment horizontal="left" vertical="center" wrapText="1"/>
    </xf>
    <xf numFmtId="0" fontId="10" fillId="5" borderId="42" xfId="0" applyFont="1" applyFill="1" applyBorder="1" applyAlignment="1" applyProtection="1">
      <alignment horizontal="left" vertical="center" wrapText="1"/>
      <protection locked="0"/>
    </xf>
    <xf numFmtId="0" fontId="10" fillId="5" borderId="92" xfId="0" applyFont="1" applyFill="1" applyBorder="1" applyAlignment="1" applyProtection="1">
      <alignment horizontal="left" vertical="center" wrapText="1"/>
      <protection locked="0"/>
    </xf>
    <xf numFmtId="0" fontId="13" fillId="22" borderId="0" xfId="0" applyFont="1" applyFill="1" applyAlignment="1" applyProtection="1">
      <alignment horizontal="center" vertical="center"/>
    </xf>
    <xf numFmtId="0" fontId="0" fillId="0" borderId="106" xfId="0" applyFont="1" applyFill="1" applyBorder="1" applyAlignment="1" applyProtection="1">
      <alignment horizontal="right" vertical="center" wrapText="1"/>
    </xf>
    <xf numFmtId="183" fontId="53" fillId="0" borderId="0" xfId="0" applyNumberFormat="1" applyFont="1" applyAlignment="1" applyProtection="1">
      <alignment horizontal="left" vertical="top" wrapText="1"/>
      <protection hidden="1"/>
    </xf>
    <xf numFmtId="183" fontId="0" fillId="22" borderId="245" xfId="0" applyNumberFormat="1" applyFont="1" applyFill="1" applyBorder="1" applyAlignment="1" applyProtection="1">
      <alignment horizontal="left" vertical="center" shrinkToFit="1"/>
      <protection hidden="1"/>
    </xf>
    <xf numFmtId="183" fontId="0" fillId="22" borderId="246" xfId="0" applyNumberFormat="1" applyFont="1" applyFill="1" applyBorder="1" applyAlignment="1" applyProtection="1">
      <alignment horizontal="left" vertical="center" shrinkToFit="1"/>
      <protection hidden="1"/>
    </xf>
    <xf numFmtId="183" fontId="0" fillId="22" borderId="233" xfId="0" applyNumberFormat="1" applyFont="1" applyFill="1" applyBorder="1" applyAlignment="1" applyProtection="1">
      <alignment horizontal="left" vertical="center" shrinkToFit="1"/>
      <protection hidden="1"/>
    </xf>
    <xf numFmtId="0" fontId="10" fillId="22" borderId="0" xfId="0" applyFont="1" applyFill="1" applyAlignment="1" applyProtection="1">
      <alignment horizontal="left" vertical="center" wrapText="1"/>
    </xf>
    <xf numFmtId="0" fontId="10" fillId="21" borderId="51" xfId="0" applyFont="1" applyFill="1" applyBorder="1" applyAlignment="1" applyProtection="1">
      <alignment horizontal="left" vertical="center"/>
    </xf>
    <xf numFmtId="0" fontId="10" fillId="2" borderId="241" xfId="0" applyFont="1" applyFill="1" applyBorder="1" applyAlignment="1" applyProtection="1">
      <alignment horizontal="center" vertical="center"/>
    </xf>
    <xf numFmtId="0" fontId="10" fillId="2" borderId="231" xfId="0" applyFont="1" applyFill="1" applyBorder="1" applyAlignment="1" applyProtection="1">
      <alignment horizontal="center" vertical="center"/>
    </xf>
    <xf numFmtId="0" fontId="10" fillId="2" borderId="149" xfId="0" applyFont="1" applyFill="1" applyBorder="1" applyAlignment="1" applyProtection="1">
      <alignment horizontal="center" vertical="center"/>
    </xf>
    <xf numFmtId="0" fontId="10" fillId="2" borderId="60" xfId="0" applyFont="1" applyFill="1" applyBorder="1" applyAlignment="1" applyProtection="1">
      <alignment horizontal="center" vertical="center"/>
    </xf>
    <xf numFmtId="0" fontId="10" fillId="2" borderId="244" xfId="0" applyFont="1" applyFill="1" applyBorder="1" applyAlignment="1" applyProtection="1">
      <alignment horizontal="center" vertical="center"/>
    </xf>
    <xf numFmtId="0" fontId="10" fillId="2" borderId="241" xfId="0" applyFont="1" applyFill="1" applyBorder="1" applyAlignment="1" applyProtection="1">
      <alignment horizontal="center" vertical="center" wrapText="1"/>
    </xf>
    <xf numFmtId="0" fontId="10" fillId="2" borderId="242" xfId="0" applyFont="1" applyFill="1" applyBorder="1" applyAlignment="1" applyProtection="1">
      <alignment horizontal="center" vertical="center" wrapText="1"/>
    </xf>
    <xf numFmtId="0" fontId="10" fillId="2" borderId="231" xfId="0" applyFont="1" applyFill="1" applyBorder="1" applyAlignment="1" applyProtection="1">
      <alignment horizontal="center" vertical="center" wrapText="1"/>
    </xf>
    <xf numFmtId="0" fontId="10" fillId="2" borderId="245" xfId="0" applyFont="1" applyFill="1" applyBorder="1" applyAlignment="1" applyProtection="1">
      <alignment horizontal="center" vertical="center"/>
    </xf>
    <xf numFmtId="0" fontId="10" fillId="2" borderId="246" xfId="0" applyFont="1" applyFill="1" applyBorder="1" applyAlignment="1" applyProtection="1">
      <alignment horizontal="center" vertical="center"/>
    </xf>
    <xf numFmtId="0" fontId="10" fillId="2" borderId="233" xfId="0" applyFont="1" applyFill="1" applyBorder="1" applyAlignment="1" applyProtection="1">
      <alignment horizontal="center" vertical="center"/>
    </xf>
    <xf numFmtId="0" fontId="10" fillId="21" borderId="17" xfId="0" applyFont="1" applyFill="1" applyBorder="1" applyAlignment="1" applyProtection="1">
      <alignment horizontal="center" vertical="center" wrapText="1"/>
    </xf>
    <xf numFmtId="0" fontId="10" fillId="21" borderId="149" xfId="0" applyFont="1" applyFill="1" applyBorder="1" applyAlignment="1" applyProtection="1">
      <alignment horizontal="center" vertical="center" wrapText="1"/>
    </xf>
    <xf numFmtId="0" fontId="10" fillId="27" borderId="128" xfId="0" applyFont="1" applyFill="1" applyBorder="1" applyAlignment="1" applyProtection="1">
      <alignment horizontal="center" vertical="center" wrapText="1"/>
      <protection locked="0"/>
    </xf>
    <xf numFmtId="0" fontId="10" fillId="27" borderId="233" xfId="0" applyFont="1" applyFill="1" applyBorder="1" applyAlignment="1" applyProtection="1">
      <alignment horizontal="center" vertical="center" wrapText="1"/>
      <protection locked="0"/>
    </xf>
    <xf numFmtId="0" fontId="42" fillId="27" borderId="245" xfId="2" applyFill="1" applyBorder="1" applyAlignment="1" applyProtection="1">
      <alignment horizontal="left" vertical="center" wrapText="1"/>
      <protection locked="0"/>
    </xf>
    <xf numFmtId="0" fontId="0" fillId="27" borderId="246" xfId="0" applyFill="1" applyBorder="1" applyAlignment="1" applyProtection="1">
      <alignment horizontal="left" vertical="center" wrapText="1"/>
      <protection locked="0"/>
    </xf>
    <xf numFmtId="0" fontId="0" fillId="27" borderId="233" xfId="0" applyFill="1" applyBorder="1" applyAlignment="1" applyProtection="1">
      <alignment horizontal="left" vertical="center" wrapText="1"/>
      <protection locked="0"/>
    </xf>
    <xf numFmtId="0" fontId="0" fillId="27" borderId="245" xfId="0" applyFill="1" applyBorder="1" applyAlignment="1" applyProtection="1">
      <alignment horizontal="left" vertical="center" wrapText="1"/>
      <protection locked="0"/>
    </xf>
    <xf numFmtId="0" fontId="10" fillId="21" borderId="241" xfId="0" applyFont="1" applyFill="1" applyBorder="1" applyAlignment="1" applyProtection="1">
      <alignment horizontal="center" vertical="center" wrapText="1"/>
    </xf>
    <xf numFmtId="0" fontId="10" fillId="21" borderId="244" xfId="0" applyFont="1" applyFill="1" applyBorder="1" applyAlignment="1" applyProtection="1">
      <alignment horizontal="center" vertical="center" wrapText="1"/>
    </xf>
    <xf numFmtId="0" fontId="10" fillId="2" borderId="180" xfId="0" applyFont="1" applyFill="1" applyBorder="1" applyAlignment="1" applyProtection="1">
      <alignment horizontal="center" vertical="center"/>
    </xf>
    <xf numFmtId="0" fontId="10" fillId="2" borderId="121" xfId="0" applyFont="1" applyFill="1" applyBorder="1" applyAlignment="1" applyProtection="1">
      <alignment horizontal="center" vertical="center"/>
    </xf>
    <xf numFmtId="0" fontId="10" fillId="2" borderId="181" xfId="0" applyFont="1" applyFill="1" applyBorder="1" applyAlignment="1" applyProtection="1">
      <alignment horizontal="center" vertical="center"/>
    </xf>
    <xf numFmtId="0" fontId="10" fillId="27" borderId="244" xfId="0" applyFont="1" applyFill="1" applyBorder="1" applyAlignment="1" applyProtection="1">
      <alignment horizontal="center" vertical="center" wrapText="1"/>
      <protection locked="0"/>
    </xf>
    <xf numFmtId="0" fontId="0" fillId="27" borderId="244" xfId="0" applyFill="1" applyBorder="1" applyAlignment="1" applyProtection="1">
      <alignment horizontal="left" vertical="center" wrapText="1"/>
      <protection locked="0"/>
    </xf>
    <xf numFmtId="0" fontId="42" fillId="27" borderId="244" xfId="2" applyFill="1" applyBorder="1" applyAlignment="1" applyProtection="1">
      <alignment horizontal="left" vertical="center" wrapText="1"/>
      <protection locked="0"/>
    </xf>
    <xf numFmtId="0" fontId="10" fillId="27" borderId="245" xfId="0" applyFont="1" applyFill="1" applyBorder="1" applyAlignment="1" applyProtection="1">
      <alignment horizontal="center" vertical="center" wrapText="1"/>
      <protection locked="0"/>
    </xf>
    <xf numFmtId="0" fontId="0" fillId="27" borderId="241" xfId="0" applyFill="1" applyBorder="1" applyAlignment="1" applyProtection="1">
      <alignment horizontal="left" vertical="center" wrapText="1"/>
      <protection locked="0"/>
    </xf>
    <xf numFmtId="0" fontId="0" fillId="27" borderId="242" xfId="0" applyFill="1" applyBorder="1" applyAlignment="1" applyProtection="1">
      <alignment horizontal="left" vertical="center" wrapText="1"/>
      <protection locked="0"/>
    </xf>
    <xf numFmtId="0" fontId="0" fillId="27" borderId="231" xfId="0" applyFill="1" applyBorder="1" applyAlignment="1" applyProtection="1">
      <alignment horizontal="left" vertical="center" wrapText="1"/>
      <protection locked="0"/>
    </xf>
    <xf numFmtId="0" fontId="42" fillId="27" borderId="241" xfId="2" applyFill="1" applyBorder="1" applyAlignment="1" applyProtection="1">
      <alignment horizontal="left" vertical="center" wrapText="1"/>
      <protection locked="0"/>
    </xf>
    <xf numFmtId="0" fontId="0" fillId="27" borderId="265" xfId="0" applyFill="1" applyBorder="1" applyAlignment="1" applyProtection="1">
      <alignment horizontal="left" vertical="center" wrapText="1"/>
      <protection locked="0"/>
    </xf>
    <xf numFmtId="0" fontId="3" fillId="2" borderId="35" xfId="0" applyFont="1" applyFill="1" applyBorder="1" applyAlignment="1" applyProtection="1">
      <alignment horizontal="left" vertical="center" wrapText="1"/>
    </xf>
    <xf numFmtId="0" fontId="3" fillId="2" borderId="79" xfId="0" applyFont="1" applyFill="1" applyBorder="1" applyAlignment="1" applyProtection="1">
      <alignment horizontal="left" vertical="center" wrapText="1"/>
    </xf>
    <xf numFmtId="0" fontId="10" fillId="5" borderId="13" xfId="0" applyFont="1" applyFill="1" applyBorder="1" applyAlignment="1" applyProtection="1">
      <alignment horizontal="left" vertical="center" wrapText="1"/>
      <protection locked="0"/>
    </xf>
    <xf numFmtId="0" fontId="3" fillId="2" borderId="35" xfId="0" applyFont="1" applyFill="1" applyBorder="1" applyAlignment="1" applyProtection="1">
      <alignment horizontal="left" vertical="center"/>
    </xf>
    <xf numFmtId="0" fontId="3" fillId="2" borderId="79" xfId="0" applyFont="1" applyFill="1" applyBorder="1" applyAlignment="1" applyProtection="1">
      <alignment horizontal="left" vertical="center"/>
    </xf>
    <xf numFmtId="0" fontId="3" fillId="2" borderId="8"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20" fillId="2" borderId="6" xfId="0" applyFont="1" applyFill="1" applyBorder="1" applyAlignment="1" applyProtection="1">
      <alignment horizontal="left" vertical="center" wrapText="1"/>
    </xf>
    <xf numFmtId="0" fontId="20" fillId="2" borderId="4" xfId="0" applyFont="1" applyFill="1" applyBorder="1" applyAlignment="1" applyProtection="1">
      <alignment horizontal="left" vertical="center" wrapText="1"/>
    </xf>
    <xf numFmtId="0" fontId="20" fillId="2" borderId="56" xfId="0" applyFont="1" applyFill="1" applyBorder="1" applyAlignment="1" applyProtection="1">
      <alignment horizontal="left" vertical="center" wrapText="1"/>
    </xf>
    <xf numFmtId="0" fontId="53" fillId="0" borderId="0" xfId="0" applyFont="1" applyAlignment="1" applyProtection="1">
      <alignment horizontal="left" vertical="top" wrapText="1"/>
      <protection hidden="1"/>
    </xf>
    <xf numFmtId="183" fontId="0" fillId="21" borderId="53" xfId="0" applyNumberFormat="1" applyFont="1" applyFill="1" applyBorder="1" applyAlignment="1" applyProtection="1">
      <alignment horizontal="left" vertical="center" shrinkToFit="1"/>
      <protection hidden="1"/>
    </xf>
    <xf numFmtId="183" fontId="0" fillId="21" borderId="53" xfId="0" applyNumberFormat="1" applyFont="1" applyFill="1" applyBorder="1" applyAlignment="1" applyProtection="1">
      <alignment vertical="center" shrinkToFit="1"/>
      <protection hidden="1"/>
    </xf>
    <xf numFmtId="0" fontId="2" fillId="0" borderId="0" xfId="0" applyFont="1" applyFill="1" applyAlignment="1" applyProtection="1">
      <alignment horizontal="right" vertical="center" wrapText="1"/>
    </xf>
    <xf numFmtId="0" fontId="2" fillId="0" borderId="106" xfId="0" applyFont="1" applyFill="1" applyBorder="1" applyAlignment="1" applyProtection="1">
      <alignment horizontal="right" vertical="center" wrapText="1"/>
    </xf>
    <xf numFmtId="0" fontId="10" fillId="32" borderId="66" xfId="0" applyFont="1" applyFill="1" applyBorder="1" applyAlignment="1" applyProtection="1">
      <alignment horizontal="center" vertical="center"/>
    </xf>
    <xf numFmtId="0" fontId="10" fillId="32" borderId="72" xfId="0" applyFont="1" applyFill="1" applyBorder="1" applyAlignment="1" applyProtection="1">
      <alignment horizontal="center" vertical="center"/>
    </xf>
    <xf numFmtId="0" fontId="10" fillId="32" borderId="68" xfId="0" applyFont="1" applyFill="1" applyBorder="1" applyAlignment="1" applyProtection="1">
      <alignment horizontal="center" vertical="center"/>
    </xf>
    <xf numFmtId="0" fontId="10" fillId="28" borderId="42" xfId="0" applyFont="1" applyFill="1" applyBorder="1" applyAlignment="1" applyProtection="1">
      <alignment horizontal="center" vertical="center"/>
      <protection locked="0"/>
    </xf>
    <xf numFmtId="0" fontId="10" fillId="28" borderId="13" xfId="0" applyFont="1" applyFill="1" applyBorder="1" applyAlignment="1" applyProtection="1">
      <alignment horizontal="center" vertical="center"/>
      <protection locked="0"/>
    </xf>
    <xf numFmtId="0" fontId="10" fillId="28" borderId="92" xfId="0" applyFont="1" applyFill="1" applyBorder="1" applyAlignment="1" applyProtection="1">
      <alignment horizontal="center" vertical="center"/>
      <protection locked="0"/>
    </xf>
    <xf numFmtId="0" fontId="10" fillId="5" borderId="84" xfId="0" applyFont="1" applyFill="1" applyBorder="1" applyAlignment="1" applyProtection="1">
      <alignment horizontal="left" vertical="center" wrapText="1"/>
      <protection locked="0"/>
    </xf>
    <xf numFmtId="0" fontId="10" fillId="5" borderId="0" xfId="0" applyFont="1" applyFill="1" applyBorder="1" applyAlignment="1" applyProtection="1">
      <alignment horizontal="left" vertical="center" wrapText="1"/>
      <protection locked="0"/>
    </xf>
    <xf numFmtId="0" fontId="10" fillId="5" borderId="95" xfId="0" applyFont="1" applyFill="1" applyBorder="1" applyAlignment="1" applyProtection="1">
      <alignment horizontal="left" vertical="center" wrapText="1"/>
      <protection locked="0"/>
    </xf>
    <xf numFmtId="181" fontId="10" fillId="28" borderId="1" xfId="0" applyNumberFormat="1"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wrapText="1"/>
    </xf>
    <xf numFmtId="0" fontId="0" fillId="32" borderId="66" xfId="0" applyFont="1" applyFill="1" applyBorder="1" applyAlignment="1" applyProtection="1">
      <alignment horizontal="left" vertical="center"/>
    </xf>
    <xf numFmtId="0" fontId="0" fillId="32" borderId="72" xfId="0" applyFont="1" applyFill="1" applyBorder="1" applyAlignment="1" applyProtection="1">
      <alignment horizontal="left" vertical="center"/>
    </xf>
    <xf numFmtId="0" fontId="0" fillId="32" borderId="68" xfId="0" applyFont="1" applyFill="1" applyBorder="1" applyAlignment="1" applyProtection="1">
      <alignment horizontal="left" vertical="center"/>
    </xf>
    <xf numFmtId="0" fontId="10" fillId="28" borderId="87" xfId="0" applyFont="1" applyFill="1" applyBorder="1" applyAlignment="1" applyProtection="1">
      <alignment horizontal="center" vertical="center"/>
      <protection locked="0"/>
    </xf>
    <xf numFmtId="0" fontId="10" fillId="28" borderId="14" xfId="0" applyFont="1" applyFill="1" applyBorder="1" applyAlignment="1" applyProtection="1">
      <alignment horizontal="center" vertical="center"/>
      <protection locked="0"/>
    </xf>
    <xf numFmtId="0" fontId="10" fillId="28" borderId="93" xfId="0" applyFont="1" applyFill="1" applyBorder="1" applyAlignment="1" applyProtection="1">
      <alignment horizontal="center" vertical="center"/>
      <protection locked="0"/>
    </xf>
    <xf numFmtId="0" fontId="11" fillId="2" borderId="48" xfId="0" applyFont="1" applyFill="1" applyBorder="1" applyAlignment="1" applyProtection="1">
      <alignment horizontal="center" vertical="center" wrapText="1"/>
    </xf>
    <xf numFmtId="0" fontId="11" fillId="2" borderId="49" xfId="0" applyFont="1" applyFill="1" applyBorder="1" applyAlignment="1" applyProtection="1">
      <alignment horizontal="center" vertical="center" wrapText="1"/>
    </xf>
    <xf numFmtId="0" fontId="11" fillId="2" borderId="227" xfId="0" applyFont="1" applyFill="1" applyBorder="1" applyAlignment="1" applyProtection="1">
      <alignment horizontal="center" vertical="center" wrapText="1"/>
    </xf>
    <xf numFmtId="0" fontId="3" fillId="2" borderId="261" xfId="0" applyFont="1" applyFill="1" applyBorder="1" applyAlignment="1" applyProtection="1">
      <alignment horizontal="center" vertical="center" wrapText="1"/>
    </xf>
    <xf numFmtId="0" fontId="0" fillId="0" borderId="72" xfId="0" applyBorder="1" applyAlignment="1">
      <alignment horizontal="center" vertical="center" wrapText="1"/>
    </xf>
    <xf numFmtId="0" fontId="0" fillId="0" borderId="68" xfId="0" applyBorder="1" applyAlignment="1">
      <alignment horizontal="center" vertical="center" wrapText="1"/>
    </xf>
    <xf numFmtId="0" fontId="0" fillId="2" borderId="48" xfId="0" applyFont="1" applyFill="1" applyBorder="1" applyAlignment="1" applyProtection="1">
      <alignment horizontal="center" vertical="center" wrapText="1"/>
    </xf>
    <xf numFmtId="0" fontId="0" fillId="0" borderId="49" xfId="0" applyBorder="1" applyAlignment="1">
      <alignment horizontal="center" vertical="center" wrapText="1"/>
    </xf>
    <xf numFmtId="0" fontId="0" fillId="0" borderId="227" xfId="0" applyBorder="1" applyAlignment="1">
      <alignment horizontal="center" vertical="center" wrapText="1"/>
    </xf>
    <xf numFmtId="0" fontId="3" fillId="2" borderId="16" xfId="0" applyFont="1" applyFill="1" applyBorder="1" applyAlignment="1" applyProtection="1">
      <alignment horizontal="center" vertical="center" wrapText="1"/>
    </xf>
    <xf numFmtId="0" fontId="3" fillId="2" borderId="66" xfId="0" applyFont="1" applyFill="1" applyBorder="1" applyAlignment="1" applyProtection="1">
      <alignment horizontal="center" vertical="center"/>
    </xf>
    <xf numFmtId="0" fontId="3" fillId="2" borderId="68" xfId="0" applyFont="1" applyFill="1" applyBorder="1" applyAlignment="1" applyProtection="1">
      <alignment horizontal="center" vertical="center"/>
    </xf>
    <xf numFmtId="0" fontId="0" fillId="2" borderId="37" xfId="0" applyFill="1" applyBorder="1" applyAlignment="1" applyProtection="1">
      <alignment horizontal="left" vertical="center" wrapText="1"/>
    </xf>
    <xf numFmtId="0" fontId="3" fillId="2" borderId="56" xfId="0" applyFont="1" applyFill="1" applyBorder="1" applyAlignment="1" applyProtection="1">
      <alignment horizontal="left" vertical="center" wrapText="1"/>
    </xf>
    <xf numFmtId="0" fontId="3" fillId="2" borderId="36" xfId="0" applyFont="1" applyFill="1" applyBorder="1" applyAlignment="1" applyProtection="1">
      <alignment horizontal="left" vertical="center" wrapText="1"/>
    </xf>
    <xf numFmtId="0" fontId="3" fillId="2" borderId="51" xfId="0" applyFont="1" applyFill="1" applyBorder="1" applyAlignment="1" applyProtection="1">
      <alignment horizontal="left" vertical="center" wrapText="1"/>
    </xf>
    <xf numFmtId="0" fontId="10" fillId="5" borderId="117" xfId="0" applyFont="1" applyFill="1" applyBorder="1" applyAlignment="1" applyProtection="1">
      <alignment horizontal="left" vertical="center" wrapText="1"/>
      <protection locked="0"/>
    </xf>
    <xf numFmtId="0" fontId="10" fillId="5" borderId="118" xfId="0" applyFont="1" applyFill="1" applyBorder="1" applyAlignment="1" applyProtection="1">
      <alignment horizontal="left" vertical="center" wrapText="1"/>
      <protection locked="0"/>
    </xf>
    <xf numFmtId="0" fontId="10" fillId="5" borderId="119" xfId="0" applyFont="1" applyFill="1" applyBorder="1" applyAlignment="1" applyProtection="1">
      <alignment horizontal="left" vertical="center" wrapText="1"/>
      <protection locked="0"/>
    </xf>
    <xf numFmtId="0" fontId="42" fillId="5" borderId="42" xfId="2" applyFill="1" applyBorder="1" applyAlignment="1" applyProtection="1">
      <alignment horizontal="left" vertical="center" wrapText="1"/>
      <protection locked="0"/>
    </xf>
    <xf numFmtId="181" fontId="10" fillId="28" borderId="42" xfId="0" applyNumberFormat="1" applyFont="1" applyFill="1" applyBorder="1" applyAlignment="1" applyProtection="1">
      <alignment horizontal="center" vertical="center"/>
      <protection locked="0"/>
    </xf>
    <xf numFmtId="181" fontId="10" fillId="28" borderId="13" xfId="0" applyNumberFormat="1" applyFont="1" applyFill="1" applyBorder="1" applyAlignment="1" applyProtection="1">
      <alignment horizontal="center" vertical="center"/>
      <protection locked="0"/>
    </xf>
    <xf numFmtId="181" fontId="10" fillId="28" borderId="92" xfId="0" applyNumberFormat="1" applyFont="1" applyFill="1" applyBorder="1" applyAlignment="1" applyProtection="1">
      <alignment horizontal="center" vertical="center"/>
      <protection locked="0"/>
    </xf>
    <xf numFmtId="0" fontId="10" fillId="2" borderId="42"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0" fontId="10" fillId="2" borderId="92" xfId="0" applyFont="1" applyFill="1" applyBorder="1" applyAlignment="1" applyProtection="1">
      <alignment horizontal="center" vertical="center" wrapText="1"/>
    </xf>
    <xf numFmtId="0" fontId="53" fillId="0" borderId="17" xfId="0" applyFont="1" applyBorder="1" applyAlignment="1" applyProtection="1">
      <alignment horizontal="left" vertical="top" wrapText="1"/>
      <protection hidden="1"/>
    </xf>
    <xf numFmtId="0" fontId="10" fillId="4" borderId="42" xfId="0" applyFont="1" applyFill="1" applyBorder="1" applyAlignment="1" applyProtection="1">
      <alignment horizontal="center" vertical="center"/>
      <protection locked="0"/>
    </xf>
    <xf numFmtId="0" fontId="10" fillId="4" borderId="13" xfId="0" applyFont="1" applyFill="1" applyBorder="1" applyAlignment="1" applyProtection="1">
      <alignment horizontal="center" vertical="center"/>
      <protection locked="0"/>
    </xf>
    <xf numFmtId="0" fontId="10" fillId="4" borderId="92" xfId="0" applyFont="1" applyFill="1" applyBorder="1" applyAlignment="1" applyProtection="1">
      <alignment horizontal="center" vertical="center"/>
      <protection locked="0"/>
    </xf>
    <xf numFmtId="0" fontId="10" fillId="26" borderId="42" xfId="0" applyNumberFormat="1" applyFont="1" applyFill="1" applyBorder="1" applyAlignment="1" applyProtection="1">
      <alignment vertical="center" wrapText="1"/>
      <protection locked="0"/>
    </xf>
    <xf numFmtId="0" fontId="10" fillId="26" borderId="13" xfId="0" applyNumberFormat="1" applyFont="1" applyFill="1" applyBorder="1" applyAlignment="1" applyProtection="1">
      <alignment vertical="center" wrapText="1"/>
      <protection locked="0"/>
    </xf>
    <xf numFmtId="0" fontId="10" fillId="26" borderId="92" xfId="0" applyNumberFormat="1" applyFont="1" applyFill="1" applyBorder="1" applyAlignment="1" applyProtection="1">
      <alignment vertical="center" wrapText="1"/>
      <protection locked="0"/>
    </xf>
    <xf numFmtId="0" fontId="10" fillId="2" borderId="0" xfId="0" applyFont="1" applyFill="1" applyBorder="1" applyAlignment="1" applyProtection="1">
      <alignment horizontal="center" vertical="center" wrapText="1"/>
      <protection locked="0"/>
    </xf>
    <xf numFmtId="0" fontId="10" fillId="32" borderId="220" xfId="0" applyFont="1" applyFill="1" applyBorder="1" applyAlignment="1" applyProtection="1">
      <alignment horizontal="left" vertical="center"/>
    </xf>
    <xf numFmtId="0" fontId="10" fillId="32" borderId="68" xfId="0" applyFont="1" applyFill="1" applyBorder="1" applyAlignment="1" applyProtection="1">
      <alignment horizontal="left" vertical="center"/>
    </xf>
    <xf numFmtId="0" fontId="10" fillId="32" borderId="35" xfId="0" applyFont="1" applyFill="1" applyBorder="1" applyAlignment="1" applyProtection="1">
      <alignment horizontal="left" vertical="center"/>
    </xf>
    <xf numFmtId="0" fontId="10" fillId="28" borderId="169" xfId="0" applyFont="1" applyFill="1" applyBorder="1" applyAlignment="1" applyProtection="1">
      <alignment horizontal="center" vertical="center"/>
      <protection locked="0"/>
    </xf>
    <xf numFmtId="0" fontId="10" fillId="28" borderId="168" xfId="0" applyFont="1" applyFill="1" applyBorder="1" applyAlignment="1" applyProtection="1">
      <alignment horizontal="center" vertical="center"/>
      <protection locked="0"/>
    </xf>
    <xf numFmtId="0" fontId="10" fillId="32" borderId="66" xfId="0" applyFont="1" applyFill="1" applyBorder="1" applyAlignment="1" applyProtection="1">
      <alignment horizontal="left" vertical="center"/>
    </xf>
    <xf numFmtId="0" fontId="10" fillId="32" borderId="188" xfId="0" applyFont="1" applyFill="1" applyBorder="1" applyAlignment="1" applyProtection="1">
      <alignment horizontal="left" vertical="center"/>
    </xf>
    <xf numFmtId="0" fontId="10" fillId="28" borderId="84" xfId="0" applyFont="1" applyFill="1" applyBorder="1" applyAlignment="1" applyProtection="1">
      <alignment horizontal="center" vertical="center"/>
      <protection locked="0"/>
    </xf>
    <xf numFmtId="0" fontId="10" fillId="28" borderId="95" xfId="0" applyFont="1" applyFill="1" applyBorder="1" applyAlignment="1" applyProtection="1">
      <alignment horizontal="center" vertical="center"/>
      <protection locked="0"/>
    </xf>
    <xf numFmtId="0" fontId="11" fillId="2" borderId="35" xfId="0" applyFont="1" applyFill="1" applyBorder="1" applyAlignment="1" applyProtection="1">
      <alignment horizontal="left" vertical="center" wrapText="1"/>
    </xf>
    <xf numFmtId="0" fontId="11" fillId="2" borderId="79" xfId="0" applyFont="1" applyFill="1" applyBorder="1" applyAlignment="1" applyProtection="1">
      <alignment horizontal="left" vertical="center" wrapText="1"/>
    </xf>
    <xf numFmtId="0" fontId="11" fillId="2" borderId="51" xfId="0" applyFont="1" applyFill="1" applyBorder="1" applyAlignment="1" applyProtection="1">
      <alignment horizontal="left" vertical="center" wrapText="1"/>
    </xf>
    <xf numFmtId="0" fontId="10" fillId="26" borderId="42" xfId="0" applyNumberFormat="1" applyFont="1" applyFill="1" applyBorder="1" applyAlignment="1" applyProtection="1">
      <alignment horizontal="left" vertical="center" wrapText="1"/>
      <protection locked="0"/>
    </xf>
    <xf numFmtId="0" fontId="10" fillId="26" borderId="13" xfId="0" applyNumberFormat="1" applyFont="1" applyFill="1" applyBorder="1" applyAlignment="1" applyProtection="1">
      <alignment horizontal="left" vertical="center" wrapText="1"/>
      <protection locked="0"/>
    </xf>
    <xf numFmtId="0" fontId="10" fillId="26" borderId="92" xfId="0" applyNumberFormat="1" applyFont="1" applyFill="1" applyBorder="1" applyAlignment="1" applyProtection="1">
      <alignment horizontal="left" vertical="center" wrapText="1"/>
      <protection locked="0"/>
    </xf>
    <xf numFmtId="0" fontId="10" fillId="26" borderId="42" xfId="0" applyFont="1" applyFill="1" applyBorder="1" applyAlignment="1" applyProtection="1">
      <alignment horizontal="left" vertical="center" wrapText="1" shrinkToFit="1"/>
      <protection locked="0"/>
    </xf>
    <xf numFmtId="0" fontId="10" fillId="26" borderId="13" xfId="0" applyFont="1" applyFill="1" applyBorder="1" applyAlignment="1" applyProtection="1">
      <alignment horizontal="left" vertical="center" wrapText="1" shrinkToFit="1"/>
      <protection locked="0"/>
    </xf>
    <xf numFmtId="0" fontId="10" fillId="26" borderId="92" xfId="0" applyFont="1" applyFill="1" applyBorder="1" applyAlignment="1" applyProtection="1">
      <alignment horizontal="left" vertical="center" wrapText="1" shrinkToFit="1"/>
      <protection locked="0"/>
    </xf>
    <xf numFmtId="0" fontId="10" fillId="26" borderId="42" xfId="0" applyFont="1" applyFill="1" applyBorder="1" applyAlignment="1" applyProtection="1">
      <alignment horizontal="left" vertical="center" wrapText="1"/>
      <protection locked="0"/>
    </xf>
    <xf numFmtId="0" fontId="10" fillId="26" borderId="13" xfId="0" applyFont="1" applyFill="1" applyBorder="1" applyAlignment="1" applyProtection="1">
      <alignment horizontal="left" vertical="center" wrapText="1"/>
      <protection locked="0"/>
    </xf>
    <xf numFmtId="0" fontId="10" fillId="26" borderId="92" xfId="0" applyFont="1" applyFill="1" applyBorder="1" applyAlignment="1" applyProtection="1">
      <alignment horizontal="left" vertical="center" wrapText="1"/>
      <protection locked="0"/>
    </xf>
    <xf numFmtId="183" fontId="0" fillId="21" borderId="35" xfId="0" applyNumberFormat="1" applyFont="1" applyFill="1" applyBorder="1" applyAlignment="1" applyProtection="1">
      <alignment horizontal="left" vertical="center" shrinkToFit="1"/>
      <protection hidden="1"/>
    </xf>
    <xf numFmtId="183" fontId="0" fillId="21" borderId="79" xfId="0" applyNumberFormat="1" applyFont="1" applyFill="1" applyBorder="1" applyAlignment="1" applyProtection="1">
      <alignment horizontal="left" vertical="center" shrinkToFit="1"/>
      <protection hidden="1"/>
    </xf>
    <xf numFmtId="183" fontId="0" fillId="21" borderId="34" xfId="0" applyNumberFormat="1" applyFont="1" applyFill="1" applyBorder="1" applyAlignment="1" applyProtection="1">
      <alignment horizontal="left" vertical="center" shrinkToFit="1"/>
      <protection hidden="1"/>
    </xf>
    <xf numFmtId="0" fontId="10" fillId="2" borderId="37" xfId="0" applyFont="1" applyFill="1" applyBorder="1" applyAlignment="1" applyProtection="1">
      <alignment horizontal="left" vertical="center" wrapText="1"/>
    </xf>
    <xf numFmtId="0" fontId="10" fillId="2" borderId="56" xfId="0" applyFont="1" applyFill="1" applyBorder="1" applyAlignment="1" applyProtection="1">
      <alignment horizontal="left" vertical="center" wrapText="1"/>
    </xf>
    <xf numFmtId="0" fontId="10" fillId="2" borderId="83" xfId="0" applyFont="1" applyFill="1" applyBorder="1" applyAlignment="1" applyProtection="1">
      <alignment horizontal="left" vertical="center" wrapText="1"/>
    </xf>
    <xf numFmtId="0" fontId="10" fillId="2" borderId="36" xfId="0" applyFont="1" applyFill="1" applyBorder="1" applyAlignment="1" applyProtection="1">
      <alignment horizontal="left" vertical="center" wrapText="1"/>
    </xf>
    <xf numFmtId="0" fontId="10" fillId="2" borderId="51" xfId="0" applyFont="1" applyFill="1" applyBorder="1" applyAlignment="1" applyProtection="1">
      <alignment horizontal="left" vertical="center" wrapText="1"/>
    </xf>
    <xf numFmtId="0" fontId="10" fillId="2" borderId="107" xfId="0" applyFont="1" applyFill="1" applyBorder="1" applyAlignment="1" applyProtection="1">
      <alignment horizontal="left" vertical="center" wrapText="1"/>
    </xf>
    <xf numFmtId="0" fontId="10" fillId="5" borderId="13" xfId="2" applyFont="1" applyFill="1" applyBorder="1" applyAlignment="1" applyProtection="1">
      <alignment horizontal="left" vertical="center" wrapText="1"/>
      <protection locked="0"/>
    </xf>
    <xf numFmtId="0" fontId="10" fillId="5" borderId="92" xfId="2" applyFont="1" applyFill="1" applyBorder="1" applyAlignment="1" applyProtection="1">
      <alignment horizontal="left" vertical="center" wrapText="1"/>
      <protection locked="0"/>
    </xf>
    <xf numFmtId="0" fontId="10" fillId="5" borderId="42" xfId="0" applyFont="1" applyFill="1" applyBorder="1" applyAlignment="1" applyProtection="1">
      <alignment horizontal="left" vertical="center" wrapText="1" shrinkToFit="1"/>
      <protection locked="0"/>
    </xf>
    <xf numFmtId="0" fontId="10" fillId="5" borderId="13" xfId="0" applyFont="1" applyFill="1" applyBorder="1" applyAlignment="1" applyProtection="1">
      <alignment horizontal="left" vertical="center" wrapText="1" shrinkToFit="1"/>
      <protection locked="0"/>
    </xf>
    <xf numFmtId="0" fontId="10" fillId="5" borderId="92" xfId="0" applyFont="1" applyFill="1" applyBorder="1" applyAlignment="1" applyProtection="1">
      <alignment horizontal="left" vertical="center" wrapText="1" shrinkToFit="1"/>
      <protection locked="0"/>
    </xf>
    <xf numFmtId="0" fontId="10" fillId="2" borderId="68" xfId="0" applyFont="1" applyFill="1" applyBorder="1" applyAlignment="1" applyProtection="1">
      <alignment horizontal="center" vertical="center"/>
    </xf>
    <xf numFmtId="0" fontId="10" fillId="2" borderId="35" xfId="0" applyFont="1" applyFill="1" applyBorder="1" applyAlignment="1" applyProtection="1">
      <alignment horizontal="left" vertical="center"/>
    </xf>
    <xf numFmtId="0" fontId="10" fillId="2" borderId="79" xfId="0" applyFont="1" applyFill="1" applyBorder="1" applyAlignment="1" applyProtection="1">
      <alignment horizontal="left" vertical="center"/>
    </xf>
    <xf numFmtId="0" fontId="10" fillId="4" borderId="42" xfId="0" applyFont="1" applyFill="1" applyBorder="1" applyAlignment="1" applyProtection="1">
      <alignment horizontal="center" vertical="center" shrinkToFit="1"/>
      <protection locked="0"/>
    </xf>
    <xf numFmtId="0" fontId="10" fillId="4" borderId="13" xfId="0" applyFont="1" applyFill="1" applyBorder="1" applyAlignment="1" applyProtection="1">
      <alignment horizontal="center" vertical="center" shrinkToFit="1"/>
      <protection locked="0"/>
    </xf>
    <xf numFmtId="0" fontId="10" fillId="4" borderId="92" xfId="0" applyFont="1" applyFill="1" applyBorder="1" applyAlignment="1" applyProtection="1">
      <alignment horizontal="center" vertical="center" shrinkToFit="1"/>
      <protection locked="0"/>
    </xf>
    <xf numFmtId="0" fontId="28" fillId="2" borderId="35" xfId="0" applyFont="1" applyFill="1" applyBorder="1" applyAlignment="1" applyProtection="1">
      <alignment horizontal="left" vertical="center"/>
    </xf>
    <xf numFmtId="0" fontId="28" fillId="2" borderId="79" xfId="0" applyFont="1" applyFill="1" applyBorder="1" applyAlignment="1" applyProtection="1">
      <alignment horizontal="left" vertical="center"/>
    </xf>
    <xf numFmtId="0" fontId="10" fillId="32" borderId="220" xfId="0" applyFont="1" applyFill="1" applyBorder="1" applyAlignment="1" applyProtection="1">
      <alignment horizontal="center" vertical="center"/>
    </xf>
    <xf numFmtId="0" fontId="11" fillId="2" borderId="48" xfId="0" applyFont="1" applyFill="1" applyBorder="1" applyAlignment="1" applyProtection="1">
      <alignment horizontal="left" vertical="center" wrapText="1"/>
    </xf>
    <xf numFmtId="0" fontId="11" fillId="2" borderId="49" xfId="0" applyFont="1" applyFill="1" applyBorder="1" applyAlignment="1" applyProtection="1">
      <alignment horizontal="left" vertical="center" wrapText="1"/>
    </xf>
    <xf numFmtId="0" fontId="11" fillId="2" borderId="105" xfId="0" applyFont="1" applyFill="1" applyBorder="1" applyAlignment="1" applyProtection="1">
      <alignment horizontal="left" vertical="center" wrapText="1"/>
    </xf>
    <xf numFmtId="0" fontId="11" fillId="2" borderId="89" xfId="0" applyFont="1" applyFill="1" applyBorder="1" applyAlignment="1" applyProtection="1">
      <alignment horizontal="left" vertical="center" wrapText="1"/>
    </xf>
    <xf numFmtId="0" fontId="10" fillId="5" borderId="115" xfId="0" applyFont="1" applyFill="1" applyBorder="1" applyAlignment="1" applyProtection="1">
      <alignment horizontal="left" vertical="center" wrapText="1" shrinkToFit="1"/>
      <protection locked="0"/>
    </xf>
    <xf numFmtId="0" fontId="10" fillId="5" borderId="121" xfId="0" applyFont="1" applyFill="1" applyBorder="1" applyAlignment="1" applyProtection="1">
      <alignment horizontal="left" vertical="center" wrapText="1" shrinkToFit="1"/>
      <protection locked="0"/>
    </xf>
    <xf numFmtId="0" fontId="10" fillId="5" borderId="94" xfId="0" applyFont="1" applyFill="1" applyBorder="1" applyAlignment="1" applyProtection="1">
      <alignment horizontal="left" vertical="center" wrapText="1" shrinkToFit="1"/>
      <protection locked="0"/>
    </xf>
    <xf numFmtId="0" fontId="10" fillId="2" borderId="8" xfId="0"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16" xfId="0" applyBorder="1" applyAlignment="1">
      <alignment horizontal="center" vertical="center" wrapText="1"/>
    </xf>
    <xf numFmtId="0" fontId="42" fillId="5" borderId="1" xfId="2" applyFill="1" applyBorder="1" applyAlignment="1" applyProtection="1">
      <alignment horizontal="left" vertical="center" wrapText="1"/>
      <protection locked="0"/>
    </xf>
    <xf numFmtId="0" fontId="10" fillId="5" borderId="1" xfId="2" applyFont="1" applyFill="1" applyBorder="1" applyAlignment="1" applyProtection="1">
      <alignment horizontal="left" vertical="center" wrapText="1"/>
      <protection locked="0"/>
    </xf>
    <xf numFmtId="0" fontId="10" fillId="5" borderId="42" xfId="0" applyFont="1" applyFill="1" applyBorder="1" applyAlignment="1" applyProtection="1">
      <alignment horizontal="left" vertical="center"/>
      <protection locked="0"/>
    </xf>
    <xf numFmtId="0" fontId="10" fillId="5" borderId="13" xfId="0" applyFont="1" applyFill="1" applyBorder="1" applyAlignment="1" applyProtection="1">
      <alignment horizontal="left" vertical="center"/>
      <protection locked="0"/>
    </xf>
    <xf numFmtId="0" fontId="10" fillId="5" borderId="92" xfId="0" applyFont="1" applyFill="1" applyBorder="1" applyAlignment="1" applyProtection="1">
      <alignment horizontal="left" vertical="center"/>
      <protection locked="0"/>
    </xf>
    <xf numFmtId="0" fontId="10" fillId="2" borderId="72" xfId="0" applyFont="1" applyFill="1" applyBorder="1" applyAlignment="1" applyProtection="1">
      <alignment horizontal="center" vertical="center"/>
    </xf>
    <xf numFmtId="0" fontId="10" fillId="2" borderId="67" xfId="0" applyFont="1" applyFill="1" applyBorder="1" applyAlignment="1" applyProtection="1">
      <alignment horizontal="left" vertical="center" wrapText="1"/>
    </xf>
    <xf numFmtId="0" fontId="10" fillId="2" borderId="17"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0" fillId="21" borderId="37" xfId="0" applyFont="1" applyFill="1" applyBorder="1" applyAlignment="1" applyProtection="1">
      <alignment horizontal="left" vertical="center"/>
    </xf>
    <xf numFmtId="0" fontId="10" fillId="21" borderId="56" xfId="0" applyFont="1" applyFill="1" applyBorder="1" applyAlignment="1" applyProtection="1">
      <alignment horizontal="left" vertical="center"/>
    </xf>
    <xf numFmtId="0" fontId="10" fillId="21" borderId="83" xfId="0" applyFont="1" applyFill="1" applyBorder="1" applyAlignment="1" applyProtection="1">
      <alignment horizontal="left" vertical="center"/>
    </xf>
    <xf numFmtId="0" fontId="10" fillId="21" borderId="110" xfId="0" applyFont="1" applyFill="1" applyBorder="1" applyAlignment="1" applyProtection="1">
      <alignment vertical="center"/>
    </xf>
    <xf numFmtId="0" fontId="10" fillId="21" borderId="103" xfId="0" applyFont="1" applyFill="1" applyBorder="1" applyAlignment="1" applyProtection="1">
      <alignment vertical="center"/>
    </xf>
    <xf numFmtId="0" fontId="10" fillId="21" borderId="116" xfId="0" applyFont="1" applyFill="1" applyBorder="1" applyAlignment="1" applyProtection="1">
      <alignment vertical="center"/>
    </xf>
    <xf numFmtId="0" fontId="28" fillId="2" borderId="6" xfId="0" applyFont="1" applyFill="1" applyBorder="1" applyAlignment="1" applyProtection="1">
      <alignment horizontal="left" vertical="center" wrapText="1"/>
    </xf>
    <xf numFmtId="0" fontId="28" fillId="2" borderId="4" xfId="0" applyFont="1" applyFill="1" applyBorder="1" applyAlignment="1" applyProtection="1">
      <alignment horizontal="left" vertical="center" wrapText="1"/>
    </xf>
    <xf numFmtId="0" fontId="28" fillId="2" borderId="10" xfId="0" applyFont="1" applyFill="1" applyBorder="1" applyAlignment="1" applyProtection="1">
      <alignment horizontal="left" vertical="center" wrapText="1"/>
    </xf>
    <xf numFmtId="0" fontId="28" fillId="2" borderId="0" xfId="0" applyFont="1" applyFill="1" applyBorder="1" applyAlignment="1" applyProtection="1">
      <alignment horizontal="left" vertical="center" wrapText="1"/>
    </xf>
    <xf numFmtId="0" fontId="10" fillId="2" borderId="5" xfId="0" applyFont="1" applyFill="1" applyBorder="1" applyAlignment="1" applyProtection="1">
      <alignment horizontal="center" vertical="center" wrapText="1"/>
    </xf>
    <xf numFmtId="0" fontId="10" fillId="2" borderId="261" xfId="0" applyFont="1" applyFill="1" applyBorder="1" applyAlignment="1" applyProtection="1">
      <alignment horizontal="center" vertical="center" wrapText="1"/>
    </xf>
    <xf numFmtId="0" fontId="11" fillId="2" borderId="17"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0" fontId="11" fillId="2" borderId="45" xfId="0" applyFont="1" applyFill="1" applyBorder="1" applyAlignment="1" applyProtection="1">
      <alignment horizontal="left" vertical="center" wrapText="1"/>
    </xf>
    <xf numFmtId="0" fontId="11" fillId="2" borderId="36" xfId="0" applyFont="1" applyFill="1" applyBorder="1" applyAlignment="1" applyProtection="1">
      <alignment horizontal="left" vertical="center" wrapText="1"/>
    </xf>
    <xf numFmtId="0" fontId="11" fillId="2" borderId="107" xfId="0" applyFont="1" applyFill="1" applyBorder="1" applyAlignment="1" applyProtection="1">
      <alignment horizontal="left" vertical="center" wrapText="1"/>
    </xf>
    <xf numFmtId="0" fontId="10" fillId="2" borderId="37" xfId="0" applyFont="1" applyFill="1" applyBorder="1" applyAlignment="1" applyProtection="1">
      <alignment horizontal="center" vertical="center" wrapText="1"/>
    </xf>
    <xf numFmtId="0" fontId="10" fillId="2" borderId="36" xfId="0" applyFont="1" applyFill="1" applyBorder="1" applyAlignment="1" applyProtection="1">
      <alignment horizontal="center" vertical="center" wrapText="1"/>
    </xf>
    <xf numFmtId="0" fontId="18" fillId="21" borderId="17" xfId="0" applyFont="1" applyFill="1" applyBorder="1" applyAlignment="1" applyProtection="1">
      <alignment horizontal="left" vertical="center" wrapText="1"/>
    </xf>
    <xf numFmtId="0" fontId="18" fillId="21" borderId="0" xfId="0" applyFont="1" applyFill="1" applyBorder="1" applyAlignment="1" applyProtection="1">
      <alignment horizontal="left" vertical="center" wrapText="1"/>
    </xf>
    <xf numFmtId="0" fontId="18" fillId="21" borderId="29" xfId="0" applyFont="1" applyFill="1" applyBorder="1" applyAlignment="1" applyProtection="1">
      <alignment horizontal="left" vertical="center" wrapText="1"/>
    </xf>
    <xf numFmtId="0" fontId="10" fillId="5" borderId="1" xfId="0" applyFont="1" applyFill="1" applyBorder="1" applyAlignment="1" applyProtection="1">
      <alignment horizontal="left" vertical="center" wrapText="1"/>
      <protection locked="0"/>
    </xf>
    <xf numFmtId="0" fontId="10" fillId="2" borderId="17" xfId="0" applyFont="1" applyFill="1" applyBorder="1" applyAlignment="1" applyProtection="1">
      <alignment horizontal="center" vertical="center"/>
    </xf>
    <xf numFmtId="0" fontId="23" fillId="21" borderId="37" xfId="0" applyFont="1" applyFill="1" applyBorder="1" applyAlignment="1" applyProtection="1">
      <alignment horizontal="left" vertical="center" wrapText="1"/>
    </xf>
    <xf numFmtId="0" fontId="23" fillId="21" borderId="56" xfId="0" applyFont="1" applyFill="1" applyBorder="1" applyAlignment="1" applyProtection="1">
      <alignment horizontal="left" vertical="center" wrapText="1"/>
    </xf>
    <xf numFmtId="0" fontId="23" fillId="21" borderId="0" xfId="0" applyFont="1" applyFill="1" applyBorder="1" applyAlignment="1" applyProtection="1">
      <alignment horizontal="left" vertical="center" wrapText="1"/>
    </xf>
    <xf numFmtId="0" fontId="23" fillId="21" borderId="29"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0" fillId="27" borderId="194" xfId="0" applyFont="1" applyFill="1" applyBorder="1" applyAlignment="1" applyProtection="1">
      <alignment vertical="top" wrapText="1"/>
      <protection locked="0"/>
    </xf>
    <xf numFmtId="0" fontId="10" fillId="27" borderId="148" xfId="0" applyFont="1" applyFill="1" applyBorder="1" applyAlignment="1" applyProtection="1">
      <alignment vertical="top"/>
      <protection locked="0"/>
    </xf>
    <xf numFmtId="0" fontId="10" fillId="27" borderId="195" xfId="0" applyFont="1" applyFill="1" applyBorder="1" applyAlignment="1" applyProtection="1">
      <alignment vertical="top"/>
      <protection locked="0"/>
    </xf>
    <xf numFmtId="0" fontId="10" fillId="27" borderId="134" xfId="0" applyFont="1" applyFill="1" applyBorder="1" applyAlignment="1" applyProtection="1">
      <alignment vertical="top"/>
      <protection locked="0"/>
    </xf>
    <xf numFmtId="0" fontId="10" fillId="27" borderId="0" xfId="0" applyFont="1" applyFill="1" applyBorder="1" applyAlignment="1" applyProtection="1">
      <alignment vertical="top"/>
      <protection locked="0"/>
    </xf>
    <xf numFmtId="0" fontId="10" fillId="27" borderId="164" xfId="0" applyFont="1" applyFill="1" applyBorder="1" applyAlignment="1" applyProtection="1">
      <alignment vertical="top"/>
      <protection locked="0"/>
    </xf>
    <xf numFmtId="0" fontId="10" fillId="27" borderId="196" xfId="0" applyFont="1" applyFill="1" applyBorder="1" applyAlignment="1" applyProtection="1">
      <alignment vertical="top"/>
      <protection locked="0"/>
    </xf>
    <xf numFmtId="0" fontId="10" fillId="27" borderId="57" xfId="0" applyFont="1" applyFill="1" applyBorder="1" applyAlignment="1" applyProtection="1">
      <alignment vertical="top"/>
      <protection locked="0"/>
    </xf>
    <xf numFmtId="0" fontId="10" fillId="27" borderId="197" xfId="0" applyFont="1" applyFill="1" applyBorder="1" applyAlignment="1" applyProtection="1">
      <alignment vertical="top"/>
      <protection locked="0"/>
    </xf>
    <xf numFmtId="0" fontId="10" fillId="27" borderId="42" xfId="0" applyFont="1" applyFill="1" applyBorder="1" applyAlignment="1" applyProtection="1">
      <alignment horizontal="center" vertical="center"/>
      <protection locked="0"/>
    </xf>
    <xf numFmtId="0" fontId="10" fillId="27" borderId="13" xfId="0" applyFont="1" applyFill="1" applyBorder="1" applyAlignment="1" applyProtection="1">
      <alignment horizontal="center" vertical="center"/>
      <protection locked="0"/>
    </xf>
    <xf numFmtId="0" fontId="10" fillId="27" borderId="92" xfId="0" applyFont="1" applyFill="1" applyBorder="1" applyAlignment="1" applyProtection="1">
      <alignment horizontal="center" vertical="center"/>
      <protection locked="0"/>
    </xf>
    <xf numFmtId="0" fontId="13" fillId="0" borderId="0" xfId="0" applyFont="1" applyAlignment="1" applyProtection="1">
      <alignment horizontal="center" vertical="center"/>
    </xf>
    <xf numFmtId="183" fontId="0" fillId="0" borderId="35" xfId="0" applyNumberFormat="1" applyFont="1" applyFill="1" applyBorder="1" applyAlignment="1" applyProtection="1">
      <alignment horizontal="left" vertical="center" shrinkToFit="1"/>
      <protection hidden="1"/>
    </xf>
    <xf numFmtId="183" fontId="0" fillId="0" borderId="79" xfId="0" applyNumberFormat="1" applyFont="1" applyFill="1" applyBorder="1" applyAlignment="1" applyProtection="1">
      <alignment horizontal="left" vertical="center" shrinkToFit="1"/>
      <protection hidden="1"/>
    </xf>
    <xf numFmtId="183" fontId="0" fillId="0" borderId="34" xfId="0" applyNumberFormat="1" applyFont="1" applyFill="1" applyBorder="1" applyAlignment="1" applyProtection="1">
      <alignment horizontal="left" vertical="center" shrinkToFit="1"/>
      <protection hidden="1"/>
    </xf>
    <xf numFmtId="0" fontId="10" fillId="0" borderId="0" xfId="0" applyFont="1" applyAlignment="1" applyProtection="1">
      <alignment horizontal="left" vertical="center" wrapText="1"/>
    </xf>
    <xf numFmtId="0" fontId="28" fillId="0" borderId="188" xfId="0" applyFont="1" applyFill="1" applyBorder="1" applyAlignment="1" applyProtection="1">
      <alignment horizontal="left" vertical="center" wrapText="1"/>
    </xf>
    <xf numFmtId="0" fontId="28" fillId="0" borderId="191" xfId="0" applyFont="1" applyFill="1" applyBorder="1" applyAlignment="1" applyProtection="1">
      <alignment horizontal="left" vertical="center" wrapText="1"/>
    </xf>
    <xf numFmtId="0" fontId="28" fillId="0" borderId="67" xfId="0" applyFont="1" applyFill="1" applyBorder="1" applyAlignment="1" applyProtection="1">
      <alignment horizontal="left" vertical="center" wrapText="1"/>
    </xf>
    <xf numFmtId="0" fontId="0" fillId="0" borderId="0" xfId="0" applyFill="1" applyBorder="1" applyAlignment="1" applyProtection="1">
      <alignment horizontal="left" vertical="top" wrapText="1"/>
    </xf>
    <xf numFmtId="0" fontId="0" fillId="0" borderId="29" xfId="0" applyFill="1" applyBorder="1" applyAlignment="1" applyProtection="1">
      <alignment horizontal="left" vertical="top" wrapText="1"/>
    </xf>
    <xf numFmtId="0" fontId="0" fillId="0" borderId="51" xfId="0" applyFill="1" applyBorder="1" applyAlignment="1" applyProtection="1">
      <alignment horizontal="left" vertical="top" wrapText="1"/>
    </xf>
    <xf numFmtId="0" fontId="0" fillId="0" borderId="60" xfId="0" applyFill="1" applyBorder="1" applyAlignment="1" applyProtection="1">
      <alignment horizontal="left" vertical="top" wrapText="1"/>
    </xf>
    <xf numFmtId="0" fontId="10" fillId="0" borderId="229" xfId="0" applyFont="1" applyFill="1" applyBorder="1" applyAlignment="1" applyProtection="1">
      <alignment horizontal="left" vertical="center"/>
    </xf>
    <xf numFmtId="0" fontId="10" fillId="0" borderId="225" xfId="0" applyFont="1" applyFill="1" applyBorder="1" applyAlignment="1" applyProtection="1">
      <alignment horizontal="left" vertical="center"/>
    </xf>
    <xf numFmtId="0" fontId="10" fillId="0" borderId="68" xfId="0" applyFont="1" applyFill="1" applyBorder="1" applyAlignment="1" applyProtection="1">
      <alignment horizontal="left" vertical="center"/>
    </xf>
    <xf numFmtId="0" fontId="10" fillId="0" borderId="149" xfId="0" applyFont="1" applyFill="1" applyBorder="1" applyAlignment="1" applyProtection="1">
      <alignment horizontal="left" vertical="center"/>
    </xf>
    <xf numFmtId="0" fontId="53" fillId="0" borderId="0" xfId="0" applyFont="1" applyBorder="1" applyAlignment="1" applyProtection="1">
      <alignment horizontal="left" vertical="center" wrapText="1" shrinkToFit="1"/>
      <protection hidden="1"/>
    </xf>
    <xf numFmtId="0" fontId="0" fillId="0" borderId="51" xfId="0" applyFont="1" applyFill="1" applyBorder="1" applyAlignment="1" applyProtection="1">
      <alignment horizontal="left" vertical="center" wrapText="1"/>
    </xf>
    <xf numFmtId="0" fontId="0" fillId="0" borderId="51" xfId="0" applyBorder="1" applyAlignment="1">
      <alignment horizontal="left" vertical="center"/>
    </xf>
    <xf numFmtId="0" fontId="0" fillId="21" borderId="0" xfId="0" applyFont="1" applyFill="1" applyAlignment="1" applyProtection="1">
      <alignment horizontal="left" vertical="center" wrapText="1"/>
    </xf>
    <xf numFmtId="0" fontId="0" fillId="27" borderId="42" xfId="0" applyFont="1" applyFill="1" applyBorder="1" applyAlignment="1" applyProtection="1">
      <alignment horizontal="left" vertical="center" shrinkToFit="1"/>
      <protection locked="0"/>
    </xf>
    <xf numFmtId="0" fontId="0" fillId="27" borderId="13" xfId="0" applyFont="1" applyFill="1" applyBorder="1" applyAlignment="1" applyProtection="1">
      <alignment horizontal="left" vertical="center" shrinkToFit="1"/>
      <protection locked="0"/>
    </xf>
    <xf numFmtId="0" fontId="0" fillId="27" borderId="92" xfId="0" applyFont="1" applyFill="1" applyBorder="1" applyAlignment="1" applyProtection="1">
      <alignment horizontal="left" vertical="center" shrinkToFit="1"/>
      <protection locked="0"/>
    </xf>
    <xf numFmtId="0" fontId="53" fillId="40" borderId="0" xfId="0" applyFont="1" applyFill="1" applyBorder="1" applyAlignment="1" applyProtection="1">
      <alignment horizontal="left" vertical="top" wrapText="1"/>
      <protection hidden="1"/>
    </xf>
    <xf numFmtId="0" fontId="10" fillId="45" borderId="1" xfId="0" applyFont="1" applyFill="1" applyBorder="1" applyAlignment="1" applyProtection="1">
      <alignment horizontal="center" vertical="center" wrapText="1"/>
      <protection locked="0"/>
    </xf>
    <xf numFmtId="0" fontId="10" fillId="40" borderId="0" xfId="0" applyFont="1" applyFill="1" applyBorder="1" applyAlignment="1" applyProtection="1">
      <alignment vertical="center" wrapText="1"/>
    </xf>
    <xf numFmtId="0" fontId="10" fillId="40" borderId="137" xfId="0" applyFont="1" applyFill="1" applyBorder="1" applyAlignment="1" applyProtection="1">
      <alignment horizontal="left" vertical="center" wrapText="1"/>
    </xf>
    <xf numFmtId="0" fontId="10" fillId="41" borderId="1" xfId="0" applyFont="1" applyFill="1" applyBorder="1" applyAlignment="1" applyProtection="1">
      <alignment horizontal="center" vertical="center" wrapText="1"/>
    </xf>
    <xf numFmtId="0" fontId="10" fillId="40" borderId="1" xfId="0" applyFont="1" applyFill="1" applyBorder="1" applyAlignment="1" applyProtection="1">
      <alignment horizontal="center" vertical="center" wrapText="1"/>
    </xf>
    <xf numFmtId="0" fontId="13" fillId="40" borderId="0" xfId="0" applyFont="1" applyFill="1" applyBorder="1" applyAlignment="1" applyProtection="1">
      <alignment horizontal="center" vertical="center" wrapText="1"/>
    </xf>
    <xf numFmtId="0" fontId="54" fillId="40" borderId="0" xfId="0" applyFont="1" applyFill="1" applyBorder="1" applyAlignment="1" applyProtection="1">
      <alignment horizontal="right" vertical="center" shrinkToFit="1"/>
    </xf>
    <xf numFmtId="0" fontId="11" fillId="42" borderId="41" xfId="0" applyFont="1" applyFill="1" applyBorder="1" applyAlignment="1" applyProtection="1">
      <alignment horizontal="center" vertical="center" wrapText="1"/>
    </xf>
    <xf numFmtId="0" fontId="11" fillId="42" borderId="79" xfId="0" applyFont="1" applyFill="1" applyBorder="1" applyAlignment="1" applyProtection="1">
      <alignment horizontal="center" vertical="center" wrapText="1"/>
    </xf>
    <xf numFmtId="0" fontId="11" fillId="42" borderId="34" xfId="0" applyFont="1" applyFill="1" applyBorder="1" applyAlignment="1" applyProtection="1">
      <alignment horizontal="center" vertical="center" wrapText="1"/>
    </xf>
    <xf numFmtId="0" fontId="10" fillId="47" borderId="35" xfId="0" applyFont="1" applyFill="1" applyBorder="1" applyAlignment="1" applyProtection="1">
      <alignment horizontal="left" vertical="center" wrapText="1"/>
    </xf>
    <xf numFmtId="0" fontId="10" fillId="47" borderId="79" xfId="0" applyFont="1" applyFill="1" applyBorder="1" applyAlignment="1" applyProtection="1">
      <alignment horizontal="left" vertical="center" wrapText="1"/>
    </xf>
    <xf numFmtId="0" fontId="10" fillId="47" borderId="34" xfId="0" applyFont="1" applyFill="1" applyBorder="1" applyAlignment="1" applyProtection="1">
      <alignment horizontal="left" vertical="center" wrapText="1"/>
    </xf>
    <xf numFmtId="0" fontId="10" fillId="45" borderId="245" xfId="0" applyFont="1" applyFill="1" applyBorder="1" applyAlignment="1" applyProtection="1">
      <alignment horizontal="left" vertical="center" wrapText="1"/>
      <protection locked="0"/>
    </xf>
    <xf numFmtId="0" fontId="10" fillId="45" borderId="246" xfId="0" applyFont="1" applyFill="1" applyBorder="1" applyAlignment="1" applyProtection="1">
      <alignment horizontal="left" vertical="center" wrapText="1"/>
      <protection locked="0"/>
    </xf>
    <xf numFmtId="0" fontId="10" fillId="45" borderId="233" xfId="0" applyFont="1" applyFill="1" applyBorder="1" applyAlignment="1" applyProtection="1">
      <alignment horizontal="left" vertical="center" wrapText="1"/>
      <protection locked="0"/>
    </xf>
    <xf numFmtId="0" fontId="10" fillId="0" borderId="191" xfId="0" applyFont="1" applyFill="1" applyBorder="1" applyAlignment="1" applyProtection="1">
      <alignment horizontal="left" vertical="center" wrapText="1"/>
      <protection locked="0"/>
    </xf>
    <xf numFmtId="0" fontId="13" fillId="22" borderId="0" xfId="0" applyFont="1" applyFill="1" applyAlignment="1" applyProtection="1">
      <alignment horizontal="center" vertical="center" wrapText="1"/>
    </xf>
    <xf numFmtId="183" fontId="3" fillId="22" borderId="35" xfId="0" applyNumberFormat="1" applyFont="1" applyFill="1" applyBorder="1" applyAlignment="1" applyProtection="1">
      <alignment horizontal="left" vertical="center" shrinkToFit="1"/>
      <protection hidden="1"/>
    </xf>
    <xf numFmtId="183" fontId="3" fillId="22" borderId="79" xfId="0" applyNumberFormat="1" applyFont="1" applyFill="1" applyBorder="1" applyAlignment="1" applyProtection="1">
      <alignment horizontal="left" vertical="center" shrinkToFit="1"/>
      <protection hidden="1"/>
    </xf>
    <xf numFmtId="183" fontId="3" fillId="22" borderId="34" xfId="0" applyNumberFormat="1" applyFont="1" applyFill="1" applyBorder="1" applyAlignment="1" applyProtection="1">
      <alignment horizontal="left" vertical="center" shrinkToFit="1"/>
      <protection hidden="1"/>
    </xf>
    <xf numFmtId="0" fontId="10" fillId="21" borderId="254" xfId="0" applyFont="1" applyFill="1" applyBorder="1" applyAlignment="1" applyProtection="1">
      <alignment horizontal="left" vertical="center" wrapText="1"/>
    </xf>
    <xf numFmtId="0" fontId="10" fillId="21" borderId="255" xfId="0" applyFont="1" applyFill="1" applyBorder="1" applyAlignment="1" applyProtection="1">
      <alignment horizontal="left" vertical="center" wrapText="1"/>
    </xf>
    <xf numFmtId="0" fontId="10" fillId="21" borderId="256" xfId="0" applyFont="1" applyFill="1" applyBorder="1" applyAlignment="1" applyProtection="1">
      <alignment horizontal="left" vertical="center" wrapText="1"/>
    </xf>
    <xf numFmtId="0" fontId="10" fillId="21" borderId="123" xfId="0" applyFont="1" applyFill="1" applyBorder="1" applyAlignment="1" applyProtection="1">
      <alignment horizontal="left" vertical="center" wrapText="1"/>
    </xf>
    <xf numFmtId="0" fontId="10" fillId="21" borderId="257" xfId="0" applyFont="1" applyFill="1" applyBorder="1" applyAlignment="1" applyProtection="1">
      <alignment horizontal="left" vertical="center" wrapText="1"/>
    </xf>
    <xf numFmtId="0" fontId="10" fillId="21" borderId="124" xfId="0" applyFont="1" applyFill="1" applyBorder="1" applyAlignment="1" applyProtection="1">
      <alignment horizontal="left" vertical="center" wrapText="1"/>
    </xf>
    <xf numFmtId="0" fontId="10" fillId="21" borderId="259" xfId="0" applyFont="1" applyFill="1" applyBorder="1" applyAlignment="1" applyProtection="1">
      <alignment horizontal="left" vertical="center" wrapText="1"/>
    </xf>
    <xf numFmtId="0" fontId="10" fillId="21" borderId="0" xfId="0" applyFont="1" applyFill="1" applyBorder="1" applyAlignment="1" applyProtection="1">
      <alignment horizontal="left" vertical="center" wrapText="1"/>
    </xf>
    <xf numFmtId="0" fontId="10" fillId="21" borderId="260" xfId="0" applyFont="1" applyFill="1" applyBorder="1" applyAlignment="1" applyProtection="1">
      <alignment horizontal="left" vertical="center" wrapText="1"/>
    </xf>
    <xf numFmtId="0" fontId="10" fillId="21" borderId="258" xfId="0" applyFont="1" applyFill="1" applyBorder="1" applyAlignment="1" applyProtection="1">
      <alignment horizontal="left" vertical="center" wrapText="1"/>
    </xf>
    <xf numFmtId="0" fontId="10" fillId="21" borderId="166" xfId="0" applyFont="1" applyFill="1" applyBorder="1" applyAlignment="1" applyProtection="1">
      <alignment horizontal="left" vertical="center" wrapText="1"/>
    </xf>
    <xf numFmtId="0" fontId="10" fillId="21" borderId="165" xfId="0" applyFont="1" applyFill="1" applyBorder="1" applyAlignment="1" applyProtection="1">
      <alignment horizontal="left" vertical="center" wrapText="1"/>
    </xf>
    <xf numFmtId="0" fontId="0" fillId="22" borderId="0" xfId="0" applyFont="1" applyFill="1" applyBorder="1" applyAlignment="1" applyProtection="1">
      <alignment horizontal="left" vertical="center" wrapText="1"/>
    </xf>
    <xf numFmtId="0" fontId="3" fillId="22" borderId="0" xfId="0" applyFont="1" applyFill="1" applyBorder="1" applyAlignment="1" applyProtection="1">
      <alignment horizontal="left" vertical="center" wrapText="1"/>
    </xf>
    <xf numFmtId="0" fontId="3" fillId="22" borderId="0" xfId="0" applyFont="1" applyFill="1" applyBorder="1" applyAlignment="1" applyProtection="1">
      <alignment horizontal="left" vertical="center"/>
    </xf>
    <xf numFmtId="0" fontId="10" fillId="2" borderId="251" xfId="0" applyFont="1" applyFill="1" applyBorder="1" applyAlignment="1" applyProtection="1">
      <alignment horizontal="center" vertical="center"/>
    </xf>
    <xf numFmtId="0" fontId="10" fillId="2" borderId="253" xfId="0" applyFont="1" applyFill="1" applyBorder="1" applyAlignment="1" applyProtection="1">
      <alignment horizontal="center" vertical="center"/>
    </xf>
    <xf numFmtId="0" fontId="10" fillId="2" borderId="252" xfId="0" applyFont="1" applyFill="1" applyBorder="1" applyAlignment="1" applyProtection="1">
      <alignment horizontal="center" vertical="center"/>
    </xf>
    <xf numFmtId="0" fontId="10" fillId="21" borderId="65" xfId="0" applyFont="1" applyFill="1" applyBorder="1" applyAlignment="1" applyProtection="1">
      <alignment horizontal="left" vertical="center" wrapText="1"/>
    </xf>
    <xf numFmtId="0" fontId="53" fillId="21" borderId="0" xfId="0" applyFont="1" applyFill="1" applyAlignment="1" applyProtection="1">
      <alignment horizontal="left" vertical="top" wrapText="1"/>
      <protection hidden="1"/>
    </xf>
    <xf numFmtId="0" fontId="10" fillId="21" borderId="251" xfId="0" applyFont="1" applyFill="1" applyBorder="1" applyAlignment="1" applyProtection="1">
      <alignment horizontal="left" vertical="center" wrapText="1"/>
    </xf>
    <xf numFmtId="0" fontId="10" fillId="21" borderId="253" xfId="0" applyFont="1" applyFill="1" applyBorder="1" applyAlignment="1" applyProtection="1">
      <alignment horizontal="left" vertical="center" wrapText="1"/>
    </xf>
    <xf numFmtId="0" fontId="53" fillId="22" borderId="0" xfId="0" applyFont="1" applyFill="1" applyBorder="1" applyAlignment="1" applyProtection="1">
      <alignment horizontal="left" vertical="center" wrapText="1"/>
    </xf>
    <xf numFmtId="0" fontId="10" fillId="4" borderId="1" xfId="0"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wrapText="1"/>
      <protection locked="0"/>
    </xf>
    <xf numFmtId="0" fontId="10" fillId="21" borderId="252" xfId="0" applyFont="1" applyFill="1" applyBorder="1" applyAlignment="1" applyProtection="1">
      <alignment horizontal="left" vertical="center" wrapText="1"/>
    </xf>
    <xf numFmtId="0" fontId="10" fillId="2" borderId="149" xfId="0" applyFont="1" applyFill="1" applyBorder="1" applyAlignment="1" applyProtection="1">
      <alignment horizontal="center" vertical="center" wrapText="1"/>
    </xf>
    <xf numFmtId="0" fontId="10" fillId="2" borderId="51" xfId="0" applyFont="1" applyFill="1" applyBorder="1" applyAlignment="1" applyProtection="1">
      <alignment horizontal="center" vertical="center" wrapText="1"/>
    </xf>
    <xf numFmtId="0" fontId="10" fillId="2" borderId="60" xfId="0" applyFont="1" applyFill="1" applyBorder="1" applyAlignment="1" applyProtection="1">
      <alignment horizontal="center" vertical="center" wrapText="1"/>
    </xf>
    <xf numFmtId="0" fontId="11" fillId="2" borderId="71" xfId="0" applyFont="1" applyFill="1" applyBorder="1" applyAlignment="1" applyProtection="1">
      <alignment horizontal="center" vertical="center" wrapText="1"/>
    </xf>
    <xf numFmtId="0" fontId="11" fillId="2" borderId="125" xfId="0" applyFont="1" applyFill="1" applyBorder="1" applyAlignment="1" applyProtection="1">
      <alignment horizontal="center" vertical="center" wrapText="1"/>
    </xf>
    <xf numFmtId="0" fontId="10" fillId="2" borderId="66" xfId="0" applyFont="1" applyFill="1" applyBorder="1" applyAlignment="1" applyProtection="1">
      <alignment horizontal="center" vertical="center" wrapText="1"/>
    </xf>
    <xf numFmtId="0" fontId="10" fillId="21" borderId="82" xfId="0" applyFont="1" applyFill="1" applyBorder="1" applyAlignment="1" applyProtection="1">
      <alignment horizontal="center" vertical="center"/>
    </xf>
    <xf numFmtId="0" fontId="10" fillId="21" borderId="76" xfId="0" applyFont="1" applyFill="1" applyBorder="1" applyAlignment="1" applyProtection="1">
      <alignment horizontal="center" vertical="center"/>
    </xf>
    <xf numFmtId="0" fontId="10" fillId="21" borderId="122" xfId="0" applyFont="1" applyFill="1" applyBorder="1" applyAlignment="1" applyProtection="1">
      <alignment horizontal="left" vertical="center" wrapText="1"/>
    </xf>
    <xf numFmtId="0" fontId="10" fillId="21" borderId="7" xfId="0" applyFont="1" applyFill="1" applyBorder="1" applyAlignment="1" applyProtection="1">
      <alignment horizontal="left" vertical="center" wrapText="1"/>
    </xf>
    <xf numFmtId="0" fontId="10" fillId="21" borderId="40" xfId="0" applyFont="1" applyFill="1" applyBorder="1" applyAlignment="1" applyProtection="1">
      <alignment horizontal="left" vertical="center" wrapText="1"/>
    </xf>
    <xf numFmtId="0" fontId="10" fillId="21" borderId="33" xfId="0" applyFont="1" applyFill="1" applyBorder="1" applyAlignment="1" applyProtection="1">
      <alignment horizontal="left" vertical="center" wrapText="1"/>
    </xf>
    <xf numFmtId="0" fontId="10" fillId="21" borderId="69" xfId="0" applyFont="1" applyFill="1" applyBorder="1" applyAlignment="1" applyProtection="1">
      <alignment horizontal="center" vertical="center" wrapText="1"/>
    </xf>
    <xf numFmtId="0" fontId="10" fillId="21" borderId="91" xfId="0" applyFont="1" applyFill="1" applyBorder="1" applyAlignment="1" applyProtection="1">
      <alignment horizontal="center" vertical="center" wrapText="1"/>
    </xf>
    <xf numFmtId="0" fontId="10" fillId="21" borderId="56" xfId="0" applyFont="1" applyFill="1" applyBorder="1" applyAlignment="1" applyProtection="1">
      <alignment horizontal="center" vertical="center" wrapText="1"/>
    </xf>
    <xf numFmtId="0" fontId="10" fillId="21" borderId="51" xfId="0" applyFont="1" applyFill="1" applyBorder="1" applyAlignment="1" applyProtection="1">
      <alignment horizontal="center" vertical="center" wrapText="1"/>
    </xf>
    <xf numFmtId="0" fontId="10" fillId="21" borderId="67" xfId="0" applyFont="1" applyFill="1" applyBorder="1" applyAlignment="1" applyProtection="1">
      <alignment horizontal="center" vertical="center" wrapText="1"/>
    </xf>
    <xf numFmtId="0" fontId="10" fillId="21" borderId="29" xfId="0" applyFont="1" applyFill="1" applyBorder="1" applyAlignment="1" applyProtection="1">
      <alignment horizontal="center" vertical="center" wrapText="1"/>
    </xf>
    <xf numFmtId="0" fontId="10" fillId="21" borderId="17" xfId="0" applyFont="1" applyFill="1" applyBorder="1" applyAlignment="1" applyProtection="1">
      <alignment horizontal="left" vertical="center" wrapText="1"/>
    </xf>
    <xf numFmtId="0" fontId="10" fillId="2" borderId="37" xfId="0" applyFont="1" applyFill="1" applyBorder="1" applyAlignment="1" applyProtection="1">
      <alignment horizontal="center" vertical="center"/>
    </xf>
    <xf numFmtId="0" fontId="10" fillId="2" borderId="67" xfId="0" applyFont="1" applyFill="1" applyBorder="1" applyAlignment="1" applyProtection="1">
      <alignment horizontal="center" vertical="center"/>
    </xf>
    <xf numFmtId="0" fontId="10" fillId="2" borderId="36" xfId="0" applyFont="1" applyFill="1" applyBorder="1" applyAlignment="1" applyProtection="1">
      <alignment horizontal="center" vertical="center"/>
    </xf>
    <xf numFmtId="0" fontId="10" fillId="2" borderId="68" xfId="0" applyFont="1" applyFill="1" applyBorder="1" applyAlignment="1" applyProtection="1">
      <alignment horizontal="center" vertical="center" wrapText="1"/>
    </xf>
    <xf numFmtId="0" fontId="11" fillId="21" borderId="86" xfId="0" applyFont="1" applyFill="1" applyBorder="1" applyAlignment="1" applyProtection="1">
      <alignment horizontal="center" vertical="center"/>
    </xf>
    <xf numFmtId="0" fontId="10" fillId="21" borderId="37" xfId="0" applyFont="1" applyFill="1" applyBorder="1" applyAlignment="1" applyProtection="1">
      <alignment horizontal="left" vertical="center" wrapText="1"/>
    </xf>
    <xf numFmtId="0" fontId="10" fillId="21" borderId="67" xfId="0" applyFont="1" applyFill="1" applyBorder="1" applyAlignment="1" applyProtection="1">
      <alignment horizontal="left" vertical="center" wrapText="1"/>
    </xf>
    <xf numFmtId="0" fontId="10" fillId="21" borderId="36" xfId="0" applyFont="1" applyFill="1" applyBorder="1" applyAlignment="1" applyProtection="1">
      <alignment horizontal="left" vertical="center" wrapText="1"/>
    </xf>
    <xf numFmtId="0" fontId="10" fillId="21" borderId="60" xfId="0" applyFont="1" applyFill="1" applyBorder="1" applyAlignment="1" applyProtection="1">
      <alignment horizontal="left" vertical="center" wrapText="1"/>
    </xf>
    <xf numFmtId="0" fontId="10" fillId="21" borderId="72" xfId="0" applyFont="1" applyFill="1" applyBorder="1" applyAlignment="1" applyProtection="1">
      <alignment horizontal="center" vertical="center" wrapText="1"/>
    </xf>
    <xf numFmtId="0" fontId="10" fillId="21" borderId="75" xfId="0" applyFont="1" applyFill="1" applyBorder="1" applyAlignment="1" applyProtection="1">
      <alignment horizontal="center" vertical="center" wrapText="1"/>
    </xf>
    <xf numFmtId="0" fontId="10" fillId="21" borderId="60" xfId="0" applyFont="1" applyFill="1" applyBorder="1" applyAlignment="1" applyProtection="1">
      <alignment horizontal="center" vertical="center" wrapText="1"/>
    </xf>
    <xf numFmtId="0" fontId="11" fillId="21" borderId="126" xfId="0" applyFont="1" applyFill="1" applyBorder="1" applyAlignment="1" applyProtection="1">
      <alignment horizontal="center" vertical="center"/>
    </xf>
    <xf numFmtId="0" fontId="11" fillId="21" borderId="127" xfId="0" applyFont="1" applyFill="1" applyBorder="1" applyAlignment="1" applyProtection="1">
      <alignment horizontal="center" vertical="center"/>
    </xf>
    <xf numFmtId="0" fontId="10" fillId="21" borderId="29" xfId="0" applyFont="1" applyFill="1" applyBorder="1" applyAlignment="1" applyProtection="1">
      <alignment horizontal="left" vertical="center" wrapText="1"/>
    </xf>
    <xf numFmtId="0" fontId="10" fillId="21" borderId="66" xfId="0" applyFont="1" applyFill="1" applyBorder="1" applyAlignment="1" applyProtection="1">
      <alignment horizontal="center" vertical="center" wrapText="1"/>
    </xf>
    <xf numFmtId="0" fontId="10" fillId="21" borderId="68" xfId="0" applyFont="1" applyFill="1" applyBorder="1" applyAlignment="1" applyProtection="1">
      <alignment horizontal="center" vertical="center" wrapText="1"/>
    </xf>
    <xf numFmtId="0" fontId="10" fillId="21" borderId="85" xfId="0" applyFont="1" applyFill="1" applyBorder="1" applyAlignment="1" applyProtection="1">
      <alignment horizontal="center" vertical="center"/>
    </xf>
    <xf numFmtId="0" fontId="10" fillId="21" borderId="39" xfId="0" applyFont="1" applyFill="1" applyBorder="1" applyAlignment="1" applyProtection="1">
      <alignment horizontal="left" vertical="center" wrapText="1"/>
    </xf>
    <xf numFmtId="0" fontId="10" fillId="21" borderId="30" xfId="0" applyFont="1" applyFill="1" applyBorder="1" applyAlignment="1" applyProtection="1">
      <alignment horizontal="left" vertical="center" wrapText="1"/>
    </xf>
    <xf numFmtId="0" fontId="10" fillId="21" borderId="0" xfId="0" applyFont="1" applyFill="1" applyBorder="1" applyAlignment="1" applyProtection="1">
      <alignment horizontal="center" vertical="center" wrapText="1"/>
    </xf>
    <xf numFmtId="0" fontId="3" fillId="2" borderId="129" xfId="0" applyFont="1" applyFill="1" applyBorder="1" applyAlignment="1" applyProtection="1">
      <alignment horizontal="center" vertical="center"/>
    </xf>
    <xf numFmtId="0" fontId="3" fillId="2" borderId="130" xfId="0" applyFont="1" applyFill="1" applyBorder="1" applyAlignment="1" applyProtection="1">
      <alignment horizontal="center" vertical="center"/>
    </xf>
    <xf numFmtId="0" fontId="10" fillId="26" borderId="1" xfId="0" applyFont="1" applyFill="1" applyBorder="1" applyAlignment="1" applyProtection="1">
      <alignment horizontal="left" vertical="center" shrinkToFit="1"/>
      <protection locked="0"/>
    </xf>
    <xf numFmtId="0" fontId="10" fillId="3" borderId="1" xfId="0" applyFont="1" applyFill="1" applyBorder="1" applyAlignment="1" applyProtection="1">
      <alignment horizontal="center" vertical="center"/>
      <protection locked="0"/>
    </xf>
    <xf numFmtId="0" fontId="10" fillId="4" borderId="108" xfId="0" applyFont="1" applyFill="1" applyBorder="1" applyAlignment="1" applyProtection="1">
      <alignment horizontal="center" vertical="center" wrapText="1"/>
      <protection locked="0"/>
    </xf>
    <xf numFmtId="0" fontId="10" fillId="4" borderId="109" xfId="0" applyFont="1" applyFill="1" applyBorder="1" applyAlignment="1" applyProtection="1">
      <alignment horizontal="center" vertical="center" wrapText="1"/>
      <protection locked="0"/>
    </xf>
    <xf numFmtId="0" fontId="10" fillId="4" borderId="108" xfId="0" applyFont="1" applyFill="1" applyBorder="1" applyAlignment="1" applyProtection="1">
      <alignment horizontal="center" vertical="center"/>
      <protection locked="0"/>
    </xf>
    <xf numFmtId="0" fontId="10" fillId="4" borderId="109" xfId="0" applyFont="1" applyFill="1" applyBorder="1" applyAlignment="1" applyProtection="1">
      <alignment horizontal="center" vertical="center"/>
      <protection locked="0"/>
    </xf>
    <xf numFmtId="0" fontId="10" fillId="3" borderId="108" xfId="0" applyFont="1" applyFill="1" applyBorder="1" applyAlignment="1" applyProtection="1">
      <alignment horizontal="center" vertical="center"/>
      <protection locked="0"/>
    </xf>
    <xf numFmtId="0" fontId="10" fillId="3" borderId="109" xfId="0" applyFont="1" applyFill="1" applyBorder="1" applyAlignment="1" applyProtection="1">
      <alignment horizontal="center" vertical="center"/>
      <protection locked="0"/>
    </xf>
    <xf numFmtId="0" fontId="3" fillId="2" borderId="128" xfId="0" applyFont="1" applyFill="1" applyBorder="1" applyAlignment="1" applyProtection="1">
      <alignment horizontal="center" vertical="center"/>
    </xf>
    <xf numFmtId="0" fontId="10" fillId="5" borderId="108" xfId="0" applyFont="1" applyFill="1" applyBorder="1" applyAlignment="1" applyProtection="1">
      <alignment horizontal="left" vertical="center" wrapText="1"/>
      <protection locked="0"/>
    </xf>
    <xf numFmtId="0" fontId="10" fillId="5" borderId="109"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xf>
    <xf numFmtId="0" fontId="0" fillId="0" borderId="7" xfId="0" applyBorder="1" applyAlignment="1">
      <alignment horizontal="center" vertical="center" wrapText="1"/>
    </xf>
    <xf numFmtId="0" fontId="10" fillId="5" borderId="42" xfId="0" applyFont="1" applyFill="1" applyBorder="1" applyAlignment="1" applyProtection="1">
      <alignment horizontal="left" vertical="center" shrinkToFit="1"/>
      <protection locked="0"/>
    </xf>
    <xf numFmtId="0" fontId="10" fillId="5" borderId="92" xfId="0" applyFont="1" applyFill="1" applyBorder="1" applyAlignment="1" applyProtection="1">
      <alignment horizontal="left" vertical="center" shrinkToFit="1"/>
      <protection locked="0"/>
    </xf>
    <xf numFmtId="183" fontId="3" fillId="0" borderId="35" xfId="0" applyNumberFormat="1" applyFont="1" applyFill="1" applyBorder="1" applyAlignment="1" applyProtection="1">
      <alignment horizontal="left" vertical="center" shrinkToFit="1"/>
      <protection hidden="1"/>
    </xf>
    <xf numFmtId="183" fontId="3" fillId="0" borderId="79" xfId="0" applyNumberFormat="1" applyFont="1" applyFill="1" applyBorder="1" applyAlignment="1" applyProtection="1">
      <alignment horizontal="left" vertical="center" shrinkToFit="1"/>
      <protection hidden="1"/>
    </xf>
    <xf numFmtId="183" fontId="3" fillId="0" borderId="34" xfId="0" applyNumberFormat="1" applyFont="1" applyFill="1" applyBorder="1" applyAlignment="1" applyProtection="1">
      <alignment horizontal="left" vertical="center" shrinkToFit="1"/>
      <protection hidden="1"/>
    </xf>
    <xf numFmtId="0" fontId="13" fillId="0" borderId="0" xfId="0" applyFont="1" applyAlignment="1" applyProtection="1">
      <alignment horizontal="center" vertical="center" wrapText="1"/>
    </xf>
    <xf numFmtId="0" fontId="50" fillId="21" borderId="0" xfId="0" applyFont="1" applyFill="1" applyAlignment="1" applyProtection="1">
      <alignment horizontal="left" vertical="top" wrapText="1"/>
      <protection hidden="1"/>
    </xf>
    <xf numFmtId="0" fontId="75" fillId="22" borderId="0" xfId="0" applyFont="1" applyFill="1" applyAlignment="1" applyProtection="1">
      <alignment horizontal="center" vertical="center"/>
    </xf>
    <xf numFmtId="0" fontId="2" fillId="22" borderId="0" xfId="0" applyFont="1" applyFill="1" applyAlignment="1" applyProtection="1">
      <alignment horizontal="left" vertical="center" wrapText="1"/>
    </xf>
    <xf numFmtId="0" fontId="18" fillId="0" borderId="0" xfId="0" applyFont="1" applyFill="1" applyBorder="1" applyAlignment="1" applyProtection="1">
      <alignment horizontal="left" vertical="center" wrapText="1"/>
    </xf>
    <xf numFmtId="183" fontId="2" fillId="22" borderId="35" xfId="0" applyNumberFormat="1" applyFont="1" applyFill="1" applyBorder="1" applyAlignment="1" applyProtection="1">
      <alignment horizontal="center" vertical="center" shrinkToFit="1"/>
      <protection hidden="1"/>
    </xf>
    <xf numFmtId="183" fontId="2" fillId="22" borderId="79" xfId="0" applyNumberFormat="1" applyFont="1" applyFill="1" applyBorder="1" applyAlignment="1" applyProtection="1">
      <alignment horizontal="center" vertical="center" shrinkToFit="1"/>
      <protection hidden="1"/>
    </xf>
    <xf numFmtId="183" fontId="2" fillId="22" borderId="34" xfId="0" applyNumberFormat="1" applyFont="1" applyFill="1" applyBorder="1" applyAlignment="1" applyProtection="1">
      <alignment horizontal="center" vertical="center" shrinkToFit="1"/>
      <protection hidden="1"/>
    </xf>
    <xf numFmtId="0" fontId="18" fillId="27" borderId="42" xfId="0" applyFont="1" applyFill="1" applyBorder="1" applyAlignment="1" applyProtection="1">
      <alignment horizontal="left" vertical="center"/>
      <protection locked="0"/>
    </xf>
    <xf numFmtId="0" fontId="18" fillId="27" borderId="13" xfId="0" applyFont="1" applyFill="1" applyBorder="1" applyAlignment="1" applyProtection="1">
      <alignment horizontal="left" vertical="center"/>
      <protection locked="0"/>
    </xf>
    <xf numFmtId="0" fontId="18" fillId="32" borderId="42" xfId="0" applyFont="1" applyFill="1" applyBorder="1" applyAlignment="1" applyProtection="1">
      <alignment horizontal="left" vertical="center"/>
      <protection locked="0"/>
    </xf>
    <xf numFmtId="0" fontId="18" fillId="32" borderId="13" xfId="0" applyFont="1" applyFill="1" applyBorder="1" applyAlignment="1" applyProtection="1">
      <alignment horizontal="left" vertical="center"/>
      <protection locked="0"/>
    </xf>
    <xf numFmtId="0" fontId="18" fillId="32" borderId="110" xfId="0" applyFont="1" applyFill="1" applyBorder="1" applyAlignment="1" applyProtection="1">
      <alignment horizontal="center" vertical="center"/>
    </xf>
    <xf numFmtId="0" fontId="18" fillId="32" borderId="103" xfId="0" applyFont="1" applyFill="1" applyBorder="1" applyAlignment="1" applyProtection="1">
      <alignment horizontal="center" vertical="center"/>
    </xf>
    <xf numFmtId="0" fontId="10" fillId="21" borderId="0" xfId="0" applyFont="1" applyFill="1" applyBorder="1" applyAlignment="1" applyProtection="1">
      <alignment horizontal="left" vertical="center"/>
    </xf>
    <xf numFmtId="183" fontId="3" fillId="21" borderId="79" xfId="0" applyNumberFormat="1" applyFont="1" applyFill="1" applyBorder="1" applyAlignment="1" applyProtection="1">
      <alignment horizontal="left" vertical="center" shrinkToFit="1"/>
      <protection hidden="1"/>
    </xf>
    <xf numFmtId="0" fontId="20" fillId="2" borderId="17" xfId="0" applyFont="1" applyFill="1" applyBorder="1" applyAlignment="1" applyProtection="1">
      <alignment horizontal="left" vertical="center" wrapText="1"/>
    </xf>
    <xf numFmtId="0" fontId="0" fillId="0" borderId="95" xfId="0" applyBorder="1" applyAlignment="1">
      <alignment horizontal="left" vertical="center" wrapText="1"/>
    </xf>
    <xf numFmtId="0" fontId="10" fillId="2" borderId="247" xfId="0" applyFont="1" applyFill="1" applyBorder="1" applyAlignment="1" applyProtection="1">
      <alignment horizontal="center" vertical="center"/>
    </xf>
    <xf numFmtId="0" fontId="0" fillId="0" borderId="72" xfId="0" applyBorder="1" applyAlignment="1">
      <alignment horizontal="center" vertical="center"/>
    </xf>
    <xf numFmtId="0" fontId="0" fillId="0" borderId="68" xfId="0" applyBorder="1" applyAlignment="1">
      <alignment horizontal="center" vertical="center"/>
    </xf>
    <xf numFmtId="0" fontId="13" fillId="21" borderId="0" xfId="3" applyFont="1" applyFill="1" applyAlignment="1" applyProtection="1">
      <alignment horizontal="center" vertical="center" wrapText="1"/>
    </xf>
    <xf numFmtId="49" fontId="10" fillId="5" borderId="42" xfId="0" applyNumberFormat="1" applyFont="1" applyFill="1" applyBorder="1" applyAlignment="1" applyProtection="1">
      <alignment horizontal="left" vertical="center"/>
      <protection locked="0"/>
    </xf>
    <xf numFmtId="49" fontId="10" fillId="5" borderId="13" xfId="0" applyNumberFormat="1" applyFont="1" applyFill="1" applyBorder="1" applyAlignment="1" applyProtection="1">
      <alignment horizontal="left" vertical="center"/>
      <protection locked="0"/>
    </xf>
    <xf numFmtId="49" fontId="10" fillId="5" borderId="92" xfId="0" applyNumberFormat="1" applyFont="1" applyFill="1" applyBorder="1" applyAlignment="1" applyProtection="1">
      <alignment horizontal="left" vertical="center"/>
      <protection locked="0"/>
    </xf>
    <xf numFmtId="0" fontId="0" fillId="2" borderId="17" xfId="0" applyFont="1" applyFill="1" applyBorder="1" applyAlignment="1" applyProtection="1">
      <alignment horizontal="center" vertical="center" wrapText="1"/>
    </xf>
    <xf numFmtId="0" fontId="0" fillId="0" borderId="95" xfId="0" applyBorder="1" applyAlignment="1">
      <alignment horizontal="center" vertical="center" wrapText="1"/>
    </xf>
    <xf numFmtId="0" fontId="0" fillId="2" borderId="149" xfId="0" applyFont="1" applyFill="1" applyBorder="1" applyAlignment="1" applyProtection="1">
      <alignment horizontal="center" vertical="center" wrapText="1"/>
    </xf>
    <xf numFmtId="0" fontId="0" fillId="0" borderId="172" xfId="0" applyBorder="1" applyAlignment="1">
      <alignment horizontal="center" vertical="center" wrapText="1"/>
    </xf>
    <xf numFmtId="0" fontId="0" fillId="0" borderId="233" xfId="0" applyFont="1" applyFill="1" applyBorder="1" applyAlignment="1" applyProtection="1">
      <alignment horizontal="center" vertical="center" shrinkToFit="1"/>
      <protection locked="0"/>
    </xf>
    <xf numFmtId="0" fontId="0" fillId="0" borderId="220" xfId="0" applyFont="1" applyFill="1" applyBorder="1" applyAlignment="1" applyProtection="1">
      <alignment horizontal="center" vertical="center" shrinkToFit="1"/>
      <protection locked="0"/>
    </xf>
    <xf numFmtId="0" fontId="0" fillId="0" borderId="232" xfId="0" applyFont="1" applyFill="1" applyBorder="1" applyAlignment="1" applyProtection="1">
      <alignment horizontal="center" vertical="center" shrinkToFit="1"/>
      <protection locked="0"/>
    </xf>
    <xf numFmtId="0" fontId="0" fillId="34" borderId="230" xfId="0" applyFill="1" applyBorder="1" applyAlignment="1" applyProtection="1">
      <alignment horizontal="left" vertical="center"/>
    </xf>
    <xf numFmtId="0" fontId="0" fillId="0" borderId="231" xfId="0" applyFont="1" applyFill="1" applyBorder="1" applyAlignment="1" applyProtection="1">
      <alignment horizontal="center" vertical="center" shrinkToFit="1"/>
      <protection locked="0"/>
    </xf>
    <xf numFmtId="0" fontId="0" fillId="0" borderId="230" xfId="0" applyFont="1" applyFill="1" applyBorder="1" applyAlignment="1" applyProtection="1">
      <alignment horizontal="center" vertical="center" shrinkToFit="1"/>
      <protection locked="0"/>
    </xf>
    <xf numFmtId="0" fontId="0" fillId="0" borderId="188" xfId="0" applyFont="1" applyFill="1" applyBorder="1" applyAlignment="1" applyProtection="1">
      <alignment horizontal="center" vertical="center" shrinkToFit="1"/>
      <protection locked="0"/>
    </xf>
    <xf numFmtId="0" fontId="0" fillId="4" borderId="1" xfId="0" applyFont="1" applyFill="1" applyBorder="1" applyAlignment="1" applyProtection="1">
      <alignment horizontal="center" vertical="center" shrinkToFit="1"/>
      <protection locked="0"/>
    </xf>
    <xf numFmtId="0" fontId="0" fillId="4" borderId="42" xfId="0" applyFont="1" applyFill="1" applyBorder="1" applyAlignment="1" applyProtection="1">
      <alignment horizontal="center" vertical="center" shrinkToFit="1"/>
      <protection locked="0"/>
    </xf>
    <xf numFmtId="0" fontId="0" fillId="32" borderId="220" xfId="0" applyFill="1" applyBorder="1" applyAlignment="1" applyProtection="1">
      <alignment horizontal="center" vertical="center"/>
    </xf>
    <xf numFmtId="0" fontId="53" fillId="0" borderId="0" xfId="0" applyFont="1" applyFill="1" applyBorder="1" applyAlignment="1" applyProtection="1">
      <alignment horizontal="left" vertical="top" wrapText="1"/>
      <protection hidden="1"/>
    </xf>
    <xf numFmtId="183" fontId="3" fillId="21" borderId="35" xfId="0" applyNumberFormat="1" applyFont="1" applyFill="1" applyBorder="1" applyAlignment="1" applyProtection="1">
      <alignment horizontal="left" vertical="center" wrapText="1"/>
      <protection hidden="1"/>
    </xf>
    <xf numFmtId="183" fontId="3" fillId="21" borderId="79" xfId="0" applyNumberFormat="1" applyFont="1" applyFill="1" applyBorder="1" applyAlignment="1" applyProtection="1">
      <alignment horizontal="left" vertical="center" wrapText="1"/>
      <protection hidden="1"/>
    </xf>
    <xf numFmtId="183" fontId="3" fillId="21" borderId="34" xfId="0" applyNumberFormat="1" applyFont="1" applyFill="1" applyBorder="1" applyAlignment="1" applyProtection="1">
      <alignment horizontal="left" vertical="center" wrapText="1"/>
      <protection hidden="1"/>
    </xf>
    <xf numFmtId="0" fontId="2" fillId="21" borderId="76" xfId="0" applyFont="1" applyFill="1" applyBorder="1" applyAlignment="1" applyProtection="1">
      <alignment horizontal="center" vertical="center" wrapText="1"/>
    </xf>
    <xf numFmtId="0" fontId="2" fillId="21" borderId="137" xfId="0" applyFont="1" applyFill="1" applyBorder="1" applyAlignment="1" applyProtection="1">
      <alignment horizontal="center" vertical="center" wrapText="1"/>
    </xf>
    <xf numFmtId="0" fontId="2" fillId="21" borderId="41" xfId="0" applyFont="1" applyFill="1" applyBorder="1" applyAlignment="1" applyProtection="1">
      <alignment horizontal="center" vertical="center" wrapText="1"/>
    </xf>
    <xf numFmtId="0" fontId="2" fillId="21" borderId="79" xfId="0" applyFont="1" applyFill="1" applyBorder="1" applyAlignment="1" applyProtection="1">
      <alignment horizontal="center" vertical="center" wrapText="1"/>
    </xf>
    <xf numFmtId="0" fontId="2" fillId="21" borderId="219" xfId="0" applyFont="1" applyFill="1" applyBorder="1" applyAlignment="1" applyProtection="1">
      <alignment horizontal="center" vertical="center" wrapText="1"/>
    </xf>
    <xf numFmtId="0" fontId="0" fillId="21" borderId="85" xfId="0" applyFont="1" applyFill="1" applyBorder="1" applyAlignment="1" applyProtection="1">
      <alignment horizontal="center" vertical="center" wrapText="1"/>
    </xf>
    <xf numFmtId="0" fontId="0" fillId="21" borderId="0" xfId="0" applyFont="1" applyFill="1" applyBorder="1" applyAlignment="1" applyProtection="1">
      <alignment horizontal="center" vertical="center" wrapText="1"/>
    </xf>
    <xf numFmtId="0" fontId="6" fillId="0" borderId="0" xfId="0" applyFont="1" applyFill="1" applyAlignment="1" applyProtection="1">
      <alignment horizontal="left" wrapText="1"/>
    </xf>
    <xf numFmtId="0" fontId="0" fillId="27" borderId="1" xfId="0" applyFill="1" applyBorder="1" applyAlignment="1" applyProtection="1">
      <alignment horizontal="left" vertical="center"/>
      <protection locked="0"/>
    </xf>
    <xf numFmtId="0" fontId="0" fillId="27" borderId="42" xfId="0" applyFill="1" applyBorder="1" applyAlignment="1" applyProtection="1">
      <alignment horizontal="left" vertical="center"/>
      <protection locked="0"/>
    </xf>
    <xf numFmtId="0" fontId="0" fillId="27" borderId="13" xfId="0" applyFill="1" applyBorder="1" applyAlignment="1" applyProtection="1">
      <alignment horizontal="left" vertical="center"/>
      <protection locked="0"/>
    </xf>
    <xf numFmtId="0" fontId="0" fillId="27" borderId="92" xfId="0" applyFill="1" applyBorder="1" applyAlignment="1" applyProtection="1">
      <alignment horizontal="left" vertical="center"/>
      <protection locked="0"/>
    </xf>
    <xf numFmtId="0" fontId="0" fillId="0" borderId="220" xfId="0" applyFont="1" applyFill="1" applyBorder="1" applyAlignment="1" applyProtection="1">
      <alignment horizontal="left" vertical="center"/>
    </xf>
    <xf numFmtId="0" fontId="6" fillId="21" borderId="0" xfId="0" applyFont="1" applyFill="1" applyAlignment="1" applyProtection="1">
      <alignment horizontal="left" wrapText="1"/>
    </xf>
    <xf numFmtId="0" fontId="11" fillId="0" borderId="0" xfId="0" applyFont="1" applyFill="1" applyAlignment="1" applyProtection="1">
      <alignment horizontal="left" vertical="center" wrapText="1"/>
    </xf>
    <xf numFmtId="0" fontId="2" fillId="2" borderId="220" xfId="0" applyFont="1" applyFill="1" applyBorder="1" applyAlignment="1" applyProtection="1">
      <alignment horizontal="center" vertical="center" wrapText="1"/>
    </xf>
    <xf numFmtId="0" fontId="11" fillId="32" borderId="184" xfId="0" applyFont="1" applyFill="1" applyBorder="1" applyAlignment="1" applyProtection="1">
      <alignment horizontal="left" vertical="center" wrapText="1"/>
    </xf>
    <xf numFmtId="0" fontId="11" fillId="32" borderId="185" xfId="0" applyFont="1" applyFill="1" applyBorder="1" applyAlignment="1" applyProtection="1">
      <alignment horizontal="left" vertical="center" wrapText="1"/>
    </xf>
    <xf numFmtId="0" fontId="11" fillId="32" borderId="232" xfId="0" applyFont="1" applyFill="1" applyBorder="1" applyAlignment="1" applyProtection="1">
      <alignment horizontal="left" vertical="center" wrapText="1"/>
    </xf>
    <xf numFmtId="0" fontId="11" fillId="32" borderId="219" xfId="0" applyFont="1" applyFill="1" applyBorder="1" applyAlignment="1" applyProtection="1">
      <alignment horizontal="left" vertical="center" wrapText="1"/>
    </xf>
    <xf numFmtId="0" fontId="0" fillId="32" borderId="232" xfId="0" applyFont="1" applyFill="1" applyBorder="1" applyAlignment="1" applyProtection="1">
      <alignment horizontal="center" vertical="center" wrapText="1"/>
    </xf>
    <xf numFmtId="0" fontId="0" fillId="32" borderId="219" xfId="0" applyFont="1" applyFill="1" applyBorder="1" applyAlignment="1" applyProtection="1">
      <alignment horizontal="center" vertical="center" wrapText="1"/>
    </xf>
    <xf numFmtId="0" fontId="0" fillId="32" borderId="233" xfId="0" applyFont="1" applyFill="1" applyBorder="1" applyAlignment="1" applyProtection="1">
      <alignment horizontal="center" vertical="center" wrapText="1"/>
    </xf>
    <xf numFmtId="0" fontId="11" fillId="32" borderId="188" xfId="0" applyFont="1" applyFill="1" applyBorder="1" applyAlignment="1" applyProtection="1">
      <alignment horizontal="left" vertical="center" wrapText="1"/>
    </xf>
    <xf numFmtId="0" fontId="11" fillId="32" borderId="191" xfId="0" applyFont="1" applyFill="1" applyBorder="1" applyAlignment="1" applyProtection="1">
      <alignment horizontal="left" vertical="center" wrapText="1"/>
    </xf>
    <xf numFmtId="0" fontId="6" fillId="0" borderId="0" xfId="0" applyFont="1" applyFill="1" applyBorder="1" applyAlignment="1" applyProtection="1">
      <alignment horizontal="left" wrapText="1"/>
    </xf>
    <xf numFmtId="0" fontId="10" fillId="21" borderId="137" xfId="0" applyFont="1" applyFill="1" applyBorder="1" applyAlignment="1" applyProtection="1">
      <alignment horizontal="left" vertical="center" wrapText="1"/>
    </xf>
    <xf numFmtId="0" fontId="10" fillId="2" borderId="56" xfId="0" applyFont="1" applyFill="1" applyBorder="1" applyAlignment="1" applyProtection="1">
      <alignment horizontal="center" vertical="center"/>
    </xf>
    <xf numFmtId="0" fontId="10" fillId="2" borderId="137" xfId="0" applyFont="1" applyFill="1" applyBorder="1" applyAlignment="1" applyProtection="1">
      <alignment horizontal="center" vertical="center"/>
    </xf>
    <xf numFmtId="0" fontId="10" fillId="2" borderId="139" xfId="0" applyFont="1" applyFill="1" applyBorder="1" applyAlignment="1" applyProtection="1">
      <alignment horizontal="center" vertical="center"/>
    </xf>
    <xf numFmtId="0" fontId="10" fillId="2" borderId="53" xfId="0" applyFont="1" applyFill="1" applyBorder="1" applyAlignment="1" applyProtection="1">
      <alignment horizontal="center" vertical="center" shrinkToFit="1"/>
    </xf>
    <xf numFmtId="0" fontId="10" fillId="21" borderId="35" xfId="0" applyFont="1" applyFill="1" applyBorder="1" applyAlignment="1" applyProtection="1">
      <alignment horizontal="left" vertical="center" wrapText="1"/>
    </xf>
    <xf numFmtId="0" fontId="10" fillId="21" borderId="79" xfId="0" applyFont="1" applyFill="1" applyBorder="1" applyAlignment="1" applyProtection="1">
      <alignment horizontal="left" vertical="center" wrapText="1"/>
    </xf>
    <xf numFmtId="0" fontId="10" fillId="21" borderId="34" xfId="0" applyFont="1" applyFill="1" applyBorder="1" applyAlignment="1" applyProtection="1">
      <alignment horizontal="left" vertical="center" wrapText="1"/>
    </xf>
    <xf numFmtId="0" fontId="10" fillId="21" borderId="110" xfId="0" applyFont="1" applyFill="1" applyBorder="1" applyAlignment="1" applyProtection="1">
      <alignment horizontal="left" vertical="center" wrapText="1"/>
    </xf>
    <xf numFmtId="0" fontId="10" fillId="21" borderId="103" xfId="0" applyFont="1" applyFill="1" applyBorder="1" applyAlignment="1" applyProtection="1">
      <alignment horizontal="left" vertical="center" wrapText="1"/>
    </xf>
    <xf numFmtId="0" fontId="10" fillId="21" borderId="114" xfId="0" applyFont="1" applyFill="1" applyBorder="1" applyAlignment="1" applyProtection="1">
      <alignment horizontal="left" vertical="center" wrapText="1"/>
    </xf>
    <xf numFmtId="0" fontId="102" fillId="27" borderId="42" xfId="0" applyFont="1" applyFill="1" applyBorder="1" applyAlignment="1" applyProtection="1">
      <alignment horizontal="center" vertical="center" wrapText="1"/>
      <protection locked="0"/>
    </xf>
    <xf numFmtId="0" fontId="102" fillId="27" borderId="92" xfId="0" applyFont="1" applyFill="1" applyBorder="1" applyAlignment="1" applyProtection="1">
      <alignment horizontal="center" vertical="center" wrapText="1"/>
      <protection locked="0"/>
    </xf>
    <xf numFmtId="0" fontId="77" fillId="28" borderId="42" xfId="0" applyFont="1" applyFill="1" applyBorder="1" applyAlignment="1" applyProtection="1">
      <alignment horizontal="center" vertical="center" wrapText="1"/>
      <protection locked="0"/>
    </xf>
    <xf numFmtId="0" fontId="77" fillId="28" borderId="92" xfId="0" applyFont="1" applyFill="1" applyBorder="1" applyAlignment="1" applyProtection="1">
      <alignment horizontal="center" vertical="center" wrapText="1"/>
      <protection locked="0"/>
    </xf>
    <xf numFmtId="0" fontId="77" fillId="27" borderId="42" xfId="0" applyFont="1" applyFill="1" applyBorder="1" applyAlignment="1" applyProtection="1">
      <alignment horizontal="center" vertical="center" wrapText="1"/>
      <protection locked="0"/>
    </xf>
    <xf numFmtId="0" fontId="77" fillId="27" borderId="92" xfId="0" applyFont="1" applyFill="1" applyBorder="1" applyAlignment="1" applyProtection="1">
      <alignment horizontal="center" vertical="center" wrapText="1"/>
      <protection locked="0"/>
    </xf>
    <xf numFmtId="0" fontId="28" fillId="21" borderId="0" xfId="0" applyFont="1" applyFill="1" applyBorder="1" applyAlignment="1" applyProtection="1">
      <alignment horizontal="left" vertical="center" wrapText="1"/>
    </xf>
    <xf numFmtId="0" fontId="10" fillId="21" borderId="95" xfId="0" applyFont="1" applyFill="1" applyBorder="1" applyAlignment="1" applyProtection="1">
      <alignment horizontal="left" vertical="center"/>
    </xf>
    <xf numFmtId="0" fontId="10" fillId="21" borderId="95" xfId="0" applyFont="1" applyFill="1" applyBorder="1" applyAlignment="1" applyProtection="1">
      <alignment horizontal="left" vertical="center" wrapText="1"/>
    </xf>
    <xf numFmtId="0" fontId="1" fillId="56" borderId="42" xfId="20" applyFont="1" applyFill="1" applyBorder="1" applyAlignment="1" applyProtection="1">
      <alignment horizontal="center" vertical="center" wrapText="1"/>
      <protection locked="0"/>
    </xf>
    <xf numFmtId="0" fontId="45" fillId="56" borderId="92" xfId="20" applyFont="1" applyFill="1" applyBorder="1" applyAlignment="1" applyProtection="1">
      <alignment horizontal="center" vertical="center" wrapText="1"/>
      <protection locked="0"/>
    </xf>
    <xf numFmtId="0" fontId="77" fillId="56" borderId="42" xfId="0" applyFont="1" applyFill="1" applyBorder="1" applyAlignment="1" applyProtection="1">
      <alignment horizontal="center" vertical="center" wrapText="1"/>
      <protection locked="0"/>
    </xf>
    <xf numFmtId="0" fontId="77" fillId="56" borderId="92" xfId="0" applyFont="1" applyFill="1" applyBorder="1" applyAlignment="1" applyProtection="1">
      <alignment horizontal="center" vertical="center" wrapText="1"/>
      <protection locked="0"/>
    </xf>
    <xf numFmtId="0" fontId="86" fillId="56" borderId="42" xfId="0" applyFont="1" applyFill="1" applyBorder="1" applyAlignment="1" applyProtection="1">
      <alignment horizontal="center" vertical="center" wrapText="1"/>
      <protection locked="0"/>
    </xf>
    <xf numFmtId="0" fontId="86" fillId="56" borderId="92" xfId="0" applyFont="1" applyFill="1" applyBorder="1" applyAlignment="1" applyProtection="1">
      <alignment horizontal="center" vertical="center" wrapText="1"/>
      <protection locked="0"/>
    </xf>
    <xf numFmtId="0" fontId="3" fillId="2" borderId="227" xfId="0" applyFont="1" applyFill="1" applyBorder="1" applyAlignment="1" applyProtection="1">
      <alignment horizontal="center" vertical="center" wrapText="1"/>
    </xf>
    <xf numFmtId="0" fontId="0" fillId="2" borderId="227" xfId="0" applyFont="1" applyFill="1" applyBorder="1" applyAlignment="1" applyProtection="1">
      <alignment horizontal="center" vertical="center" wrapText="1"/>
    </xf>
    <xf numFmtId="0" fontId="20" fillId="2" borderId="0" xfId="0" applyFont="1" applyFill="1" applyBorder="1" applyAlignment="1" applyProtection="1">
      <alignment horizontal="left" vertical="center" wrapText="1"/>
    </xf>
    <xf numFmtId="0" fontId="0" fillId="2" borderId="69" xfId="0" applyFill="1" applyBorder="1" applyAlignment="1" applyProtection="1">
      <alignment horizontal="left" vertical="center" wrapText="1"/>
    </xf>
    <xf numFmtId="0" fontId="0" fillId="2" borderId="75" xfId="0" applyFill="1" applyBorder="1" applyAlignment="1" applyProtection="1">
      <alignment horizontal="left" vertical="center" wrapText="1"/>
    </xf>
    <xf numFmtId="0" fontId="20" fillId="2" borderId="35" xfId="0" applyFont="1" applyFill="1" applyBorder="1" applyAlignment="1" applyProtection="1">
      <alignment horizontal="left" vertical="center"/>
    </xf>
    <xf numFmtId="0" fontId="20" fillId="2" borderId="79" xfId="0" applyFont="1" applyFill="1" applyBorder="1" applyAlignment="1" applyProtection="1">
      <alignment horizontal="left" vertical="center"/>
    </xf>
    <xf numFmtId="0" fontId="20" fillId="2" borderId="56" xfId="0" applyFont="1" applyFill="1" applyBorder="1" applyAlignment="1" applyProtection="1">
      <alignment horizontal="left" vertical="center"/>
    </xf>
    <xf numFmtId="0" fontId="3" fillId="2" borderId="137" xfId="0" applyFont="1" applyFill="1" applyBorder="1" applyAlignment="1" applyProtection="1">
      <alignment horizontal="left" vertical="center" wrapText="1"/>
    </xf>
    <xf numFmtId="0" fontId="0" fillId="2" borderId="149" xfId="0" applyFont="1" applyFill="1" applyBorder="1" applyAlignment="1" applyProtection="1">
      <alignment horizontal="left" vertical="center" wrapText="1"/>
    </xf>
    <xf numFmtId="0" fontId="0" fillId="2" borderId="137" xfId="0" applyFont="1" applyFill="1" applyBorder="1" applyAlignment="1" applyProtection="1">
      <alignment horizontal="left" vertical="center" wrapText="1"/>
    </xf>
    <xf numFmtId="0" fontId="13" fillId="0" borderId="0" xfId="0" applyFont="1" applyFill="1" applyAlignment="1" applyProtection="1">
      <alignment horizontal="center" vertical="center"/>
    </xf>
    <xf numFmtId="0" fontId="0" fillId="2" borderId="65" xfId="0" applyFont="1" applyFill="1" applyBorder="1" applyAlignment="1" applyProtection="1">
      <alignment horizontal="center" vertical="center"/>
    </xf>
    <xf numFmtId="0" fontId="0" fillId="21" borderId="65"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0" fillId="21" borderId="111" xfId="0" applyFont="1" applyFill="1" applyBorder="1" applyAlignment="1" applyProtection="1">
      <alignment horizontal="left" vertical="center" wrapText="1"/>
    </xf>
    <xf numFmtId="0" fontId="0" fillId="21" borderId="90" xfId="0" applyFont="1" applyFill="1" applyBorder="1" applyAlignment="1" applyProtection="1">
      <alignment horizontal="left" vertical="center" wrapText="1"/>
    </xf>
    <xf numFmtId="0" fontId="0" fillId="21" borderId="112" xfId="0" applyFont="1" applyFill="1" applyBorder="1" applyAlignment="1" applyProtection="1">
      <alignment horizontal="left" vertical="center" wrapText="1"/>
    </xf>
    <xf numFmtId="0" fontId="0" fillId="21" borderId="13" xfId="0" applyFill="1" applyBorder="1" applyAlignment="1" applyProtection="1">
      <alignment horizontal="center" vertical="center"/>
      <protection locked="0"/>
    </xf>
    <xf numFmtId="0" fontId="0" fillId="21" borderId="92" xfId="0" applyFill="1" applyBorder="1" applyAlignment="1" applyProtection="1">
      <alignment horizontal="center" vertical="center"/>
      <protection locked="0"/>
    </xf>
    <xf numFmtId="0" fontId="6" fillId="22" borderId="0" xfId="0" applyFont="1" applyFill="1" applyBorder="1" applyAlignment="1" applyProtection="1">
      <alignment horizontal="left" vertical="center"/>
    </xf>
    <xf numFmtId="0" fontId="0" fillId="21" borderId="65" xfId="0" applyFont="1" applyFill="1" applyBorder="1" applyAlignment="1" applyProtection="1">
      <alignment horizontal="left" vertical="center"/>
    </xf>
    <xf numFmtId="0" fontId="0" fillId="21" borderId="167" xfId="0" applyFont="1" applyFill="1" applyBorder="1" applyAlignment="1" applyProtection="1">
      <alignment horizontal="left" vertical="center" wrapText="1"/>
    </xf>
    <xf numFmtId="0" fontId="0" fillId="21" borderId="166" xfId="0" applyFont="1" applyFill="1" applyBorder="1" applyAlignment="1" applyProtection="1">
      <alignment horizontal="left" vertical="center" wrapText="1"/>
    </xf>
    <xf numFmtId="0" fontId="0" fillId="21" borderId="165" xfId="0" applyFont="1" applyFill="1" applyBorder="1" applyAlignment="1" applyProtection="1">
      <alignment horizontal="left" vertical="center" wrapText="1"/>
    </xf>
    <xf numFmtId="0" fontId="0" fillId="21" borderId="79" xfId="0" applyFill="1" applyBorder="1" applyAlignment="1" applyProtection="1">
      <alignment horizontal="left" vertical="center"/>
    </xf>
    <xf numFmtId="0" fontId="0" fillId="21" borderId="0" xfId="0" applyFill="1" applyBorder="1" applyAlignment="1" applyProtection="1">
      <alignment horizontal="left" vertical="center"/>
    </xf>
    <xf numFmtId="0" fontId="0" fillId="2" borderId="35" xfId="0" applyFont="1" applyFill="1" applyBorder="1" applyAlignment="1" applyProtection="1">
      <alignment horizontal="left" vertical="center" wrapText="1"/>
    </xf>
    <xf numFmtId="0" fontId="0" fillId="2" borderId="79" xfId="0" applyFont="1" applyFill="1" applyBorder="1" applyAlignment="1" applyProtection="1">
      <alignment horizontal="left" vertical="center" wrapText="1"/>
    </xf>
    <xf numFmtId="0" fontId="20" fillId="2" borderId="35" xfId="0" applyFont="1" applyFill="1" applyBorder="1" applyAlignment="1" applyProtection="1">
      <alignment horizontal="left" vertical="center" wrapText="1"/>
    </xf>
    <xf numFmtId="0" fontId="20" fillId="21" borderId="79" xfId="0" applyFont="1" applyFill="1" applyBorder="1" applyAlignment="1" applyProtection="1">
      <alignment horizontal="left" vertical="center" wrapText="1"/>
    </xf>
    <xf numFmtId="0" fontId="0" fillId="2" borderId="35" xfId="0" applyFill="1" applyBorder="1" applyAlignment="1" applyProtection="1">
      <alignment horizontal="left" vertical="center" wrapText="1"/>
    </xf>
    <xf numFmtId="0" fontId="0" fillId="21" borderId="79" xfId="0" applyFill="1" applyBorder="1" applyAlignment="1" applyProtection="1">
      <alignment horizontal="left" vertical="center" wrapText="1"/>
    </xf>
    <xf numFmtId="0" fontId="14" fillId="21" borderId="56" xfId="0" applyFont="1" applyFill="1" applyBorder="1" applyAlignment="1" applyProtection="1">
      <alignment horizontal="left" vertical="center" wrapText="1"/>
    </xf>
    <xf numFmtId="0" fontId="14" fillId="21" borderId="67" xfId="0" applyFont="1" applyFill="1" applyBorder="1" applyAlignment="1" applyProtection="1">
      <alignment horizontal="left" vertical="center" wrapText="1"/>
    </xf>
    <xf numFmtId="0" fontId="14" fillId="21" borderId="14" xfId="0" applyFont="1" applyFill="1" applyBorder="1" applyAlignment="1" applyProtection="1">
      <alignment horizontal="left" vertical="center" wrapText="1"/>
    </xf>
    <xf numFmtId="0" fontId="14" fillId="21" borderId="136" xfId="0" applyFont="1" applyFill="1" applyBorder="1" applyAlignment="1" applyProtection="1">
      <alignment horizontal="left" vertical="center" wrapText="1"/>
    </xf>
    <xf numFmtId="0" fontId="20" fillId="2" borderId="79" xfId="0" applyFont="1" applyFill="1" applyBorder="1" applyAlignment="1" applyProtection="1">
      <alignment horizontal="left" vertical="center" wrapText="1"/>
    </xf>
    <xf numFmtId="0" fontId="11" fillId="2" borderId="63" xfId="0" applyFont="1" applyFill="1" applyBorder="1" applyAlignment="1" applyProtection="1">
      <alignment horizontal="center" vertical="center" wrapText="1"/>
    </xf>
    <xf numFmtId="0" fontId="31" fillId="21" borderId="0" xfId="0" applyFont="1" applyFill="1" applyAlignment="1" applyProtection="1">
      <alignment vertical="center"/>
    </xf>
    <xf numFmtId="0" fontId="11" fillId="2" borderId="35" xfId="0" applyFont="1" applyFill="1" applyBorder="1" applyAlignment="1" applyProtection="1">
      <alignment horizontal="center" vertical="center"/>
    </xf>
    <xf numFmtId="0" fontId="11" fillId="2" borderId="62" xfId="0" applyFont="1" applyFill="1" applyBorder="1" applyAlignment="1" applyProtection="1">
      <alignment horizontal="center" vertical="center" wrapText="1"/>
    </xf>
    <xf numFmtId="0" fontId="14" fillId="2" borderId="63" xfId="0" applyFont="1" applyFill="1" applyBorder="1" applyAlignment="1" applyProtection="1">
      <alignment horizontal="center" vertical="center" wrapText="1"/>
    </xf>
    <xf numFmtId="0" fontId="11" fillId="21" borderId="0" xfId="0" applyFont="1" applyFill="1" applyProtection="1">
      <alignment vertical="center"/>
    </xf>
    <xf numFmtId="0" fontId="78" fillId="22" borderId="0" xfId="0" applyFont="1" applyFill="1" applyBorder="1" applyAlignment="1" applyProtection="1">
      <alignment horizontal="left" vertical="center" wrapText="1"/>
    </xf>
    <xf numFmtId="0" fontId="0" fillId="0" borderId="72" xfId="0" applyBorder="1" applyAlignment="1">
      <alignment vertical="center"/>
    </xf>
    <xf numFmtId="0" fontId="0" fillId="0" borderId="68" xfId="0" applyBorder="1" applyAlignment="1">
      <alignment vertical="center"/>
    </xf>
    <xf numFmtId="0" fontId="10" fillId="2" borderId="48" xfId="0" applyFont="1" applyFill="1" applyBorder="1" applyAlignment="1" applyProtection="1">
      <alignment horizontal="center" vertical="center" wrapText="1"/>
    </xf>
    <xf numFmtId="0" fontId="10" fillId="2" borderId="227" xfId="0" applyFont="1" applyFill="1" applyBorder="1" applyAlignment="1" applyProtection="1">
      <alignment horizontal="center" vertical="center" wrapText="1"/>
    </xf>
    <xf numFmtId="0" fontId="11" fillId="2" borderId="73" xfId="0" applyFont="1" applyFill="1" applyBorder="1" applyAlignment="1" applyProtection="1">
      <alignment horizontal="left" vertical="center" wrapText="1"/>
    </xf>
    <xf numFmtId="0" fontId="11" fillId="2" borderId="120" xfId="0" applyFont="1" applyFill="1" applyBorder="1" applyAlignment="1" applyProtection="1">
      <alignment horizontal="left" vertical="center" wrapText="1"/>
    </xf>
    <xf numFmtId="0" fontId="10" fillId="22" borderId="0" xfId="0" applyFont="1" applyFill="1" applyBorder="1" applyAlignment="1" applyProtection="1">
      <alignment horizontal="left" vertical="center"/>
    </xf>
    <xf numFmtId="183" fontId="10" fillId="22" borderId="35" xfId="0" applyNumberFormat="1" applyFont="1" applyFill="1" applyBorder="1" applyAlignment="1" applyProtection="1">
      <alignment horizontal="left" vertical="center" shrinkToFit="1"/>
      <protection hidden="1"/>
    </xf>
    <xf numFmtId="183" fontId="10" fillId="22" borderId="79" xfId="0" applyNumberFormat="1" applyFont="1" applyFill="1" applyBorder="1" applyAlignment="1" applyProtection="1">
      <alignment horizontal="left" vertical="center" shrinkToFit="1"/>
      <protection hidden="1"/>
    </xf>
    <xf numFmtId="183" fontId="10" fillId="22" borderId="34" xfId="0" applyNumberFormat="1" applyFont="1" applyFill="1" applyBorder="1" applyAlignment="1" applyProtection="1">
      <alignment horizontal="left" vertical="center" shrinkToFit="1"/>
      <protection hidden="1"/>
    </xf>
    <xf numFmtId="0" fontId="10" fillId="21" borderId="13" xfId="0" applyFont="1" applyFill="1" applyBorder="1" applyAlignment="1" applyProtection="1">
      <alignment horizontal="center" vertical="center" shrinkToFit="1"/>
      <protection locked="0"/>
    </xf>
    <xf numFmtId="0" fontId="10" fillId="21" borderId="92" xfId="0" applyFont="1" applyFill="1" applyBorder="1" applyAlignment="1" applyProtection="1">
      <alignment horizontal="center" vertical="center" shrinkToFit="1"/>
      <protection locked="0"/>
    </xf>
    <xf numFmtId="0" fontId="10" fillId="2" borderId="35" xfId="0" applyFont="1" applyFill="1" applyBorder="1" applyAlignment="1" applyProtection="1">
      <alignment horizontal="left" vertical="center" shrinkToFit="1"/>
    </xf>
    <xf numFmtId="0" fontId="10" fillId="2" borderId="79" xfId="0" applyFont="1" applyFill="1" applyBorder="1" applyAlignment="1" applyProtection="1">
      <alignment horizontal="left" vertical="center" shrinkToFit="1"/>
    </xf>
    <xf numFmtId="0" fontId="10" fillId="2" borderId="173" xfId="0" applyFont="1" applyFill="1" applyBorder="1" applyAlignment="1" applyProtection="1">
      <alignment horizontal="left" vertical="center" shrinkToFit="1"/>
    </xf>
    <xf numFmtId="0" fontId="10" fillId="32" borderId="171" xfId="0" applyFont="1" applyFill="1" applyBorder="1" applyAlignment="1" applyProtection="1">
      <alignment horizontal="center" vertical="center"/>
    </xf>
    <xf numFmtId="0" fontId="10" fillId="32" borderId="170" xfId="0" applyFont="1" applyFill="1" applyBorder="1" applyAlignment="1" applyProtection="1">
      <alignment horizontal="center" vertical="center"/>
    </xf>
    <xf numFmtId="0" fontId="10" fillId="30" borderId="169" xfId="0" applyFont="1" applyFill="1" applyBorder="1" applyAlignment="1" applyProtection="1">
      <alignment horizontal="center" vertical="center"/>
      <protection locked="0"/>
    </xf>
    <xf numFmtId="0" fontId="10" fillId="30" borderId="168" xfId="0" applyFont="1" applyFill="1" applyBorder="1" applyAlignment="1" applyProtection="1">
      <alignment horizontal="center" vertical="center"/>
      <protection locked="0"/>
    </xf>
    <xf numFmtId="0" fontId="10" fillId="32" borderId="114" xfId="0" applyFont="1" applyFill="1" applyBorder="1" applyAlignment="1" applyProtection="1">
      <alignment horizontal="center" vertical="center"/>
    </xf>
    <xf numFmtId="0" fontId="10" fillId="32" borderId="110" xfId="0" applyFont="1" applyFill="1" applyBorder="1" applyAlignment="1" applyProtection="1">
      <alignment horizontal="center" vertical="center"/>
    </xf>
    <xf numFmtId="0" fontId="10" fillId="32" borderId="152" xfId="0" applyFont="1" applyFill="1" applyBorder="1" applyAlignment="1" applyProtection="1">
      <alignment horizontal="center" vertical="center"/>
    </xf>
    <xf numFmtId="0" fontId="10" fillId="2" borderId="149" xfId="0" applyFont="1" applyFill="1" applyBorder="1" applyAlignment="1" applyProtection="1">
      <alignment horizontal="left" vertical="center"/>
    </xf>
    <xf numFmtId="0" fontId="10" fillId="2" borderId="51" xfId="0" applyFont="1" applyFill="1" applyBorder="1" applyAlignment="1" applyProtection="1">
      <alignment horizontal="left" vertical="center"/>
    </xf>
    <xf numFmtId="0" fontId="10" fillId="2" borderId="60" xfId="0" applyFont="1" applyFill="1" applyBorder="1" applyAlignment="1" applyProtection="1">
      <alignment horizontal="left" vertical="center"/>
    </xf>
    <xf numFmtId="0" fontId="10" fillId="2" borderId="13" xfId="0" applyFont="1" applyFill="1" applyBorder="1" applyAlignment="1" applyProtection="1">
      <alignment horizontal="center" vertical="center"/>
    </xf>
    <xf numFmtId="0" fontId="10" fillId="2" borderId="172" xfId="0" applyFont="1" applyFill="1" applyBorder="1" applyAlignment="1" applyProtection="1">
      <alignment horizontal="left" vertical="center"/>
    </xf>
    <xf numFmtId="0" fontId="10" fillId="2" borderId="173" xfId="0" applyFont="1" applyFill="1" applyBorder="1" applyAlignment="1" applyProtection="1">
      <alignment horizontal="left" vertical="center"/>
    </xf>
    <xf numFmtId="0" fontId="10" fillId="4" borderId="149" xfId="0" applyFont="1" applyFill="1" applyBorder="1" applyAlignment="1" applyProtection="1">
      <alignment horizontal="center" vertical="center" shrinkToFit="1"/>
      <protection locked="0"/>
    </xf>
    <xf numFmtId="0" fontId="10" fillId="21" borderId="51" xfId="0" applyFont="1" applyFill="1" applyBorder="1" applyAlignment="1" applyProtection="1">
      <alignment horizontal="center" vertical="center" shrinkToFit="1"/>
      <protection locked="0"/>
    </xf>
    <xf numFmtId="0" fontId="10" fillId="21" borderId="60" xfId="0" applyFont="1" applyFill="1" applyBorder="1" applyAlignment="1" applyProtection="1">
      <alignment horizontal="center" vertical="center" shrinkToFit="1"/>
      <protection locked="0"/>
    </xf>
    <xf numFmtId="0" fontId="10" fillId="27" borderId="148" xfId="0" applyFont="1" applyFill="1" applyBorder="1" applyAlignment="1" applyProtection="1">
      <alignment vertical="top" wrapText="1"/>
      <protection locked="0"/>
    </xf>
    <xf numFmtId="0" fontId="10" fillId="27" borderId="195" xfId="0" applyFont="1" applyFill="1" applyBorder="1" applyAlignment="1" applyProtection="1">
      <alignment vertical="top" wrapText="1"/>
      <protection locked="0"/>
    </xf>
    <xf numFmtId="0" fontId="10" fillId="27" borderId="134" xfId="0" applyFont="1" applyFill="1" applyBorder="1" applyAlignment="1" applyProtection="1">
      <alignment vertical="top" wrapText="1"/>
      <protection locked="0"/>
    </xf>
    <xf numFmtId="0" fontId="10" fillId="27" borderId="0" xfId="0" applyFont="1" applyFill="1" applyBorder="1" applyAlignment="1" applyProtection="1">
      <alignment vertical="top" wrapText="1"/>
      <protection locked="0"/>
    </xf>
    <xf numFmtId="0" fontId="10" fillId="27" borderId="164" xfId="0" applyFont="1" applyFill="1" applyBorder="1" applyAlignment="1" applyProtection="1">
      <alignment vertical="top" wrapText="1"/>
      <protection locked="0"/>
    </xf>
    <xf numFmtId="0" fontId="10" fillId="27" borderId="196" xfId="0" applyFont="1" applyFill="1" applyBorder="1" applyAlignment="1" applyProtection="1">
      <alignment vertical="top" wrapText="1"/>
      <protection locked="0"/>
    </xf>
    <xf numFmtId="0" fontId="10" fillId="27" borderId="57" xfId="0" applyFont="1" applyFill="1" applyBorder="1" applyAlignment="1" applyProtection="1">
      <alignment vertical="top" wrapText="1"/>
      <protection locked="0"/>
    </xf>
    <xf numFmtId="0" fontId="10" fillId="27" borderId="197" xfId="0" applyFont="1" applyFill="1" applyBorder="1" applyAlignment="1" applyProtection="1">
      <alignment vertical="top" wrapText="1"/>
      <protection locked="0"/>
    </xf>
    <xf numFmtId="0" fontId="10" fillId="5" borderId="1" xfId="0" applyFont="1" applyFill="1" applyBorder="1" applyAlignment="1" applyProtection="1">
      <alignment horizontal="center" vertical="center"/>
      <protection locked="0"/>
    </xf>
    <xf numFmtId="0" fontId="10" fillId="2" borderId="53" xfId="0" applyFont="1" applyFill="1" applyBorder="1" applyAlignment="1" applyProtection="1">
      <alignment horizontal="center" vertical="top"/>
    </xf>
    <xf numFmtId="0" fontId="10" fillId="21" borderId="66" xfId="0" applyFont="1" applyFill="1" applyBorder="1" applyAlignment="1" applyProtection="1">
      <alignment horizontal="left" vertical="center" wrapText="1"/>
    </xf>
    <xf numFmtId="0" fontId="10" fillId="2" borderId="53" xfId="0" applyFont="1" applyFill="1" applyBorder="1" applyAlignment="1" applyProtection="1">
      <alignment horizontal="center" vertical="top" wrapText="1"/>
    </xf>
    <xf numFmtId="0" fontId="0" fillId="21" borderId="0" xfId="0" applyFont="1" applyFill="1" applyAlignment="1" applyProtection="1">
      <alignment horizontal="left" wrapText="1"/>
    </xf>
    <xf numFmtId="0" fontId="0" fillId="21" borderId="0" xfId="0" applyFill="1" applyBorder="1" applyAlignment="1" applyProtection="1">
      <alignment horizontal="left" vertical="center" wrapText="1"/>
    </xf>
    <xf numFmtId="0" fontId="0" fillId="32" borderId="244" xfId="0" applyFill="1" applyBorder="1" applyAlignment="1" applyProtection="1">
      <alignment horizontal="center" vertical="center" wrapText="1"/>
    </xf>
    <xf numFmtId="0" fontId="0" fillId="32" borderId="247" xfId="0" applyFill="1" applyBorder="1" applyAlignment="1" applyProtection="1">
      <alignment horizontal="center" vertical="center" wrapText="1"/>
    </xf>
    <xf numFmtId="0" fontId="10" fillId="0" borderId="245" xfId="0" applyFont="1" applyFill="1" applyBorder="1" applyAlignment="1" applyProtection="1">
      <alignment horizontal="left" vertical="center" wrapText="1"/>
    </xf>
    <xf numFmtId="0" fontId="10" fillId="0" borderId="246" xfId="0" applyFont="1" applyFill="1" applyBorder="1" applyAlignment="1" applyProtection="1">
      <alignment horizontal="left" vertical="center" wrapText="1"/>
    </xf>
    <xf numFmtId="0" fontId="10" fillId="0" borderId="240" xfId="0" applyFont="1" applyFill="1" applyBorder="1" applyAlignment="1" applyProtection="1">
      <alignment horizontal="left" vertical="center" wrapText="1"/>
    </xf>
    <xf numFmtId="0" fontId="10" fillId="0" borderId="234" xfId="0" applyFont="1" applyFill="1" applyBorder="1" applyAlignment="1" applyProtection="1">
      <alignment horizontal="left" vertical="center"/>
    </xf>
    <xf numFmtId="0" fontId="10" fillId="0" borderId="235" xfId="0" applyFont="1" applyFill="1" applyBorder="1" applyAlignment="1" applyProtection="1">
      <alignment horizontal="left" vertical="center"/>
    </xf>
    <xf numFmtId="0" fontId="10" fillId="0" borderId="248" xfId="0" applyFont="1" applyFill="1" applyBorder="1" applyAlignment="1" applyProtection="1">
      <alignment horizontal="left" vertical="center"/>
    </xf>
    <xf numFmtId="0" fontId="10" fillId="0" borderId="245" xfId="0" applyFont="1" applyFill="1" applyBorder="1" applyAlignment="1" applyProtection="1">
      <alignment horizontal="left" vertical="center"/>
    </xf>
    <xf numFmtId="0" fontId="10" fillId="0" borderId="246" xfId="0" applyFont="1" applyFill="1" applyBorder="1" applyAlignment="1" applyProtection="1">
      <alignment horizontal="left" vertical="center"/>
    </xf>
    <xf numFmtId="0" fontId="10" fillId="0" borderId="240" xfId="0" applyFont="1" applyFill="1" applyBorder="1" applyAlignment="1" applyProtection="1">
      <alignment horizontal="left" vertical="center"/>
    </xf>
    <xf numFmtId="0" fontId="10" fillId="0" borderId="241" xfId="0" applyFont="1" applyFill="1" applyBorder="1" applyAlignment="1" applyProtection="1">
      <alignment horizontal="left" vertical="center"/>
    </xf>
    <xf numFmtId="0" fontId="10" fillId="0" borderId="242" xfId="0" applyFont="1" applyFill="1" applyBorder="1" applyAlignment="1" applyProtection="1">
      <alignment horizontal="left" vertical="center"/>
    </xf>
    <xf numFmtId="0" fontId="10" fillId="0" borderId="243" xfId="0" applyFont="1" applyFill="1" applyBorder="1" applyAlignment="1" applyProtection="1">
      <alignment horizontal="left" vertical="center"/>
    </xf>
    <xf numFmtId="0" fontId="10" fillId="56" borderId="42" xfId="0" applyFont="1" applyFill="1" applyBorder="1" applyAlignment="1" applyProtection="1">
      <alignment horizontal="center" vertical="center" shrinkToFit="1"/>
      <protection locked="0"/>
    </xf>
    <xf numFmtId="0" fontId="10" fillId="56" borderId="92" xfId="0" applyFont="1" applyFill="1" applyBorder="1" applyAlignment="1" applyProtection="1">
      <alignment horizontal="center" vertical="center" shrinkToFit="1"/>
      <protection locked="0"/>
    </xf>
    <xf numFmtId="0" fontId="10" fillId="56" borderId="42" xfId="0" applyFont="1" applyFill="1" applyBorder="1" applyAlignment="1" applyProtection="1">
      <alignment horizontal="center" vertical="center"/>
      <protection locked="0"/>
    </xf>
    <xf numFmtId="0" fontId="10" fillId="56" borderId="92" xfId="0" applyFont="1" applyFill="1" applyBorder="1" applyAlignment="1" applyProtection="1">
      <alignment horizontal="center" vertical="center"/>
      <protection locked="0"/>
    </xf>
    <xf numFmtId="0" fontId="0" fillId="27" borderId="244" xfId="0" applyFill="1" applyBorder="1" applyAlignment="1" applyProtection="1">
      <alignment horizontal="center" vertical="center" wrapText="1"/>
      <protection locked="0"/>
    </xf>
    <xf numFmtId="0" fontId="0" fillId="27" borderId="244" xfId="0" applyFill="1" applyBorder="1" applyAlignment="1" applyProtection="1">
      <alignment horizontal="center" vertical="center"/>
      <protection locked="0"/>
    </xf>
    <xf numFmtId="56" fontId="0" fillId="27" borderId="244" xfId="0" applyNumberFormat="1" applyFill="1" applyBorder="1" applyAlignment="1" applyProtection="1">
      <alignment horizontal="center" vertical="center"/>
      <protection locked="0"/>
    </xf>
    <xf numFmtId="0" fontId="0" fillId="27" borderId="53" xfId="0" applyFont="1" applyFill="1" applyBorder="1" applyAlignment="1" applyProtection="1">
      <alignment horizontal="center" vertical="center"/>
      <protection locked="0"/>
    </xf>
    <xf numFmtId="0" fontId="0" fillId="34" borderId="0" xfId="0" applyFont="1" applyFill="1" applyBorder="1" applyAlignment="1" applyProtection="1">
      <alignment vertical="center" wrapText="1"/>
    </xf>
    <xf numFmtId="0" fontId="0" fillId="0" borderId="0" xfId="0" applyAlignment="1">
      <alignment vertical="center"/>
    </xf>
    <xf numFmtId="0" fontId="0" fillId="0" borderId="53" xfId="0" applyFont="1" applyFill="1" applyBorder="1" applyAlignment="1" applyProtection="1">
      <alignment horizontal="center" vertical="center" wrapText="1"/>
    </xf>
    <xf numFmtId="0" fontId="0" fillId="0" borderId="53" xfId="0" applyFont="1" applyFill="1" applyBorder="1" applyAlignment="1" applyProtection="1">
      <alignment horizontal="center" vertical="center"/>
    </xf>
    <xf numFmtId="0" fontId="0" fillId="32" borderId="261" xfId="0" applyFont="1" applyFill="1" applyBorder="1" applyAlignment="1" applyProtection="1">
      <alignment horizontal="center" vertical="center" wrapText="1"/>
    </xf>
    <xf numFmtId="0" fontId="0" fillId="0" borderId="35" xfId="0"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11" fillId="27" borderId="42" xfId="0" applyFont="1" applyFill="1" applyBorder="1" applyAlignment="1" applyProtection="1">
      <alignment horizontal="center" vertical="center" wrapText="1"/>
      <protection locked="0"/>
    </xf>
    <xf numFmtId="0" fontId="11" fillId="27" borderId="92" xfId="0" applyFont="1" applyFill="1" applyBorder="1" applyAlignment="1" applyProtection="1">
      <alignment horizontal="center" vertical="center" wrapText="1"/>
      <protection locked="0"/>
    </xf>
    <xf numFmtId="0" fontId="0" fillId="32" borderId="53" xfId="0" applyFont="1" applyFill="1" applyBorder="1" applyAlignment="1" applyProtection="1">
      <alignment horizontal="center" vertical="center"/>
    </xf>
    <xf numFmtId="0" fontId="0" fillId="27" borderId="245" xfId="0" applyFont="1" applyFill="1" applyBorder="1" applyAlignment="1" applyProtection="1">
      <alignment horizontal="center" vertical="center" wrapText="1"/>
      <protection locked="0"/>
    </xf>
    <xf numFmtId="0" fontId="0" fillId="27" borderId="246" xfId="0" applyFont="1" applyFill="1" applyBorder="1" applyAlignment="1" applyProtection="1">
      <alignment horizontal="center" vertical="center" wrapText="1"/>
      <protection locked="0"/>
    </xf>
    <xf numFmtId="0" fontId="0" fillId="27" borderId="233" xfId="0" applyFont="1" applyFill="1" applyBorder="1" applyAlignment="1" applyProtection="1">
      <alignment horizontal="center" vertical="center" wrapText="1"/>
      <protection locked="0"/>
    </xf>
    <xf numFmtId="58" fontId="0" fillId="27" borderId="245" xfId="0" applyNumberFormat="1" applyFont="1" applyFill="1" applyBorder="1" applyAlignment="1" applyProtection="1">
      <alignment horizontal="center" vertical="center"/>
      <protection locked="0"/>
    </xf>
    <xf numFmtId="0" fontId="0" fillId="27" borderId="246" xfId="0" applyFont="1" applyFill="1" applyBorder="1" applyAlignment="1" applyProtection="1">
      <alignment horizontal="center" vertical="center"/>
      <protection locked="0"/>
    </xf>
    <xf numFmtId="0" fontId="0" fillId="27" borderId="233" xfId="0" applyFont="1" applyFill="1" applyBorder="1" applyAlignment="1" applyProtection="1">
      <alignment horizontal="center" vertical="center"/>
      <protection locked="0"/>
    </xf>
    <xf numFmtId="0" fontId="53" fillId="34" borderId="0" xfId="0" applyFont="1" applyFill="1" applyBorder="1" applyAlignment="1" applyProtection="1">
      <alignment horizontal="left" vertical="top" wrapText="1"/>
      <protection hidden="1"/>
    </xf>
    <xf numFmtId="0" fontId="18" fillId="2" borderId="37" xfId="0" applyFont="1" applyFill="1" applyBorder="1" applyAlignment="1" applyProtection="1">
      <alignment horizontal="center" vertical="center"/>
    </xf>
    <xf numFmtId="0" fontId="18" fillId="2" borderId="67" xfId="0" applyFont="1" applyFill="1" applyBorder="1" applyAlignment="1" applyProtection="1">
      <alignment horizontal="center" vertical="center"/>
    </xf>
    <xf numFmtId="0" fontId="18" fillId="2" borderId="17" xfId="0" applyFont="1" applyFill="1" applyBorder="1" applyAlignment="1" applyProtection="1">
      <alignment horizontal="center" vertical="center"/>
    </xf>
    <xf numFmtId="0" fontId="18" fillId="2" borderId="29" xfId="0" applyFont="1" applyFill="1" applyBorder="1" applyAlignment="1" applyProtection="1">
      <alignment horizontal="center" vertical="center"/>
    </xf>
    <xf numFmtId="0" fontId="0" fillId="21" borderId="0" xfId="0" applyFill="1" applyAlignment="1" applyProtection="1">
      <alignment horizontal="left" wrapText="1"/>
    </xf>
    <xf numFmtId="0" fontId="0" fillId="32" borderId="69" xfId="0" applyFill="1" applyBorder="1" applyAlignment="1" applyProtection="1">
      <alignment horizontal="center" vertical="center"/>
    </xf>
    <xf numFmtId="0" fontId="0" fillId="32" borderId="80" xfId="0" applyFill="1" applyBorder="1" applyAlignment="1" applyProtection="1">
      <alignment horizontal="center" vertical="center"/>
    </xf>
    <xf numFmtId="0" fontId="0" fillId="34" borderId="1" xfId="0" applyFill="1" applyBorder="1" applyAlignment="1" applyProtection="1">
      <alignment horizontal="left" vertical="center"/>
    </xf>
    <xf numFmtId="0" fontId="10" fillId="0" borderId="182" xfId="0" applyFont="1" applyFill="1" applyBorder="1" applyAlignment="1" applyProtection="1">
      <alignment horizontal="center" vertical="center"/>
    </xf>
    <xf numFmtId="0" fontId="10" fillId="0" borderId="183" xfId="0" applyFont="1" applyFill="1" applyBorder="1" applyAlignment="1" applyProtection="1">
      <alignment horizontal="center" vertical="center"/>
    </xf>
    <xf numFmtId="0" fontId="10" fillId="0" borderId="262" xfId="0" applyFont="1" applyFill="1" applyBorder="1" applyAlignment="1" applyProtection="1">
      <alignment horizontal="center" vertical="center"/>
    </xf>
    <xf numFmtId="0" fontId="10" fillId="51" borderId="0" xfId="0" applyFont="1" applyFill="1" applyBorder="1" applyAlignment="1" applyProtection="1">
      <alignment vertical="center" wrapText="1"/>
    </xf>
    <xf numFmtId="49" fontId="23" fillId="2" borderId="174" xfId="0" applyNumberFormat="1" applyFont="1" applyFill="1" applyBorder="1" applyAlignment="1" applyProtection="1">
      <alignment horizontal="center" vertical="center" wrapText="1"/>
    </xf>
    <xf numFmtId="49" fontId="23" fillId="2" borderId="138" xfId="0" applyNumberFormat="1" applyFont="1" applyFill="1" applyBorder="1" applyAlignment="1" applyProtection="1">
      <alignment horizontal="center" vertical="center" wrapText="1"/>
    </xf>
    <xf numFmtId="0" fontId="13" fillId="51" borderId="0" xfId="0" applyFont="1" applyFill="1" applyBorder="1" applyAlignment="1" applyProtection="1">
      <alignment horizontal="center" vertical="center" wrapText="1"/>
    </xf>
    <xf numFmtId="0" fontId="0" fillId="0" borderId="0" xfId="0" applyFont="1" applyFill="1" applyBorder="1" applyAlignment="1" applyProtection="1">
      <alignment horizontal="right" vertical="center" wrapText="1"/>
    </xf>
    <xf numFmtId="183" fontId="3" fillId="53" borderId="35" xfId="0" applyNumberFormat="1" applyFont="1" applyFill="1" applyBorder="1" applyAlignment="1" applyProtection="1">
      <alignment horizontal="left" vertical="center" shrinkToFit="1"/>
      <protection hidden="1"/>
    </xf>
    <xf numFmtId="183" fontId="3" fillId="53" borderId="79" xfId="0" applyNumberFormat="1" applyFont="1" applyFill="1" applyBorder="1" applyAlignment="1" applyProtection="1">
      <alignment horizontal="left" vertical="center" shrinkToFit="1"/>
      <protection hidden="1"/>
    </xf>
    <xf numFmtId="183" fontId="3" fillId="53" borderId="34" xfId="0" applyNumberFormat="1" applyFont="1" applyFill="1" applyBorder="1" applyAlignment="1" applyProtection="1">
      <alignment horizontal="left" vertical="center" shrinkToFit="1"/>
      <protection hidden="1"/>
    </xf>
    <xf numFmtId="0" fontId="10" fillId="53" borderId="0" xfId="0" applyFont="1" applyFill="1" applyBorder="1" applyAlignment="1" applyProtection="1">
      <alignment vertical="center" wrapText="1"/>
    </xf>
    <xf numFmtId="0" fontId="23" fillId="2" borderId="69" xfId="0" applyFont="1" applyFill="1" applyBorder="1" applyAlignment="1" applyProtection="1">
      <alignment horizontal="center" vertical="center"/>
    </xf>
    <xf numFmtId="0" fontId="23" fillId="2" borderId="75" xfId="0" applyFont="1" applyFill="1" applyBorder="1" applyAlignment="1" applyProtection="1">
      <alignment horizontal="center" vertical="center"/>
    </xf>
    <xf numFmtId="0" fontId="80" fillId="2" borderId="80" xfId="0" applyFont="1" applyFill="1" applyBorder="1" applyAlignment="1" applyProtection="1">
      <alignment horizontal="center" vertical="center" wrapText="1"/>
    </xf>
    <xf numFmtId="0" fontId="80" fillId="2" borderId="163" xfId="0" applyFont="1" applyFill="1" applyBorder="1" applyAlignment="1" applyProtection="1">
      <alignment horizontal="center" vertical="center" wrapText="1"/>
    </xf>
    <xf numFmtId="0" fontId="23" fillId="2" borderId="80" xfId="0" applyFont="1" applyFill="1" applyBorder="1" applyAlignment="1" applyProtection="1">
      <alignment horizontal="center" vertical="center" wrapText="1"/>
    </xf>
    <xf numFmtId="0" fontId="23" fillId="2" borderId="163" xfId="0" applyFont="1" applyFill="1" applyBorder="1" applyAlignment="1" applyProtection="1">
      <alignment horizontal="center" vertical="center" wrapText="1"/>
    </xf>
    <xf numFmtId="0" fontId="23" fillId="2" borderId="122" xfId="0" applyFont="1" applyFill="1" applyBorder="1" applyAlignment="1" applyProtection="1">
      <alignment horizontal="center" vertical="center" wrapText="1"/>
    </xf>
    <xf numFmtId="0" fontId="23" fillId="2" borderId="4" xfId="0" applyFont="1" applyFill="1" applyBorder="1" applyAlignment="1" applyProtection="1">
      <alignment horizontal="center" vertical="center" wrapText="1"/>
    </xf>
    <xf numFmtId="0" fontId="23" fillId="2" borderId="7" xfId="0" applyFont="1" applyFill="1" applyBorder="1" applyAlignment="1" applyProtection="1">
      <alignment horizontal="center" vertical="center" wrapText="1"/>
    </xf>
    <xf numFmtId="0" fontId="10" fillId="58" borderId="137" xfId="0" applyFont="1" applyFill="1" applyBorder="1" applyAlignment="1" applyProtection="1">
      <alignment horizontal="left" vertical="center" wrapText="1"/>
    </xf>
    <xf numFmtId="0" fontId="10" fillId="27" borderId="194" xfId="0" applyFont="1" applyFill="1" applyBorder="1" applyAlignment="1" applyProtection="1">
      <alignment vertical="top"/>
      <protection locked="0"/>
    </xf>
    <xf numFmtId="0" fontId="10" fillId="15" borderId="42" xfId="0" applyFont="1" applyFill="1" applyBorder="1" applyAlignment="1" applyProtection="1">
      <alignment horizontal="center" vertical="center"/>
      <protection locked="0"/>
    </xf>
    <xf numFmtId="0" fontId="10" fillId="15" borderId="13" xfId="0" applyFont="1" applyFill="1" applyBorder="1" applyAlignment="1" applyProtection="1">
      <alignment horizontal="center" vertical="center"/>
      <protection locked="0"/>
    </xf>
    <xf numFmtId="0" fontId="10" fillId="15" borderId="92" xfId="0" applyFont="1" applyFill="1" applyBorder="1" applyAlignment="1" applyProtection="1">
      <alignment horizontal="center" vertical="center"/>
      <protection locked="0"/>
    </xf>
    <xf numFmtId="0" fontId="10" fillId="0" borderId="0" xfId="0" applyFont="1" applyBorder="1" applyAlignment="1" applyProtection="1">
      <alignment horizontal="left" wrapText="1"/>
    </xf>
    <xf numFmtId="0" fontId="3" fillId="2" borderId="72" xfId="0" applyFont="1" applyFill="1" applyBorder="1" applyAlignment="1" applyProtection="1">
      <alignment horizontal="center" vertical="center" wrapText="1"/>
    </xf>
    <xf numFmtId="0" fontId="28" fillId="2" borderId="6" xfId="0" applyFont="1" applyFill="1" applyBorder="1" applyAlignment="1" applyProtection="1">
      <alignment horizontal="left" vertical="center"/>
    </xf>
    <xf numFmtId="0" fontId="28" fillId="2" borderId="4" xfId="0" applyFont="1" applyFill="1" applyBorder="1" applyAlignment="1" applyProtection="1">
      <alignment horizontal="left" vertical="center"/>
    </xf>
    <xf numFmtId="0" fontId="28" fillId="2" borderId="0" xfId="0" applyFont="1" applyFill="1" applyBorder="1" applyAlignment="1" applyProtection="1">
      <alignment horizontal="left" vertical="center"/>
    </xf>
    <xf numFmtId="0" fontId="10" fillId="5" borderId="161" xfId="0" applyFont="1" applyFill="1" applyBorder="1" applyAlignment="1" applyProtection="1">
      <alignment horizontal="left" vertical="center" wrapText="1"/>
      <protection locked="0"/>
    </xf>
    <xf numFmtId="0" fontId="10" fillId="2" borderId="35" xfId="0" applyFont="1" applyFill="1" applyBorder="1" applyAlignment="1" applyProtection="1">
      <alignment horizontal="left" vertical="center" wrapText="1"/>
    </xf>
    <xf numFmtId="0" fontId="10" fillId="2" borderId="79" xfId="0" applyFont="1" applyFill="1" applyBorder="1" applyAlignment="1" applyProtection="1">
      <alignment horizontal="left" vertical="center" wrapText="1"/>
    </xf>
    <xf numFmtId="0" fontId="3" fillId="2" borderId="68"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xf>
    <xf numFmtId="0" fontId="10" fillId="5" borderId="93" xfId="0" applyFont="1" applyFill="1" applyBorder="1" applyAlignment="1" applyProtection="1">
      <alignment horizontal="left" vertical="center"/>
      <protection locked="0"/>
    </xf>
    <xf numFmtId="181" fontId="10" fillId="29" borderId="1" xfId="0" applyNumberFormat="1" applyFont="1" applyFill="1" applyBorder="1" applyAlignment="1" applyProtection="1">
      <alignment horizontal="center" vertical="center"/>
      <protection locked="0"/>
    </xf>
    <xf numFmtId="183" fontId="3" fillId="21" borderId="79" xfId="0" applyNumberFormat="1" applyFont="1" applyFill="1" applyBorder="1" applyAlignment="1" applyProtection="1">
      <alignment vertical="center" shrinkToFit="1"/>
      <protection hidden="1"/>
    </xf>
    <xf numFmtId="183" fontId="3" fillId="21" borderId="34" xfId="0" applyNumberFormat="1" applyFont="1" applyFill="1" applyBorder="1" applyAlignment="1" applyProtection="1">
      <alignment vertical="center" shrinkToFit="1"/>
      <protection hidden="1"/>
    </xf>
    <xf numFmtId="0" fontId="28" fillId="2" borderId="56" xfId="0" applyFont="1" applyFill="1" applyBorder="1" applyAlignment="1" applyProtection="1">
      <alignment horizontal="left" vertical="center"/>
    </xf>
    <xf numFmtId="0" fontId="10" fillId="2" borderId="16" xfId="0" applyFont="1" applyFill="1" applyBorder="1" applyAlignment="1" applyProtection="1">
      <alignment horizontal="center" vertical="center" wrapText="1"/>
    </xf>
    <xf numFmtId="0" fontId="10" fillId="2" borderId="42" xfId="0" applyFont="1" applyFill="1" applyBorder="1" applyAlignment="1" applyProtection="1">
      <alignment horizontal="center" vertical="center"/>
    </xf>
    <xf numFmtId="0" fontId="10" fillId="2" borderId="92" xfId="0" applyFont="1" applyFill="1" applyBorder="1" applyAlignment="1" applyProtection="1">
      <alignment horizontal="center" vertical="center"/>
    </xf>
    <xf numFmtId="0" fontId="0" fillId="27" borderId="53" xfId="0" applyFill="1" applyBorder="1" applyAlignment="1" applyProtection="1">
      <alignment horizontal="left" vertical="center"/>
      <protection locked="0"/>
    </xf>
    <xf numFmtId="0" fontId="11" fillId="5" borderId="1" xfId="0" applyFont="1" applyFill="1" applyBorder="1" applyAlignment="1" applyProtection="1">
      <alignment horizontal="center" vertical="center" wrapText="1"/>
      <protection locked="0"/>
    </xf>
    <xf numFmtId="0" fontId="10" fillId="30" borderId="1" xfId="0" applyFont="1" applyFill="1" applyBorder="1" applyAlignment="1" applyProtection="1">
      <alignment horizontal="center" vertical="center" wrapText="1"/>
      <protection locked="0"/>
    </xf>
    <xf numFmtId="0" fontId="10" fillId="9" borderId="176" xfId="0" applyFont="1" applyFill="1" applyBorder="1" applyAlignment="1" applyProtection="1">
      <alignment horizontal="left" vertical="center" wrapText="1"/>
    </xf>
    <xf numFmtId="0" fontId="11" fillId="14" borderId="113" xfId="0" applyFont="1" applyFill="1" applyBorder="1" applyAlignment="1" applyProtection="1">
      <alignment horizontal="center" vertical="center"/>
    </xf>
    <xf numFmtId="0" fontId="11" fillId="14" borderId="103" xfId="0" applyFont="1" applyFill="1" applyBorder="1" applyAlignment="1" applyProtection="1">
      <alignment horizontal="center" vertical="center"/>
    </xf>
    <xf numFmtId="0" fontId="11" fillId="14" borderId="114" xfId="0" applyFont="1" applyFill="1" applyBorder="1" applyAlignment="1" applyProtection="1">
      <alignment horizontal="center" vertical="center"/>
    </xf>
    <xf numFmtId="0" fontId="0" fillId="0" borderId="35" xfId="0" applyFont="1" applyFill="1" applyBorder="1" applyAlignment="1" applyProtection="1">
      <alignment horizontal="left" vertical="center"/>
    </xf>
    <xf numFmtId="0" fontId="0" fillId="0" borderId="79" xfId="0" applyFont="1" applyFill="1" applyBorder="1" applyAlignment="1" applyProtection="1">
      <alignment horizontal="left" vertical="center"/>
    </xf>
    <xf numFmtId="0" fontId="0" fillId="0" borderId="34" xfId="0" applyFont="1" applyFill="1" applyBorder="1" applyAlignment="1" applyProtection="1">
      <alignment horizontal="left" vertical="center"/>
    </xf>
    <xf numFmtId="0" fontId="0" fillId="32" borderId="53" xfId="0" applyFill="1" applyBorder="1" applyAlignment="1" applyProtection="1">
      <alignment horizontal="center" vertical="center"/>
    </xf>
    <xf numFmtId="0" fontId="0" fillId="0" borderId="53" xfId="0" applyFont="1" applyFill="1" applyBorder="1" applyAlignment="1" applyProtection="1">
      <alignment horizontal="left" vertical="center"/>
    </xf>
    <xf numFmtId="0" fontId="10" fillId="40" borderId="51" xfId="0" applyFont="1" applyFill="1" applyBorder="1" applyAlignment="1" applyProtection="1">
      <alignment horizontal="left" vertical="center" wrapText="1"/>
    </xf>
    <xf numFmtId="0" fontId="10" fillId="9" borderId="56" xfId="0" applyFont="1" applyFill="1" applyBorder="1" applyAlignment="1" applyProtection="1">
      <alignment horizontal="left" vertical="center" wrapText="1"/>
    </xf>
    <xf numFmtId="0" fontId="11" fillId="42" borderId="82" xfId="0" applyFont="1" applyFill="1" applyBorder="1" applyAlignment="1" applyProtection="1">
      <alignment horizontal="center" vertical="center" wrapText="1"/>
    </xf>
    <xf numFmtId="0" fontId="11" fillId="42" borderId="56" xfId="0" applyFont="1" applyFill="1" applyBorder="1" applyAlignment="1" applyProtection="1">
      <alignment horizontal="center" vertical="center" wrapText="1"/>
    </xf>
    <xf numFmtId="0" fontId="11" fillId="42" borderId="67" xfId="0" applyFont="1" applyFill="1" applyBorder="1" applyAlignment="1" applyProtection="1">
      <alignment horizontal="center" vertical="center" wrapText="1"/>
    </xf>
    <xf numFmtId="0" fontId="10" fillId="47" borderId="151" xfId="0" applyFont="1" applyFill="1" applyBorder="1" applyAlignment="1" applyProtection="1">
      <alignment horizontal="center" vertical="center" wrapText="1"/>
    </xf>
    <xf numFmtId="0" fontId="10" fillId="47" borderId="178" xfId="0" applyFont="1" applyFill="1" applyBorder="1" applyAlignment="1" applyProtection="1">
      <alignment horizontal="center" vertical="center" wrapText="1"/>
    </xf>
    <xf numFmtId="0" fontId="10" fillId="47" borderId="177" xfId="0" applyFont="1" applyFill="1" applyBorder="1" applyAlignment="1" applyProtection="1">
      <alignment horizontal="center" vertical="center" wrapText="1"/>
    </xf>
    <xf numFmtId="0" fontId="10" fillId="45" borderId="179" xfId="0" applyFont="1" applyFill="1" applyBorder="1" applyAlignment="1" applyProtection="1">
      <alignment horizontal="center" vertical="center" wrapText="1"/>
      <protection locked="0"/>
    </xf>
    <xf numFmtId="0" fontId="10" fillId="45" borderId="160" xfId="0" applyFont="1" applyFill="1" applyBorder="1" applyAlignment="1" applyProtection="1">
      <alignment horizontal="center" vertical="center" wrapText="1"/>
      <protection locked="0"/>
    </xf>
    <xf numFmtId="0" fontId="10" fillId="45" borderId="86" xfId="0" applyFont="1" applyFill="1" applyBorder="1" applyAlignment="1" applyProtection="1">
      <alignment horizontal="center" vertical="center" wrapText="1"/>
      <protection locked="0"/>
    </xf>
    <xf numFmtId="0" fontId="10" fillId="45" borderId="266" xfId="0" applyFont="1" applyFill="1" applyBorder="1" applyAlignment="1" applyProtection="1">
      <alignment horizontal="center" vertical="center" wrapText="1"/>
      <protection locked="0"/>
    </xf>
    <xf numFmtId="0" fontId="10" fillId="45" borderId="178" xfId="0" applyFont="1" applyFill="1" applyBorder="1" applyAlignment="1" applyProtection="1">
      <alignment horizontal="center" vertical="center" wrapText="1"/>
      <protection locked="0"/>
    </xf>
    <xf numFmtId="0" fontId="10" fillId="45" borderId="177" xfId="0" applyFont="1" applyFill="1" applyBorder="1" applyAlignment="1" applyProtection="1">
      <alignment horizontal="center" vertical="center" wrapText="1"/>
      <protection locked="0"/>
    </xf>
    <xf numFmtId="0" fontId="10" fillId="9" borderId="0" xfId="0" applyFont="1" applyFill="1" applyBorder="1" applyAlignment="1" applyProtection="1">
      <alignment vertical="center" wrapText="1"/>
    </xf>
    <xf numFmtId="0" fontId="10" fillId="9" borderId="0" xfId="0" applyFont="1" applyFill="1" applyBorder="1" applyAlignment="1" applyProtection="1">
      <alignment horizontal="left" vertical="center" wrapText="1"/>
    </xf>
    <xf numFmtId="0" fontId="13" fillId="9" borderId="0" xfId="0" applyFont="1" applyFill="1" applyAlignment="1" applyProtection="1">
      <alignment horizontal="center" vertical="center" wrapText="1"/>
    </xf>
    <xf numFmtId="183" fontId="3" fillId="9" borderId="35" xfId="0" applyNumberFormat="1" applyFont="1" applyFill="1" applyBorder="1" applyAlignment="1" applyProtection="1">
      <alignment horizontal="left" vertical="center" shrinkToFit="1"/>
      <protection hidden="1"/>
    </xf>
    <xf numFmtId="183" fontId="3" fillId="9" borderId="79" xfId="0" applyNumberFormat="1" applyFont="1" applyFill="1" applyBorder="1" applyAlignment="1" applyProtection="1">
      <alignment horizontal="left" vertical="center" shrinkToFit="1"/>
      <protection hidden="1"/>
    </xf>
    <xf numFmtId="183" fontId="3" fillId="9" borderId="34" xfId="0" applyNumberFormat="1" applyFont="1" applyFill="1" applyBorder="1" applyAlignment="1" applyProtection="1">
      <alignment horizontal="left" vertical="center" shrinkToFit="1"/>
      <protection hidden="1"/>
    </xf>
    <xf numFmtId="0" fontId="10" fillId="9" borderId="0" xfId="0" applyFont="1" applyFill="1" applyAlignment="1" applyProtection="1">
      <alignment vertical="center" wrapText="1"/>
    </xf>
    <xf numFmtId="0" fontId="10" fillId="0" borderId="0" xfId="0" applyFont="1" applyFill="1" applyBorder="1" applyAlignment="1" applyProtection="1">
      <alignment horizontal="left" vertical="center" wrapText="1"/>
    </xf>
    <xf numFmtId="0" fontId="10" fillId="27" borderId="42" xfId="0" applyFont="1" applyFill="1" applyBorder="1" applyAlignment="1" applyProtection="1">
      <alignment horizontal="left" vertical="center"/>
      <protection locked="0"/>
    </xf>
    <xf numFmtId="0" fontId="10" fillId="15" borderId="13" xfId="0" applyFont="1" applyFill="1" applyBorder="1" applyAlignment="1" applyProtection="1">
      <alignment horizontal="left" vertical="center"/>
      <protection locked="0"/>
    </xf>
    <xf numFmtId="0" fontId="10" fillId="27" borderId="92" xfId="0" applyFont="1" applyFill="1" applyBorder="1" applyAlignment="1" applyProtection="1">
      <alignment horizontal="left" vertical="center"/>
      <protection locked="0"/>
    </xf>
    <xf numFmtId="0" fontId="10" fillId="27" borderId="93" xfId="0" applyFont="1" applyFill="1" applyBorder="1" applyAlignment="1" applyProtection="1">
      <alignment horizontal="left" vertical="center"/>
      <protection locked="0"/>
    </xf>
    <xf numFmtId="0" fontId="10" fillId="0" borderId="0" xfId="0" applyFont="1" applyFill="1" applyAlignment="1" applyProtection="1">
      <alignment horizontal="left" vertical="center" wrapText="1"/>
    </xf>
    <xf numFmtId="0" fontId="2" fillId="9" borderId="0" xfId="0" applyFont="1" applyFill="1" applyAlignment="1" applyProtection="1">
      <alignment horizontal="right" vertical="center" wrapText="1"/>
    </xf>
    <xf numFmtId="0" fontId="2" fillId="9" borderId="106" xfId="0" applyFont="1" applyFill="1" applyBorder="1" applyAlignment="1" applyProtection="1">
      <alignment horizontal="right" vertical="center" wrapText="1"/>
    </xf>
    <xf numFmtId="183" fontId="0" fillId="22" borderId="35" xfId="0" applyNumberFormat="1" applyFont="1" applyFill="1" applyBorder="1" applyAlignment="1" applyProtection="1">
      <alignment horizontal="left" vertical="center" shrinkToFit="1"/>
      <protection hidden="1"/>
    </xf>
    <xf numFmtId="183" fontId="0" fillId="22" borderId="34" xfId="0" applyNumberFormat="1" applyFont="1" applyFill="1" applyBorder="1" applyAlignment="1" applyProtection="1">
      <alignment horizontal="left" vertical="center" shrinkToFit="1"/>
      <protection hidden="1"/>
    </xf>
    <xf numFmtId="0" fontId="13" fillId="21" borderId="0" xfId="0" applyFont="1" applyFill="1" applyBorder="1" applyAlignment="1" applyProtection="1">
      <alignment horizontal="center" vertical="center"/>
    </xf>
    <xf numFmtId="0" fontId="10" fillId="2" borderId="80" xfId="0" applyFont="1" applyFill="1" applyBorder="1" applyAlignment="1" applyProtection="1">
      <alignment horizontal="center" vertical="center"/>
    </xf>
    <xf numFmtId="0" fontId="10" fillId="2" borderId="81" xfId="0" applyFont="1" applyFill="1" applyBorder="1" applyAlignment="1" applyProtection="1">
      <alignment horizontal="center" vertical="center"/>
    </xf>
    <xf numFmtId="0" fontId="10" fillId="21" borderId="0" xfId="0" applyFont="1" applyFill="1" applyAlignment="1" applyProtection="1">
      <alignment horizontal="left" vertical="center" wrapText="1"/>
    </xf>
    <xf numFmtId="0" fontId="10" fillId="21" borderId="0" xfId="0" applyFont="1" applyFill="1" applyAlignment="1" applyProtection="1">
      <alignment vertical="center"/>
    </xf>
    <xf numFmtId="0" fontId="50" fillId="21" borderId="0" xfId="0" applyFont="1" applyFill="1" applyAlignment="1" applyProtection="1">
      <alignment horizontal="left" vertical="center"/>
    </xf>
  </cellXfs>
  <cellStyles count="22">
    <cellStyle name="60% - アクセント 6" xfId="20" builtinId="52"/>
    <cellStyle name="どちらでもない" xfId="1" builtinId="28"/>
    <cellStyle name="ハイパーリンク" xfId="2" builtinId="8" customBuiltin="1"/>
    <cellStyle name="悪い 2" xfId="21"/>
    <cellStyle name="標準" xfId="0" builtinId="0"/>
    <cellStyle name="標準 2" xfId="3"/>
    <cellStyle name="標準 2 2" xfId="4"/>
    <cellStyle name="標準 2 3" xfId="5"/>
    <cellStyle name="標準 3" xfId="6"/>
    <cellStyle name="標準 3 2" xfId="7"/>
    <cellStyle name="標準 3 3" xfId="8"/>
    <cellStyle name="標準 4" xfId="9"/>
    <cellStyle name="標準 4 2" xfId="10"/>
    <cellStyle name="標準 4 2 2" xfId="11"/>
    <cellStyle name="標準 4 3" xfId="12"/>
    <cellStyle name="標準 4 4" xfId="13"/>
    <cellStyle name="標準 4 5" xfId="14"/>
    <cellStyle name="標準 5" xfId="15"/>
    <cellStyle name="標準 5 2" xfId="16"/>
    <cellStyle name="標準 5 2 2" xfId="17"/>
    <cellStyle name="標準 5 3" xfId="18"/>
    <cellStyle name="標準_Sheet1" xfId="19"/>
  </cellStyles>
  <dxfs count="643">
    <dxf>
      <font>
        <b/>
        <i val="0"/>
        <color rgb="FFFF0000"/>
      </font>
    </dxf>
    <dxf>
      <font>
        <b/>
        <i val="0"/>
        <color rgb="FFFF0000"/>
      </font>
    </dxf>
    <dxf>
      <font>
        <b/>
        <i val="0"/>
        <color rgb="FFFF0000"/>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ill>
        <patternFill>
          <bgColor rgb="FFFF0000"/>
        </patternFill>
      </fill>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border>
        <left/>
        <right/>
        <top/>
        <bottom style="thin">
          <color auto="1"/>
        </bottom>
        <vertical/>
        <horizontal/>
      </border>
    </dxf>
    <dxf>
      <fill>
        <patternFill>
          <bgColor rgb="FFFF0000"/>
        </patternFill>
      </fill>
      <border>
        <left style="thin">
          <color auto="1"/>
        </left>
        <right style="thin">
          <color auto="1"/>
        </right>
        <top style="thin">
          <color auto="1"/>
        </top>
        <bottom style="thin">
          <color auto="1"/>
        </bottom>
      </border>
    </dxf>
    <dxf>
      <border>
        <left/>
        <right/>
        <top style="thin">
          <color auto="1"/>
        </top>
        <bottom/>
        <vertical/>
        <horizontal/>
      </border>
    </dxf>
    <dxf>
      <fill>
        <patternFill>
          <bgColor rgb="FFFF0000"/>
        </patternFill>
      </fill>
      <border>
        <left style="thin">
          <color auto="1"/>
        </left>
        <right style="thin">
          <color auto="1"/>
        </right>
        <top style="thin">
          <color auto="1"/>
        </top>
        <bottom style="thin">
          <color auto="1"/>
        </bottom>
      </border>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font>
        <b val="0"/>
        <i val="0"/>
        <color auto="1"/>
        <name val="ＭＳ Ｐゴシック"/>
        <scheme val="none"/>
      </font>
      <fill>
        <patternFill>
          <bgColor rgb="FFFF0000"/>
        </patternFill>
      </fill>
      <border>
        <left style="thin">
          <color auto="1"/>
        </left>
        <right style="thin">
          <color auto="1"/>
        </right>
        <top style="thin">
          <color auto="1"/>
        </top>
        <bottom style="thin">
          <color auto="1"/>
        </bottom>
      </border>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border>
        <left/>
        <right/>
        <top/>
        <bottom style="thin">
          <color auto="1"/>
        </bottom>
        <vertical/>
        <horizontal/>
      </border>
    </dxf>
    <dxf>
      <fill>
        <patternFill>
          <bgColor rgb="FFFF0000"/>
        </patternFill>
      </fill>
      <border>
        <left style="thin">
          <color auto="1"/>
        </left>
        <right style="thin">
          <color auto="1"/>
        </right>
        <top style="thin">
          <color auto="1"/>
        </top>
        <bottom style="thin">
          <color auto="1"/>
        </bottom>
      </border>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border>
        <left/>
        <right/>
        <top style="thin">
          <color auto="1"/>
        </top>
        <bottom/>
        <vertical/>
        <horizontal/>
      </border>
    </dxf>
    <dxf>
      <fill>
        <patternFill>
          <bgColor rgb="FFFF0000"/>
        </patternFill>
      </fill>
      <border>
        <left style="thin">
          <color auto="1"/>
        </left>
        <right style="thin">
          <color auto="1"/>
        </right>
        <top style="thin">
          <color auto="1"/>
        </top>
        <bottom style="thin">
          <color auto="1"/>
        </bottom>
      </border>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border>
        <left/>
        <right/>
        <top/>
        <bottom style="thin">
          <color auto="1"/>
        </bottom>
        <vertical/>
        <horizontal/>
      </border>
    </dxf>
    <dxf>
      <fill>
        <patternFill>
          <bgColor rgb="FFFF0000"/>
        </patternFill>
      </fill>
      <border>
        <left style="thin">
          <color auto="1"/>
        </left>
        <right style="thin">
          <color auto="1"/>
        </right>
        <top style="thin">
          <color auto="1"/>
        </top>
        <bottom style="thin">
          <color auto="1"/>
        </bottom>
      </border>
    </dxf>
    <dxf>
      <border>
        <left/>
        <right/>
        <top/>
        <bottom style="thin">
          <color auto="1"/>
        </bottom>
        <vertical/>
        <horizontal/>
      </border>
    </dxf>
    <dxf>
      <fill>
        <patternFill>
          <bgColor rgb="FFFF0000"/>
        </patternFill>
      </fill>
      <border>
        <left style="thin">
          <color auto="1"/>
        </left>
        <right style="thin">
          <color auto="1"/>
        </right>
        <top style="thin">
          <color auto="1"/>
        </top>
        <bottom style="thin">
          <color auto="1"/>
        </bottom>
      </border>
    </dxf>
    <dxf>
      <font>
        <b val="0"/>
        <i val="0"/>
        <color auto="1"/>
        <name val="ＭＳ Ｐゴシック"/>
        <scheme val="none"/>
      </font>
      <fill>
        <patternFill>
          <bgColor rgb="FFFF0000"/>
        </patternFill>
      </fill>
    </dxf>
    <dxf>
      <fill>
        <patternFill>
          <bgColor rgb="FFFF0000"/>
        </patternFill>
      </fill>
    </dxf>
    <dxf>
      <fill>
        <patternFill>
          <bgColor rgb="FFFF0000"/>
        </patternFill>
      </fill>
    </dxf>
    <dxf>
      <fill>
        <patternFill>
          <bgColor rgb="FFFF0000"/>
        </patternFill>
      </fill>
    </dxf>
    <dxf>
      <font>
        <b val="0"/>
        <i val="0"/>
        <color auto="1"/>
        <name val="ＭＳ Ｐゴシック"/>
        <scheme val="none"/>
      </font>
      <fill>
        <patternFill>
          <bgColor rgb="FFFF0000"/>
        </patternFill>
      </fill>
    </dxf>
    <dxf>
      <fill>
        <patternFill>
          <bgColor rgb="FFFF0000"/>
        </patternFill>
      </fill>
    </dxf>
    <dxf>
      <fill>
        <patternFill>
          <bgColor rgb="FFFF0000"/>
        </patternFill>
      </fill>
    </dxf>
    <dxf>
      <font>
        <b val="0"/>
        <i val="0"/>
        <color auto="1"/>
        <name val="ＭＳ Ｐゴシック"/>
        <scheme val="none"/>
      </font>
      <fill>
        <patternFill>
          <bgColor rgb="FFFF0000"/>
        </patternFill>
      </fill>
    </dxf>
    <dxf>
      <fill>
        <patternFill>
          <bgColor rgb="FFFF0000"/>
        </patternFill>
      </fill>
    </dxf>
    <dxf>
      <fill>
        <patternFill>
          <bgColor rgb="FFFF0000"/>
        </patternFill>
      </fill>
    </dxf>
    <dxf>
      <font>
        <b val="0"/>
        <i val="0"/>
        <color auto="1"/>
        <name val="ＭＳ Ｐゴシック"/>
        <scheme val="none"/>
      </font>
      <fill>
        <patternFill>
          <bgColor rgb="FFFF0000"/>
        </patternFill>
      </fill>
    </dxf>
    <dxf>
      <fill>
        <patternFill>
          <bgColor rgb="FFFF0000"/>
        </patternFill>
      </fill>
    </dxf>
    <dxf>
      <font>
        <b val="0"/>
        <i val="0"/>
        <color auto="1"/>
        <name val="ＭＳ Ｐゴシック"/>
        <scheme val="none"/>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border>
        <left/>
        <right/>
        <top/>
        <bottom style="thin">
          <color auto="1"/>
        </bottom>
        <vertical/>
        <horizontal/>
      </border>
    </dxf>
    <dxf>
      <fill>
        <patternFill>
          <bgColor rgb="FFFF0000"/>
        </patternFill>
      </fill>
      <border>
        <left style="thin">
          <color auto="1"/>
        </left>
        <right style="thin">
          <color auto="1"/>
        </right>
        <top style="thin">
          <color auto="1"/>
        </top>
        <bottom style="thin">
          <color auto="1"/>
        </bottom>
      </border>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border>
        <left/>
        <right/>
        <top/>
        <bottom style="thin">
          <color auto="1"/>
        </bottom>
        <vertical/>
        <horizontal/>
      </border>
    </dxf>
    <dxf>
      <fill>
        <patternFill>
          <bgColor rgb="FFFF0000"/>
        </patternFill>
      </fill>
      <border>
        <left style="thin">
          <color auto="1"/>
        </left>
        <right style="thin">
          <color auto="1"/>
        </right>
        <top style="thin">
          <color auto="1"/>
        </top>
        <bottom style="thin">
          <color auto="1"/>
        </bottom>
      </border>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border>
        <left/>
        <right/>
        <top style="thin">
          <color auto="1"/>
        </top>
        <bottom/>
        <vertical/>
        <horizontal/>
      </border>
    </dxf>
    <dxf>
      <fill>
        <patternFill>
          <bgColor rgb="FFFF0000"/>
        </patternFill>
      </fill>
      <border>
        <left style="thin">
          <color auto="1"/>
        </left>
        <right style="thin">
          <color auto="1"/>
        </right>
        <top style="thin">
          <color auto="1"/>
        </top>
        <bottom style="thin">
          <color auto="1"/>
        </bottom>
      </border>
    </dxf>
    <dxf>
      <font>
        <b val="0"/>
        <i val="0"/>
        <color auto="1"/>
        <name val="ＭＳ Ｐゴシック"/>
        <scheme val="none"/>
      </font>
      <fill>
        <patternFill>
          <bgColor rgb="FFFF0000"/>
        </patternFill>
      </fill>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font>
        <b val="0"/>
        <i val="0"/>
        <color auto="1"/>
        <name val="ＭＳ Ｐゴシック"/>
        <scheme val="none"/>
      </font>
      <fill>
        <patternFill>
          <bgColor rgb="FFFF0000"/>
        </patternFill>
      </fill>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border>
        <left/>
        <right/>
        <top style="thin">
          <color auto="1"/>
        </top>
        <bottom/>
        <vertical/>
        <horizontal/>
      </border>
    </dxf>
    <dxf>
      <fill>
        <patternFill>
          <bgColor rgb="FFFF0000"/>
        </patternFill>
      </fill>
      <border>
        <left style="thin">
          <color auto="1"/>
        </left>
        <right style="thin">
          <color auto="1"/>
        </right>
        <top style="thin">
          <color auto="1"/>
        </top>
        <bottom style="thin">
          <color auto="1"/>
        </bottom>
      </border>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border>
        <left/>
        <right/>
        <top/>
        <bottom style="thin">
          <color auto="1"/>
        </bottom>
        <vertical/>
        <horizontal/>
      </border>
    </dxf>
    <dxf>
      <fill>
        <patternFill>
          <bgColor rgb="FFFF0000"/>
        </patternFill>
      </fill>
      <border>
        <left style="thin">
          <color auto="1"/>
        </left>
        <right style="thin">
          <color auto="1"/>
        </right>
        <top style="thin">
          <color auto="1"/>
        </top>
        <bottom style="thin">
          <color auto="1"/>
        </bottom>
      </border>
    </dxf>
    <dxf>
      <font>
        <b val="0"/>
        <i val="0"/>
        <color auto="1"/>
        <name val="ＭＳ Ｐゴシック"/>
        <scheme val="none"/>
      </font>
      <fill>
        <patternFill>
          <bgColor rgb="FFFF0000"/>
        </patternFill>
      </fill>
      <border>
        <left style="thin">
          <color auto="1"/>
        </left>
        <right style="thin">
          <color auto="1"/>
        </right>
        <top style="thin">
          <color auto="1"/>
        </top>
        <bottom style="thin">
          <color auto="1"/>
        </bottom>
      </border>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ill>
        <patternFill>
          <bgColor rgb="FFFF0000"/>
        </patternFill>
      </fill>
    </dxf>
    <dxf>
      <font>
        <b val="0"/>
        <i val="0"/>
        <color auto="1"/>
        <name val="ＭＳ Ｐゴシック"/>
        <scheme val="none"/>
      </font>
      <fill>
        <patternFill>
          <bgColor rgb="FFFF0000"/>
        </patternFill>
      </fill>
    </dxf>
    <dxf>
      <fill>
        <patternFill>
          <bgColor rgb="FFFF0000"/>
        </patternFill>
      </fill>
    </dxf>
    <dxf>
      <font>
        <b val="0"/>
        <i val="0"/>
        <color auto="1"/>
        <name val="ＭＳ Ｐゴシック"/>
        <scheme val="none"/>
      </font>
      <fill>
        <patternFill>
          <bgColor rgb="FFFF0000"/>
        </patternFill>
      </fill>
    </dxf>
    <dxf>
      <fill>
        <patternFill>
          <bgColor rgb="FFFF0000"/>
        </patternFill>
      </fill>
    </dxf>
    <dxf>
      <font>
        <b val="0"/>
        <i val="0"/>
        <color auto="1"/>
        <name val="ＭＳ Ｐゴシック"/>
        <scheme val="none"/>
      </font>
      <fill>
        <patternFill>
          <bgColor rgb="FFFF0000"/>
        </patternFill>
      </fill>
    </dxf>
    <dxf>
      <fill>
        <patternFill>
          <bgColor rgb="FFFF0000"/>
        </patternFill>
      </fill>
    </dxf>
    <dxf>
      <font>
        <b val="0"/>
        <i val="0"/>
        <color auto="1"/>
        <name val="ＭＳ Ｐゴシック"/>
        <scheme val="none"/>
      </font>
      <fill>
        <patternFill>
          <bgColor rgb="FFFF0000"/>
        </patternFill>
      </fill>
    </dxf>
    <dxf>
      <fill>
        <patternFill>
          <bgColor rgb="FFFF0000"/>
        </patternFill>
      </fill>
    </dxf>
    <dxf>
      <font>
        <b val="0"/>
        <i val="0"/>
        <color auto="1"/>
        <name val="ＭＳ Ｐゴシック"/>
        <scheme val="none"/>
      </font>
      <fill>
        <patternFill>
          <bgColor rgb="FFFF0000"/>
        </patternFill>
      </fill>
    </dxf>
    <dxf>
      <fill>
        <patternFill>
          <bgColor rgb="FFFF0000"/>
        </patternFill>
      </fill>
    </dxf>
    <dxf>
      <font>
        <b val="0"/>
        <i val="0"/>
        <color auto="1"/>
        <name val="ＭＳ Ｐゴシック"/>
        <scheme val="none"/>
      </font>
      <fill>
        <patternFill>
          <bgColor rgb="FFFF0000"/>
        </patternFill>
      </fill>
    </dxf>
    <dxf>
      <fill>
        <patternFill>
          <bgColor rgb="FFFF0000"/>
        </patternFill>
      </fill>
    </dxf>
    <dxf>
      <font>
        <b val="0"/>
        <i val="0"/>
        <color auto="1"/>
        <name val="ＭＳ Ｐゴシック"/>
        <scheme val="none"/>
      </font>
      <fill>
        <patternFill>
          <bgColor rgb="FFFF0000"/>
        </patternFill>
      </fill>
    </dxf>
    <dxf>
      <fill>
        <patternFill>
          <bgColor rgb="FFFF0000"/>
        </patternFill>
      </fill>
    </dxf>
    <dxf>
      <font>
        <b val="0"/>
        <i val="0"/>
        <color auto="1"/>
        <name val="ＭＳ Ｐゴシック"/>
        <scheme val="none"/>
      </font>
      <fill>
        <patternFill>
          <bgColor rgb="FFFF0000"/>
        </patternFill>
      </fill>
    </dxf>
    <dxf>
      <fill>
        <patternFill>
          <bgColor rgb="FFFF0000"/>
        </patternFill>
      </fill>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val="0"/>
        <color auto="1"/>
        <name val="ＭＳ Ｐゴシック"/>
        <scheme val="none"/>
      </font>
      <fill>
        <patternFill>
          <bgColor rgb="FFFF0000"/>
        </patternFill>
      </fill>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font>
        <b val="0"/>
        <i val="0"/>
        <color auto="1"/>
        <name val="ＭＳ Ｐゴシック"/>
        <scheme val="none"/>
      </font>
      <fill>
        <patternFill>
          <bgColor rgb="FFFF0000"/>
        </patternFill>
      </fill>
    </dxf>
    <dxf>
      <fill>
        <patternFill>
          <bgColor rgb="FFFF0000"/>
        </patternFill>
      </fill>
      <border>
        <left/>
        <right/>
        <top/>
        <bottom/>
      </border>
    </dxf>
    <dxf>
      <border>
        <left/>
        <right/>
        <top/>
        <bottom style="thin">
          <color auto="1"/>
        </bottom>
        <vertical/>
        <horizontal/>
      </border>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ill>
        <patternFill>
          <bgColor rgb="FFFF0000"/>
        </patternFill>
      </fill>
      <border>
        <left/>
        <right/>
        <top/>
        <bottom/>
      </border>
    </dxf>
    <dxf>
      <font>
        <b val="0"/>
        <i val="0"/>
        <color auto="1"/>
        <name val="ＭＳ Ｐゴシック"/>
        <scheme val="none"/>
      </font>
      <fill>
        <patternFill>
          <bgColor rgb="FFFF0000"/>
        </patternFill>
      </fill>
    </dxf>
    <dxf>
      <border>
        <left/>
        <right/>
        <top style="thin">
          <color auto="1"/>
        </top>
        <bottom/>
        <vertical/>
        <horizontal/>
      </border>
    </dxf>
    <dxf>
      <fill>
        <patternFill>
          <bgColor rgb="FFFF0000"/>
        </patternFill>
      </fill>
      <border>
        <left style="thin">
          <color auto="1"/>
        </left>
        <right style="thin">
          <color auto="1"/>
        </right>
        <top style="thin">
          <color auto="1"/>
        </top>
        <bottom style="thin">
          <color auto="1"/>
        </bottom>
      </border>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border>
        <left/>
        <right/>
        <top/>
        <bottom/>
        <vertical/>
        <horizontal/>
      </border>
    </dxf>
    <dxf>
      <fill>
        <patternFill>
          <bgColor rgb="FFFF0000"/>
        </patternFill>
      </fill>
      <border>
        <left style="thin">
          <color auto="1"/>
        </left>
        <right style="thin">
          <color auto="1"/>
        </right>
        <top style="thin">
          <color auto="1"/>
        </top>
        <bottom style="thin">
          <color auto="1"/>
        </bottom>
      </border>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val="0"/>
        <i val="0"/>
        <color auto="1"/>
        <name val="ＭＳ Ｐゴシック"/>
        <scheme val="none"/>
      </font>
      <fill>
        <patternFill>
          <bgColor rgb="FFFF0000"/>
        </patternFill>
      </fill>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strike val="0"/>
        <color rgb="FFFF0000"/>
      </font>
    </dxf>
    <dxf>
      <font>
        <b/>
        <i val="0"/>
        <strike val="0"/>
        <u/>
        <color rgb="FFCC3300"/>
        <name val="ＭＳ Ｐゴシック"/>
        <scheme val="none"/>
      </font>
    </dxf>
    <dxf>
      <font>
        <b/>
        <i val="0"/>
        <strike val="0"/>
        <u/>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strike val="0"/>
        <u/>
        <color rgb="FFCC3300"/>
        <name val="ＭＳ Ｐゴシック"/>
        <scheme val="none"/>
      </font>
    </dxf>
    <dxf>
      <font>
        <b/>
        <i val="0"/>
        <color rgb="FFCC3300"/>
        <name val="ＭＳ Ｐゴシック"/>
        <scheme val="none"/>
      </font>
    </dxf>
    <dxf>
      <font>
        <b/>
        <i val="0"/>
        <strike val="0"/>
        <color rgb="FFFF000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strike val="0"/>
        <color rgb="FFFF0000"/>
      </font>
    </dxf>
  </dxfs>
  <tableStyles count="0" defaultTableStyle="TableStyleMedium9" defaultPivotStyle="PivotStyleLight16"/>
  <colors>
    <mruColors>
      <color rgb="FFCC99FF"/>
      <color rgb="FFFFCCFF"/>
      <color rgb="FF99CCFF"/>
      <color rgb="FFCCFFCC"/>
      <color rgb="FFCCFFFF"/>
      <color rgb="FFFFFFCC"/>
      <color rgb="FFCCCCFF"/>
      <color rgb="FFFFCC99"/>
      <color rgb="FFCCFF33"/>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MGNS/Desktop/&#29694;&#27841;&#22577;&#21578;&#26360;R2/&#23665;&#64017;&#20462;&#27491;&#12467;&#12500;&#12540;R2&#26696;%20-%20ver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時の注意事項"/>
      <sheetName val="表紙①"/>
      <sheetName val="様式3（連絡先）"/>
      <sheetName val="様式4（全般事項）"/>
      <sheetName val="様式4（機能別）"/>
      <sheetName val="別紙1（満たしていない要件）"/>
      <sheetName val="別紙2（専門とするがんの診療状況）"/>
      <sheetName val="別紙３（緩和外来）"/>
      <sheetName val="別紙４（緩和病棟）"/>
      <sheetName val="別紙５（地域緩和ケア連携体制）"/>
      <sheetName val="別紙６（地域パス）"/>
      <sheetName val="別紙７（地域連携カンファ開催状況）"/>
      <sheetName val="別紙８（緩和メンバー）"/>
      <sheetName val="別紙９（患者支援）"/>
      <sheetName val="別紙10（診療実績）"/>
      <sheetName val="別紙11（相談内容）"/>
      <sheetName val="別紙12（相談支援センター対応状況）"/>
      <sheetName val="別紙13（相談支援センター体制）"/>
      <sheetName val="別紙14（連携協力体制）"/>
      <sheetName val="別紙15（専門外来）"/>
      <sheetName val="別紙16（院内がん登録）"/>
      <sheetName val="別紙17（臨床試験・治験）"/>
      <sheetName val="別紙18（PDCAサイクル）"/>
      <sheetName val="別紙19（医療安全）"/>
      <sheetName val="別紙20（連携協議会体制）"/>
      <sheetName val="別紙21（地域連携パス）"/>
      <sheetName val="別紙22（がん患者カウンセリング）"/>
      <sheetName val="別紙23（PCCメンバー）"/>
      <sheetName val="別紙24（集学的治療提供体制）"/>
      <sheetName val="別紙25（連携診療体制）"/>
      <sheetName val="別紙26（グループ指定の状況）"/>
      <sheetName val="別紙27（人材交流計画）"/>
      <sheetName val="別紙28（グループ指定の状況）"/>
    </sheetNames>
    <sheetDataSet>
      <sheetData sheetId="0" refreshError="1"/>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hyperlink" Target="https://izumi.tokushukai.or.jp/cancer_center/nursing_outpatient/stoma/" TargetMode="External"/><Relationship Id="rId2" Type="http://schemas.openxmlformats.org/officeDocument/2006/relationships/hyperlink" Target="https://izumi.tokushukai.or.jp/section/genetic_practice/" TargetMode="External"/><Relationship Id="rId1" Type="http://schemas.openxmlformats.org/officeDocument/2006/relationships/hyperlink" Target="https://izumi.tokushukai.or.jp/section/respiratory/" TargetMode="External"/><Relationship Id="rId4"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s://izumi.tokushukai.or.jp/section/ci/" TargetMode="External"/><Relationship Id="rId2" Type="http://schemas.openxmlformats.org/officeDocument/2006/relationships/hyperlink" Target="https://izumi.tokushukai.or.jp/section/ci/" TargetMode="External"/><Relationship Id="rId1" Type="http://schemas.openxmlformats.org/officeDocument/2006/relationships/hyperlink" Target="https://izumi.tokushukai.or.jp/section/ci/" TargetMode="External"/><Relationship Id="rId5" Type="http://schemas.openxmlformats.org/officeDocument/2006/relationships/printerSettings" Target="../printerSettings/printerSettings21.bin"/><Relationship Id="rId4" Type="http://schemas.openxmlformats.org/officeDocument/2006/relationships/hyperlink" Target="https://izumi.tokushukai.or.jp/section/ci/"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izumi.tokushukai.or.jp/cancer_center/" TargetMode="External"/><Relationship Id="rId13" Type="http://schemas.openxmlformats.org/officeDocument/2006/relationships/hyperlink" Target="https://izumi.tokushukai.or.jp/cancer_center/" TargetMode="External"/><Relationship Id="rId18" Type="http://schemas.openxmlformats.org/officeDocument/2006/relationships/hyperlink" Target="https://izumi.tokushukai.or.jp/cancer_center/" TargetMode="External"/><Relationship Id="rId3" Type="http://schemas.openxmlformats.org/officeDocument/2006/relationships/hyperlink" Target="https://izumi.tokushukai.or.jp/cancer_center/" TargetMode="External"/><Relationship Id="rId21" Type="http://schemas.openxmlformats.org/officeDocument/2006/relationships/printerSettings" Target="../printerSettings/printerSettings6.bin"/><Relationship Id="rId7" Type="http://schemas.openxmlformats.org/officeDocument/2006/relationships/hyperlink" Target="https://izumi.tokushukai.or.jp/cancer_center/" TargetMode="External"/><Relationship Id="rId12" Type="http://schemas.openxmlformats.org/officeDocument/2006/relationships/hyperlink" Target="https://izumi.tokushukai.or.jp/cancer_center/" TargetMode="External"/><Relationship Id="rId17" Type="http://schemas.openxmlformats.org/officeDocument/2006/relationships/hyperlink" Target="https://izumi.tokushukai.or.jp/cancer_center/" TargetMode="External"/><Relationship Id="rId2" Type="http://schemas.openxmlformats.org/officeDocument/2006/relationships/hyperlink" Target="https://izumi.tokushukai.or.jp/cancer_center/" TargetMode="External"/><Relationship Id="rId16" Type="http://schemas.openxmlformats.org/officeDocument/2006/relationships/hyperlink" Target="https://izumi.tokushukai.or.jp/cancer_center/" TargetMode="External"/><Relationship Id="rId20" Type="http://schemas.openxmlformats.org/officeDocument/2006/relationships/hyperlink" Target="https://izumi.tokushukai.or.jp/cancer_center/" TargetMode="External"/><Relationship Id="rId1" Type="http://schemas.openxmlformats.org/officeDocument/2006/relationships/hyperlink" Target="https://izumi.tokushukai.or.jp/cancer_center/" TargetMode="External"/><Relationship Id="rId6" Type="http://schemas.openxmlformats.org/officeDocument/2006/relationships/hyperlink" Target="https://izumi.tokushukai.or.jp/cancer_center/" TargetMode="External"/><Relationship Id="rId11" Type="http://schemas.openxmlformats.org/officeDocument/2006/relationships/hyperlink" Target="https://izumi.tokushukai.or.jp/cancer_center/" TargetMode="External"/><Relationship Id="rId5" Type="http://schemas.openxmlformats.org/officeDocument/2006/relationships/hyperlink" Target="https://izumi.tokushukai.or.jp/cancer_center/" TargetMode="External"/><Relationship Id="rId15" Type="http://schemas.openxmlformats.org/officeDocument/2006/relationships/hyperlink" Target="https://izumi.tokushukai.or.jp/cancer_center/" TargetMode="External"/><Relationship Id="rId10" Type="http://schemas.openxmlformats.org/officeDocument/2006/relationships/hyperlink" Target="https://izumi.tokushukai.or.jp/cancer_center/" TargetMode="External"/><Relationship Id="rId19" Type="http://schemas.openxmlformats.org/officeDocument/2006/relationships/hyperlink" Target="https://izumi.tokushukai.or.jp/cancer_center/" TargetMode="External"/><Relationship Id="rId4" Type="http://schemas.openxmlformats.org/officeDocument/2006/relationships/hyperlink" Target="https://izumi.tokushukai.or.jp/cancer_center/" TargetMode="External"/><Relationship Id="rId9" Type="http://schemas.openxmlformats.org/officeDocument/2006/relationships/hyperlink" Target="https://izumi.tokushukai.or.jp/cancer_center/" TargetMode="External"/><Relationship Id="rId14" Type="http://schemas.openxmlformats.org/officeDocument/2006/relationships/hyperlink" Target="https://izumi.tokushukai.or.jp/cancer_center/"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izumi.tokushukai.or.jp/section/palliative_care/"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izumi.tokushukai.or.jp/cancer_center/supportcenter/" TargetMode="External"/><Relationship Id="rId2" Type="http://schemas.openxmlformats.org/officeDocument/2006/relationships/hyperlink" Target="https://izumi.tokushukai.or.jp/cancer_center/supportcenter/" TargetMode="External"/><Relationship Id="rId1" Type="http://schemas.openxmlformats.org/officeDocument/2006/relationships/hyperlink" Target="https://izumi.tokushukai.or.jp/cancer_center/palliative_care/"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showGridLines="0" tabSelected="1" view="pageBreakPreview" zoomScaleNormal="100" zoomScaleSheetLayoutView="100" workbookViewId="0">
      <selection activeCell="M18" sqref="M18"/>
    </sheetView>
  </sheetViews>
  <sheetFormatPr defaultColWidth="9" defaultRowHeight="13.5" x14ac:dyDescent="0.15"/>
  <cols>
    <col min="1" max="2" width="3.625" style="901" customWidth="1"/>
    <col min="3" max="3" width="21.125" style="950" customWidth="1"/>
    <col min="4" max="4" width="10.625" style="950" customWidth="1"/>
    <col min="5" max="5" width="21.125" style="950" customWidth="1"/>
    <col min="6" max="6" width="10.625" style="950" customWidth="1"/>
    <col min="7" max="7" width="21.125" style="950" customWidth="1"/>
    <col min="8" max="8" width="6.625" style="901" customWidth="1"/>
    <col min="9" max="16384" width="9" style="901"/>
  </cols>
  <sheetData>
    <row r="1" spans="1:9" ht="50.1" customHeight="1" x14ac:dyDescent="0.15">
      <c r="A1" s="1593" t="s">
        <v>2292</v>
      </c>
      <c r="B1" s="1594"/>
      <c r="C1" s="1594"/>
      <c r="D1" s="1594"/>
      <c r="E1" s="1594"/>
      <c r="F1" s="1594"/>
      <c r="G1" s="1594"/>
      <c r="H1" s="1595"/>
    </row>
    <row r="2" spans="1:9" ht="60" customHeight="1" thickBot="1" x14ac:dyDescent="0.2">
      <c r="A2" s="902"/>
      <c r="B2" s="1596" t="s">
        <v>852</v>
      </c>
      <c r="C2" s="1596"/>
      <c r="D2" s="1596"/>
      <c r="E2" s="1596"/>
      <c r="F2" s="1596"/>
      <c r="G2" s="1596"/>
      <c r="H2" s="903"/>
    </row>
    <row r="3" spans="1:9" ht="24.95" customHeight="1" thickTop="1" x14ac:dyDescent="0.15">
      <c r="A3" s="904" t="s">
        <v>854</v>
      </c>
      <c r="B3" s="905" t="s">
        <v>855</v>
      </c>
      <c r="C3" s="906"/>
      <c r="D3" s="906"/>
      <c r="E3" s="906"/>
      <c r="F3" s="906"/>
      <c r="G3" s="906"/>
      <c r="H3" s="907"/>
    </row>
    <row r="4" spans="1:9" ht="20.100000000000001" customHeight="1" x14ac:dyDescent="0.15">
      <c r="A4" s="908"/>
      <c r="B4" s="909"/>
      <c r="C4" s="910" t="s">
        <v>856</v>
      </c>
      <c r="D4" s="911"/>
      <c r="E4" s="911"/>
      <c r="F4" s="911"/>
      <c r="G4" s="911"/>
      <c r="H4" s="912"/>
    </row>
    <row r="5" spans="1:9" ht="20.100000000000001" customHeight="1" x14ac:dyDescent="0.15">
      <c r="A5" s="908"/>
      <c r="B5" s="909"/>
      <c r="C5" s="910" t="s">
        <v>857</v>
      </c>
      <c r="D5" s="911"/>
      <c r="E5" s="911"/>
      <c r="F5" s="911"/>
      <c r="G5" s="911"/>
      <c r="H5" s="912"/>
    </row>
    <row r="6" spans="1:9" ht="20.100000000000001" customHeight="1" x14ac:dyDescent="0.15">
      <c r="A6" s="908"/>
      <c r="B6" s="909"/>
      <c r="C6" s="910" t="s">
        <v>858</v>
      </c>
      <c r="D6" s="911"/>
      <c r="E6" s="911"/>
      <c r="F6" s="911"/>
      <c r="G6" s="911"/>
      <c r="H6" s="912"/>
    </row>
    <row r="7" spans="1:9" ht="20.100000000000001" customHeight="1" x14ac:dyDescent="0.15">
      <c r="A7" s="908"/>
      <c r="B7" s="909"/>
      <c r="C7" s="913" t="s">
        <v>859</v>
      </c>
      <c r="D7" s="914"/>
      <c r="E7" s="914"/>
      <c r="F7" s="914"/>
      <c r="G7" s="914"/>
      <c r="H7" s="912"/>
    </row>
    <row r="8" spans="1:9" ht="39.950000000000003" customHeight="1" x14ac:dyDescent="0.15">
      <c r="A8" s="908"/>
      <c r="B8" s="909"/>
      <c r="C8" s="1597" t="s">
        <v>860</v>
      </c>
      <c r="D8" s="1597"/>
      <c r="E8" s="1597"/>
      <c r="F8" s="1597"/>
      <c r="G8" s="1597"/>
      <c r="H8" s="912"/>
    </row>
    <row r="9" spans="1:9" s="918" customFormat="1" ht="20.100000000000001" customHeight="1" thickBot="1" x14ac:dyDescent="0.2">
      <c r="A9" s="915"/>
      <c r="B9" s="916"/>
      <c r="C9" s="1598" t="s">
        <v>861</v>
      </c>
      <c r="D9" s="1599"/>
      <c r="E9" s="1599"/>
      <c r="F9" s="1599"/>
      <c r="G9" s="1599"/>
      <c r="H9" s="917"/>
      <c r="I9" s="915"/>
    </row>
    <row r="10" spans="1:9" s="922" customFormat="1" ht="39.950000000000003" customHeight="1" thickBot="1" x14ac:dyDescent="0.2">
      <c r="A10" s="919"/>
      <c r="B10" s="920"/>
      <c r="C10" s="1600" t="s">
        <v>862</v>
      </c>
      <c r="D10" s="1601"/>
      <c r="E10" s="1601"/>
      <c r="F10" s="1601"/>
      <c r="G10" s="1602"/>
      <c r="H10" s="921"/>
      <c r="I10" s="919"/>
    </row>
    <row r="11" spans="1:9" s="922" customFormat="1" ht="5.0999999999999996" customHeight="1" x14ac:dyDescent="0.15">
      <c r="A11" s="919"/>
      <c r="B11" s="920"/>
      <c r="C11" s="923"/>
      <c r="D11" s="923"/>
      <c r="E11" s="923"/>
      <c r="F11" s="923"/>
      <c r="G11" s="923"/>
      <c r="H11" s="921"/>
      <c r="I11" s="924"/>
    </row>
    <row r="12" spans="1:9" ht="24.95" customHeight="1" x14ac:dyDescent="0.15">
      <c r="A12" s="925" t="s">
        <v>853</v>
      </c>
      <c r="B12" s="926" t="s">
        <v>863</v>
      </c>
      <c r="C12" s="927"/>
      <c r="D12" s="927"/>
      <c r="E12" s="927"/>
      <c r="F12" s="927"/>
      <c r="G12" s="927"/>
      <c r="H12" s="928"/>
    </row>
    <row r="13" spans="1:9" ht="24.95" customHeight="1" x14ac:dyDescent="0.15">
      <c r="A13" s="929"/>
      <c r="B13" s="930" t="s">
        <v>864</v>
      </c>
      <c r="C13" s="930"/>
      <c r="D13" s="931"/>
      <c r="E13" s="931"/>
      <c r="F13" s="931"/>
      <c r="G13" s="931"/>
      <c r="H13" s="921"/>
    </row>
    <row r="14" spans="1:9" ht="20.100000000000001" customHeight="1" x14ac:dyDescent="0.15">
      <c r="A14" s="932"/>
      <c r="B14" s="933" t="s">
        <v>865</v>
      </c>
      <c r="C14" s="934" t="s">
        <v>866</v>
      </c>
      <c r="D14" s="935"/>
      <c r="E14" s="935"/>
      <c r="F14" s="935"/>
      <c r="G14" s="935"/>
      <c r="H14" s="936"/>
    </row>
    <row r="15" spans="1:9" ht="41.25" customHeight="1" x14ac:dyDescent="0.15">
      <c r="A15" s="908"/>
      <c r="B15" s="909"/>
      <c r="C15" s="1603" t="s">
        <v>2028</v>
      </c>
      <c r="D15" s="1603"/>
      <c r="E15" s="1603"/>
      <c r="F15" s="1603"/>
      <c r="G15" s="1603"/>
      <c r="H15" s="912"/>
    </row>
    <row r="16" spans="1:9" ht="39.950000000000003" customHeight="1" x14ac:dyDescent="0.15">
      <c r="A16" s="908"/>
      <c r="B16" s="909"/>
      <c r="C16" s="1589" t="s">
        <v>867</v>
      </c>
      <c r="D16" s="1589"/>
      <c r="E16" s="1589"/>
      <c r="F16" s="1589"/>
      <c r="G16" s="1589"/>
      <c r="H16" s="912"/>
    </row>
    <row r="17" spans="1:8" ht="20.100000000000001" customHeight="1" x14ac:dyDescent="0.15">
      <c r="A17" s="932"/>
      <c r="B17" s="933" t="s">
        <v>865</v>
      </c>
      <c r="C17" s="937" t="s">
        <v>868</v>
      </c>
      <c r="D17" s="935"/>
      <c r="E17" s="935"/>
      <c r="F17" s="935"/>
      <c r="G17" s="935"/>
      <c r="H17" s="936"/>
    </row>
    <row r="18" spans="1:8" ht="39.950000000000003" customHeight="1" x14ac:dyDescent="0.15">
      <c r="A18" s="908"/>
      <c r="B18" s="909"/>
      <c r="C18" s="1588" t="s">
        <v>869</v>
      </c>
      <c r="D18" s="1588"/>
      <c r="E18" s="1588"/>
      <c r="F18" s="1588"/>
      <c r="G18" s="1588"/>
      <c r="H18" s="912"/>
    </row>
    <row r="19" spans="1:8" ht="39.950000000000003" customHeight="1" thickBot="1" x14ac:dyDescent="0.2">
      <c r="A19" s="908"/>
      <c r="B19" s="909"/>
      <c r="C19" s="1589" t="s">
        <v>1970</v>
      </c>
      <c r="D19" s="1589"/>
      <c r="E19" s="1589"/>
      <c r="F19" s="1589"/>
      <c r="G19" s="1589"/>
      <c r="H19" s="912"/>
    </row>
    <row r="20" spans="1:8" ht="39.950000000000003" customHeight="1" thickBot="1" x14ac:dyDescent="0.2">
      <c r="A20" s="908"/>
      <c r="B20" s="909"/>
      <c r="C20" s="1590" t="s">
        <v>870</v>
      </c>
      <c r="D20" s="1591"/>
      <c r="E20" s="1591"/>
      <c r="F20" s="1591"/>
      <c r="G20" s="1592"/>
      <c r="H20" s="912"/>
    </row>
    <row r="21" spans="1:8" ht="5.0999999999999996" customHeight="1" x14ac:dyDescent="0.15">
      <c r="A21" s="908"/>
      <c r="B21" s="909"/>
      <c r="C21" s="938"/>
      <c r="D21" s="938"/>
      <c r="E21" s="938"/>
      <c r="F21" s="938"/>
      <c r="G21" s="938"/>
      <c r="H21" s="912"/>
    </row>
    <row r="22" spans="1:8" ht="20.100000000000001" customHeight="1" x14ac:dyDescent="0.15">
      <c r="A22" s="932"/>
      <c r="B22" s="933" t="s">
        <v>865</v>
      </c>
      <c r="C22" s="937" t="s">
        <v>871</v>
      </c>
      <c r="D22" s="935"/>
      <c r="E22" s="935"/>
      <c r="F22" s="935"/>
      <c r="G22" s="935"/>
      <c r="H22" s="936"/>
    </row>
    <row r="23" spans="1:8" ht="39.950000000000003" customHeight="1" x14ac:dyDescent="0.15">
      <c r="A23" s="908"/>
      <c r="B23" s="909"/>
      <c r="C23" s="1589" t="s">
        <v>2010</v>
      </c>
      <c r="D23" s="1589"/>
      <c r="E23" s="1589"/>
      <c r="F23" s="1589"/>
      <c r="G23" s="1589"/>
      <c r="H23" s="912"/>
    </row>
    <row r="24" spans="1:8" s="1445" customFormat="1" ht="39.950000000000003" customHeight="1" x14ac:dyDescent="0.15">
      <c r="A24" s="1446"/>
      <c r="B24" s="1447"/>
      <c r="C24" s="1588" t="s">
        <v>2011</v>
      </c>
      <c r="D24" s="1588"/>
      <c r="E24" s="1588"/>
      <c r="F24" s="1588"/>
      <c r="G24" s="1588"/>
      <c r="H24" s="1448"/>
    </row>
    <row r="25" spans="1:8" ht="20.100000000000001" customHeight="1" thickBot="1" x14ac:dyDescent="0.2">
      <c r="A25" s="908"/>
      <c r="B25" s="909"/>
      <c r="C25" s="910" t="s">
        <v>872</v>
      </c>
      <c r="D25" s="911"/>
      <c r="E25" s="911"/>
      <c r="F25" s="911"/>
      <c r="G25" s="911"/>
      <c r="H25" s="912"/>
    </row>
    <row r="26" spans="1:8" ht="20.100000000000001" customHeight="1" thickBot="1" x14ac:dyDescent="0.2">
      <c r="A26" s="908"/>
      <c r="B26" s="909"/>
      <c r="C26" s="939"/>
      <c r="D26" s="911"/>
      <c r="E26" s="940"/>
      <c r="F26" s="911"/>
      <c r="G26" s="941"/>
      <c r="H26" s="912"/>
    </row>
    <row r="27" spans="1:8" ht="20.100000000000001" customHeight="1" x14ac:dyDescent="0.15">
      <c r="A27" s="908"/>
      <c r="B27" s="909"/>
      <c r="C27" s="942" t="s">
        <v>873</v>
      </c>
      <c r="D27" s="911"/>
      <c r="E27" s="942" t="s">
        <v>874</v>
      </c>
      <c r="F27" s="911"/>
      <c r="G27" s="942" t="s">
        <v>875</v>
      </c>
      <c r="H27" s="912"/>
    </row>
    <row r="28" spans="1:8" ht="39.950000000000003" customHeight="1" thickBot="1" x14ac:dyDescent="0.2">
      <c r="A28" s="908"/>
      <c r="B28" s="909"/>
      <c r="C28" s="1589" t="s">
        <v>876</v>
      </c>
      <c r="D28" s="1589"/>
      <c r="E28" s="1589"/>
      <c r="F28" s="1589"/>
      <c r="G28" s="1589"/>
      <c r="H28" s="912"/>
    </row>
    <row r="29" spans="1:8" ht="39.950000000000003" customHeight="1" thickBot="1" x14ac:dyDescent="0.2">
      <c r="A29" s="908"/>
      <c r="B29" s="909"/>
      <c r="C29" s="1590" t="s">
        <v>877</v>
      </c>
      <c r="D29" s="1591"/>
      <c r="E29" s="1591"/>
      <c r="F29" s="1591"/>
      <c r="G29" s="1592"/>
      <c r="H29" s="912"/>
    </row>
    <row r="30" spans="1:8" ht="5.0999999999999996" customHeight="1" x14ac:dyDescent="0.15">
      <c r="A30" s="908"/>
      <c r="B30" s="909"/>
      <c r="C30" s="938"/>
      <c r="D30" s="938"/>
      <c r="E30" s="938"/>
      <c r="F30" s="938"/>
      <c r="G30" s="938"/>
      <c r="H30" s="912"/>
    </row>
    <row r="31" spans="1:8" ht="20.100000000000001" customHeight="1" x14ac:dyDescent="0.15">
      <c r="A31" s="932"/>
      <c r="B31" s="943" t="s">
        <v>865</v>
      </c>
      <c r="C31" s="944" t="s">
        <v>878</v>
      </c>
      <c r="D31" s="945"/>
      <c r="E31" s="945"/>
      <c r="F31" s="945"/>
      <c r="G31" s="945"/>
      <c r="H31" s="936"/>
    </row>
    <row r="32" spans="1:8" s="922" customFormat="1" ht="20.100000000000001" customHeight="1" x14ac:dyDescent="0.15">
      <c r="A32" s="919"/>
      <c r="B32" s="920"/>
      <c r="C32" s="930" t="s">
        <v>2282</v>
      </c>
      <c r="D32" s="946"/>
      <c r="E32" s="946"/>
      <c r="F32" s="946"/>
      <c r="G32" s="946"/>
      <c r="H32" s="921"/>
    </row>
    <row r="33" spans="1:9" s="922" customFormat="1" ht="39.950000000000003" customHeight="1" x14ac:dyDescent="0.15">
      <c r="A33" s="919"/>
      <c r="B33" s="920"/>
      <c r="C33" s="1586" t="s">
        <v>879</v>
      </c>
      <c r="D33" s="1586"/>
      <c r="E33" s="1586"/>
      <c r="F33" s="1586"/>
      <c r="G33" s="1586"/>
      <c r="H33" s="921"/>
    </row>
    <row r="34" spans="1:9" s="922" customFormat="1" ht="39.950000000000003" customHeight="1" x14ac:dyDescent="0.15">
      <c r="A34" s="947"/>
      <c r="B34" s="948"/>
      <c r="C34" s="1587" t="s">
        <v>880</v>
      </c>
      <c r="D34" s="1587"/>
      <c r="E34" s="1587"/>
      <c r="F34" s="1587"/>
      <c r="G34" s="1587"/>
      <c r="H34" s="949"/>
    </row>
    <row r="35" spans="1:9" x14ac:dyDescent="0.15">
      <c r="I35" s="238" t="s">
        <v>553</v>
      </c>
    </row>
  </sheetData>
  <sheetProtection formatCells="0" formatColumns="0" formatRows="0" insertHyperlinks="0"/>
  <mergeCells count="16">
    <mergeCell ref="C16:G16"/>
    <mergeCell ref="A1:H1"/>
    <mergeCell ref="B2:G2"/>
    <mergeCell ref="C8:G8"/>
    <mergeCell ref="C9:G9"/>
    <mergeCell ref="C10:G10"/>
    <mergeCell ref="C15:G15"/>
    <mergeCell ref="C33:G33"/>
    <mergeCell ref="C34:G34"/>
    <mergeCell ref="C18:G18"/>
    <mergeCell ref="C19:G19"/>
    <mergeCell ref="C20:G20"/>
    <mergeCell ref="C23:G23"/>
    <mergeCell ref="C28:G28"/>
    <mergeCell ref="C29:G29"/>
    <mergeCell ref="C24:G24"/>
  </mergeCells>
  <phoneticPr fontId="4"/>
  <dataValidations count="2">
    <dataValidation type="list" allowBlank="1" showInputMessage="1" showErrorMessage="1" sqref="G26">
      <formula1>"はい,いいえ"</formula1>
    </dataValidation>
    <dataValidation type="decimal" imeMode="disabled" operator="greaterThanOrEqual" allowBlank="1" showInputMessage="1" showErrorMessage="1" error="数値を入力してください" prompt="数値を入力" sqref="E26">
      <formula1>0</formula1>
    </dataValidation>
  </dataValidations>
  <printOptions horizontalCentered="1"/>
  <pageMargins left="0.39370078740157483" right="0.39370078740157483" top="0.59055118110236227" bottom="0.59055118110236227" header="0.35433070866141736" footer="0.27559055118110237"/>
  <pageSetup paperSize="9" scale="98" fitToHeight="0" orientation="portrait" cellComments="asDisplayed" r:id="rId1"/>
  <headerFooter>
    <oddHeader>&amp;Rver.2.0</oddHeader>
    <oddFooter>&amp;C&amp;P/&amp;N&amp;R&amp;A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L28"/>
  <sheetViews>
    <sheetView showGridLines="0" view="pageBreakPreview" zoomScaleNormal="100" zoomScaleSheetLayoutView="100" zoomScalePageLayoutView="80" workbookViewId="0">
      <selection activeCell="I2" sqref="I2"/>
    </sheetView>
  </sheetViews>
  <sheetFormatPr defaultColWidth="9" defaultRowHeight="18.75" x14ac:dyDescent="0.15"/>
  <cols>
    <col min="1" max="1" width="4.125" style="80" customWidth="1"/>
    <col min="2" max="2" width="45.625" style="142" customWidth="1"/>
    <col min="3" max="3" width="15.625" style="142" customWidth="1"/>
    <col min="4" max="4" width="20.625" style="142" customWidth="1"/>
    <col min="5" max="5" width="23.625" style="142" customWidth="1"/>
    <col min="6" max="6" width="13.625" style="142" customWidth="1"/>
    <col min="7" max="8" width="8.625" style="143" customWidth="1"/>
    <col min="9" max="9" width="12.625" style="142" customWidth="1"/>
    <col min="10" max="10" width="15" style="142" customWidth="1"/>
    <col min="11" max="11" width="2.25" style="142" customWidth="1"/>
    <col min="12" max="12" width="80.625" style="142" customWidth="1"/>
    <col min="13" max="16384" width="9" style="142"/>
  </cols>
  <sheetData>
    <row r="1" spans="1:12" s="145" customFormat="1" ht="20.25" customHeight="1" thickBot="1" x14ac:dyDescent="0.2">
      <c r="A1" s="1787" t="s">
        <v>431</v>
      </c>
      <c r="B1" s="1787"/>
      <c r="C1" s="1787"/>
      <c r="D1" s="1787"/>
      <c r="E1" s="1787"/>
      <c r="F1" s="1787"/>
      <c r="G1" s="1787"/>
      <c r="H1" s="1787"/>
      <c r="I1" s="1787"/>
      <c r="K1" s="1161" t="s">
        <v>1724</v>
      </c>
    </row>
    <row r="2" spans="1:12" s="145" customFormat="1" ht="24.95" customHeight="1" thickTop="1" thickBot="1" x14ac:dyDescent="0.2">
      <c r="A2" s="319"/>
      <c r="B2" s="1857" t="s">
        <v>563</v>
      </c>
      <c r="C2" s="1857"/>
      <c r="D2" s="1857"/>
      <c r="E2" s="1857"/>
      <c r="F2" s="1857"/>
      <c r="G2" s="1857"/>
      <c r="H2" s="1858"/>
      <c r="I2" s="331" t="s">
        <v>438</v>
      </c>
      <c r="J2" s="1854" t="str">
        <f>IF(AND(B13&lt;&gt;"",C13&lt;&gt;"",D13&lt;&gt;"",E13&lt;&gt;"",F13&lt;&gt;"",G13&lt;&gt;"",H13&lt;&gt;"",I13&lt;&gt;"",I2="あり"),"",IF(I2="あり","←総数と延べ数の記載及び下の表の少なくとも１項目には入力が必要です",IF(I2="","←「あり」か「なし」を選択してください","")))</f>
        <v/>
      </c>
      <c r="K2" s="1161" t="s">
        <v>1907</v>
      </c>
    </row>
    <row r="3" spans="1:12" s="145" customFormat="1" ht="5.0999999999999996" customHeight="1" thickTop="1" x14ac:dyDescent="0.15">
      <c r="A3" s="310"/>
      <c r="B3" s="358"/>
      <c r="C3" s="359"/>
      <c r="D3" s="359"/>
      <c r="E3" s="358"/>
      <c r="F3" s="358"/>
      <c r="G3" s="360"/>
      <c r="H3" s="360"/>
      <c r="I3" s="358"/>
      <c r="J3" s="1854"/>
      <c r="K3" s="75"/>
    </row>
    <row r="4" spans="1:12" s="145" customFormat="1" ht="20.25" customHeight="1" x14ac:dyDescent="0.15">
      <c r="A4" s="310"/>
      <c r="B4" s="359"/>
      <c r="C4" s="359"/>
      <c r="D4" s="359"/>
      <c r="E4" s="321" t="s">
        <v>473</v>
      </c>
      <c r="F4" s="1931" t="str">
        <f>表紙①!E2</f>
        <v>和泉市立総合医療センター</v>
      </c>
      <c r="G4" s="1932"/>
      <c r="H4" s="1932"/>
      <c r="I4" s="1933"/>
      <c r="J4" s="1854"/>
      <c r="K4" s="1161" t="s">
        <v>1957</v>
      </c>
    </row>
    <row r="5" spans="1:12" s="145" customFormat="1" ht="20.25" customHeight="1" thickBot="1" x14ac:dyDescent="0.2">
      <c r="A5" s="310"/>
      <c r="B5" s="359"/>
      <c r="C5" s="359"/>
      <c r="D5" s="359"/>
      <c r="E5" s="287" t="s">
        <v>2024</v>
      </c>
      <c r="F5" s="39" t="s">
        <v>2130</v>
      </c>
      <c r="G5" s="549"/>
      <c r="H5" s="361"/>
      <c r="I5" s="361"/>
      <c r="J5" s="1854"/>
      <c r="L5" s="1472" t="s">
        <v>545</v>
      </c>
    </row>
    <row r="6" spans="1:12" s="5" customFormat="1" ht="20.25" customHeight="1" thickBot="1" x14ac:dyDescent="0.2">
      <c r="A6" s="309"/>
      <c r="B6" s="309"/>
      <c r="C6" s="309"/>
      <c r="D6" s="309"/>
      <c r="E6" s="309"/>
      <c r="F6" s="309"/>
      <c r="G6" s="352" t="s">
        <v>389</v>
      </c>
      <c r="H6" s="396">
        <v>7</v>
      </c>
      <c r="I6" s="362"/>
      <c r="J6" s="2030" t="str">
        <f>IF(AND(H6&lt;&gt;"",H7&lt;&gt;""),"",IF(I2="あり","←整数で入力してください",""))</f>
        <v/>
      </c>
      <c r="K6" s="140"/>
      <c r="L6" s="229"/>
    </row>
    <row r="7" spans="1:12" s="5" customFormat="1" ht="20.25" customHeight="1" thickBot="1" x14ac:dyDescent="0.2">
      <c r="A7" s="309"/>
      <c r="B7" s="309"/>
      <c r="C7" s="309"/>
      <c r="D7" s="309"/>
      <c r="E7" s="309"/>
      <c r="F7" s="309"/>
      <c r="G7" s="352" t="s">
        <v>388</v>
      </c>
      <c r="H7" s="396">
        <v>77</v>
      </c>
      <c r="I7" s="362"/>
      <c r="J7" s="2030"/>
      <c r="K7" s="140"/>
      <c r="L7" s="229"/>
    </row>
    <row r="8" spans="1:12" s="145" customFormat="1" ht="20.25" customHeight="1" x14ac:dyDescent="0.15">
      <c r="A8" s="310"/>
      <c r="B8" s="1369" t="s">
        <v>1984</v>
      </c>
      <c r="C8" s="359"/>
      <c r="D8" s="359"/>
      <c r="E8" s="358"/>
      <c r="F8" s="358"/>
      <c r="G8" s="360"/>
      <c r="H8" s="360"/>
      <c r="I8" s="358"/>
      <c r="L8" s="229"/>
    </row>
    <row r="9" spans="1:12" s="145" customFormat="1" ht="5.25" customHeight="1" x14ac:dyDescent="0.15">
      <c r="A9" s="310"/>
      <c r="B9" s="358"/>
      <c r="C9" s="359"/>
      <c r="D9" s="359"/>
      <c r="E9" s="358"/>
      <c r="F9" s="358"/>
      <c r="G9" s="360"/>
      <c r="H9" s="360"/>
      <c r="I9" s="358"/>
      <c r="L9" s="229"/>
    </row>
    <row r="10" spans="1:12" ht="50.25" customHeight="1" x14ac:dyDescent="0.15">
      <c r="A10" s="363"/>
      <c r="B10" s="364" t="s">
        <v>387</v>
      </c>
      <c r="C10" s="318" t="s">
        <v>386</v>
      </c>
      <c r="D10" s="318" t="s">
        <v>385</v>
      </c>
      <c r="E10" s="320" t="s">
        <v>24</v>
      </c>
      <c r="F10" s="365" t="s">
        <v>512</v>
      </c>
      <c r="G10" s="320" t="s">
        <v>384</v>
      </c>
      <c r="H10" s="320" t="s">
        <v>25</v>
      </c>
      <c r="I10" s="317" t="s">
        <v>452</v>
      </c>
      <c r="J10" s="144" t="s">
        <v>383</v>
      </c>
      <c r="K10" s="144"/>
      <c r="L10" s="229"/>
    </row>
    <row r="11" spans="1:12" ht="20.100000000000001" customHeight="1" x14ac:dyDescent="0.15">
      <c r="A11" s="366" t="s">
        <v>379</v>
      </c>
      <c r="B11" s="367" t="s">
        <v>382</v>
      </c>
      <c r="C11" s="313" t="s">
        <v>446</v>
      </c>
      <c r="D11" s="313" t="s">
        <v>381</v>
      </c>
      <c r="E11" s="313" t="s">
        <v>380</v>
      </c>
      <c r="F11" s="368">
        <v>8</v>
      </c>
      <c r="G11" s="369">
        <v>40</v>
      </c>
      <c r="H11" s="369">
        <v>15</v>
      </c>
      <c r="I11" s="552">
        <v>42936</v>
      </c>
      <c r="L11" s="229"/>
    </row>
    <row r="12" spans="1:12" ht="20.100000000000001" customHeight="1" thickBot="1" x14ac:dyDescent="0.2">
      <c r="A12" s="366" t="s">
        <v>379</v>
      </c>
      <c r="B12" s="339" t="s">
        <v>56</v>
      </c>
      <c r="C12" s="335" t="s">
        <v>517</v>
      </c>
      <c r="D12" s="335" t="s">
        <v>57</v>
      </c>
      <c r="E12" s="333" t="s">
        <v>378</v>
      </c>
      <c r="F12" s="336">
        <v>3</v>
      </c>
      <c r="G12" s="370">
        <v>5</v>
      </c>
      <c r="H12" s="370">
        <v>0</v>
      </c>
      <c r="I12" s="553">
        <v>42917</v>
      </c>
      <c r="L12" s="229"/>
    </row>
    <row r="13" spans="1:12" ht="30.95" customHeight="1" thickBot="1" x14ac:dyDescent="0.2">
      <c r="A13" s="303">
        <v>1</v>
      </c>
      <c r="B13" s="1562" t="s">
        <v>2363</v>
      </c>
      <c r="C13" s="337" t="s">
        <v>2364</v>
      </c>
      <c r="D13" s="337" t="s">
        <v>2365</v>
      </c>
      <c r="E13" s="337" t="s">
        <v>2366</v>
      </c>
      <c r="F13" s="397">
        <v>15</v>
      </c>
      <c r="G13" s="397">
        <v>322</v>
      </c>
      <c r="H13" s="397">
        <v>33</v>
      </c>
      <c r="I13" s="429">
        <v>43160</v>
      </c>
      <c r="L13" s="229"/>
    </row>
    <row r="14" spans="1:12" ht="30.95" customHeight="1" thickBot="1" x14ac:dyDescent="0.2">
      <c r="A14" s="303">
        <v>2</v>
      </c>
      <c r="B14" s="1562" t="s">
        <v>2367</v>
      </c>
      <c r="C14" s="337" t="s">
        <v>2368</v>
      </c>
      <c r="D14" s="337" t="s">
        <v>2369</v>
      </c>
      <c r="E14" s="337" t="s">
        <v>2366</v>
      </c>
      <c r="F14" s="397">
        <v>8</v>
      </c>
      <c r="G14" s="397">
        <v>322</v>
      </c>
      <c r="H14" s="397">
        <v>18</v>
      </c>
      <c r="I14" s="429">
        <v>43739</v>
      </c>
      <c r="L14" s="229"/>
    </row>
    <row r="15" spans="1:12" ht="30.95" customHeight="1" thickBot="1" x14ac:dyDescent="0.2">
      <c r="A15" s="303">
        <v>3</v>
      </c>
      <c r="B15" s="1562" t="s">
        <v>382</v>
      </c>
      <c r="C15" s="337" t="s">
        <v>2370</v>
      </c>
      <c r="D15" s="337" t="s">
        <v>2365</v>
      </c>
      <c r="E15" s="337" t="s">
        <v>2366</v>
      </c>
      <c r="F15" s="397">
        <v>12</v>
      </c>
      <c r="G15" s="397">
        <v>322</v>
      </c>
      <c r="H15" s="397">
        <v>12</v>
      </c>
      <c r="I15" s="429">
        <v>43862</v>
      </c>
      <c r="L15" s="229"/>
    </row>
    <row r="16" spans="1:12" ht="30.95" customHeight="1" thickBot="1" x14ac:dyDescent="0.2">
      <c r="A16" s="303">
        <v>4</v>
      </c>
      <c r="B16" s="1562" t="s">
        <v>2371</v>
      </c>
      <c r="C16" s="337" t="s">
        <v>2372</v>
      </c>
      <c r="D16" s="337" t="s">
        <v>2365</v>
      </c>
      <c r="E16" s="337" t="s">
        <v>2366</v>
      </c>
      <c r="F16" s="397">
        <v>4</v>
      </c>
      <c r="G16" s="397">
        <v>322</v>
      </c>
      <c r="H16" s="397">
        <v>5</v>
      </c>
      <c r="I16" s="429">
        <v>43862</v>
      </c>
      <c r="L16" s="229"/>
    </row>
    <row r="17" spans="1:12" ht="30.95" customHeight="1" thickBot="1" x14ac:dyDescent="0.2">
      <c r="A17" s="303">
        <v>5</v>
      </c>
      <c r="B17" s="1562" t="s">
        <v>2373</v>
      </c>
      <c r="C17" s="337" t="s">
        <v>2364</v>
      </c>
      <c r="D17" s="337" t="s">
        <v>2374</v>
      </c>
      <c r="E17" s="337" t="s">
        <v>2366</v>
      </c>
      <c r="F17" s="397">
        <v>4</v>
      </c>
      <c r="G17" s="397">
        <v>322</v>
      </c>
      <c r="H17" s="397">
        <v>4</v>
      </c>
      <c r="I17" s="429">
        <v>43160</v>
      </c>
      <c r="L17" s="230"/>
    </row>
    <row r="18" spans="1:12" x14ac:dyDescent="0.15">
      <c r="A18" s="142"/>
      <c r="G18" s="142"/>
      <c r="H18" s="142"/>
      <c r="J18" s="235" t="s">
        <v>552</v>
      </c>
      <c r="K18" s="235"/>
    </row>
    <row r="19" spans="1:12" x14ac:dyDescent="0.15">
      <c r="A19" s="142"/>
      <c r="G19" s="142"/>
      <c r="H19" s="142"/>
    </row>
    <row r="20" spans="1:12" x14ac:dyDescent="0.15">
      <c r="A20" s="142"/>
      <c r="G20" s="142"/>
      <c r="H20" s="142"/>
    </row>
    <row r="21" spans="1:12" x14ac:dyDescent="0.15">
      <c r="A21" s="142"/>
      <c r="G21" s="142"/>
      <c r="H21" s="142"/>
    </row>
    <row r="22" spans="1:12" x14ac:dyDescent="0.15">
      <c r="A22" s="142"/>
      <c r="G22" s="142"/>
      <c r="H22" s="142"/>
    </row>
    <row r="23" spans="1:12" x14ac:dyDescent="0.15">
      <c r="A23" s="142"/>
      <c r="G23" s="142"/>
      <c r="H23" s="142"/>
    </row>
    <row r="24" spans="1:12" x14ac:dyDescent="0.15">
      <c r="A24" s="142"/>
      <c r="G24" s="142"/>
      <c r="H24" s="142"/>
    </row>
    <row r="25" spans="1:12" x14ac:dyDescent="0.15">
      <c r="A25" s="142"/>
      <c r="G25" s="142"/>
      <c r="H25" s="142"/>
    </row>
    <row r="26" spans="1:12" x14ac:dyDescent="0.15">
      <c r="A26" s="142"/>
      <c r="G26" s="142"/>
      <c r="H26" s="142"/>
    </row>
    <row r="27" spans="1:12" x14ac:dyDescent="0.15">
      <c r="A27" s="142"/>
      <c r="G27" s="142"/>
      <c r="H27" s="142"/>
    </row>
    <row r="28" spans="1:12" x14ac:dyDescent="0.15">
      <c r="A28" s="142"/>
      <c r="G28" s="142"/>
      <c r="H28" s="142"/>
    </row>
  </sheetData>
  <sheetProtection formatCells="0" formatColumns="0" formatRows="0" insertHyperlinks="0"/>
  <mergeCells count="5">
    <mergeCell ref="F4:I4"/>
    <mergeCell ref="A1:I1"/>
    <mergeCell ref="B2:H2"/>
    <mergeCell ref="J2:J5"/>
    <mergeCell ref="J6:J7"/>
  </mergeCells>
  <phoneticPr fontId="4"/>
  <dataValidations count="7">
    <dataValidation type="list" allowBlank="1" showInputMessage="1" showErrorMessage="1" sqref="E13:E17">
      <formula1>"都道府県内統一,地域内複数施設,1施設のみ"</formula1>
    </dataValidation>
    <dataValidation type="list" allowBlank="1" showInputMessage="1" showErrorMessage="1" sqref="D13:D17">
      <formula1>"術後フォロー（化療なし）,術後フォロー（化療あり）,化療,治療前フォローアップ,緩和移行,がん疼痛や呼吸困難,その他"</formula1>
    </dataValidation>
    <dataValidation type="list" allowBlank="1" showInputMessage="1" showErrorMessage="1" sqref="C13:C17">
      <formula1>"肺がん,胃がん,大腸がん,肝がん,乳がん,各がん共通,脳腫瘍,脊髄腫瘍,眼・眼窩腫瘍,口腔がん,咽頭がん・喉頭がん,甲状腺がん,縦隔腫瘍,中皮腫,食道がん,小腸がん,GIST,膵がん,胆道がん,腎がん,尿路がん,膀胱がん,副腎腫瘍,前立腺がん,精巣がん,その他の男性生殖器がん,子宮がん,卵巣がん,その他の女性生殖器がん,皮膚腫瘍,悪性骨軟部腫瘍,  血液腫瘍,後腹膜・腹膜腫瘍,性腺外胚細胞腫瘍,原発不明がん,小児脳腫瘍,小児の眼・眼窩腫瘍,小児悪性骨軟部腫瘍,その他の小児固形腫瘍,小児血液腫瘍"</formula1>
    </dataValidation>
    <dataValidation type="whole" imeMode="disabled" operator="greaterThanOrEqual" allowBlank="1" showInputMessage="1" showErrorMessage="1" error="整数で入力してください" prompt="整数で入力" sqref="H6:H7 F13:H17">
      <formula1>0</formula1>
    </dataValidation>
    <dataValidation allowBlank="1" showInputMessage="1" showErrorMessage="1" prompt="表紙シートの病院名を反映" sqref="F4:I4"/>
    <dataValidation type="list" allowBlank="1" showInputMessage="1" showErrorMessage="1" prompt="表紙①に反映されます" sqref="I2">
      <formula1>"あり,なし"</formula1>
    </dataValidation>
    <dataValidation imeMode="disabled" operator="lessThanOrEqual" allowBlank="1" showInputMessage="1" showErrorMessage="1" prompt="YYYY/MM/DDで入力" sqref="I13:I17"/>
  </dataValidations>
  <hyperlinks>
    <hyperlink ref="K1" location="表紙①!D22" tooltip="表紙①に戻ります" display="表紙①に戻る"/>
    <hyperlink ref="K2" location="'様式4（機能別）'!N122" tooltip="様式4（機能別）に戻ります" display="様式4（機能別）のⅡ（地域がん診療連携拠点病院の指定要件について）に戻る"/>
    <hyperlink ref="K4" location="'様式4（機能別）'!N629"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57" fitToHeight="0" orientation="portrait" cellComments="asDisplayed" r:id="rId1"/>
  <headerFooter>
    <oddHeader>&amp;Rver.2.0</oddHeader>
    <oddFooter>&amp;C&amp;P/&amp;N&amp;R&amp;A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K21"/>
  <sheetViews>
    <sheetView showGridLines="0" view="pageBreakPreview" zoomScaleNormal="100" zoomScaleSheetLayoutView="100" zoomScalePageLayoutView="80" workbookViewId="0">
      <selection activeCell="H2" sqref="H2"/>
    </sheetView>
  </sheetViews>
  <sheetFormatPr defaultColWidth="9" defaultRowHeight="13.5" x14ac:dyDescent="0.15"/>
  <cols>
    <col min="1" max="1" width="3.625" style="3" customWidth="1"/>
    <col min="2" max="2" width="25.125" style="3" customWidth="1"/>
    <col min="3" max="3" width="13.875" style="3" customWidth="1"/>
    <col min="4" max="4" width="13.875" style="4" customWidth="1"/>
    <col min="5" max="5" width="44.125" style="3" customWidth="1"/>
    <col min="6" max="6" width="39.5" style="3" customWidth="1"/>
    <col min="7" max="7" width="24" style="3" customWidth="1"/>
    <col min="8" max="8" width="25.625" style="3" customWidth="1"/>
    <col min="9" max="9" width="15" style="3" customWidth="1"/>
    <col min="10" max="10" width="2.625" style="3" customWidth="1"/>
    <col min="11" max="11" width="80.625" style="3" customWidth="1"/>
    <col min="12" max="16384" width="9" style="3"/>
  </cols>
  <sheetData>
    <row r="1" spans="1:11" ht="35.25" customHeight="1" thickBot="1" x14ac:dyDescent="0.2">
      <c r="A1" s="1787" t="s">
        <v>1985</v>
      </c>
      <c r="B1" s="1787"/>
      <c r="C1" s="1787"/>
      <c r="D1" s="1787"/>
      <c r="E1" s="1787"/>
      <c r="F1" s="1787"/>
      <c r="G1" s="1787"/>
      <c r="H1" s="1787"/>
      <c r="J1" s="1161" t="s">
        <v>1724</v>
      </c>
    </row>
    <row r="2" spans="1:11" ht="24.95" customHeight="1" thickTop="1" thickBot="1" x14ac:dyDescent="0.2">
      <c r="A2" s="1789" t="s">
        <v>548</v>
      </c>
      <c r="B2" s="1789"/>
      <c r="C2" s="1789"/>
      <c r="D2" s="1789"/>
      <c r="E2" s="1789"/>
      <c r="F2" s="1789"/>
      <c r="G2" s="1804"/>
      <c r="H2" s="285" t="s">
        <v>438</v>
      </c>
      <c r="I2" s="1854" t="str">
        <f>IF(AND(G7&lt;&gt;"",B11&lt;&gt;"",C11&lt;&gt;"",D11&lt;&gt;"",E11&lt;&gt;"",F11&lt;&gt;"",G11&lt;&gt;"",H2="あり"),"",IF(H2="あり","←開催件数及び下の表の少なくとも１項目には入力が必要です",IF(H2="","←「あり」か「なし」を選択してください","")))</f>
        <v/>
      </c>
      <c r="J2" s="1161" t="s">
        <v>1907</v>
      </c>
    </row>
    <row r="3" spans="1:11" ht="5.0999999999999996" customHeight="1" thickTop="1" x14ac:dyDescent="0.15">
      <c r="A3" s="310"/>
      <c r="B3" s="310"/>
      <c r="C3" s="310"/>
      <c r="D3" s="567"/>
      <c r="E3" s="310"/>
      <c r="F3" s="310"/>
      <c r="G3" s="310"/>
      <c r="H3" s="310"/>
      <c r="I3" s="1854"/>
      <c r="J3" s="75"/>
    </row>
    <row r="4" spans="1:11" ht="20.100000000000001" customHeight="1" x14ac:dyDescent="0.15">
      <c r="A4" s="310"/>
      <c r="B4" s="310"/>
      <c r="C4" s="310"/>
      <c r="D4" s="567"/>
      <c r="E4" s="310"/>
      <c r="F4" s="322" t="s">
        <v>473</v>
      </c>
      <c r="G4" s="1790" t="str">
        <f>表紙①!E2</f>
        <v>和泉市立総合医療センター</v>
      </c>
      <c r="H4" s="1791"/>
      <c r="I4" s="1854"/>
      <c r="J4" s="1161" t="s">
        <v>1958</v>
      </c>
    </row>
    <row r="5" spans="1:11" ht="30" customHeight="1" thickBot="1" x14ac:dyDescent="0.2">
      <c r="A5" s="2033" t="s">
        <v>1177</v>
      </c>
      <c r="B5" s="2033"/>
      <c r="C5" s="2033"/>
      <c r="D5" s="2033"/>
      <c r="E5" s="2033"/>
      <c r="F5" s="2033"/>
      <c r="G5" s="2033"/>
      <c r="H5" s="2033"/>
      <c r="I5" s="1854"/>
      <c r="K5" s="1472" t="s">
        <v>545</v>
      </c>
    </row>
    <row r="6" spans="1:11" ht="20.100000000000001" customHeight="1" thickBot="1" x14ac:dyDescent="0.2">
      <c r="A6" s="310"/>
      <c r="B6" s="2034"/>
      <c r="C6" s="2035"/>
      <c r="D6" s="2035"/>
      <c r="E6" s="2035"/>
      <c r="F6" s="2035"/>
      <c r="G6" s="2036"/>
      <c r="K6" s="229"/>
    </row>
    <row r="7" spans="1:11" ht="20.100000000000001" customHeight="1" thickBot="1" x14ac:dyDescent="0.2">
      <c r="A7" s="310"/>
      <c r="B7" s="310"/>
      <c r="C7" s="310"/>
      <c r="D7" s="567"/>
      <c r="E7" s="310"/>
      <c r="F7" s="551" t="s">
        <v>2107</v>
      </c>
      <c r="G7" s="503">
        <v>13</v>
      </c>
      <c r="H7" s="1499" t="str">
        <f>IF(G7&lt;&gt;"","",IF(H2="あり","←整数で入力してください",""))</f>
        <v/>
      </c>
      <c r="J7" s="229"/>
    </row>
    <row r="8" spans="1:11" ht="99.95" customHeight="1" x14ac:dyDescent="0.15">
      <c r="A8" s="2031" t="s">
        <v>2108</v>
      </c>
      <c r="B8" s="2032"/>
      <c r="C8" s="2032"/>
      <c r="D8" s="2032"/>
      <c r="E8" s="2032"/>
      <c r="F8" s="2032"/>
      <c r="G8" s="2032"/>
      <c r="H8" s="1500"/>
      <c r="I8" s="1499"/>
      <c r="K8" s="229"/>
    </row>
    <row r="9" spans="1:11" ht="27.95" customHeight="1" x14ac:dyDescent="0.15">
      <c r="A9" s="353"/>
      <c r="B9" s="773" t="s">
        <v>1176</v>
      </c>
      <c r="C9" s="773" t="s">
        <v>1180</v>
      </c>
      <c r="D9" s="354" t="s">
        <v>1178</v>
      </c>
      <c r="E9" s="354" t="s">
        <v>221</v>
      </c>
      <c r="F9" s="773" t="s">
        <v>2131</v>
      </c>
      <c r="G9" s="452" t="s">
        <v>1536</v>
      </c>
      <c r="J9" s="229"/>
    </row>
    <row r="10" spans="1:11" ht="45" customHeight="1" thickBot="1" x14ac:dyDescent="0.2">
      <c r="A10" s="355" t="s">
        <v>430</v>
      </c>
      <c r="B10" s="356">
        <v>10</v>
      </c>
      <c r="C10" s="357">
        <v>20</v>
      </c>
      <c r="D10" s="566" t="s">
        <v>1179</v>
      </c>
      <c r="E10" s="885" t="s">
        <v>156</v>
      </c>
      <c r="F10" s="884">
        <v>4</v>
      </c>
      <c r="G10" s="883" t="s">
        <v>1537</v>
      </c>
      <c r="J10" s="229"/>
    </row>
    <row r="11" spans="1:11" s="75" customFormat="1" ht="69.95" customHeight="1" thickBot="1" x14ac:dyDescent="0.2">
      <c r="A11" s="630">
        <v>1</v>
      </c>
      <c r="B11" s="400">
        <v>29</v>
      </c>
      <c r="C11" s="400">
        <v>50</v>
      </c>
      <c r="D11" s="568" t="s">
        <v>2481</v>
      </c>
      <c r="E11" s="531" t="s">
        <v>2482</v>
      </c>
      <c r="F11" s="400">
        <v>2</v>
      </c>
      <c r="G11" s="531" t="s">
        <v>2485</v>
      </c>
      <c r="H11" s="1350" t="str">
        <f>IF(AND(H2="あり",B11&lt;&gt;"",C11&lt;&gt;"",D11&lt;&gt;"",E11&lt;&gt;"",F11&lt;&gt;"",G11&lt;&gt;""),"OK",IF(H2&lt;&gt;"あり","","←開催件数に応じて記載が必要です"))</f>
        <v>OK</v>
      </c>
      <c r="J11" s="229"/>
    </row>
    <row r="12" spans="1:11" s="75" customFormat="1" ht="69.95" customHeight="1" thickBot="1" x14ac:dyDescent="0.2">
      <c r="A12" s="630">
        <v>2</v>
      </c>
      <c r="B12" s="400">
        <v>30</v>
      </c>
      <c r="C12" s="400">
        <v>40</v>
      </c>
      <c r="D12" s="568" t="s">
        <v>2375</v>
      </c>
      <c r="E12" s="531" t="s">
        <v>2377</v>
      </c>
      <c r="F12" s="400">
        <v>2</v>
      </c>
      <c r="G12" s="531" t="s">
        <v>2379</v>
      </c>
      <c r="J12" s="229"/>
    </row>
    <row r="13" spans="1:11" s="75" customFormat="1" ht="69.95" customHeight="1" thickBot="1" x14ac:dyDescent="0.2">
      <c r="A13" s="630">
        <v>3</v>
      </c>
      <c r="B13" s="400">
        <v>8</v>
      </c>
      <c r="C13" s="400">
        <v>11</v>
      </c>
      <c r="D13" s="568" t="s">
        <v>2376</v>
      </c>
      <c r="E13" s="531" t="s">
        <v>2378</v>
      </c>
      <c r="F13" s="400">
        <v>4</v>
      </c>
      <c r="G13" s="531" t="s">
        <v>2380</v>
      </c>
      <c r="J13" s="229"/>
    </row>
    <row r="14" spans="1:11" s="75" customFormat="1" ht="69.95" customHeight="1" thickBot="1" x14ac:dyDescent="0.2">
      <c r="A14" s="630">
        <v>4</v>
      </c>
      <c r="B14" s="400">
        <v>17</v>
      </c>
      <c r="C14" s="400">
        <v>22</v>
      </c>
      <c r="D14" s="568" t="s">
        <v>2487</v>
      </c>
      <c r="E14" s="531" t="s">
        <v>2488</v>
      </c>
      <c r="F14" s="400">
        <v>3</v>
      </c>
      <c r="G14" s="531" t="s">
        <v>2478</v>
      </c>
      <c r="J14" s="229"/>
    </row>
    <row r="15" spans="1:11" s="75" customFormat="1" ht="69.95" customHeight="1" thickBot="1" x14ac:dyDescent="0.2">
      <c r="A15" s="630">
        <v>5</v>
      </c>
      <c r="B15" s="400">
        <v>7</v>
      </c>
      <c r="C15" s="400">
        <v>14</v>
      </c>
      <c r="D15" s="568" t="s">
        <v>2481</v>
      </c>
      <c r="E15" s="531" t="s">
        <v>2480</v>
      </c>
      <c r="F15" s="400">
        <v>1</v>
      </c>
      <c r="G15" s="531" t="s">
        <v>2479</v>
      </c>
      <c r="J15" s="229"/>
    </row>
    <row r="16" spans="1:11" s="75" customFormat="1" ht="69.95" customHeight="1" thickBot="1" x14ac:dyDescent="0.2">
      <c r="A16" s="630">
        <v>6</v>
      </c>
      <c r="B16" s="400">
        <v>55</v>
      </c>
      <c r="C16" s="400">
        <v>80</v>
      </c>
      <c r="D16" s="568" t="s">
        <v>2484</v>
      </c>
      <c r="E16" s="531" t="s">
        <v>2486</v>
      </c>
      <c r="F16" s="400">
        <v>1</v>
      </c>
      <c r="G16" s="531" t="s">
        <v>2483</v>
      </c>
      <c r="J16" s="229"/>
    </row>
    <row r="17" spans="1:10" s="75" customFormat="1" ht="69.95" customHeight="1" thickBot="1" x14ac:dyDescent="0.2">
      <c r="A17" s="630">
        <v>7</v>
      </c>
      <c r="B17" s="400"/>
      <c r="C17" s="400"/>
      <c r="D17" s="568"/>
      <c r="E17" s="531"/>
      <c r="F17" s="400"/>
      <c r="G17" s="531"/>
      <c r="J17" s="229"/>
    </row>
    <row r="18" spans="1:10" s="75" customFormat="1" ht="69.95" customHeight="1" thickBot="1" x14ac:dyDescent="0.2">
      <c r="A18" s="630">
        <v>8</v>
      </c>
      <c r="B18" s="400"/>
      <c r="C18" s="400"/>
      <c r="D18" s="568"/>
      <c r="E18" s="531"/>
      <c r="F18" s="400"/>
      <c r="G18" s="531"/>
      <c r="J18" s="229"/>
    </row>
    <row r="19" spans="1:10" s="75" customFormat="1" ht="69.95" customHeight="1" thickBot="1" x14ac:dyDescent="0.2">
      <c r="A19" s="630">
        <v>9</v>
      </c>
      <c r="B19" s="400"/>
      <c r="C19" s="400"/>
      <c r="D19" s="568"/>
      <c r="E19" s="531"/>
      <c r="F19" s="400"/>
      <c r="G19" s="531"/>
      <c r="J19" s="229"/>
    </row>
    <row r="20" spans="1:10" s="75" customFormat="1" ht="69.95" customHeight="1" thickBot="1" x14ac:dyDescent="0.2">
      <c r="A20" s="630">
        <v>10</v>
      </c>
      <c r="B20" s="400"/>
      <c r="C20" s="400"/>
      <c r="D20" s="568"/>
      <c r="E20" s="531"/>
      <c r="F20" s="400"/>
      <c r="G20" s="531"/>
      <c r="J20" s="230"/>
    </row>
    <row r="21" spans="1:10" x14ac:dyDescent="0.15">
      <c r="I21" s="232" t="s">
        <v>552</v>
      </c>
      <c r="J21" s="232"/>
    </row>
  </sheetData>
  <sheetProtection formatCells="0" formatColumns="0" formatRows="0" insertHyperlinks="0"/>
  <mergeCells count="7">
    <mergeCell ref="A8:G8"/>
    <mergeCell ref="I2:I5"/>
    <mergeCell ref="A1:H1"/>
    <mergeCell ref="G4:H4"/>
    <mergeCell ref="A5:H5"/>
    <mergeCell ref="B6:G6"/>
    <mergeCell ref="A2:G2"/>
  </mergeCells>
  <phoneticPr fontId="4"/>
  <dataValidations count="5">
    <dataValidation type="list" allowBlank="1" showInputMessage="1" showErrorMessage="1" prompt="表紙①に反映されます" sqref="H2">
      <formula1>"あり,なし"</formula1>
    </dataValidation>
    <dataValidation type="whole" imeMode="disabled" operator="greaterThanOrEqual" allowBlank="1" showInputMessage="1" showErrorMessage="1" error="整数で入力してください" prompt="整数で入力" sqref="G7 B11:C20 F11:F20">
      <formula1>0</formula1>
    </dataValidation>
    <dataValidation operator="greaterThanOrEqual" allowBlank="1" showInputMessage="1" showErrorMessage="1" sqref="E11:E20 G11:G20"/>
    <dataValidation allowBlank="1" showInputMessage="1" showErrorMessage="1" prompt="表紙シートの病院名を反映" sqref="G4:H4"/>
    <dataValidation type="custom" imeMode="disabled" allowBlank="1" showInputMessage="1" showErrorMessage="1" error="半角で入力してください" prompt="アドレスは、手入力せずにホームページからコピーしてください" sqref="B6:G6">
      <formula1>LEN(B6)=LENB(B6)</formula1>
    </dataValidation>
  </dataValidations>
  <hyperlinks>
    <hyperlink ref="J1" location="表紙①!D23" tooltip="表紙①に戻ります" display="表紙①に戻る"/>
    <hyperlink ref="J2" location="'様式4（機能別）'!N126" tooltip="様式4（機能別）に戻ります" display="様式4（機能別）のⅡ（地域がん診療連携拠点病院の指定要件について）に戻る"/>
    <hyperlink ref="J4" location="'様式4（機能別）'!N633"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46" fitToHeight="0" orientation="portrait" cellComments="asDisplayed" r:id="rId1"/>
  <headerFooter>
    <oddHeader>&amp;Rver.2.0</oddHeader>
    <oddFooter>&amp;C&amp;P/&amp;N&amp;R&amp;A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view="pageBreakPreview" zoomScaleNormal="100" zoomScaleSheetLayoutView="100" workbookViewId="0">
      <selection activeCell="F2" sqref="F2"/>
    </sheetView>
  </sheetViews>
  <sheetFormatPr defaultColWidth="8.875" defaultRowHeight="18.75" x14ac:dyDescent="0.15"/>
  <cols>
    <col min="1" max="1" width="4.625" style="570" customWidth="1"/>
    <col min="2" max="2" width="17.625" style="570" customWidth="1"/>
    <col min="3" max="3" width="15.75" style="584" customWidth="1"/>
    <col min="4" max="4" width="15.25" style="570" customWidth="1"/>
    <col min="5" max="5" width="11.875" style="570" customWidth="1"/>
    <col min="6" max="6" width="39.25" style="570" customWidth="1"/>
    <col min="7" max="7" width="15" style="570" customWidth="1"/>
    <col min="8" max="8" width="2.25" style="570" customWidth="1"/>
    <col min="9" max="9" width="80.625" style="570" customWidth="1"/>
    <col min="10" max="16384" width="8.875" style="570"/>
  </cols>
  <sheetData>
    <row r="1" spans="1:9" ht="19.5" thickBot="1" x14ac:dyDescent="0.2">
      <c r="A1" s="2043" t="s">
        <v>1195</v>
      </c>
      <c r="B1" s="2043"/>
      <c r="C1" s="2043"/>
      <c r="D1" s="2043"/>
      <c r="E1" s="2043"/>
      <c r="F1" s="2043"/>
      <c r="G1" s="569"/>
      <c r="H1" s="1161" t="s">
        <v>1724</v>
      </c>
      <c r="I1" s="569"/>
    </row>
    <row r="2" spans="1:9" ht="20.25" customHeight="1" thickTop="1" thickBot="1" x14ac:dyDescent="0.2">
      <c r="A2" s="585"/>
      <c r="B2" s="585"/>
      <c r="C2" s="586"/>
      <c r="D2" s="585"/>
      <c r="E2" s="504" t="s">
        <v>1199</v>
      </c>
      <c r="F2" s="285" t="s">
        <v>438</v>
      </c>
      <c r="G2" s="2037" t="str">
        <f>IF(OR(AND(C14&lt;&gt;"",D14&lt;&gt;"",F2&lt;&gt;""),AND(F2&lt;&gt;"",B19&lt;&gt;"",C19&lt;&gt;"",D19&lt;&gt;"")),"",IF(F2="あり","下の２つの表の少なくとも１項目には入力が必要です",IF(F2="","←「あり」か「なし」を選択してください","")))</f>
        <v/>
      </c>
      <c r="H2" s="1161" t="s">
        <v>1907</v>
      </c>
    </row>
    <row r="3" spans="1:9" ht="19.5" thickTop="1" x14ac:dyDescent="0.15">
      <c r="A3" s="2044" t="s">
        <v>730</v>
      </c>
      <c r="B3" s="2044"/>
      <c r="C3" s="2044"/>
      <c r="D3" s="2044"/>
      <c r="E3" s="2044"/>
      <c r="F3" s="2044"/>
      <c r="G3" s="2037"/>
      <c r="H3" s="1161" t="s">
        <v>1908</v>
      </c>
    </row>
    <row r="4" spans="1:9" x14ac:dyDescent="0.15">
      <c r="A4" s="569"/>
      <c r="B4" s="569"/>
      <c r="C4" s="583"/>
      <c r="D4" s="569"/>
      <c r="E4" s="572" t="s">
        <v>359</v>
      </c>
      <c r="F4" s="573" t="str">
        <f>表紙①!E2</f>
        <v>和泉市立総合医療センター</v>
      </c>
      <c r="G4" s="2037"/>
      <c r="H4" s="1086"/>
      <c r="I4" s="1472" t="s">
        <v>1187</v>
      </c>
    </row>
    <row r="5" spans="1:9" x14ac:dyDescent="0.15">
      <c r="A5" s="569"/>
      <c r="B5" s="569"/>
      <c r="C5" s="583"/>
      <c r="D5" s="569"/>
      <c r="E5" s="572" t="s">
        <v>360</v>
      </c>
      <c r="F5" s="1455" t="s">
        <v>2119</v>
      </c>
      <c r="G5" s="2037"/>
      <c r="H5" s="569"/>
      <c r="I5" s="571"/>
    </row>
    <row r="6" spans="1:9" x14ac:dyDescent="0.15">
      <c r="A6" s="569" t="s">
        <v>1222</v>
      </c>
      <c r="B6" s="569"/>
      <c r="C6" s="583"/>
      <c r="D6" s="569"/>
      <c r="E6" s="572"/>
      <c r="F6" s="574"/>
      <c r="G6" s="569"/>
      <c r="H6" s="569"/>
      <c r="I6" s="571"/>
    </row>
    <row r="7" spans="1:9" x14ac:dyDescent="0.15">
      <c r="A7" s="575"/>
      <c r="B7" s="2039" t="s">
        <v>520</v>
      </c>
      <c r="C7" s="2039"/>
      <c r="D7" s="2039"/>
      <c r="E7" s="2039"/>
      <c r="F7" s="2039"/>
      <c r="G7" s="569"/>
      <c r="H7" s="569"/>
      <c r="I7" s="571"/>
    </row>
    <row r="8" spans="1:9" x14ac:dyDescent="0.15">
      <c r="A8" s="575"/>
      <c r="B8" s="2039" t="s">
        <v>519</v>
      </c>
      <c r="C8" s="2039"/>
      <c r="D8" s="2039"/>
      <c r="E8" s="2039"/>
      <c r="F8" s="2039"/>
      <c r="G8" s="569"/>
      <c r="H8" s="569"/>
      <c r="I8" s="571"/>
    </row>
    <row r="9" spans="1:9" ht="48" customHeight="1" x14ac:dyDescent="0.15">
      <c r="A9" s="575"/>
      <c r="B9" s="2039" t="s">
        <v>1181</v>
      </c>
      <c r="C9" s="2039"/>
      <c r="D9" s="2039"/>
      <c r="E9" s="2039"/>
      <c r="F9" s="2039"/>
      <c r="G9" s="569"/>
      <c r="H9" s="569"/>
      <c r="I9" s="571"/>
    </row>
    <row r="10" spans="1:9" ht="38.450000000000003" customHeight="1" x14ac:dyDescent="0.15">
      <c r="A10" s="575"/>
      <c r="B10" s="2039" t="s">
        <v>1198</v>
      </c>
      <c r="C10" s="2039"/>
      <c r="D10" s="2039"/>
      <c r="E10" s="2039"/>
      <c r="F10" s="2039"/>
      <c r="G10" s="569"/>
      <c r="H10" s="569"/>
      <c r="I10" s="571"/>
    </row>
    <row r="11" spans="1:9" ht="25.15" customHeight="1" x14ac:dyDescent="0.15">
      <c r="A11" s="576"/>
      <c r="B11" s="2040" t="s">
        <v>1188</v>
      </c>
      <c r="C11" s="2040"/>
      <c r="D11" s="2040"/>
      <c r="E11" s="2040"/>
      <c r="F11" s="576"/>
      <c r="G11" s="569"/>
      <c r="H11" s="569"/>
      <c r="I11" s="571"/>
    </row>
    <row r="12" spans="1:9" ht="21.6" customHeight="1" x14ac:dyDescent="0.15">
      <c r="A12" s="577"/>
      <c r="B12" s="578" t="s">
        <v>1204</v>
      </c>
      <c r="C12" s="579" t="s">
        <v>1189</v>
      </c>
      <c r="D12" s="2045" t="s">
        <v>1194</v>
      </c>
      <c r="E12" s="2046"/>
      <c r="F12" s="2047"/>
      <c r="G12" s="1087"/>
      <c r="I12" s="571"/>
    </row>
    <row r="13" spans="1:9" ht="24" x14ac:dyDescent="0.15">
      <c r="A13" s="580" t="s">
        <v>1190</v>
      </c>
      <c r="B13" s="581" t="s">
        <v>1196</v>
      </c>
      <c r="C13" s="587">
        <v>3</v>
      </c>
      <c r="D13" s="2048" t="s">
        <v>1191</v>
      </c>
      <c r="E13" s="2049"/>
      <c r="F13" s="2050"/>
      <c r="G13" s="1087"/>
      <c r="I13" s="571"/>
    </row>
    <row r="14" spans="1:9" ht="24" x14ac:dyDescent="0.15">
      <c r="A14" s="597">
        <v>1</v>
      </c>
      <c r="B14" s="588" t="s">
        <v>1196</v>
      </c>
      <c r="C14" s="1569">
        <v>2</v>
      </c>
      <c r="D14" s="2051" t="s">
        <v>2381</v>
      </c>
      <c r="E14" s="2052"/>
      <c r="F14" s="2053"/>
      <c r="G14" s="1087"/>
      <c r="I14" s="571"/>
    </row>
    <row r="15" spans="1:9" ht="24" x14ac:dyDescent="0.15">
      <c r="A15" s="597">
        <v>2</v>
      </c>
      <c r="B15" s="588" t="s">
        <v>1197</v>
      </c>
      <c r="C15" s="1569">
        <v>2</v>
      </c>
      <c r="D15" s="2051" t="s">
        <v>2382</v>
      </c>
      <c r="E15" s="2052"/>
      <c r="F15" s="2053"/>
      <c r="G15" s="1087"/>
      <c r="I15" s="571"/>
    </row>
    <row r="16" spans="1:9" ht="36.6" customHeight="1" thickBot="1" x14ac:dyDescent="0.2">
      <c r="A16" s="1050"/>
      <c r="B16" s="2054" t="s">
        <v>1192</v>
      </c>
      <c r="C16" s="2054"/>
      <c r="D16" s="2054"/>
      <c r="E16" s="2054"/>
      <c r="F16" s="1051"/>
      <c r="G16" s="1087"/>
      <c r="I16" s="571"/>
    </row>
    <row r="17" spans="1:9" ht="27" customHeight="1" thickBot="1" x14ac:dyDescent="0.2">
      <c r="A17" s="1052"/>
      <c r="B17" s="1053" t="s">
        <v>1182</v>
      </c>
      <c r="C17" s="1053" t="s">
        <v>1183</v>
      </c>
      <c r="D17" s="2041" t="s">
        <v>1184</v>
      </c>
      <c r="E17" s="2041"/>
      <c r="F17" s="2041"/>
      <c r="G17" s="1087"/>
      <c r="I17" s="571"/>
    </row>
    <row r="18" spans="1:9" ht="21" customHeight="1" thickBot="1" x14ac:dyDescent="0.2">
      <c r="A18" s="1054" t="s">
        <v>1190</v>
      </c>
      <c r="B18" s="1055" t="s">
        <v>1185</v>
      </c>
      <c r="C18" s="1054" t="s">
        <v>1186</v>
      </c>
      <c r="D18" s="2042" t="s">
        <v>1193</v>
      </c>
      <c r="E18" s="2042"/>
      <c r="F18" s="2042"/>
      <c r="G18" s="1087"/>
      <c r="I18" s="571"/>
    </row>
    <row r="19" spans="1:9" ht="21" customHeight="1" thickBot="1" x14ac:dyDescent="0.2">
      <c r="A19" s="1056">
        <v>1</v>
      </c>
      <c r="B19" s="1057" t="s">
        <v>1185</v>
      </c>
      <c r="C19" s="1058" t="s">
        <v>1308</v>
      </c>
      <c r="D19" s="2038" t="s">
        <v>118</v>
      </c>
      <c r="E19" s="2038"/>
      <c r="F19" s="2038"/>
      <c r="G19" s="1087"/>
      <c r="I19" s="571"/>
    </row>
    <row r="20" spans="1:9" ht="21" customHeight="1" thickBot="1" x14ac:dyDescent="0.2">
      <c r="A20" s="1056">
        <v>2</v>
      </c>
      <c r="B20" s="1057"/>
      <c r="C20" s="1058"/>
      <c r="D20" s="2038"/>
      <c r="E20" s="2038"/>
      <c r="F20" s="2038"/>
      <c r="G20" s="1087"/>
      <c r="I20" s="571"/>
    </row>
    <row r="21" spans="1:9" ht="21" customHeight="1" thickBot="1" x14ac:dyDescent="0.2">
      <c r="A21" s="1056">
        <v>3</v>
      </c>
      <c r="B21" s="1057"/>
      <c r="C21" s="1058"/>
      <c r="D21" s="2038"/>
      <c r="E21" s="2038"/>
      <c r="F21" s="2038"/>
      <c r="G21" s="1087"/>
      <c r="I21" s="571"/>
    </row>
    <row r="22" spans="1:9" ht="21" customHeight="1" thickBot="1" x14ac:dyDescent="0.2">
      <c r="A22" s="1056">
        <v>4</v>
      </c>
      <c r="B22" s="1057"/>
      <c r="C22" s="1058"/>
      <c r="D22" s="2038"/>
      <c r="E22" s="2038"/>
      <c r="F22" s="2038"/>
      <c r="G22" s="1087"/>
      <c r="I22" s="571"/>
    </row>
    <row r="23" spans="1:9" ht="21" customHeight="1" thickBot="1" x14ac:dyDescent="0.2">
      <c r="A23" s="1056">
        <v>5</v>
      </c>
      <c r="B23" s="1057"/>
      <c r="C23" s="1058"/>
      <c r="D23" s="2038"/>
      <c r="E23" s="2038"/>
      <c r="F23" s="2038"/>
      <c r="G23" s="1087"/>
      <c r="I23" s="571"/>
    </row>
    <row r="24" spans="1:9" ht="21" customHeight="1" thickBot="1" x14ac:dyDescent="0.2">
      <c r="A24" s="1056">
        <v>6</v>
      </c>
      <c r="B24" s="1057"/>
      <c r="C24" s="1058"/>
      <c r="D24" s="2038"/>
      <c r="E24" s="2038"/>
      <c r="F24" s="2038"/>
      <c r="G24" s="1087"/>
      <c r="I24" s="571"/>
    </row>
    <row r="25" spans="1:9" ht="21" customHeight="1" thickBot="1" x14ac:dyDescent="0.2">
      <c r="A25" s="1056">
        <v>7</v>
      </c>
      <c r="B25" s="1057"/>
      <c r="C25" s="1058"/>
      <c r="D25" s="2038"/>
      <c r="E25" s="2038"/>
      <c r="F25" s="2038"/>
      <c r="G25" s="1087"/>
      <c r="I25" s="571"/>
    </row>
    <row r="26" spans="1:9" ht="21" customHeight="1" thickBot="1" x14ac:dyDescent="0.2">
      <c r="A26" s="1056">
        <v>8</v>
      </c>
      <c r="B26" s="1057"/>
      <c r="C26" s="1058"/>
      <c r="D26" s="2038"/>
      <c r="E26" s="2038"/>
      <c r="F26" s="2038"/>
      <c r="G26" s="1087"/>
      <c r="I26" s="571"/>
    </row>
    <row r="27" spans="1:9" ht="21" customHeight="1" thickBot="1" x14ac:dyDescent="0.2">
      <c r="A27" s="1056">
        <v>9</v>
      </c>
      <c r="B27" s="1057"/>
      <c r="C27" s="1058"/>
      <c r="D27" s="2038"/>
      <c r="E27" s="2038"/>
      <c r="F27" s="2038"/>
      <c r="G27" s="1087"/>
      <c r="I27" s="571"/>
    </row>
    <row r="28" spans="1:9" ht="21" customHeight="1" thickBot="1" x14ac:dyDescent="0.2">
      <c r="A28" s="1056">
        <v>10</v>
      </c>
      <c r="B28" s="1057"/>
      <c r="C28" s="1058"/>
      <c r="D28" s="2038"/>
      <c r="E28" s="2038"/>
      <c r="F28" s="2038"/>
      <c r="G28" s="1087"/>
      <c r="I28" s="571"/>
    </row>
    <row r="29" spans="1:9" ht="21" customHeight="1" thickBot="1" x14ac:dyDescent="0.2">
      <c r="A29" s="1056">
        <v>11</v>
      </c>
      <c r="B29" s="1057"/>
      <c r="C29" s="1058"/>
      <c r="D29" s="2038"/>
      <c r="E29" s="2038"/>
      <c r="F29" s="2038"/>
      <c r="G29" s="1087"/>
      <c r="I29" s="571"/>
    </row>
    <row r="30" spans="1:9" ht="21" customHeight="1" thickBot="1" x14ac:dyDescent="0.2">
      <c r="A30" s="1056">
        <v>12</v>
      </c>
      <c r="B30" s="1057"/>
      <c r="C30" s="1058"/>
      <c r="D30" s="2038"/>
      <c r="E30" s="2038"/>
      <c r="F30" s="2038"/>
      <c r="G30" s="1087"/>
      <c r="I30" s="571"/>
    </row>
    <row r="31" spans="1:9" ht="21" customHeight="1" thickBot="1" x14ac:dyDescent="0.2">
      <c r="A31" s="1056">
        <v>13</v>
      </c>
      <c r="B31" s="1057"/>
      <c r="C31" s="1058"/>
      <c r="D31" s="2038"/>
      <c r="E31" s="2038"/>
      <c r="F31" s="2038"/>
      <c r="G31" s="1087"/>
      <c r="I31" s="571"/>
    </row>
    <row r="32" spans="1:9" ht="21" customHeight="1" thickBot="1" x14ac:dyDescent="0.2">
      <c r="A32" s="1056">
        <v>14</v>
      </c>
      <c r="B32" s="1057"/>
      <c r="C32" s="1058"/>
      <c r="D32" s="2038"/>
      <c r="E32" s="2038"/>
      <c r="F32" s="2038"/>
      <c r="G32" s="1087"/>
      <c r="I32" s="571"/>
    </row>
    <row r="33" spans="1:9" x14ac:dyDescent="0.15">
      <c r="A33" s="569"/>
      <c r="B33" s="569"/>
      <c r="C33" s="583"/>
      <c r="D33" s="569"/>
      <c r="E33" s="569"/>
      <c r="F33" s="569"/>
      <c r="G33" s="582" t="s">
        <v>552</v>
      </c>
      <c r="H33" s="582"/>
      <c r="I33" s="1044"/>
    </row>
  </sheetData>
  <mergeCells count="29">
    <mergeCell ref="D17:F17"/>
    <mergeCell ref="D18:F18"/>
    <mergeCell ref="D19:F19"/>
    <mergeCell ref="B9:F9"/>
    <mergeCell ref="A1:F1"/>
    <mergeCell ref="A3:F3"/>
    <mergeCell ref="B7:F7"/>
    <mergeCell ref="B8:F8"/>
    <mergeCell ref="D12:F12"/>
    <mergeCell ref="D13:F13"/>
    <mergeCell ref="D14:F14"/>
    <mergeCell ref="D15:F15"/>
    <mergeCell ref="B16:E16"/>
    <mergeCell ref="G2:G5"/>
    <mergeCell ref="D32:F32"/>
    <mergeCell ref="D21:F21"/>
    <mergeCell ref="D22:F22"/>
    <mergeCell ref="D23:F23"/>
    <mergeCell ref="D24:F24"/>
    <mergeCell ref="D25:F25"/>
    <mergeCell ref="D26:F26"/>
    <mergeCell ref="D27:F27"/>
    <mergeCell ref="D28:F28"/>
    <mergeCell ref="D29:F29"/>
    <mergeCell ref="D30:F30"/>
    <mergeCell ref="D31:F31"/>
    <mergeCell ref="D20:F20"/>
    <mergeCell ref="B10:F10"/>
    <mergeCell ref="B11:E11"/>
  </mergeCells>
  <phoneticPr fontId="4"/>
  <dataValidations count="5">
    <dataValidation allowBlank="1" showInputMessage="1" showErrorMessage="1" prompt="表紙シートの病院名を反映" sqref="F4"/>
    <dataValidation type="list" allowBlank="1" showInputMessage="1" showErrorMessage="1" sqref="C19:C32">
      <formula1>"常勤,非常勤"</formula1>
    </dataValidation>
    <dataValidation allowBlank="1" showDropDown="1" showInputMessage="1" showErrorMessage="1" sqref="B16:E16 B19:B32"/>
    <dataValidation type="list" allowBlank="1" showInputMessage="1" showErrorMessage="1" prompt="表紙①に反映されます" sqref="F2">
      <formula1>"あり,なし"</formula1>
    </dataValidation>
    <dataValidation type="whole" allowBlank="1" showInputMessage="1" showErrorMessage="1" sqref="C14:C15">
      <formula1>0</formula1>
      <formula2>999</formula2>
    </dataValidation>
  </dataValidations>
  <hyperlinks>
    <hyperlink ref="H1" location="表紙①!D24" tooltip="表紙①に戻ります" display="表紙①に戻る"/>
    <hyperlink ref="H2" location="'様式4（機能別）'!N217" tooltip="様式4（機能別）に戻ります" display="様式4（機能別）のⅡ（地域がん診療連携拠点病院の指定要件について）に戻る"/>
    <hyperlink ref="H3" location="'様式4（機能別）'!N692"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1" fitToHeight="0" orientation="portrait" cellComments="asDisplayed" r:id="rId1"/>
  <headerFooter>
    <oddHeader>&amp;Rver.2.0</oddHeader>
    <oddFooter>&amp;C&amp;P/&amp;N&amp;R&amp;A</oddFooter>
  </headerFooter>
  <colBreaks count="1" manualBreakCount="1">
    <brk id="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V49"/>
  <sheetViews>
    <sheetView showGridLines="0" view="pageBreakPreview" zoomScaleNormal="100" zoomScaleSheetLayoutView="100" zoomScalePageLayoutView="80" workbookViewId="0">
      <selection activeCell="P2" sqref="P2"/>
    </sheetView>
  </sheetViews>
  <sheetFormatPr defaultColWidth="9" defaultRowHeight="20.100000000000001" customHeight="1" x14ac:dyDescent="0.15"/>
  <cols>
    <col min="1" max="1" width="4.125" style="286" customWidth="1"/>
    <col min="2" max="2" width="10.625" style="286" customWidth="1"/>
    <col min="3" max="3" width="5.625" style="286" customWidth="1"/>
    <col min="4" max="4" width="10.625" style="286" customWidth="1"/>
    <col min="5" max="5" width="5.5" style="286" customWidth="1"/>
    <col min="6" max="6" width="7.625" style="286" customWidth="1"/>
    <col min="7" max="7" width="6.875" style="286" customWidth="1"/>
    <col min="8" max="8" width="4.125" style="286" customWidth="1"/>
    <col min="9" max="9" width="15.125" style="286" customWidth="1"/>
    <col min="10" max="11" width="10.625" style="286" customWidth="1"/>
    <col min="12" max="12" width="20.625" style="286" customWidth="1"/>
    <col min="13" max="13" width="15.125" style="286" customWidth="1"/>
    <col min="14" max="14" width="3.125" style="286" customWidth="1"/>
    <col min="15" max="15" width="18.625" style="286" customWidth="1"/>
    <col min="16" max="16" width="14.125" style="286" customWidth="1"/>
    <col min="17" max="17" width="2.625" style="286" customWidth="1"/>
    <col min="18" max="18" width="15" style="286" customWidth="1"/>
    <col min="19" max="19" width="2.125" style="286" customWidth="1"/>
    <col min="20" max="20" width="100.625" style="286" customWidth="1"/>
    <col min="21" max="16384" width="9" style="286"/>
  </cols>
  <sheetData>
    <row r="1" spans="1:22" ht="19.5" customHeight="1" thickBot="1" x14ac:dyDescent="0.2">
      <c r="A1" s="2055" t="s">
        <v>158</v>
      </c>
      <c r="B1" s="2055"/>
      <c r="C1" s="2055"/>
      <c r="D1" s="2055"/>
      <c r="E1" s="2055"/>
      <c r="F1" s="2055"/>
      <c r="G1" s="2055"/>
      <c r="H1" s="2055"/>
      <c r="I1" s="2055"/>
      <c r="J1" s="2055"/>
      <c r="K1" s="2055"/>
      <c r="L1" s="2055"/>
      <c r="M1" s="2055"/>
      <c r="N1" s="2055"/>
      <c r="O1" s="2055"/>
      <c r="P1" s="2055"/>
      <c r="R1" s="1088"/>
      <c r="S1" s="1161" t="s">
        <v>1724</v>
      </c>
    </row>
    <row r="2" spans="1:22" ht="24.95" customHeight="1" thickTop="1" thickBot="1" x14ac:dyDescent="0.2">
      <c r="A2" s="371"/>
      <c r="B2" s="371"/>
      <c r="C2" s="371"/>
      <c r="D2" s="371"/>
      <c r="E2" s="371"/>
      <c r="F2" s="1857" t="s">
        <v>550</v>
      </c>
      <c r="G2" s="1857"/>
      <c r="H2" s="1857"/>
      <c r="I2" s="1857"/>
      <c r="J2" s="1857"/>
      <c r="K2" s="1857"/>
      <c r="L2" s="1857"/>
      <c r="M2" s="1857"/>
      <c r="N2" s="1857"/>
      <c r="O2" s="1858"/>
      <c r="P2" s="331" t="s">
        <v>438</v>
      </c>
      <c r="Q2" s="2078" t="e">
        <f>IF(P2="あり",IF(AND(C24&lt;&gt;"",E24&lt;&gt;"",F24&lt;&gt;"",G24&lt;&gt;"",H24&lt;&gt;"",I24&lt;&gt;"",J24&lt;&gt;"",K24&lt;&gt;"",L24&lt;&gt;"",L24&lt;&gt;"",#REF!&lt;&gt;"",#REF!&lt;&gt;"",N24&lt;&gt;"",N25&lt;&gt;""),"","下の表の少なくとも１項目には入力が必要です"),IF(P2="","←「あり」か「なし」を選択してください",""))</f>
        <v>#REF!</v>
      </c>
      <c r="R2" s="2078"/>
      <c r="S2" s="1161" t="s">
        <v>1907</v>
      </c>
      <c r="V2" s="288"/>
    </row>
    <row r="3" spans="1:22" s="288" customFormat="1" ht="5.0999999999999996" customHeight="1" thickTop="1" x14ac:dyDescent="0.15">
      <c r="A3" s="300"/>
      <c r="B3" s="300"/>
      <c r="C3" s="300"/>
      <c r="D3" s="300"/>
      <c r="E3" s="300"/>
      <c r="F3" s="300"/>
      <c r="G3" s="300"/>
      <c r="H3" s="300"/>
      <c r="I3" s="300"/>
      <c r="J3" s="300"/>
      <c r="K3" s="300"/>
      <c r="L3" s="300"/>
      <c r="M3" s="300"/>
      <c r="N3" s="300"/>
      <c r="O3" s="300"/>
      <c r="P3" s="300"/>
      <c r="Q3" s="2078"/>
      <c r="R3" s="2078"/>
      <c r="S3" s="75"/>
    </row>
    <row r="4" spans="1:22" s="288" customFormat="1" ht="20.25" customHeight="1" x14ac:dyDescent="0.15">
      <c r="A4" s="300"/>
      <c r="B4" s="300"/>
      <c r="C4" s="300"/>
      <c r="D4" s="300"/>
      <c r="E4" s="300"/>
      <c r="F4" s="300"/>
      <c r="G4" s="300"/>
      <c r="H4" s="300"/>
      <c r="I4" s="300"/>
      <c r="J4" s="300"/>
      <c r="K4" s="292" t="s">
        <v>473</v>
      </c>
      <c r="L4" s="2056" t="str">
        <f>表紙①!E2</f>
        <v>和泉市立総合医療センター</v>
      </c>
      <c r="M4" s="2057"/>
      <c r="N4" s="2057"/>
      <c r="O4" s="2057"/>
      <c r="P4" s="2058"/>
      <c r="Q4" s="2078"/>
      <c r="R4" s="2078"/>
      <c r="S4" s="1161" t="s">
        <v>1908</v>
      </c>
    </row>
    <row r="5" spans="1:22" s="288" customFormat="1" ht="20.25" customHeight="1" x14ac:dyDescent="0.15">
      <c r="A5" s="300"/>
      <c r="B5" s="300"/>
      <c r="C5" s="300"/>
      <c r="D5" s="300"/>
      <c r="E5" s="300"/>
      <c r="F5" s="300"/>
      <c r="G5" s="300"/>
      <c r="H5" s="300"/>
      <c r="I5" s="300"/>
      <c r="J5" s="300"/>
      <c r="K5" s="293" t="s">
        <v>515</v>
      </c>
      <c r="L5" s="548" t="s">
        <v>2132</v>
      </c>
      <c r="M5" s="457"/>
      <c r="N5" s="311"/>
      <c r="O5" s="311"/>
      <c r="P5" s="311"/>
      <c r="R5" s="896"/>
      <c r="T5" s="1472" t="s">
        <v>545</v>
      </c>
    </row>
    <row r="6" spans="1:22" s="288" customFormat="1" ht="30" customHeight="1" x14ac:dyDescent="0.15">
      <c r="B6" s="300"/>
      <c r="C6" s="2071" t="s">
        <v>724</v>
      </c>
      <c r="D6" s="2072"/>
      <c r="E6" s="2073"/>
      <c r="F6" s="2073"/>
      <c r="G6" s="2073"/>
      <c r="H6" s="2073"/>
      <c r="I6" s="2073"/>
      <c r="J6" s="2073"/>
      <c r="K6" s="2073"/>
      <c r="L6" s="2073"/>
      <c r="M6" s="2073"/>
      <c r="N6" s="2073"/>
      <c r="O6" s="2073"/>
      <c r="P6" s="2073"/>
      <c r="Q6" s="2073"/>
      <c r="S6" s="896"/>
      <c r="U6" s="408"/>
    </row>
    <row r="7" spans="1:22" s="288" customFormat="1" ht="20.25" customHeight="1" x14ac:dyDescent="0.15">
      <c r="B7" s="300"/>
      <c r="C7" s="2072" t="s">
        <v>150</v>
      </c>
      <c r="D7" s="2072"/>
      <c r="E7" s="2073"/>
      <c r="F7" s="2073"/>
      <c r="G7" s="2073"/>
      <c r="H7" s="2073"/>
      <c r="I7" s="2073"/>
      <c r="J7" s="2073"/>
      <c r="K7" s="2073"/>
      <c r="L7" s="2073"/>
      <c r="M7" s="2073"/>
      <c r="N7" s="2073"/>
      <c r="O7" s="2073"/>
      <c r="P7" s="2073"/>
      <c r="Q7" s="2073"/>
      <c r="S7" s="896"/>
      <c r="U7" s="408"/>
    </row>
    <row r="8" spans="1:22" s="288" customFormat="1" ht="20.25" customHeight="1" x14ac:dyDescent="0.15">
      <c r="B8" s="300"/>
      <c r="C8" s="2081" t="s">
        <v>1203</v>
      </c>
      <c r="D8" s="2081"/>
      <c r="E8" s="2081"/>
      <c r="F8" s="2081"/>
      <c r="G8" s="2081"/>
      <c r="H8" s="2081"/>
      <c r="I8" s="2081"/>
      <c r="J8" s="2081"/>
      <c r="K8" s="2081"/>
      <c r="L8" s="2081"/>
      <c r="M8" s="2081"/>
      <c r="N8" s="2081"/>
      <c r="O8" s="2081"/>
      <c r="P8" s="2081"/>
      <c r="Q8" s="565"/>
      <c r="S8" s="896"/>
      <c r="U8" s="408"/>
    </row>
    <row r="9" spans="1:22" s="288" customFormat="1" ht="12.6" customHeight="1" x14ac:dyDescent="0.15">
      <c r="A9" s="300"/>
      <c r="B9" s="300"/>
      <c r="C9" s="2074" t="s">
        <v>442</v>
      </c>
      <c r="D9" s="2075"/>
      <c r="E9" s="2074" t="s">
        <v>149</v>
      </c>
      <c r="F9" s="2076"/>
      <c r="G9" s="2076"/>
      <c r="H9" s="2075"/>
      <c r="I9" s="373" t="s">
        <v>148</v>
      </c>
      <c r="J9" s="2074" t="s">
        <v>147</v>
      </c>
      <c r="K9" s="2075"/>
      <c r="L9" s="1501" t="s">
        <v>146</v>
      </c>
      <c r="M9" s="2074" t="s">
        <v>145</v>
      </c>
      <c r="N9" s="2075"/>
      <c r="O9" s="294" t="s">
        <v>144</v>
      </c>
      <c r="P9" s="374"/>
      <c r="R9" s="896"/>
      <c r="T9" s="408"/>
    </row>
    <row r="10" spans="1:22" s="288" customFormat="1" ht="21" customHeight="1" x14ac:dyDescent="0.15">
      <c r="A10" s="300"/>
      <c r="B10" s="300"/>
      <c r="C10" s="2059" t="s">
        <v>304</v>
      </c>
      <c r="D10" s="2060"/>
      <c r="E10" s="2059" t="s">
        <v>143</v>
      </c>
      <c r="F10" s="2065"/>
      <c r="G10" s="2065"/>
      <c r="H10" s="2060"/>
      <c r="I10" s="2068" t="s">
        <v>142</v>
      </c>
      <c r="J10" s="2059" t="s">
        <v>141</v>
      </c>
      <c r="K10" s="2060"/>
      <c r="L10" s="2068" t="s">
        <v>140</v>
      </c>
      <c r="M10" s="2059" t="s">
        <v>139</v>
      </c>
      <c r="N10" s="2060"/>
      <c r="O10" s="2077" t="s">
        <v>138</v>
      </c>
      <c r="P10" s="295"/>
      <c r="R10" s="896"/>
      <c r="T10" s="408"/>
    </row>
    <row r="11" spans="1:22" s="288" customFormat="1" ht="12.6" customHeight="1" x14ac:dyDescent="0.15">
      <c r="A11" s="300"/>
      <c r="B11" s="295"/>
      <c r="C11" s="2061"/>
      <c r="D11" s="2062"/>
      <c r="E11" s="2061"/>
      <c r="F11" s="2066"/>
      <c r="G11" s="2066"/>
      <c r="H11" s="2062"/>
      <c r="I11" s="2069"/>
      <c r="J11" s="2061"/>
      <c r="K11" s="2062"/>
      <c r="L11" s="2069"/>
      <c r="M11" s="2061"/>
      <c r="N11" s="2062"/>
      <c r="O11" s="2077"/>
      <c r="P11" s="295"/>
      <c r="R11" s="896"/>
      <c r="T11" s="408"/>
    </row>
    <row r="12" spans="1:22" s="288" customFormat="1" ht="21" customHeight="1" x14ac:dyDescent="0.15">
      <c r="A12" s="300"/>
      <c r="B12" s="295"/>
      <c r="C12" s="2061"/>
      <c r="D12" s="2062"/>
      <c r="E12" s="2063"/>
      <c r="F12" s="2067"/>
      <c r="G12" s="2067"/>
      <c r="H12" s="2064"/>
      <c r="I12" s="2069"/>
      <c r="J12" s="2063"/>
      <c r="K12" s="2064"/>
      <c r="L12" s="2070"/>
      <c r="M12" s="2063"/>
      <c r="N12" s="2064"/>
      <c r="O12" s="2077"/>
      <c r="P12" s="295"/>
      <c r="R12" s="896"/>
      <c r="T12" s="408"/>
    </row>
    <row r="13" spans="1:22" s="288" customFormat="1" ht="12.6" customHeight="1" x14ac:dyDescent="0.15">
      <c r="A13" s="300"/>
      <c r="B13" s="295"/>
      <c r="C13" s="2061"/>
      <c r="D13" s="2062"/>
      <c r="E13" s="2074" t="s">
        <v>137</v>
      </c>
      <c r="F13" s="2076"/>
      <c r="G13" s="2076"/>
      <c r="H13" s="2075"/>
      <c r="I13" s="2069"/>
      <c r="J13" s="2074" t="s">
        <v>136</v>
      </c>
      <c r="K13" s="2075"/>
      <c r="L13" s="1501" t="s">
        <v>135</v>
      </c>
      <c r="M13" s="2074" t="s">
        <v>134</v>
      </c>
      <c r="N13" s="2075"/>
      <c r="O13" s="2077"/>
      <c r="P13" s="295"/>
      <c r="R13" s="896"/>
      <c r="T13" s="408"/>
    </row>
    <row r="14" spans="1:22" s="288" customFormat="1" ht="45" customHeight="1" x14ac:dyDescent="0.15">
      <c r="A14" s="300"/>
      <c r="B14" s="295"/>
      <c r="C14" s="2063"/>
      <c r="D14" s="2064"/>
      <c r="E14" s="2079" t="s">
        <v>133</v>
      </c>
      <c r="F14" s="2084"/>
      <c r="G14" s="2084"/>
      <c r="H14" s="2080"/>
      <c r="I14" s="2070"/>
      <c r="J14" s="2079" t="s">
        <v>132</v>
      </c>
      <c r="K14" s="2080"/>
      <c r="L14" s="1502" t="s">
        <v>131</v>
      </c>
      <c r="M14" s="2079" t="s">
        <v>130</v>
      </c>
      <c r="N14" s="2080"/>
      <c r="O14" s="2077"/>
      <c r="P14" s="295"/>
      <c r="R14" s="896"/>
      <c r="T14" s="408"/>
    </row>
    <row r="15" spans="1:22" ht="10.5" customHeight="1" x14ac:dyDescent="0.15">
      <c r="A15" s="375"/>
      <c r="B15" s="375"/>
      <c r="C15" s="375"/>
      <c r="D15" s="375"/>
      <c r="E15" s="375"/>
      <c r="F15" s="375"/>
      <c r="G15" s="375"/>
      <c r="H15" s="375"/>
      <c r="I15" s="375"/>
      <c r="J15" s="376"/>
      <c r="K15" s="375"/>
      <c r="L15" s="375"/>
      <c r="M15" s="375"/>
      <c r="N15" s="375"/>
      <c r="O15" s="375"/>
      <c r="P15" s="375"/>
      <c r="R15" s="1088"/>
      <c r="T15" s="408"/>
      <c r="V15" s="288"/>
    </row>
    <row r="16" spans="1:22" ht="20.25" customHeight="1" x14ac:dyDescent="0.15">
      <c r="B16" s="1886"/>
      <c r="C16" s="2104" t="s">
        <v>116</v>
      </c>
      <c r="D16" s="2105"/>
      <c r="E16" s="1990" t="s">
        <v>115</v>
      </c>
      <c r="F16" s="2090" t="s">
        <v>114</v>
      </c>
      <c r="G16" s="2090" t="s">
        <v>1202</v>
      </c>
      <c r="H16" s="2090" t="s">
        <v>113</v>
      </c>
      <c r="I16" s="2090"/>
      <c r="J16" s="2090"/>
      <c r="K16" s="2139" t="s">
        <v>112</v>
      </c>
      <c r="L16" s="2140"/>
      <c r="M16" s="1816" t="s">
        <v>111</v>
      </c>
      <c r="N16" s="1817"/>
      <c r="O16" s="1818"/>
      <c r="P16" s="1089"/>
      <c r="Q16" s="1542"/>
      <c r="R16" s="1542"/>
      <c r="S16" s="288"/>
    </row>
    <row r="17" spans="2:19" ht="55.5" customHeight="1" x14ac:dyDescent="0.15">
      <c r="B17" s="1887"/>
      <c r="C17" s="2106"/>
      <c r="D17" s="1814"/>
      <c r="E17" s="1991"/>
      <c r="F17" s="2107"/>
      <c r="G17" s="2107"/>
      <c r="H17" s="1553" t="s">
        <v>110</v>
      </c>
      <c r="I17" s="2088" t="s">
        <v>109</v>
      </c>
      <c r="J17" s="2089"/>
      <c r="K17" s="296" t="s">
        <v>108</v>
      </c>
      <c r="L17" s="345" t="s">
        <v>107</v>
      </c>
      <c r="M17" s="2085"/>
      <c r="N17" s="2086"/>
      <c r="O17" s="2087"/>
      <c r="P17" s="1089"/>
      <c r="Q17" s="1542"/>
      <c r="R17" s="1542"/>
      <c r="S17" s="288"/>
    </row>
    <row r="18" spans="2:19" ht="21.75" customHeight="1" x14ac:dyDescent="0.15">
      <c r="B18" s="2108" t="s">
        <v>123</v>
      </c>
      <c r="C18" s="2109" t="s">
        <v>129</v>
      </c>
      <c r="D18" s="2110"/>
      <c r="E18" s="2103" t="s">
        <v>128</v>
      </c>
      <c r="F18" s="2113" t="s">
        <v>438</v>
      </c>
      <c r="G18" s="2113" t="s">
        <v>438</v>
      </c>
      <c r="H18" s="2097" t="s">
        <v>127</v>
      </c>
      <c r="I18" s="2099" t="s">
        <v>126</v>
      </c>
      <c r="J18" s="2101">
        <v>3</v>
      </c>
      <c r="K18" s="2103" t="s">
        <v>446</v>
      </c>
      <c r="L18" s="2091" t="s">
        <v>124</v>
      </c>
      <c r="M18" s="377" t="s">
        <v>476</v>
      </c>
      <c r="N18" s="2093" t="s">
        <v>118</v>
      </c>
      <c r="O18" s="2094"/>
      <c r="P18" s="1090"/>
      <c r="Q18" s="1542"/>
      <c r="R18" s="1542"/>
      <c r="S18" s="288"/>
    </row>
    <row r="19" spans="2:19" ht="27.6" customHeight="1" x14ac:dyDescent="0.15">
      <c r="B19" s="2108"/>
      <c r="C19" s="2111"/>
      <c r="D19" s="2112"/>
      <c r="E19" s="2103"/>
      <c r="F19" s="2113"/>
      <c r="G19" s="2113"/>
      <c r="H19" s="2098"/>
      <c r="I19" s="2100"/>
      <c r="J19" s="2102"/>
      <c r="K19" s="2103"/>
      <c r="L19" s="2092"/>
      <c r="M19" s="378" t="s">
        <v>2215</v>
      </c>
      <c r="N19" s="2095" t="s">
        <v>572</v>
      </c>
      <c r="O19" s="2096"/>
      <c r="P19" s="1090"/>
      <c r="Q19" s="1542"/>
      <c r="R19" s="1542"/>
      <c r="S19" s="288"/>
    </row>
    <row r="20" spans="2:19" ht="21.75" customHeight="1" x14ac:dyDescent="0.15">
      <c r="B20" s="2116" t="s">
        <v>123</v>
      </c>
      <c r="C20" s="2109" t="s">
        <v>121</v>
      </c>
      <c r="D20" s="2110"/>
      <c r="E20" s="2109" t="s">
        <v>121</v>
      </c>
      <c r="F20" s="2119" t="s">
        <v>489</v>
      </c>
      <c r="G20" s="2119" t="s">
        <v>1200</v>
      </c>
      <c r="H20" s="2097" t="s">
        <v>120</v>
      </c>
      <c r="I20" s="2099" t="s">
        <v>119</v>
      </c>
      <c r="J20" s="2101">
        <v>1</v>
      </c>
      <c r="K20" s="2109" t="s">
        <v>125</v>
      </c>
      <c r="L20" s="2091" t="s">
        <v>124</v>
      </c>
      <c r="M20" s="377" t="s">
        <v>476</v>
      </c>
      <c r="N20" s="2093" t="s">
        <v>554</v>
      </c>
      <c r="O20" s="2094"/>
      <c r="P20" s="1090"/>
      <c r="Q20" s="1542"/>
      <c r="R20" s="1542"/>
      <c r="S20" s="288"/>
    </row>
    <row r="21" spans="2:19" ht="34.15" customHeight="1" x14ac:dyDescent="0.15">
      <c r="B21" s="2117"/>
      <c r="C21" s="2111"/>
      <c r="D21" s="2112"/>
      <c r="E21" s="2111"/>
      <c r="F21" s="2120"/>
      <c r="G21" s="2120"/>
      <c r="H21" s="2114"/>
      <c r="I21" s="2100"/>
      <c r="J21" s="2115"/>
      <c r="K21" s="2111"/>
      <c r="L21" s="2092"/>
      <c r="M21" s="378" t="s">
        <v>2215</v>
      </c>
      <c r="N21" s="2095" t="s">
        <v>571</v>
      </c>
      <c r="O21" s="2096"/>
      <c r="P21" s="1090"/>
      <c r="Q21" s="1542"/>
      <c r="R21" s="1542"/>
      <c r="S21" s="288"/>
    </row>
    <row r="22" spans="2:19" ht="21.75" customHeight="1" x14ac:dyDescent="0.15">
      <c r="B22" s="2116" t="s">
        <v>123</v>
      </c>
      <c r="C22" s="2109" t="s">
        <v>122</v>
      </c>
      <c r="D22" s="2110"/>
      <c r="E22" s="2109" t="s">
        <v>121</v>
      </c>
      <c r="F22" s="2119" t="s">
        <v>438</v>
      </c>
      <c r="G22" s="2119" t="s">
        <v>1201</v>
      </c>
      <c r="H22" s="2097" t="s">
        <v>120</v>
      </c>
      <c r="I22" s="2099" t="s">
        <v>119</v>
      </c>
      <c r="J22" s="2101">
        <v>5</v>
      </c>
      <c r="K22" s="2109" t="s">
        <v>231</v>
      </c>
      <c r="L22" s="2091" t="s">
        <v>117</v>
      </c>
      <c r="M22" s="377" t="s">
        <v>476</v>
      </c>
      <c r="N22" s="2093" t="s">
        <v>554</v>
      </c>
      <c r="O22" s="2094"/>
      <c r="P22" s="1090"/>
      <c r="Q22" s="1542"/>
      <c r="R22" s="1542"/>
      <c r="S22" s="288"/>
    </row>
    <row r="23" spans="2:19" ht="35.450000000000003" customHeight="1" thickBot="1" x14ac:dyDescent="0.2">
      <c r="B23" s="2117"/>
      <c r="C23" s="2103"/>
      <c r="D23" s="2118"/>
      <c r="E23" s="2103"/>
      <c r="F23" s="2113"/>
      <c r="G23" s="2113"/>
      <c r="H23" s="2098"/>
      <c r="I23" s="2124"/>
      <c r="J23" s="2102"/>
      <c r="K23" s="2103"/>
      <c r="L23" s="2121"/>
      <c r="M23" s="378" t="s">
        <v>2215</v>
      </c>
      <c r="N23" s="2122" t="s">
        <v>570</v>
      </c>
      <c r="O23" s="2123"/>
      <c r="P23" s="1090"/>
      <c r="Q23" s="1542"/>
      <c r="R23" s="1542"/>
      <c r="S23" s="288"/>
    </row>
    <row r="24" spans="2:19" ht="25.5" customHeight="1" thickBot="1" x14ac:dyDescent="0.2">
      <c r="B24" s="2125">
        <v>1</v>
      </c>
      <c r="C24" s="1995" t="s">
        <v>2383</v>
      </c>
      <c r="D24" s="1995"/>
      <c r="E24" s="1995" t="s">
        <v>2346</v>
      </c>
      <c r="F24" s="2082" t="s">
        <v>438</v>
      </c>
      <c r="G24" s="2082" t="s">
        <v>489</v>
      </c>
      <c r="H24" s="2083" t="s">
        <v>120</v>
      </c>
      <c r="I24" s="2082" t="s">
        <v>119</v>
      </c>
      <c r="J24" s="2128">
        <v>1</v>
      </c>
      <c r="K24" s="1995" t="s">
        <v>2384</v>
      </c>
      <c r="L24" s="2082" t="s">
        <v>124</v>
      </c>
      <c r="M24" s="380" t="s">
        <v>476</v>
      </c>
      <c r="N24" s="2127" t="s">
        <v>2346</v>
      </c>
      <c r="O24" s="2127"/>
      <c r="P24" s="1091"/>
      <c r="Q24" s="1542"/>
      <c r="R24" s="1542"/>
      <c r="S24" s="288"/>
    </row>
    <row r="25" spans="2:19" ht="25.5" customHeight="1" thickBot="1" x14ac:dyDescent="0.2">
      <c r="B25" s="2126"/>
      <c r="C25" s="1995"/>
      <c r="D25" s="1995"/>
      <c r="E25" s="1995"/>
      <c r="F25" s="2082"/>
      <c r="G25" s="2082"/>
      <c r="H25" s="2083"/>
      <c r="I25" s="2082"/>
      <c r="J25" s="2128"/>
      <c r="K25" s="1995"/>
      <c r="L25" s="2082"/>
      <c r="M25" s="381" t="s">
        <v>2215</v>
      </c>
      <c r="N25" s="2127" t="s">
        <v>2300</v>
      </c>
      <c r="O25" s="2127"/>
      <c r="P25" s="1091"/>
      <c r="Q25" s="1542"/>
      <c r="R25" s="1542"/>
      <c r="S25" s="288"/>
    </row>
    <row r="26" spans="2:19" ht="25.5" customHeight="1" thickBot="1" x14ac:dyDescent="0.2">
      <c r="B26" s="2135">
        <v>2</v>
      </c>
      <c r="C26" s="2136" t="s">
        <v>2385</v>
      </c>
      <c r="D26" s="2136"/>
      <c r="E26" s="1995" t="s">
        <v>2346</v>
      </c>
      <c r="F26" s="2082" t="s">
        <v>438</v>
      </c>
      <c r="G26" s="2082" t="s">
        <v>489</v>
      </c>
      <c r="H26" s="2129" t="s">
        <v>120</v>
      </c>
      <c r="I26" s="2131" t="s">
        <v>126</v>
      </c>
      <c r="J26" s="2133">
        <v>1</v>
      </c>
      <c r="K26" s="1995" t="s">
        <v>2384</v>
      </c>
      <c r="L26" s="2082" t="s">
        <v>124</v>
      </c>
      <c r="M26" s="380" t="s">
        <v>476</v>
      </c>
      <c r="N26" s="2127" t="s">
        <v>554</v>
      </c>
      <c r="O26" s="2127"/>
      <c r="P26" s="1091"/>
      <c r="Q26" s="1542"/>
      <c r="R26" s="1542"/>
      <c r="S26" s="288"/>
    </row>
    <row r="27" spans="2:19" ht="25.5" customHeight="1" thickBot="1" x14ac:dyDescent="0.2">
      <c r="B27" s="2135"/>
      <c r="C27" s="2137"/>
      <c r="D27" s="2137"/>
      <c r="E27" s="1995"/>
      <c r="F27" s="2082"/>
      <c r="G27" s="2082"/>
      <c r="H27" s="2130"/>
      <c r="I27" s="2132"/>
      <c r="J27" s="2134"/>
      <c r="K27" s="1995"/>
      <c r="L27" s="2082"/>
      <c r="M27" s="381" t="s">
        <v>2215</v>
      </c>
      <c r="N27" s="2127" t="s">
        <v>2390</v>
      </c>
      <c r="O27" s="2127"/>
      <c r="P27" s="1091"/>
      <c r="Q27" s="1542"/>
      <c r="R27" s="1542"/>
      <c r="S27" s="288"/>
    </row>
    <row r="28" spans="2:19" ht="25.5" customHeight="1" thickBot="1" x14ac:dyDescent="0.2">
      <c r="B28" s="2125">
        <v>3</v>
      </c>
      <c r="C28" s="1995" t="s">
        <v>2386</v>
      </c>
      <c r="D28" s="1995"/>
      <c r="E28" s="1995" t="s">
        <v>2346</v>
      </c>
      <c r="F28" s="2082" t="s">
        <v>438</v>
      </c>
      <c r="G28" s="2082" t="s">
        <v>489</v>
      </c>
      <c r="H28" s="2083" t="s">
        <v>127</v>
      </c>
      <c r="I28" s="2082" t="s">
        <v>2387</v>
      </c>
      <c r="J28" s="2128">
        <v>1</v>
      </c>
      <c r="K28" s="1995" t="s">
        <v>2384</v>
      </c>
      <c r="L28" s="2082" t="s">
        <v>124</v>
      </c>
      <c r="M28" s="380" t="s">
        <v>476</v>
      </c>
      <c r="N28" s="2127" t="s">
        <v>554</v>
      </c>
      <c r="O28" s="2127"/>
      <c r="P28" s="1091"/>
      <c r="Q28" s="1542"/>
      <c r="R28" s="1542"/>
      <c r="S28" s="288"/>
    </row>
    <row r="29" spans="2:19" ht="25.5" customHeight="1" thickBot="1" x14ac:dyDescent="0.2">
      <c r="B29" s="2126"/>
      <c r="C29" s="1995"/>
      <c r="D29" s="1995"/>
      <c r="E29" s="1995"/>
      <c r="F29" s="2082"/>
      <c r="G29" s="2082"/>
      <c r="H29" s="2083"/>
      <c r="I29" s="2082"/>
      <c r="J29" s="2128"/>
      <c r="K29" s="1995"/>
      <c r="L29" s="2082"/>
      <c r="M29" s="381" t="s">
        <v>2215</v>
      </c>
      <c r="N29" s="2127" t="s">
        <v>2390</v>
      </c>
      <c r="O29" s="2127"/>
      <c r="P29" s="1091"/>
      <c r="Q29" s="1542"/>
      <c r="R29" s="1542"/>
      <c r="S29" s="288"/>
    </row>
    <row r="30" spans="2:19" ht="25.5" customHeight="1" thickBot="1" x14ac:dyDescent="0.2">
      <c r="B30" s="2125">
        <v>4</v>
      </c>
      <c r="C30" s="1995" t="s">
        <v>2388</v>
      </c>
      <c r="D30" s="1995"/>
      <c r="E30" s="1995" t="s">
        <v>2389</v>
      </c>
      <c r="F30" s="2082" t="s">
        <v>438</v>
      </c>
      <c r="G30" s="2082" t="s">
        <v>489</v>
      </c>
      <c r="H30" s="2083" t="s">
        <v>120</v>
      </c>
      <c r="I30" s="2082" t="s">
        <v>126</v>
      </c>
      <c r="J30" s="2128">
        <v>4</v>
      </c>
      <c r="K30" s="1995" t="s">
        <v>1104</v>
      </c>
      <c r="L30" s="2082" t="s">
        <v>124</v>
      </c>
      <c r="M30" s="380" t="s">
        <v>476</v>
      </c>
      <c r="N30" s="2127" t="s">
        <v>2391</v>
      </c>
      <c r="O30" s="2127"/>
      <c r="P30" s="1091"/>
      <c r="Q30" s="1542"/>
      <c r="R30" s="1542"/>
      <c r="S30" s="288"/>
    </row>
    <row r="31" spans="2:19" ht="25.5" customHeight="1" thickBot="1" x14ac:dyDescent="0.2">
      <c r="B31" s="2126"/>
      <c r="C31" s="1995"/>
      <c r="D31" s="1995"/>
      <c r="E31" s="1995"/>
      <c r="F31" s="2082"/>
      <c r="G31" s="2082"/>
      <c r="H31" s="2083"/>
      <c r="I31" s="2082"/>
      <c r="J31" s="2128"/>
      <c r="K31" s="1995"/>
      <c r="L31" s="2082"/>
      <c r="M31" s="381" t="s">
        <v>2215</v>
      </c>
      <c r="N31" s="2127" t="s">
        <v>2300</v>
      </c>
      <c r="O31" s="2127"/>
      <c r="P31" s="1091"/>
      <c r="Q31" s="1542"/>
      <c r="R31" s="1542"/>
      <c r="S31" s="288"/>
    </row>
    <row r="32" spans="2:19" ht="25.5" customHeight="1" thickBot="1" x14ac:dyDescent="0.2">
      <c r="B32" s="2125">
        <v>5</v>
      </c>
      <c r="C32" s="1995"/>
      <c r="D32" s="1995"/>
      <c r="E32" s="1995"/>
      <c r="F32" s="2083"/>
      <c r="G32" s="2083"/>
      <c r="H32" s="2083"/>
      <c r="I32" s="2083"/>
      <c r="J32" s="2138"/>
      <c r="K32" s="1995"/>
      <c r="L32" s="2082"/>
      <c r="M32" s="380" t="s">
        <v>476</v>
      </c>
      <c r="N32" s="2127"/>
      <c r="O32" s="2127"/>
      <c r="P32" s="1091"/>
      <c r="Q32" s="1542"/>
      <c r="R32" s="1542"/>
      <c r="S32" s="288"/>
    </row>
    <row r="33" spans="2:22" ht="25.5" customHeight="1" thickBot="1" x14ac:dyDescent="0.2">
      <c r="B33" s="2126"/>
      <c r="C33" s="1995"/>
      <c r="D33" s="1995"/>
      <c r="E33" s="1995"/>
      <c r="F33" s="2083"/>
      <c r="G33" s="2083"/>
      <c r="H33" s="2083"/>
      <c r="I33" s="2083"/>
      <c r="J33" s="2138"/>
      <c r="K33" s="1995"/>
      <c r="L33" s="2082"/>
      <c r="M33" s="381" t="s">
        <v>2215</v>
      </c>
      <c r="N33" s="2127"/>
      <c r="O33" s="2127"/>
      <c r="P33" s="1091"/>
      <c r="Q33" s="1542"/>
      <c r="R33" s="1542"/>
      <c r="S33" s="288"/>
    </row>
    <row r="34" spans="2:22" ht="25.5" customHeight="1" thickBot="1" x14ac:dyDescent="0.2">
      <c r="B34" s="2125">
        <v>6</v>
      </c>
      <c r="C34" s="1995"/>
      <c r="D34" s="1995"/>
      <c r="E34" s="1995"/>
      <c r="F34" s="2083"/>
      <c r="G34" s="2083"/>
      <c r="H34" s="2083"/>
      <c r="I34" s="2083"/>
      <c r="J34" s="2138"/>
      <c r="K34" s="1995"/>
      <c r="L34" s="2082"/>
      <c r="M34" s="380" t="s">
        <v>476</v>
      </c>
      <c r="N34" s="2127"/>
      <c r="O34" s="2127"/>
      <c r="P34" s="1091"/>
      <c r="Q34" s="1542"/>
      <c r="R34" s="1542"/>
      <c r="S34" s="288"/>
    </row>
    <row r="35" spans="2:22" ht="25.5" customHeight="1" thickBot="1" x14ac:dyDescent="0.2">
      <c r="B35" s="2126"/>
      <c r="C35" s="1995"/>
      <c r="D35" s="1995"/>
      <c r="E35" s="1995"/>
      <c r="F35" s="2083"/>
      <c r="G35" s="2083"/>
      <c r="H35" s="2083"/>
      <c r="I35" s="2083"/>
      <c r="J35" s="2138"/>
      <c r="K35" s="1995"/>
      <c r="L35" s="2082"/>
      <c r="M35" s="381" t="s">
        <v>2215</v>
      </c>
      <c r="N35" s="2127"/>
      <c r="O35" s="2127"/>
      <c r="P35" s="1091"/>
      <c r="Q35" s="1542"/>
      <c r="R35" s="1542"/>
      <c r="S35" s="288"/>
    </row>
    <row r="36" spans="2:22" ht="25.5" customHeight="1" thickBot="1" x14ac:dyDescent="0.2">
      <c r="B36" s="2125">
        <v>7</v>
      </c>
      <c r="C36" s="1995"/>
      <c r="D36" s="1995"/>
      <c r="E36" s="1995"/>
      <c r="F36" s="2083"/>
      <c r="G36" s="2083"/>
      <c r="H36" s="2083"/>
      <c r="I36" s="2083"/>
      <c r="J36" s="2138"/>
      <c r="K36" s="1995"/>
      <c r="L36" s="2082"/>
      <c r="M36" s="380" t="s">
        <v>476</v>
      </c>
      <c r="N36" s="2127"/>
      <c r="O36" s="2127"/>
      <c r="P36" s="1091"/>
      <c r="Q36" s="1542"/>
      <c r="R36" s="1542"/>
      <c r="S36" s="288"/>
    </row>
    <row r="37" spans="2:22" ht="25.5" customHeight="1" thickBot="1" x14ac:dyDescent="0.2">
      <c r="B37" s="2126"/>
      <c r="C37" s="1995"/>
      <c r="D37" s="1995"/>
      <c r="E37" s="1995"/>
      <c r="F37" s="2083"/>
      <c r="G37" s="2083"/>
      <c r="H37" s="2083"/>
      <c r="I37" s="2083"/>
      <c r="J37" s="2138"/>
      <c r="K37" s="1995"/>
      <c r="L37" s="2082"/>
      <c r="M37" s="381" t="s">
        <v>2215</v>
      </c>
      <c r="N37" s="2127"/>
      <c r="O37" s="2127"/>
      <c r="P37" s="1091"/>
      <c r="Q37" s="1542"/>
      <c r="R37" s="1542"/>
      <c r="S37" s="288"/>
    </row>
    <row r="38" spans="2:22" ht="25.5" customHeight="1" thickBot="1" x14ac:dyDescent="0.2">
      <c r="B38" s="2125">
        <v>8</v>
      </c>
      <c r="C38" s="1995"/>
      <c r="D38" s="1995"/>
      <c r="E38" s="1995"/>
      <c r="F38" s="2083"/>
      <c r="G38" s="2083"/>
      <c r="H38" s="2083"/>
      <c r="I38" s="2083"/>
      <c r="J38" s="2138"/>
      <c r="K38" s="1995"/>
      <c r="L38" s="2082"/>
      <c r="M38" s="380" t="s">
        <v>476</v>
      </c>
      <c r="N38" s="2127"/>
      <c r="O38" s="2127"/>
      <c r="P38" s="1091"/>
      <c r="Q38" s="1542"/>
      <c r="R38" s="1542"/>
      <c r="S38" s="288"/>
    </row>
    <row r="39" spans="2:22" ht="25.5" customHeight="1" thickBot="1" x14ac:dyDescent="0.2">
      <c r="B39" s="2126"/>
      <c r="C39" s="1995"/>
      <c r="D39" s="1995"/>
      <c r="E39" s="1995"/>
      <c r="F39" s="2083"/>
      <c r="G39" s="2083"/>
      <c r="H39" s="2083"/>
      <c r="I39" s="2083"/>
      <c r="J39" s="2138"/>
      <c r="K39" s="1995"/>
      <c r="L39" s="2082"/>
      <c r="M39" s="381" t="s">
        <v>2215</v>
      </c>
      <c r="N39" s="2127"/>
      <c r="O39" s="2127"/>
      <c r="P39" s="1091"/>
      <c r="Q39" s="1542"/>
      <c r="R39" s="1542"/>
      <c r="S39" s="288"/>
    </row>
    <row r="40" spans="2:22" ht="25.5" customHeight="1" thickBot="1" x14ac:dyDescent="0.2">
      <c r="B40" s="2125">
        <v>9</v>
      </c>
      <c r="C40" s="1995"/>
      <c r="D40" s="1995"/>
      <c r="E40" s="1995"/>
      <c r="F40" s="2083"/>
      <c r="G40" s="2083"/>
      <c r="H40" s="2083"/>
      <c r="I40" s="2083"/>
      <c r="J40" s="2138"/>
      <c r="K40" s="1995"/>
      <c r="L40" s="2082"/>
      <c r="M40" s="380" t="s">
        <v>476</v>
      </c>
      <c r="N40" s="2127"/>
      <c r="O40" s="2127"/>
      <c r="P40" s="1091"/>
      <c r="Q40" s="1542"/>
      <c r="R40" s="1542"/>
      <c r="S40" s="288"/>
    </row>
    <row r="41" spans="2:22" ht="25.5" customHeight="1" thickBot="1" x14ac:dyDescent="0.2">
      <c r="B41" s="2126"/>
      <c r="C41" s="1995"/>
      <c r="D41" s="1995"/>
      <c r="E41" s="1995"/>
      <c r="F41" s="2083"/>
      <c r="G41" s="2083"/>
      <c r="H41" s="2083"/>
      <c r="I41" s="2083"/>
      <c r="J41" s="2138"/>
      <c r="K41" s="1995"/>
      <c r="L41" s="2082"/>
      <c r="M41" s="381" t="s">
        <v>2215</v>
      </c>
      <c r="N41" s="2127"/>
      <c r="O41" s="2127"/>
      <c r="P41" s="1091"/>
      <c r="Q41" s="1542"/>
      <c r="R41" s="1542"/>
      <c r="S41" s="288"/>
    </row>
    <row r="42" spans="2:22" ht="25.5" customHeight="1" thickBot="1" x14ac:dyDescent="0.2">
      <c r="B42" s="2125">
        <v>10</v>
      </c>
      <c r="C42" s="1995"/>
      <c r="D42" s="1995"/>
      <c r="E42" s="1995"/>
      <c r="F42" s="2083"/>
      <c r="G42" s="2083"/>
      <c r="H42" s="2083"/>
      <c r="I42" s="2083"/>
      <c r="J42" s="2138"/>
      <c r="K42" s="1995"/>
      <c r="L42" s="2082"/>
      <c r="M42" s="380" t="s">
        <v>476</v>
      </c>
      <c r="N42" s="2127"/>
      <c r="O42" s="2127"/>
      <c r="P42" s="1091"/>
      <c r="Q42" s="1542"/>
      <c r="R42" s="1542"/>
      <c r="S42" s="288"/>
    </row>
    <row r="43" spans="2:22" ht="25.5" customHeight="1" thickBot="1" x14ac:dyDescent="0.2">
      <c r="B43" s="2126"/>
      <c r="C43" s="1995"/>
      <c r="D43" s="1995"/>
      <c r="E43" s="1995"/>
      <c r="F43" s="2083"/>
      <c r="G43" s="2083"/>
      <c r="H43" s="2083"/>
      <c r="I43" s="2083"/>
      <c r="J43" s="2138"/>
      <c r="K43" s="1995"/>
      <c r="L43" s="2082"/>
      <c r="M43" s="381" t="s">
        <v>2215</v>
      </c>
      <c r="N43" s="2127"/>
      <c r="O43" s="2127"/>
      <c r="P43" s="1091"/>
      <c r="Q43" s="1542"/>
      <c r="R43" s="1542"/>
      <c r="S43" s="288"/>
    </row>
    <row r="44" spans="2:22" ht="25.5" customHeight="1" thickBot="1" x14ac:dyDescent="0.2">
      <c r="B44" s="2125">
        <v>11</v>
      </c>
      <c r="C44" s="1995"/>
      <c r="D44" s="1995"/>
      <c r="E44" s="1995"/>
      <c r="F44" s="2083"/>
      <c r="G44" s="2083"/>
      <c r="H44" s="2083"/>
      <c r="I44" s="2083"/>
      <c r="J44" s="2138"/>
      <c r="K44" s="1995"/>
      <c r="L44" s="2082"/>
      <c r="M44" s="380" t="s">
        <v>476</v>
      </c>
      <c r="N44" s="2127"/>
      <c r="O44" s="2127"/>
      <c r="P44" s="1091"/>
      <c r="Q44" s="1542"/>
      <c r="R44" s="1542"/>
      <c r="S44" s="288"/>
    </row>
    <row r="45" spans="2:22" ht="25.5" customHeight="1" thickBot="1" x14ac:dyDescent="0.2">
      <c r="B45" s="2126"/>
      <c r="C45" s="1995"/>
      <c r="D45" s="1995"/>
      <c r="E45" s="1995"/>
      <c r="F45" s="2083"/>
      <c r="G45" s="2083"/>
      <c r="H45" s="2083"/>
      <c r="I45" s="2083"/>
      <c r="J45" s="2138"/>
      <c r="K45" s="1995"/>
      <c r="L45" s="2082"/>
      <c r="M45" s="381" t="s">
        <v>2215</v>
      </c>
      <c r="N45" s="2127"/>
      <c r="O45" s="2127"/>
      <c r="P45" s="1091"/>
      <c r="Q45" s="1542"/>
      <c r="R45" s="1542"/>
      <c r="S45" s="288"/>
    </row>
    <row r="46" spans="2:22" ht="25.5" customHeight="1" thickBot="1" x14ac:dyDescent="0.2">
      <c r="B46" s="2125">
        <v>12</v>
      </c>
      <c r="C46" s="1995"/>
      <c r="D46" s="1995"/>
      <c r="E46" s="1995"/>
      <c r="F46" s="2083"/>
      <c r="G46" s="2083"/>
      <c r="H46" s="2083"/>
      <c r="I46" s="2083"/>
      <c r="J46" s="2138"/>
      <c r="K46" s="1995"/>
      <c r="L46" s="2082"/>
      <c r="M46" s="380" t="s">
        <v>476</v>
      </c>
      <c r="N46" s="2127"/>
      <c r="O46" s="2127"/>
      <c r="P46" s="1091"/>
      <c r="Q46" s="1542"/>
      <c r="R46" s="1542"/>
      <c r="S46" s="288"/>
    </row>
    <row r="47" spans="2:22" ht="25.5" customHeight="1" thickBot="1" x14ac:dyDescent="0.2">
      <c r="B47" s="2126"/>
      <c r="C47" s="1995"/>
      <c r="D47" s="1995"/>
      <c r="E47" s="1995"/>
      <c r="F47" s="2083"/>
      <c r="G47" s="2083"/>
      <c r="H47" s="2083"/>
      <c r="I47" s="2083"/>
      <c r="J47" s="2138"/>
      <c r="K47" s="1995"/>
      <c r="L47" s="2082"/>
      <c r="M47" s="381" t="s">
        <v>2215</v>
      </c>
      <c r="N47" s="2141"/>
      <c r="O47" s="2142"/>
      <c r="P47" s="1091"/>
      <c r="Q47" s="1543"/>
      <c r="R47" s="1542"/>
      <c r="S47" s="288"/>
    </row>
    <row r="48" spans="2:22" ht="20.100000000000001" customHeight="1" x14ac:dyDescent="0.15">
      <c r="E48" s="1554"/>
      <c r="F48" s="1554"/>
      <c r="G48" s="1554"/>
      <c r="H48" s="1554"/>
      <c r="I48" s="1555"/>
      <c r="J48" s="1554"/>
      <c r="P48" s="288"/>
      <c r="Q48" s="288"/>
      <c r="R48" s="379" t="s">
        <v>552</v>
      </c>
      <c r="S48" s="379"/>
      <c r="T48" s="379"/>
      <c r="V48" s="288"/>
    </row>
    <row r="49" spans="9:16" ht="20.100000000000001" customHeight="1" x14ac:dyDescent="0.15">
      <c r="I49" s="1556"/>
      <c r="O49" s="288"/>
      <c r="P49" s="288"/>
    </row>
  </sheetData>
  <sheetProtection formatCells="0" formatColumns="0" formatRows="0" insertHyperlinks="0"/>
  <mergeCells count="213">
    <mergeCell ref="B44:B45"/>
    <mergeCell ref="C44:D45"/>
    <mergeCell ref="E44:E45"/>
    <mergeCell ref="G44:G45"/>
    <mergeCell ref="L46:L47"/>
    <mergeCell ref="B42:B43"/>
    <mergeCell ref="C42:D43"/>
    <mergeCell ref="E42:E43"/>
    <mergeCell ref="G42:G43"/>
    <mergeCell ref="F44:F45"/>
    <mergeCell ref="F46:F47"/>
    <mergeCell ref="N47:O47"/>
    <mergeCell ref="H46:H47"/>
    <mergeCell ref="I46:I47"/>
    <mergeCell ref="J46:J47"/>
    <mergeCell ref="K46:K47"/>
    <mergeCell ref="B46:B47"/>
    <mergeCell ref="C46:D47"/>
    <mergeCell ref="E46:E47"/>
    <mergeCell ref="G46:G47"/>
    <mergeCell ref="N44:O44"/>
    <mergeCell ref="N45:O45"/>
    <mergeCell ref="H44:H45"/>
    <mergeCell ref="I44:I45"/>
    <mergeCell ref="J44:J45"/>
    <mergeCell ref="K44:K45"/>
    <mergeCell ref="L44:L45"/>
    <mergeCell ref="K16:L16"/>
    <mergeCell ref="N46:O46"/>
    <mergeCell ref="N42:O42"/>
    <mergeCell ref="N43:O43"/>
    <mergeCell ref="L42:L43"/>
    <mergeCell ref="K42:K43"/>
    <mergeCell ref="N40:O40"/>
    <mergeCell ref="N41:O41"/>
    <mergeCell ref="K40:K41"/>
    <mergeCell ref="L40:L41"/>
    <mergeCell ref="L38:L39"/>
    <mergeCell ref="N29:O29"/>
    <mergeCell ref="H28:H29"/>
    <mergeCell ref="I28:I29"/>
    <mergeCell ref="J28:J29"/>
    <mergeCell ref="K28:K29"/>
    <mergeCell ref="L28:L29"/>
    <mergeCell ref="F40:F41"/>
    <mergeCell ref="F42:F43"/>
    <mergeCell ref="H42:H43"/>
    <mergeCell ref="I42:I43"/>
    <mergeCell ref="J42:J43"/>
    <mergeCell ref="H40:H41"/>
    <mergeCell ref="I40:I41"/>
    <mergeCell ref="J40:J41"/>
    <mergeCell ref="B40:B41"/>
    <mergeCell ref="C40:D41"/>
    <mergeCell ref="E40:E41"/>
    <mergeCell ref="G40:G41"/>
    <mergeCell ref="B36:B37"/>
    <mergeCell ref="C36:D37"/>
    <mergeCell ref="E36:E37"/>
    <mergeCell ref="G36:G37"/>
    <mergeCell ref="L34:L35"/>
    <mergeCell ref="B38:B39"/>
    <mergeCell ref="C38:D39"/>
    <mergeCell ref="E38:E39"/>
    <mergeCell ref="G38:G39"/>
    <mergeCell ref="F36:F37"/>
    <mergeCell ref="F38:F39"/>
    <mergeCell ref="N38:O38"/>
    <mergeCell ref="N39:O39"/>
    <mergeCell ref="H38:H39"/>
    <mergeCell ref="I38:I39"/>
    <mergeCell ref="J38:J39"/>
    <mergeCell ref="K38:K39"/>
    <mergeCell ref="N36:O36"/>
    <mergeCell ref="N37:O37"/>
    <mergeCell ref="H36:H37"/>
    <mergeCell ref="I36:I37"/>
    <mergeCell ref="J36:J37"/>
    <mergeCell ref="K36:K37"/>
    <mergeCell ref="L36:L37"/>
    <mergeCell ref="N34:O34"/>
    <mergeCell ref="N35:O35"/>
    <mergeCell ref="H34:H35"/>
    <mergeCell ref="I34:I35"/>
    <mergeCell ref="J34:J35"/>
    <mergeCell ref="K34:K35"/>
    <mergeCell ref="B32:B33"/>
    <mergeCell ref="C32:D33"/>
    <mergeCell ref="E32:E33"/>
    <mergeCell ref="G32:G33"/>
    <mergeCell ref="B34:B35"/>
    <mergeCell ref="C34:D35"/>
    <mergeCell ref="E34:E35"/>
    <mergeCell ref="G34:G35"/>
    <mergeCell ref="N32:O32"/>
    <mergeCell ref="N33:O33"/>
    <mergeCell ref="H32:H33"/>
    <mergeCell ref="I32:I33"/>
    <mergeCell ref="J32:J33"/>
    <mergeCell ref="K32:K33"/>
    <mergeCell ref="L32:L33"/>
    <mergeCell ref="B28:B29"/>
    <mergeCell ref="C28:D29"/>
    <mergeCell ref="E28:E29"/>
    <mergeCell ref="G28:G29"/>
    <mergeCell ref="L30:L31"/>
    <mergeCell ref="N30:O30"/>
    <mergeCell ref="N31:O31"/>
    <mergeCell ref="H30:H31"/>
    <mergeCell ref="I30:I31"/>
    <mergeCell ref="J30:J31"/>
    <mergeCell ref="K30:K31"/>
    <mergeCell ref="N28:O28"/>
    <mergeCell ref="B30:B31"/>
    <mergeCell ref="C30:D31"/>
    <mergeCell ref="E30:E31"/>
    <mergeCell ref="G30:G31"/>
    <mergeCell ref="L24:L25"/>
    <mergeCell ref="B24:B25"/>
    <mergeCell ref="C24:D25"/>
    <mergeCell ref="E24:E25"/>
    <mergeCell ref="G24:G25"/>
    <mergeCell ref="L26:L27"/>
    <mergeCell ref="J22:J23"/>
    <mergeCell ref="K22:K23"/>
    <mergeCell ref="N24:O24"/>
    <mergeCell ref="N25:O25"/>
    <mergeCell ref="H24:H25"/>
    <mergeCell ref="I24:I25"/>
    <mergeCell ref="J24:J25"/>
    <mergeCell ref="K24:K25"/>
    <mergeCell ref="N26:O26"/>
    <mergeCell ref="N27:O27"/>
    <mergeCell ref="H26:H27"/>
    <mergeCell ref="I26:I27"/>
    <mergeCell ref="J26:J27"/>
    <mergeCell ref="K26:K27"/>
    <mergeCell ref="B26:B27"/>
    <mergeCell ref="C26:D27"/>
    <mergeCell ref="E26:E27"/>
    <mergeCell ref="G26:G27"/>
    <mergeCell ref="N20:O20"/>
    <mergeCell ref="N21:O21"/>
    <mergeCell ref="H20:H21"/>
    <mergeCell ref="I20:I21"/>
    <mergeCell ref="J20:J21"/>
    <mergeCell ref="K20:K21"/>
    <mergeCell ref="B22:B23"/>
    <mergeCell ref="C22:D23"/>
    <mergeCell ref="E22:E23"/>
    <mergeCell ref="G22:G23"/>
    <mergeCell ref="L20:L21"/>
    <mergeCell ref="B20:B21"/>
    <mergeCell ref="C20:D21"/>
    <mergeCell ref="E20:E21"/>
    <mergeCell ref="G20:G21"/>
    <mergeCell ref="L22:L23"/>
    <mergeCell ref="N22:O22"/>
    <mergeCell ref="N23:O23"/>
    <mergeCell ref="H22:H23"/>
    <mergeCell ref="I22:I23"/>
    <mergeCell ref="F20:F21"/>
    <mergeCell ref="F22:F23"/>
    <mergeCell ref="B16:B17"/>
    <mergeCell ref="C16:D17"/>
    <mergeCell ref="E16:E17"/>
    <mergeCell ref="G16:G17"/>
    <mergeCell ref="F16:F17"/>
    <mergeCell ref="B18:B19"/>
    <mergeCell ref="C18:D19"/>
    <mergeCell ref="E18:E19"/>
    <mergeCell ref="G18:G19"/>
    <mergeCell ref="F18:F19"/>
    <mergeCell ref="M16:O17"/>
    <mergeCell ref="I17:J17"/>
    <mergeCell ref="H16:J16"/>
    <mergeCell ref="L18:L19"/>
    <mergeCell ref="N18:O18"/>
    <mergeCell ref="N19:O19"/>
    <mergeCell ref="H18:H19"/>
    <mergeCell ref="I18:I19"/>
    <mergeCell ref="J18:J19"/>
    <mergeCell ref="K18:K19"/>
    <mergeCell ref="F24:F25"/>
    <mergeCell ref="F26:F27"/>
    <mergeCell ref="F28:F29"/>
    <mergeCell ref="F30:F31"/>
    <mergeCell ref="F32:F33"/>
    <mergeCell ref="F34:F35"/>
    <mergeCell ref="J13:K13"/>
    <mergeCell ref="E14:H14"/>
    <mergeCell ref="J14:K14"/>
    <mergeCell ref="A1:P1"/>
    <mergeCell ref="L4:P4"/>
    <mergeCell ref="C10:D14"/>
    <mergeCell ref="E10:H12"/>
    <mergeCell ref="I10:I14"/>
    <mergeCell ref="J10:K12"/>
    <mergeCell ref="C6:Q6"/>
    <mergeCell ref="C7:Q7"/>
    <mergeCell ref="C9:D9"/>
    <mergeCell ref="E9:H9"/>
    <mergeCell ref="J9:K9"/>
    <mergeCell ref="M9:N9"/>
    <mergeCell ref="L10:L12"/>
    <mergeCell ref="M10:N12"/>
    <mergeCell ref="O10:O14"/>
    <mergeCell ref="E13:H13"/>
    <mergeCell ref="Q2:R4"/>
    <mergeCell ref="M13:N13"/>
    <mergeCell ref="M14:N14"/>
    <mergeCell ref="F2:O2"/>
    <mergeCell ref="C8:P8"/>
  </mergeCells>
  <phoneticPr fontId="4"/>
  <dataValidations count="10">
    <dataValidation allowBlank="1" showInputMessage="1" showErrorMessage="1" prompt="表紙シートの病院名を反映" sqref="L4:P4"/>
    <dataValidation type="list" allowBlank="1" showInputMessage="1" showErrorMessage="1" sqref="L24:L47">
      <formula1>"参加可,参加不可"</formula1>
    </dataValidation>
    <dataValidation type="decimal" imeMode="disabled" operator="greaterThanOrEqual" allowBlank="1" showInputMessage="1" showErrorMessage="1" prompt="数値を入力" sqref="J24:J47">
      <formula1>0</formula1>
    </dataValidation>
    <dataValidation type="list" allowBlank="1" showInputMessage="1" showErrorMessage="1" sqref="I24:I47">
      <formula1>"年,月,週"</formula1>
    </dataValidation>
    <dataValidation type="list" allowBlank="1" showInputMessage="1" showErrorMessage="1" sqref="H24:H47">
      <formula1>"定期,不定期"</formula1>
    </dataValidation>
    <dataValidation type="list" allowBlank="1" showInputMessage="1" showErrorMessage="1" sqref="F24:G47">
      <formula1>"あり,なし"</formula1>
    </dataValidation>
    <dataValidation type="list" allowBlank="1" showInputMessage="1" showErrorMessage="1" prompt="表紙①に反映されます" sqref="P2">
      <formula1>"あり,なし"</formula1>
    </dataValidation>
    <dataValidation allowBlank="1" showInputMessage="1" showErrorMessage="1" prompt="電話番号はハイフン「-」を含め、半角で入力_x000a_XXX-XXXX-XXXX" sqref="N47:O47 N45:O45 N43:O43 N41:O41 N39:O39 N37:O37 N35:O35 N33:O33 N31:O31 N29:O29 N27:O27 N25:O25"/>
    <dataValidation allowBlank="1" showInputMessage="1" showErrorMessage="1" prompt="疾患名は上の表から選択してください。_x000a_該当する病名がない場合は、その病名を直接記載してください。_x000a_すべてのがん種が対象となる場合は「すべてのがん」と記載してください。" sqref="K24:K47"/>
    <dataValidation allowBlank="1" showErrorMessage="1" prompt="電話番号はハイフン「-」を含め、半角で入力_x000a_XXX-XXXX-XXXX" sqref="P23:P47"/>
  </dataValidations>
  <hyperlinks>
    <hyperlink ref="S1" location="表紙①!D25" tooltip="表紙①に戻ります" display="表紙①に戻る"/>
    <hyperlink ref="S2" location="'様式4（機能別）'!N239" tooltip="様式4（機能別）に戻ります" display="様式4（機能別）のⅡ（地域がん診療連携拠点病院の指定要件について）に戻る"/>
    <hyperlink ref="S4" location="'様式4（機能別）'!N711"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52" fitToHeight="0" orientation="portrait" cellComments="asDisplayed" r:id="rId1"/>
  <headerFooter>
    <oddHeader>&amp;Rver.2.0</oddHeader>
    <oddFooter>&amp;C&amp;P/&amp;N&amp;R&amp;A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H30"/>
  <sheetViews>
    <sheetView showGridLines="0" view="pageBreakPreview" zoomScaleNormal="100" zoomScaleSheetLayoutView="100" workbookViewId="0">
      <selection activeCell="E2" sqref="E2"/>
    </sheetView>
  </sheetViews>
  <sheetFormatPr defaultColWidth="9" defaultRowHeight="13.5" x14ac:dyDescent="0.15"/>
  <cols>
    <col min="1" max="1" width="15.625" style="3" customWidth="1"/>
    <col min="2" max="2" width="3.625" style="4" customWidth="1"/>
    <col min="3" max="3" width="50.625" style="3" customWidth="1"/>
    <col min="4" max="5" width="12.625" style="3" customWidth="1"/>
    <col min="6" max="6" width="15" style="3" customWidth="1"/>
    <col min="7" max="7" width="2.25" style="3" customWidth="1"/>
    <col min="8" max="8" width="80.625" style="3" customWidth="1"/>
    <col min="9" max="16384" width="9" style="3"/>
  </cols>
  <sheetData>
    <row r="1" spans="1:8" ht="18" thickBot="1" x14ac:dyDescent="0.2">
      <c r="A1" s="2146" t="s">
        <v>1223</v>
      </c>
      <c r="B1" s="2146"/>
      <c r="C1" s="2146"/>
      <c r="D1" s="2146"/>
      <c r="E1" s="2146"/>
      <c r="G1" s="1161" t="s">
        <v>1724</v>
      </c>
    </row>
    <row r="2" spans="1:8" ht="24.95" customHeight="1" thickTop="1" thickBot="1" x14ac:dyDescent="0.2">
      <c r="A2" s="1857" t="s">
        <v>608</v>
      </c>
      <c r="B2" s="1857"/>
      <c r="C2" s="1857"/>
      <c r="D2" s="1857"/>
      <c r="E2" s="385" t="s">
        <v>438</v>
      </c>
      <c r="F2" s="1854" t="str">
        <f>IF(E2="あり","下の表の診療実績について入力が必要です",IF(E2="","←「あり」か「なし」を選択してください",""))</f>
        <v>下の表の診療実績について入力が必要です</v>
      </c>
      <c r="G2" s="1161" t="s">
        <v>1955</v>
      </c>
    </row>
    <row r="3" spans="1:8" ht="5.0999999999999996" customHeight="1" thickTop="1" x14ac:dyDescent="0.15">
      <c r="F3" s="1854"/>
      <c r="G3" s="75"/>
    </row>
    <row r="4" spans="1:8" ht="20.100000000000001" customHeight="1" x14ac:dyDescent="0.15">
      <c r="A4" s="132"/>
      <c r="B4" s="133" t="s">
        <v>473</v>
      </c>
      <c r="C4" s="2143" t="str">
        <f>表紙①!E2</f>
        <v>和泉市立総合医療センター</v>
      </c>
      <c r="D4" s="2144"/>
      <c r="E4" s="2145"/>
      <c r="F4" s="1854"/>
      <c r="G4" s="1161" t="s">
        <v>1908</v>
      </c>
    </row>
    <row r="5" spans="1:8" ht="20.100000000000001" customHeight="1" x14ac:dyDescent="0.15">
      <c r="A5" s="132"/>
      <c r="B5" s="133" t="s">
        <v>515</v>
      </c>
      <c r="C5" s="39" t="s">
        <v>2133</v>
      </c>
      <c r="E5" s="137"/>
      <c r="F5" s="1854"/>
      <c r="H5" s="1472" t="s">
        <v>545</v>
      </c>
    </row>
    <row r="6" spans="1:8" s="75" customFormat="1" ht="20.100000000000001" customHeight="1" x14ac:dyDescent="0.15">
      <c r="A6" s="152" t="s">
        <v>155</v>
      </c>
      <c r="C6" s="151"/>
      <c r="D6" s="151"/>
      <c r="E6" s="151"/>
      <c r="H6" s="229"/>
    </row>
    <row r="7" spans="1:8" s="75" customFormat="1" ht="30" customHeight="1" thickBot="1" x14ac:dyDescent="0.2">
      <c r="A7" s="150"/>
      <c r="B7" s="129"/>
      <c r="C7" s="393" t="s">
        <v>154</v>
      </c>
      <c r="D7" s="395" t="s">
        <v>556</v>
      </c>
      <c r="E7" s="394" t="s">
        <v>555</v>
      </c>
      <c r="H7" s="229"/>
    </row>
    <row r="8" spans="1:8" s="75" customFormat="1" ht="32.1" customHeight="1" thickBot="1" x14ac:dyDescent="0.2">
      <c r="A8" s="150" t="s">
        <v>153</v>
      </c>
      <c r="B8" s="149"/>
      <c r="C8" s="390"/>
      <c r="D8" s="388">
        <v>46519</v>
      </c>
      <c r="E8" s="388">
        <v>2458</v>
      </c>
      <c r="H8" s="229"/>
    </row>
    <row r="9" spans="1:8" s="75" customFormat="1" ht="32.1" customHeight="1" thickBot="1" x14ac:dyDescent="0.2">
      <c r="A9" s="150" t="s">
        <v>152</v>
      </c>
      <c r="B9" s="149"/>
      <c r="C9" s="391"/>
      <c r="D9" s="388">
        <v>41328</v>
      </c>
      <c r="E9" s="388">
        <v>2224</v>
      </c>
      <c r="H9" s="229"/>
    </row>
    <row r="10" spans="1:8" s="75" customFormat="1" ht="32.1" customHeight="1" thickBot="1" x14ac:dyDescent="0.2">
      <c r="A10" s="148" t="s">
        <v>151</v>
      </c>
      <c r="B10" s="382">
        <v>1</v>
      </c>
      <c r="C10" s="389" t="s">
        <v>2392</v>
      </c>
      <c r="D10" s="388">
        <v>3977</v>
      </c>
      <c r="E10" s="388">
        <v>176</v>
      </c>
      <c r="H10" s="229"/>
    </row>
    <row r="11" spans="1:8" s="75" customFormat="1" ht="32.1" customHeight="1" thickBot="1" x14ac:dyDescent="0.2">
      <c r="A11" s="147"/>
      <c r="B11" s="383">
        <v>2</v>
      </c>
      <c r="C11" s="389" t="s">
        <v>2393</v>
      </c>
      <c r="D11" s="388">
        <v>308</v>
      </c>
      <c r="E11" s="388">
        <v>13</v>
      </c>
      <c r="H11" s="229"/>
    </row>
    <row r="12" spans="1:8" s="75" customFormat="1" ht="32.1" customHeight="1" thickBot="1" x14ac:dyDescent="0.2">
      <c r="A12" s="147"/>
      <c r="B12" s="383">
        <v>3</v>
      </c>
      <c r="C12" s="389"/>
      <c r="D12" s="388"/>
      <c r="E12" s="388"/>
      <c r="H12" s="229"/>
    </row>
    <row r="13" spans="1:8" s="75" customFormat="1" ht="32.1" customHeight="1" thickBot="1" x14ac:dyDescent="0.2">
      <c r="A13" s="147"/>
      <c r="B13" s="383">
        <v>4</v>
      </c>
      <c r="C13" s="389"/>
      <c r="D13" s="388"/>
      <c r="E13" s="388"/>
      <c r="H13" s="229"/>
    </row>
    <row r="14" spans="1:8" s="75" customFormat="1" ht="32.1" customHeight="1" thickBot="1" x14ac:dyDescent="0.2">
      <c r="A14" s="147"/>
      <c r="B14" s="383">
        <v>5</v>
      </c>
      <c r="C14" s="389"/>
      <c r="D14" s="388"/>
      <c r="E14" s="388"/>
      <c r="H14" s="229"/>
    </row>
    <row r="15" spans="1:8" s="75" customFormat="1" ht="32.1" customHeight="1" thickBot="1" x14ac:dyDescent="0.2">
      <c r="A15" s="147"/>
      <c r="B15" s="383">
        <v>6</v>
      </c>
      <c r="C15" s="389"/>
      <c r="D15" s="388"/>
      <c r="E15" s="388"/>
      <c r="H15" s="229"/>
    </row>
    <row r="16" spans="1:8" s="75" customFormat="1" ht="32.1" customHeight="1" thickBot="1" x14ac:dyDescent="0.2">
      <c r="A16" s="147"/>
      <c r="B16" s="383">
        <v>7</v>
      </c>
      <c r="C16" s="389"/>
      <c r="D16" s="388"/>
      <c r="E16" s="388"/>
      <c r="H16" s="229"/>
    </row>
    <row r="17" spans="1:8" s="75" customFormat="1" ht="32.1" customHeight="1" thickBot="1" x14ac:dyDescent="0.2">
      <c r="A17" s="147"/>
      <c r="B17" s="383">
        <v>8</v>
      </c>
      <c r="C17" s="389"/>
      <c r="D17" s="388"/>
      <c r="E17" s="388"/>
      <c r="H17" s="229"/>
    </row>
    <row r="18" spans="1:8" s="75" customFormat="1" ht="32.1" customHeight="1" thickBot="1" x14ac:dyDescent="0.2">
      <c r="A18" s="147"/>
      <c r="B18" s="383">
        <v>9</v>
      </c>
      <c r="C18" s="389"/>
      <c r="D18" s="388"/>
      <c r="E18" s="388"/>
      <c r="H18" s="229"/>
    </row>
    <row r="19" spans="1:8" s="75" customFormat="1" ht="32.1" customHeight="1" thickBot="1" x14ac:dyDescent="0.2">
      <c r="A19" s="147"/>
      <c r="B19" s="383">
        <v>10</v>
      </c>
      <c r="C19" s="389"/>
      <c r="D19" s="388"/>
      <c r="E19" s="388"/>
      <c r="H19" s="229"/>
    </row>
    <row r="20" spans="1:8" s="75" customFormat="1" ht="32.1" customHeight="1" thickBot="1" x14ac:dyDescent="0.2">
      <c r="A20" s="147"/>
      <c r="B20" s="383">
        <v>11</v>
      </c>
      <c r="C20" s="389"/>
      <c r="D20" s="388"/>
      <c r="E20" s="388"/>
      <c r="H20" s="229"/>
    </row>
    <row r="21" spans="1:8" s="75" customFormat="1" ht="32.1" customHeight="1" thickBot="1" x14ac:dyDescent="0.2">
      <c r="A21" s="147"/>
      <c r="B21" s="383">
        <v>12</v>
      </c>
      <c r="C21" s="389"/>
      <c r="D21" s="388"/>
      <c r="E21" s="388"/>
      <c r="H21" s="229"/>
    </row>
    <row r="22" spans="1:8" s="75" customFormat="1" ht="32.1" customHeight="1" thickBot="1" x14ac:dyDescent="0.2">
      <c r="A22" s="147"/>
      <c r="B22" s="383">
        <v>13</v>
      </c>
      <c r="C22" s="389"/>
      <c r="D22" s="388"/>
      <c r="E22" s="388"/>
      <c r="H22" s="229"/>
    </row>
    <row r="23" spans="1:8" s="75" customFormat="1" ht="32.1" customHeight="1" thickBot="1" x14ac:dyDescent="0.2">
      <c r="A23" s="147"/>
      <c r="B23" s="383">
        <v>14</v>
      </c>
      <c r="C23" s="389"/>
      <c r="D23" s="388"/>
      <c r="E23" s="388"/>
      <c r="H23" s="229"/>
    </row>
    <row r="24" spans="1:8" s="75" customFormat="1" ht="32.1" customHeight="1" thickBot="1" x14ac:dyDescent="0.2">
      <c r="A24" s="147"/>
      <c r="B24" s="383">
        <v>15</v>
      </c>
      <c r="C24" s="389"/>
      <c r="D24" s="388"/>
      <c r="E24" s="388"/>
      <c r="H24" s="229"/>
    </row>
    <row r="25" spans="1:8" s="75" customFormat="1" ht="32.1" customHeight="1" thickBot="1" x14ac:dyDescent="0.2">
      <c r="A25" s="147"/>
      <c r="B25" s="383">
        <v>16</v>
      </c>
      <c r="C25" s="389"/>
      <c r="D25" s="388"/>
      <c r="E25" s="388"/>
      <c r="H25" s="229"/>
    </row>
    <row r="26" spans="1:8" s="75" customFormat="1" ht="32.1" customHeight="1" thickBot="1" x14ac:dyDescent="0.2">
      <c r="A26" s="147"/>
      <c r="B26" s="383">
        <v>17</v>
      </c>
      <c r="C26" s="389"/>
      <c r="D26" s="388"/>
      <c r="E26" s="388"/>
      <c r="H26" s="229"/>
    </row>
    <row r="27" spans="1:8" s="75" customFormat="1" ht="32.1" customHeight="1" thickBot="1" x14ac:dyDescent="0.2">
      <c r="A27" s="147"/>
      <c r="B27" s="383">
        <v>18</v>
      </c>
      <c r="C27" s="389"/>
      <c r="D27" s="388"/>
      <c r="E27" s="388"/>
      <c r="H27" s="229"/>
    </row>
    <row r="28" spans="1:8" s="75" customFormat="1" ht="32.1" customHeight="1" thickBot="1" x14ac:dyDescent="0.2">
      <c r="A28" s="147"/>
      <c r="B28" s="383">
        <v>19</v>
      </c>
      <c r="C28" s="389"/>
      <c r="D28" s="388"/>
      <c r="E28" s="388"/>
      <c r="H28" s="229"/>
    </row>
    <row r="29" spans="1:8" s="75" customFormat="1" ht="32.1" customHeight="1" thickBot="1" x14ac:dyDescent="0.2">
      <c r="A29" s="146"/>
      <c r="B29" s="384">
        <v>20</v>
      </c>
      <c r="C29" s="389"/>
      <c r="D29" s="388"/>
      <c r="E29" s="388"/>
      <c r="H29" s="230"/>
    </row>
    <row r="30" spans="1:8" x14ac:dyDescent="0.15">
      <c r="F30" s="232" t="s">
        <v>552</v>
      </c>
      <c r="G30" s="232"/>
    </row>
  </sheetData>
  <sheetProtection formatCells="0" formatColumns="0" formatRows="0" insertHyperlinks="0"/>
  <mergeCells count="4">
    <mergeCell ref="C4:E4"/>
    <mergeCell ref="A1:E1"/>
    <mergeCell ref="A2:D2"/>
    <mergeCell ref="F2:F5"/>
  </mergeCells>
  <phoneticPr fontId="4"/>
  <dataValidations count="3">
    <dataValidation type="list" allowBlank="1" showInputMessage="1" showErrorMessage="1" prompt="表紙①に反映されます" sqref="E2">
      <formula1>"あり,なし"</formula1>
    </dataValidation>
    <dataValidation type="whole" imeMode="disabled" operator="greaterThanOrEqual" allowBlank="1" showInputMessage="1" showErrorMessage="1" error="整数で入力してください" prompt="整数で入力" sqref="D8:E29">
      <formula1>0</formula1>
    </dataValidation>
    <dataValidation allowBlank="1" showInputMessage="1" showErrorMessage="1" prompt="表紙シートの病院名を反映" sqref="C4:E4"/>
  </dataValidations>
  <hyperlinks>
    <hyperlink ref="G1" location="表紙①!D26" tooltip="表紙①に戻ります" display="表紙①に戻る"/>
    <hyperlink ref="G2" location="'様式4（機能別）'!N263" tooltip="様式4（機能別）に戻ります" display="様式4（機能別）のⅡ（地域がん診療連携拠点病院の指定要件について）に戻る"/>
    <hyperlink ref="G4" location="'様式4（機能別）'!N725"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7" fitToHeight="0" orientation="portrait" cellComments="asDisplayed" r:id="rId1"/>
  <headerFooter>
    <oddHeader>&amp;Rver.2.0</oddHeader>
    <oddFooter>&amp;C&amp;P/&amp;N&amp;R&amp;A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4"/>
  <sheetViews>
    <sheetView showGridLines="0" view="pageBreakPreview" zoomScaleNormal="100" zoomScaleSheetLayoutView="100" zoomScalePageLayoutView="80" workbookViewId="0">
      <selection activeCell="G2" sqref="G2"/>
    </sheetView>
  </sheetViews>
  <sheetFormatPr defaultColWidth="9" defaultRowHeight="13.5" x14ac:dyDescent="0.15"/>
  <cols>
    <col min="1" max="1" width="5.625" style="633" customWidth="1"/>
    <col min="2" max="2" width="34.25" style="633" customWidth="1"/>
    <col min="3" max="6" width="20.625" style="633" customWidth="1"/>
    <col min="7" max="7" width="11.5" style="633" customWidth="1"/>
    <col min="8" max="8" width="15.25" style="633" customWidth="1"/>
    <col min="9" max="9" width="2.25" style="633" customWidth="1"/>
    <col min="10" max="10" width="100.625" style="633" customWidth="1"/>
    <col min="11" max="16384" width="9" style="633"/>
  </cols>
  <sheetData>
    <row r="1" spans="1:10" s="643" customFormat="1" ht="20.25" customHeight="1" thickBot="1" x14ac:dyDescent="0.2">
      <c r="A1" s="2148" t="s">
        <v>418</v>
      </c>
      <c r="B1" s="2148"/>
      <c r="C1" s="2148"/>
      <c r="D1" s="2148"/>
      <c r="E1" s="2148"/>
      <c r="F1" s="2148"/>
      <c r="G1" s="2148"/>
      <c r="I1" s="1161" t="s">
        <v>1724</v>
      </c>
    </row>
    <row r="2" spans="1:10" s="643" customFormat="1" ht="24.95" customHeight="1" thickTop="1" thickBot="1" x14ac:dyDescent="0.2">
      <c r="A2" s="1789" t="s">
        <v>548</v>
      </c>
      <c r="B2" s="1789"/>
      <c r="C2" s="1789"/>
      <c r="D2" s="1789"/>
      <c r="E2" s="1789"/>
      <c r="F2" s="1804"/>
      <c r="G2" s="285" t="s">
        <v>438</v>
      </c>
      <c r="H2" s="2147" t="str">
        <f>IF(G2="あり","下の表について入力が必要です",IF(G2="","←「あり」か「なし」を選択してください",""))</f>
        <v>下の表について入力が必要です</v>
      </c>
      <c r="I2" s="1161" t="s">
        <v>1959</v>
      </c>
    </row>
    <row r="3" spans="1:10" s="643" customFormat="1" ht="5.0999999999999996" customHeight="1" thickTop="1" x14ac:dyDescent="0.15">
      <c r="A3" s="674"/>
      <c r="B3" s="674"/>
      <c r="C3" s="674"/>
      <c r="D3" s="674"/>
      <c r="E3" s="674"/>
      <c r="F3" s="674"/>
      <c r="G3" s="675"/>
      <c r="H3" s="2147"/>
      <c r="I3" s="75"/>
    </row>
    <row r="4" spans="1:10" s="643" customFormat="1" ht="20.25" customHeight="1" x14ac:dyDescent="0.15">
      <c r="A4" s="674"/>
      <c r="B4" s="674"/>
      <c r="C4" s="674"/>
      <c r="D4" s="673" t="s">
        <v>1289</v>
      </c>
      <c r="E4" s="2151" t="str">
        <f>表紙①!E2</f>
        <v>和泉市立総合医療センター</v>
      </c>
      <c r="F4" s="2152"/>
      <c r="G4" s="2153"/>
      <c r="H4" s="2147"/>
      <c r="I4" s="1161" t="s">
        <v>1908</v>
      </c>
    </row>
    <row r="5" spans="1:10" s="643" customFormat="1" ht="69.95" customHeight="1" thickBot="1" x14ac:dyDescent="0.2">
      <c r="A5" s="2149" t="s">
        <v>1288</v>
      </c>
      <c r="B5" s="2149"/>
      <c r="C5" s="2149"/>
      <c r="D5" s="2149"/>
      <c r="E5" s="2149"/>
      <c r="F5" s="2149"/>
      <c r="G5" s="2149"/>
      <c r="H5" s="672"/>
      <c r="I5" s="672"/>
      <c r="J5" s="1477" t="s">
        <v>545</v>
      </c>
    </row>
    <row r="6" spans="1:10" s="643" customFormat="1" ht="20.100000000000001" customHeight="1" thickBot="1" x14ac:dyDescent="0.2">
      <c r="A6" s="613" t="s">
        <v>2134</v>
      </c>
      <c r="B6" s="612"/>
      <c r="C6" s="612"/>
      <c r="D6" s="1570">
        <v>1309</v>
      </c>
      <c r="E6" s="602" t="s">
        <v>255</v>
      </c>
      <c r="F6" s="602"/>
      <c r="G6" s="669"/>
      <c r="H6" s="672"/>
      <c r="I6" s="672"/>
      <c r="J6" s="637"/>
    </row>
    <row r="7" spans="1:10" s="643" customFormat="1" ht="20.100000000000001" customHeight="1" thickBot="1" x14ac:dyDescent="0.2">
      <c r="A7" s="669"/>
      <c r="B7" s="671"/>
      <c r="C7" s="392" t="s">
        <v>2266</v>
      </c>
      <c r="D7" s="1570">
        <v>20</v>
      </c>
      <c r="E7" s="670" t="s">
        <v>13</v>
      </c>
      <c r="F7" s="670"/>
      <c r="G7" s="669"/>
      <c r="H7" s="672"/>
      <c r="I7" s="637"/>
    </row>
    <row r="8" spans="1:10" ht="20.25" customHeight="1" thickBot="1" x14ac:dyDescent="0.2">
      <c r="A8" s="613" t="s">
        <v>1287</v>
      </c>
      <c r="B8" s="671"/>
      <c r="C8" s="392"/>
      <c r="D8" s="1570">
        <v>448</v>
      </c>
      <c r="E8" s="670" t="s">
        <v>255</v>
      </c>
      <c r="F8" s="670"/>
      <c r="G8" s="669"/>
      <c r="J8" s="637"/>
    </row>
    <row r="9" spans="1:10" ht="46.5" customHeight="1" x14ac:dyDescent="0.15">
      <c r="A9" s="1457" t="s">
        <v>2135</v>
      </c>
      <c r="B9" s="283"/>
      <c r="C9" s="283"/>
      <c r="D9" s="668"/>
      <c r="E9" s="667"/>
      <c r="F9" s="667"/>
      <c r="G9" s="667"/>
      <c r="H9" s="666"/>
      <c r="I9" s="666"/>
      <c r="J9" s="637"/>
    </row>
    <row r="10" spans="1:10" ht="20.25" customHeight="1" thickBot="1" x14ac:dyDescent="0.2">
      <c r="A10" s="659"/>
      <c r="B10" s="665" t="s">
        <v>1286</v>
      </c>
      <c r="C10" s="664" t="s">
        <v>1285</v>
      </c>
      <c r="D10" s="663" t="s">
        <v>1284</v>
      </c>
      <c r="E10" s="662" t="s">
        <v>1283</v>
      </c>
      <c r="F10" s="661" t="s">
        <v>1282</v>
      </c>
      <c r="G10" s="660" t="s">
        <v>1281</v>
      </c>
      <c r="J10" s="637"/>
    </row>
    <row r="11" spans="1:10" ht="20.25" customHeight="1" thickBot="1" x14ac:dyDescent="0.2">
      <c r="A11" s="659">
        <v>1</v>
      </c>
      <c r="B11" s="658" t="s">
        <v>1280</v>
      </c>
      <c r="C11" s="656">
        <v>576</v>
      </c>
      <c r="D11" s="656">
        <v>211</v>
      </c>
      <c r="E11" s="656">
        <v>0</v>
      </c>
      <c r="F11" s="656">
        <v>0</v>
      </c>
      <c r="G11" s="655">
        <f>SUM(C11:F11)</f>
        <v>787</v>
      </c>
      <c r="J11" s="637"/>
    </row>
    <row r="12" spans="1:10" s="643" customFormat="1" ht="20.25" customHeight="1" thickBot="1" x14ac:dyDescent="0.2">
      <c r="A12" s="659">
        <v>2</v>
      </c>
      <c r="B12" s="658" t="s">
        <v>1675</v>
      </c>
      <c r="C12" s="656">
        <v>46</v>
      </c>
      <c r="D12" s="656">
        <v>75</v>
      </c>
      <c r="E12" s="656">
        <v>0</v>
      </c>
      <c r="F12" s="656">
        <v>0</v>
      </c>
      <c r="G12" s="655">
        <f>SUM(C12:F12)</f>
        <v>121</v>
      </c>
      <c r="J12" s="637"/>
    </row>
    <row r="13" spans="1:10" s="643" customFormat="1" ht="20.25" customHeight="1" thickBot="1" x14ac:dyDescent="0.2">
      <c r="A13" s="659">
        <v>3</v>
      </c>
      <c r="B13" s="658" t="s">
        <v>1612</v>
      </c>
      <c r="C13" s="657">
        <v>53</v>
      </c>
      <c r="D13" s="656">
        <v>346</v>
      </c>
      <c r="E13" s="656">
        <v>2</v>
      </c>
      <c r="F13" s="656">
        <v>0</v>
      </c>
      <c r="G13" s="655">
        <f>SUM(C13:F13)</f>
        <v>401</v>
      </c>
      <c r="H13" s="635"/>
      <c r="I13" s="635"/>
      <c r="J13" s="637"/>
    </row>
    <row r="14" spans="1:10" s="643" customFormat="1" ht="20.25" customHeight="1" x14ac:dyDescent="0.15">
      <c r="A14" s="654"/>
      <c r="B14" s="653" t="s">
        <v>1279</v>
      </c>
      <c r="C14" s="652">
        <f>C11+C12+C13</f>
        <v>675</v>
      </c>
      <c r="D14" s="651">
        <f>D11+D12+D13</f>
        <v>632</v>
      </c>
      <c r="E14" s="650">
        <f>E11+E12+E13</f>
        <v>2</v>
      </c>
      <c r="F14" s="649">
        <f>F11+F12+F13</f>
        <v>0</v>
      </c>
      <c r="G14" s="648">
        <f>SUM(C14:F14)</f>
        <v>1309</v>
      </c>
      <c r="H14" s="635"/>
      <c r="I14" s="635"/>
      <c r="J14" s="637"/>
    </row>
    <row r="15" spans="1:10" s="643" customFormat="1" ht="15.75" customHeight="1" x14ac:dyDescent="0.15">
      <c r="A15" s="1456" t="s">
        <v>2136</v>
      </c>
      <c r="B15" s="139"/>
      <c r="C15" s="139"/>
      <c r="D15" s="139"/>
      <c r="E15" s="639"/>
      <c r="F15" s="639"/>
      <c r="G15" s="639"/>
      <c r="H15" s="635"/>
      <c r="I15" s="635"/>
      <c r="J15" s="637"/>
    </row>
    <row r="16" spans="1:10" s="643" customFormat="1" ht="55.5" customHeight="1" x14ac:dyDescent="0.15">
      <c r="A16" s="2150" t="s">
        <v>1569</v>
      </c>
      <c r="B16" s="2150"/>
      <c r="C16" s="2150"/>
      <c r="D16" s="2150"/>
      <c r="E16" s="2150"/>
      <c r="F16" s="2150"/>
      <c r="G16" s="2150"/>
      <c r="H16" s="635"/>
      <c r="I16" s="635"/>
      <c r="J16" s="637"/>
    </row>
    <row r="17" spans="1:10" s="643" customFormat="1" ht="24" customHeight="1" thickBot="1" x14ac:dyDescent="0.2">
      <c r="A17" s="647"/>
      <c r="B17" s="646" t="s">
        <v>1278</v>
      </c>
      <c r="C17" s="645" t="s">
        <v>1277</v>
      </c>
      <c r="D17" s="2158" t="s">
        <v>1278</v>
      </c>
      <c r="E17" s="2159"/>
      <c r="F17" s="645" t="s">
        <v>1277</v>
      </c>
      <c r="H17" s="635"/>
      <c r="I17" s="635"/>
      <c r="J17" s="637"/>
    </row>
    <row r="18" spans="1:10" s="643" customFormat="1" ht="24" customHeight="1" thickBot="1" x14ac:dyDescent="0.2">
      <c r="A18" s="642"/>
      <c r="B18" s="968" t="s">
        <v>1571</v>
      </c>
      <c r="C18" s="644">
        <v>150</v>
      </c>
      <c r="D18" s="2156" t="s">
        <v>1588</v>
      </c>
      <c r="E18" s="2157"/>
      <c r="F18" s="644">
        <v>275</v>
      </c>
      <c r="H18" s="635"/>
      <c r="I18" s="635"/>
      <c r="J18" s="637"/>
    </row>
    <row r="19" spans="1:10" s="643" customFormat="1" ht="24" customHeight="1" thickBot="1" x14ac:dyDescent="0.2">
      <c r="A19" s="642"/>
      <c r="B19" s="968" t="s">
        <v>1570</v>
      </c>
      <c r="C19" s="644">
        <v>11</v>
      </c>
      <c r="D19" s="2156" t="s">
        <v>1589</v>
      </c>
      <c r="E19" s="2157"/>
      <c r="F19" s="644">
        <v>5</v>
      </c>
      <c r="H19" s="635"/>
      <c r="I19" s="635"/>
      <c r="J19" s="637"/>
    </row>
    <row r="20" spans="1:10" s="643" customFormat="1" ht="24" customHeight="1" thickBot="1" x14ac:dyDescent="0.2">
      <c r="A20" s="642"/>
      <c r="B20" s="968" t="s">
        <v>1572</v>
      </c>
      <c r="C20" s="644">
        <v>146</v>
      </c>
      <c r="D20" s="969" t="s">
        <v>1590</v>
      </c>
      <c r="E20" s="968"/>
      <c r="F20" s="644">
        <v>37</v>
      </c>
      <c r="H20" s="635"/>
      <c r="I20" s="635"/>
      <c r="J20" s="637"/>
    </row>
    <row r="21" spans="1:10" s="643" customFormat="1" ht="24" customHeight="1" thickBot="1" x14ac:dyDescent="0.2">
      <c r="A21" s="642"/>
      <c r="B21" s="968" t="s">
        <v>1573</v>
      </c>
      <c r="C21" s="644">
        <v>13</v>
      </c>
      <c r="D21" s="969" t="s">
        <v>1591</v>
      </c>
      <c r="E21" s="968"/>
      <c r="F21" s="644">
        <v>343</v>
      </c>
      <c r="H21" s="635"/>
      <c r="I21" s="635"/>
      <c r="J21" s="637"/>
    </row>
    <row r="22" spans="1:10" s="643" customFormat="1" ht="24" customHeight="1" thickBot="1" x14ac:dyDescent="0.2">
      <c r="A22" s="642"/>
      <c r="B22" s="968" t="s">
        <v>1574</v>
      </c>
      <c r="C22" s="644">
        <v>16</v>
      </c>
      <c r="D22" s="969" t="s">
        <v>1592</v>
      </c>
      <c r="E22" s="968"/>
      <c r="F22" s="644">
        <v>37</v>
      </c>
      <c r="H22" s="635"/>
      <c r="I22" s="635"/>
      <c r="J22" s="637"/>
    </row>
    <row r="23" spans="1:10" s="643" customFormat="1" ht="24" customHeight="1" thickBot="1" x14ac:dyDescent="0.2">
      <c r="A23" s="642"/>
      <c r="B23" s="968" t="s">
        <v>1575</v>
      </c>
      <c r="C23" s="644">
        <v>7</v>
      </c>
      <c r="D23" s="969" t="s">
        <v>1593</v>
      </c>
      <c r="E23" s="968"/>
      <c r="F23" s="644">
        <v>65</v>
      </c>
      <c r="H23" s="635"/>
      <c r="I23" s="635"/>
      <c r="J23" s="637"/>
    </row>
    <row r="24" spans="1:10" s="643" customFormat="1" ht="24" customHeight="1" thickBot="1" x14ac:dyDescent="0.2">
      <c r="A24" s="642"/>
      <c r="B24" s="968" t="s">
        <v>1576</v>
      </c>
      <c r="C24" s="644">
        <v>8</v>
      </c>
      <c r="D24" s="969" t="s">
        <v>1594</v>
      </c>
      <c r="E24" s="968"/>
      <c r="F24" s="644">
        <v>81</v>
      </c>
      <c r="H24" s="635"/>
      <c r="I24" s="635"/>
      <c r="J24" s="637"/>
    </row>
    <row r="25" spans="1:10" s="643" customFormat="1" ht="24" customHeight="1" thickBot="1" x14ac:dyDescent="0.2">
      <c r="A25" s="642"/>
      <c r="B25" s="968" t="s">
        <v>1577</v>
      </c>
      <c r="C25" s="644">
        <v>6</v>
      </c>
      <c r="D25" s="969" t="s">
        <v>1595</v>
      </c>
      <c r="E25" s="968"/>
      <c r="F25" s="644">
        <v>12</v>
      </c>
      <c r="H25" s="635"/>
      <c r="I25" s="635"/>
      <c r="J25" s="637"/>
    </row>
    <row r="26" spans="1:10" s="643" customFormat="1" ht="24" customHeight="1" thickBot="1" x14ac:dyDescent="0.2">
      <c r="A26" s="642"/>
      <c r="B26" s="968" t="s">
        <v>1578</v>
      </c>
      <c r="C26" s="644">
        <v>57</v>
      </c>
      <c r="D26" s="969" t="s">
        <v>1596</v>
      </c>
      <c r="E26" s="968"/>
      <c r="F26" s="644">
        <v>6</v>
      </c>
      <c r="H26" s="635"/>
      <c r="I26" s="635"/>
      <c r="J26" s="637"/>
    </row>
    <row r="27" spans="1:10" s="643" customFormat="1" ht="24" customHeight="1" thickBot="1" x14ac:dyDescent="0.2">
      <c r="A27" s="642"/>
      <c r="B27" s="968" t="s">
        <v>1579</v>
      </c>
      <c r="C27" s="644">
        <v>240</v>
      </c>
      <c r="D27" s="969" t="s">
        <v>1597</v>
      </c>
      <c r="E27" s="968"/>
      <c r="F27" s="644">
        <v>5</v>
      </c>
      <c r="H27" s="635" t="s">
        <v>1276</v>
      </c>
      <c r="I27" s="635"/>
      <c r="J27" s="637"/>
    </row>
    <row r="28" spans="1:10" s="643" customFormat="1" ht="24" customHeight="1" thickBot="1" x14ac:dyDescent="0.2">
      <c r="A28" s="642"/>
      <c r="B28" s="968" t="s">
        <v>1580</v>
      </c>
      <c r="C28" s="644">
        <v>167</v>
      </c>
      <c r="D28" s="969" t="s">
        <v>1598</v>
      </c>
      <c r="E28" s="968"/>
      <c r="F28" s="644"/>
      <c r="H28" s="635" t="s">
        <v>1275</v>
      </c>
      <c r="I28" s="635"/>
      <c r="J28" s="637"/>
    </row>
    <row r="29" spans="1:10" s="643" customFormat="1" ht="24" customHeight="1" thickBot="1" x14ac:dyDescent="0.2">
      <c r="A29" s="642"/>
      <c r="B29" s="968" t="s">
        <v>1581</v>
      </c>
      <c r="C29" s="644">
        <v>4</v>
      </c>
      <c r="D29" s="2154" t="s">
        <v>2394</v>
      </c>
      <c r="E29" s="2155"/>
      <c r="F29" s="644">
        <v>6</v>
      </c>
      <c r="H29" s="635" t="s">
        <v>1274</v>
      </c>
      <c r="I29" s="635"/>
      <c r="J29" s="637"/>
    </row>
    <row r="30" spans="1:10" s="643" customFormat="1" ht="24" customHeight="1" thickBot="1" x14ac:dyDescent="0.2">
      <c r="A30" s="642"/>
      <c r="B30" s="968" t="s">
        <v>1582</v>
      </c>
      <c r="C30" s="644">
        <v>522</v>
      </c>
      <c r="D30" s="2154" t="s">
        <v>2395</v>
      </c>
      <c r="E30" s="2155"/>
      <c r="F30" s="644">
        <v>184</v>
      </c>
      <c r="H30" s="635" t="s">
        <v>1273</v>
      </c>
      <c r="I30" s="635"/>
      <c r="J30" s="637"/>
    </row>
    <row r="31" spans="1:10" s="643" customFormat="1" ht="24" customHeight="1" thickBot="1" x14ac:dyDescent="0.2">
      <c r="A31" s="642"/>
      <c r="B31" s="968" t="s">
        <v>1583</v>
      </c>
      <c r="C31" s="644">
        <v>143</v>
      </c>
      <c r="D31" s="2154" t="s">
        <v>2490</v>
      </c>
      <c r="E31" s="2155"/>
      <c r="F31" s="644">
        <v>156</v>
      </c>
      <c r="J31" s="637"/>
    </row>
    <row r="32" spans="1:10" s="643" customFormat="1" ht="24" customHeight="1" thickBot="1" x14ac:dyDescent="0.2">
      <c r="A32" s="642"/>
      <c r="B32" s="968" t="s">
        <v>1584</v>
      </c>
      <c r="C32" s="644">
        <v>383</v>
      </c>
      <c r="D32" s="2154"/>
      <c r="E32" s="2155"/>
      <c r="F32" s="644"/>
      <c r="J32" s="637"/>
    </row>
    <row r="33" spans="1:10" s="643" customFormat="1" ht="24" customHeight="1" thickBot="1" x14ac:dyDescent="0.2">
      <c r="A33" s="642"/>
      <c r="B33" s="968" t="s">
        <v>1585</v>
      </c>
      <c r="C33" s="644">
        <v>22</v>
      </c>
      <c r="D33" s="2154"/>
      <c r="E33" s="2155"/>
      <c r="F33" s="644"/>
      <c r="J33" s="637"/>
    </row>
    <row r="34" spans="1:10" s="643" customFormat="1" ht="24" customHeight="1" thickBot="1" x14ac:dyDescent="0.2">
      <c r="A34" s="642"/>
      <c r="B34" s="968" t="s">
        <v>1586</v>
      </c>
      <c r="C34" s="644">
        <v>24</v>
      </c>
      <c r="D34" s="2154"/>
      <c r="E34" s="2155"/>
      <c r="F34" s="644"/>
      <c r="J34" s="637"/>
    </row>
    <row r="35" spans="1:10" s="638" customFormat="1" ht="24" customHeight="1" thickBot="1" x14ac:dyDescent="0.2">
      <c r="A35" s="642"/>
      <c r="B35" s="968" t="s">
        <v>1587</v>
      </c>
      <c r="C35" s="644">
        <v>0</v>
      </c>
      <c r="D35" s="2154"/>
      <c r="E35" s="2155"/>
      <c r="F35" s="644"/>
      <c r="J35" s="637"/>
    </row>
    <row r="36" spans="1:10" ht="20.25" customHeight="1" x14ac:dyDescent="0.15">
      <c r="A36" s="639"/>
      <c r="B36" s="641"/>
      <c r="C36" s="640"/>
      <c r="D36" s="639"/>
      <c r="E36" s="639"/>
      <c r="F36" s="639"/>
      <c r="G36" s="639"/>
      <c r="J36" s="637"/>
    </row>
    <row r="37" spans="1:10" x14ac:dyDescent="0.15">
      <c r="H37" s="635" t="s">
        <v>1272</v>
      </c>
      <c r="I37" s="635"/>
    </row>
    <row r="38" spans="1:10" x14ac:dyDescent="0.15">
      <c r="H38" s="635" t="s">
        <v>1271</v>
      </c>
      <c r="I38" s="635"/>
    </row>
    <row r="39" spans="1:10" x14ac:dyDescent="0.15">
      <c r="H39" s="635" t="s">
        <v>1270</v>
      </c>
      <c r="I39" s="635"/>
    </row>
    <row r="40" spans="1:10" x14ac:dyDescent="0.15">
      <c r="H40" s="635" t="s">
        <v>1269</v>
      </c>
      <c r="I40" s="635"/>
    </row>
    <row r="41" spans="1:10" x14ac:dyDescent="0.15">
      <c r="H41" s="635" t="s">
        <v>1268</v>
      </c>
      <c r="I41" s="635"/>
    </row>
    <row r="42" spans="1:10" x14ac:dyDescent="0.15">
      <c r="H42" s="635" t="s">
        <v>1267</v>
      </c>
      <c r="I42" s="635"/>
    </row>
    <row r="43" spans="1:10" x14ac:dyDescent="0.15">
      <c r="H43" s="635" t="s">
        <v>1266</v>
      </c>
      <c r="I43" s="635"/>
    </row>
    <row r="44" spans="1:10" x14ac:dyDescent="0.15">
      <c r="H44" s="635" t="s">
        <v>1265</v>
      </c>
      <c r="I44" s="635"/>
    </row>
    <row r="45" spans="1:10" x14ac:dyDescent="0.15">
      <c r="H45" s="635" t="s">
        <v>1264</v>
      </c>
      <c r="I45" s="635"/>
    </row>
    <row r="46" spans="1:10" x14ac:dyDescent="0.15">
      <c r="H46" s="635" t="s">
        <v>1263</v>
      </c>
      <c r="I46" s="635"/>
    </row>
    <row r="47" spans="1:10" x14ac:dyDescent="0.15">
      <c r="H47" s="635" t="s">
        <v>1262</v>
      </c>
      <c r="I47" s="635"/>
    </row>
    <row r="48" spans="1:10" x14ac:dyDescent="0.15">
      <c r="H48" s="635" t="s">
        <v>1261</v>
      </c>
      <c r="I48" s="635"/>
    </row>
    <row r="49" spans="8:9" x14ac:dyDescent="0.15">
      <c r="H49" s="635" t="s">
        <v>1260</v>
      </c>
      <c r="I49" s="635"/>
    </row>
    <row r="50" spans="8:9" x14ac:dyDescent="0.15">
      <c r="H50" s="635" t="s">
        <v>1259</v>
      </c>
      <c r="I50" s="635"/>
    </row>
    <row r="51" spans="8:9" x14ac:dyDescent="0.15">
      <c r="H51" s="635" t="s">
        <v>1258</v>
      </c>
      <c r="I51" s="635"/>
    </row>
    <row r="52" spans="8:9" x14ac:dyDescent="0.15">
      <c r="H52" s="635" t="s">
        <v>1257</v>
      </c>
      <c r="I52" s="635"/>
    </row>
    <row r="53" spans="8:9" x14ac:dyDescent="0.15">
      <c r="H53" s="635" t="s">
        <v>1256</v>
      </c>
      <c r="I53" s="635"/>
    </row>
    <row r="54" spans="8:9" x14ac:dyDescent="0.15">
      <c r="H54" s="635" t="s">
        <v>1255</v>
      </c>
      <c r="I54" s="635"/>
    </row>
    <row r="55" spans="8:9" x14ac:dyDescent="0.15">
      <c r="H55" s="635" t="s">
        <v>1254</v>
      </c>
      <c r="I55" s="635"/>
    </row>
    <row r="56" spans="8:9" x14ac:dyDescent="0.15">
      <c r="H56" s="635" t="s">
        <v>1253</v>
      </c>
      <c r="I56" s="635"/>
    </row>
    <row r="57" spans="8:9" x14ac:dyDescent="0.15">
      <c r="H57" s="635" t="s">
        <v>1252</v>
      </c>
      <c r="I57" s="635"/>
    </row>
    <row r="58" spans="8:9" x14ac:dyDescent="0.15">
      <c r="H58" s="635" t="s">
        <v>1251</v>
      </c>
      <c r="I58" s="635"/>
    </row>
    <row r="59" spans="8:9" x14ac:dyDescent="0.15">
      <c r="H59" s="635" t="s">
        <v>1250</v>
      </c>
      <c r="I59" s="635"/>
    </row>
    <row r="60" spans="8:9" x14ac:dyDescent="0.15">
      <c r="H60" s="635" t="s">
        <v>1249</v>
      </c>
      <c r="I60" s="635"/>
    </row>
    <row r="61" spans="8:9" x14ac:dyDescent="0.15">
      <c r="H61" s="635" t="s">
        <v>1248</v>
      </c>
      <c r="I61" s="635"/>
    </row>
    <row r="62" spans="8:9" x14ac:dyDescent="0.15">
      <c r="H62" s="635" t="s">
        <v>1247</v>
      </c>
      <c r="I62" s="635"/>
    </row>
    <row r="63" spans="8:9" x14ac:dyDescent="0.15">
      <c r="H63" s="635" t="s">
        <v>1246</v>
      </c>
      <c r="I63" s="635"/>
    </row>
    <row r="64" spans="8:9" x14ac:dyDescent="0.15">
      <c r="H64" s="634"/>
      <c r="I64" s="634"/>
    </row>
  </sheetData>
  <sheetProtection formatCells="0" formatColumns="0" formatRows="0" insertHyperlinks="0"/>
  <mergeCells count="16">
    <mergeCell ref="D17:E17"/>
    <mergeCell ref="D30:E30"/>
    <mergeCell ref="D31:E31"/>
    <mergeCell ref="D32:E32"/>
    <mergeCell ref="D33:E33"/>
    <mergeCell ref="D34:E34"/>
    <mergeCell ref="D35:E35"/>
    <mergeCell ref="D18:E18"/>
    <mergeCell ref="D19:E19"/>
    <mergeCell ref="D29:E29"/>
    <mergeCell ref="H2:H4"/>
    <mergeCell ref="A1:G1"/>
    <mergeCell ref="A5:G5"/>
    <mergeCell ref="A16:G16"/>
    <mergeCell ref="E4:G4"/>
    <mergeCell ref="A2:F2"/>
  </mergeCells>
  <phoneticPr fontId="4"/>
  <dataValidations count="5">
    <dataValidation allowBlank="1" showInputMessage="1" showErrorMessage="1" prompt="表紙シートの病院名を反映" sqref="E4:G4"/>
    <dataValidation type="whole" imeMode="disabled" operator="greaterThanOrEqual" allowBlank="1" showInputMessage="1" showErrorMessage="1" error="整数で入力してください" prompt="整数で入力" sqref="C18:C35 C11:F13 D6 F18:F35">
      <formula1>0</formula1>
    </dataValidation>
    <dataValidation type="decimal" imeMode="disabled" operator="greaterThanOrEqual" allowBlank="1" showInputMessage="1" showErrorMessage="1" prompt="時間（分）を入力" sqref="D7:D8">
      <formula1>0</formula1>
    </dataValidation>
    <dataValidation type="list" allowBlank="1" showInputMessage="1" showErrorMessage="1" prompt="表紙①に反映されます" sqref="G2">
      <formula1>"あり,なし"</formula1>
    </dataValidation>
    <dataValidation allowBlank="1" showInputMessage="1" showErrorMessage="1" prompt="自動計算" sqref="C14:F14 G11:G14"/>
  </dataValidations>
  <hyperlinks>
    <hyperlink ref="I1" location="表紙①!D26" tooltip="表紙①に戻ります" display="表紙①に戻る"/>
    <hyperlink ref="I2" location="'様式4（機能別）'!N337" tooltip="様式4（機能別）に戻ります" display="様式4（機能別）のⅡ（地域がん診療連携拠点病院の指定要件について）に戻る"/>
    <hyperlink ref="I4" location="'様式4（機能別）'!N752"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65" fitToHeight="0" orientation="portrait" cellComments="asDisplayed" r:id="rId1"/>
  <headerFooter>
    <oddHeader>&amp;Rver.2.0</oddHeader>
    <oddFooter>&amp;C&amp;P/&amp;N&amp;R&amp;A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7"/>
  <sheetViews>
    <sheetView showGridLines="0" view="pageBreakPreview" zoomScaleNormal="100" zoomScaleSheetLayoutView="100" zoomScalePageLayoutView="80" workbookViewId="0">
      <selection activeCell="W2" sqref="W2"/>
    </sheetView>
  </sheetViews>
  <sheetFormatPr defaultColWidth="9" defaultRowHeight="13.5" x14ac:dyDescent="0.15"/>
  <cols>
    <col min="1" max="1" width="3.625" style="290" customWidth="1"/>
    <col min="2" max="2" width="35.625" style="290" customWidth="1"/>
    <col min="3" max="4" width="10.625" style="290" customWidth="1"/>
    <col min="5" max="13" width="2.625" style="290" customWidth="1"/>
    <col min="14" max="14" width="1.625" style="290" customWidth="1"/>
    <col min="15" max="22" width="2.625" style="290" customWidth="1"/>
    <col min="23" max="23" width="10.625" style="290" customWidth="1"/>
    <col min="24" max="24" width="15.125" style="633" customWidth="1"/>
    <col min="25" max="25" width="2.25" style="676" customWidth="1"/>
    <col min="26" max="26" width="100.625" style="633" customWidth="1"/>
    <col min="27" max="27" width="10.875" style="290" customWidth="1"/>
    <col min="28" max="28" width="20.125" style="290" customWidth="1"/>
    <col min="29" max="31" width="9" style="290"/>
    <col min="32" max="32" width="8.875" style="290" customWidth="1"/>
    <col min="33" max="16384" width="9" style="290"/>
  </cols>
  <sheetData>
    <row r="1" spans="1:37" s="701" customFormat="1" ht="22.5" customHeight="1" thickBot="1" x14ac:dyDescent="0.2">
      <c r="A1" s="2167" t="s">
        <v>2272</v>
      </c>
      <c r="B1" s="2167"/>
      <c r="C1" s="2167"/>
      <c r="D1" s="2167"/>
      <c r="E1" s="2167"/>
      <c r="F1" s="2167"/>
      <c r="G1" s="2167"/>
      <c r="H1" s="2167"/>
      <c r="I1" s="2167"/>
      <c r="J1" s="2167"/>
      <c r="K1" s="2167"/>
      <c r="L1" s="2167"/>
      <c r="M1" s="2167"/>
      <c r="N1" s="2167"/>
      <c r="O1" s="2167"/>
      <c r="P1" s="2167"/>
      <c r="Q1" s="2167"/>
      <c r="R1" s="2167"/>
      <c r="S1" s="2167"/>
      <c r="T1" s="2167"/>
      <c r="U1" s="2167"/>
      <c r="V1" s="2167"/>
      <c r="W1" s="2167"/>
      <c r="Y1" s="1161" t="s">
        <v>1724</v>
      </c>
      <c r="Z1" s="643"/>
      <c r="AA1" s="706"/>
      <c r="AB1" s="705"/>
      <c r="AC1" s="704"/>
      <c r="AD1" s="704"/>
      <c r="AE1" s="704"/>
      <c r="AF1" s="704"/>
      <c r="AG1" s="704"/>
      <c r="AH1" s="704"/>
      <c r="AI1" s="704"/>
      <c r="AJ1" s="704"/>
    </row>
    <row r="2" spans="1:37" s="701" customFormat="1" ht="24.95" customHeight="1" thickTop="1" thickBot="1" x14ac:dyDescent="0.2">
      <c r="A2" s="1789" t="s">
        <v>549</v>
      </c>
      <c r="B2" s="1789"/>
      <c r="C2" s="1789"/>
      <c r="D2" s="1789"/>
      <c r="E2" s="1789"/>
      <c r="F2" s="1789"/>
      <c r="G2" s="1789"/>
      <c r="H2" s="1789"/>
      <c r="I2" s="1789"/>
      <c r="J2" s="1789"/>
      <c r="K2" s="1789"/>
      <c r="L2" s="1789"/>
      <c r="M2" s="1789"/>
      <c r="N2" s="1789"/>
      <c r="O2" s="1789"/>
      <c r="P2" s="1789"/>
      <c r="Q2" s="1789"/>
      <c r="R2" s="1789"/>
      <c r="S2" s="1789"/>
      <c r="T2" s="1789"/>
      <c r="U2" s="1789"/>
      <c r="V2" s="1804"/>
      <c r="W2" s="331" t="s">
        <v>438</v>
      </c>
      <c r="X2" s="1351" t="str">
        <f>IF(W2="","←「あり」か「なし」を選択してください","")</f>
        <v/>
      </c>
      <c r="Y2" s="1161" t="s">
        <v>1960</v>
      </c>
      <c r="AA2" s="706"/>
      <c r="AB2" s="705"/>
      <c r="AC2" s="704"/>
      <c r="AD2" s="704"/>
      <c r="AE2" s="704"/>
      <c r="AF2" s="704"/>
      <c r="AG2" s="704"/>
      <c r="AH2" s="704"/>
      <c r="AI2" s="704"/>
      <c r="AJ2" s="704"/>
    </row>
    <row r="3" spans="1:37" s="701" customFormat="1" ht="5.0999999999999996" customHeight="1" thickTop="1" x14ac:dyDescent="0.15">
      <c r="B3" s="703" t="s">
        <v>1296</v>
      </c>
      <c r="C3" s="703"/>
      <c r="D3" s="703"/>
      <c r="E3" s="703"/>
      <c r="F3" s="703"/>
      <c r="G3" s="703"/>
      <c r="H3" s="703"/>
      <c r="I3" s="703"/>
      <c r="J3" s="703"/>
      <c r="K3" s="703"/>
      <c r="L3" s="703"/>
      <c r="M3" s="703"/>
      <c r="N3" s="703"/>
      <c r="O3" s="703"/>
      <c r="P3" s="703"/>
      <c r="Q3" s="703"/>
      <c r="R3" s="703"/>
      <c r="S3" s="703"/>
      <c r="T3" s="703"/>
      <c r="U3" s="703"/>
      <c r="V3" s="703"/>
      <c r="W3" s="703"/>
      <c r="X3" s="643"/>
      <c r="Y3" s="75"/>
      <c r="AA3" s="703"/>
      <c r="AE3" s="2160"/>
      <c r="AF3" s="2160"/>
      <c r="AG3" s="2160"/>
      <c r="AH3" s="2160"/>
      <c r="AI3" s="2160"/>
      <c r="AJ3" s="2160"/>
      <c r="AK3" s="2160"/>
    </row>
    <row r="4" spans="1:37" ht="20.25" customHeight="1" x14ac:dyDescent="0.15">
      <c r="D4" s="352" t="s">
        <v>473</v>
      </c>
      <c r="E4" s="1790" t="str">
        <f>表紙①!E2</f>
        <v>和泉市立総合医療センター</v>
      </c>
      <c r="F4" s="2161"/>
      <c r="G4" s="2161"/>
      <c r="H4" s="2161"/>
      <c r="I4" s="2161"/>
      <c r="J4" s="2161"/>
      <c r="K4" s="2161"/>
      <c r="L4" s="2161"/>
      <c r="M4" s="2161"/>
      <c r="N4" s="2161"/>
      <c r="O4" s="2161"/>
      <c r="P4" s="2161"/>
      <c r="Q4" s="2161"/>
      <c r="R4" s="2161"/>
      <c r="S4" s="2161"/>
      <c r="T4" s="2161"/>
      <c r="U4" s="2161"/>
      <c r="V4" s="2161"/>
      <c r="W4" s="1791"/>
      <c r="X4" s="643"/>
      <c r="Y4" s="1161" t="s">
        <v>1961</v>
      </c>
    </row>
    <row r="5" spans="1:37" ht="20.25" customHeight="1" thickBot="1" x14ac:dyDescent="0.2">
      <c r="D5" s="287" t="s">
        <v>2022</v>
      </c>
      <c r="E5" s="39" t="s">
        <v>2137</v>
      </c>
      <c r="F5" s="39"/>
      <c r="G5" s="39"/>
      <c r="H5" s="39"/>
      <c r="I5" s="39"/>
      <c r="J5" s="39"/>
      <c r="K5" s="39"/>
      <c r="L5" s="39"/>
      <c r="M5" s="130"/>
      <c r="N5" s="130"/>
      <c r="O5" s="130"/>
      <c r="P5" s="130"/>
      <c r="Q5" s="130"/>
      <c r="R5" s="130"/>
      <c r="S5" s="130"/>
      <c r="T5" s="130"/>
      <c r="U5" s="306"/>
      <c r="V5" s="306"/>
      <c r="W5" s="306"/>
      <c r="X5" s="672"/>
      <c r="Y5" s="700"/>
      <c r="Z5" s="1478" t="s">
        <v>545</v>
      </c>
      <c r="AA5" s="698"/>
      <c r="AB5" s="698"/>
    </row>
    <row r="6" spans="1:37" ht="30" customHeight="1" thickBot="1" x14ac:dyDescent="0.2">
      <c r="A6" s="600">
        <v>1</v>
      </c>
      <c r="B6" s="1510" t="s">
        <v>1295</v>
      </c>
      <c r="C6" s="1966" t="s">
        <v>2341</v>
      </c>
      <c r="D6" s="1967"/>
      <c r="E6" s="1967"/>
      <c r="F6" s="1967"/>
      <c r="G6" s="1967"/>
      <c r="H6" s="1967"/>
      <c r="I6" s="1967"/>
      <c r="J6" s="1967"/>
      <c r="K6" s="1967"/>
      <c r="L6" s="1967"/>
      <c r="M6" s="1967"/>
      <c r="N6" s="1967"/>
      <c r="O6" s="1967"/>
      <c r="P6" s="1967"/>
      <c r="Q6" s="1967"/>
      <c r="R6" s="1967"/>
      <c r="S6" s="1967"/>
      <c r="T6" s="1967"/>
      <c r="U6" s="1967"/>
      <c r="V6" s="1967"/>
      <c r="W6" s="1968"/>
      <c r="X6" s="672"/>
      <c r="Y6" s="1041"/>
      <c r="Z6" s="637"/>
      <c r="AA6" s="683"/>
      <c r="AB6" s="304"/>
    </row>
    <row r="7" spans="1:37" ht="25.5" customHeight="1" thickBot="1" x14ac:dyDescent="0.2">
      <c r="A7" s="1497">
        <v>2</v>
      </c>
      <c r="B7" s="2162" t="s">
        <v>2191</v>
      </c>
      <c r="C7" s="2163"/>
      <c r="D7" s="2168" t="s">
        <v>2342</v>
      </c>
      <c r="E7" s="2169"/>
      <c r="F7" s="2169"/>
      <c r="G7" s="2169"/>
      <c r="H7" s="2169"/>
      <c r="I7" s="2169"/>
      <c r="J7" s="2169"/>
      <c r="K7" s="2169"/>
      <c r="L7" s="2169"/>
      <c r="M7" s="2170"/>
      <c r="N7" s="1869" t="s">
        <v>365</v>
      </c>
      <c r="O7" s="1869"/>
      <c r="P7" s="1869"/>
      <c r="Q7" s="1868"/>
      <c r="R7" s="1868"/>
      <c r="S7" s="1868"/>
      <c r="T7" s="1868"/>
      <c r="U7" s="1868"/>
      <c r="V7" s="1868"/>
      <c r="W7" s="608"/>
      <c r="X7" s="643"/>
      <c r="Y7" s="1042"/>
      <c r="Z7" s="637"/>
      <c r="AA7" s="683"/>
      <c r="AB7" s="304"/>
    </row>
    <row r="8" spans="1:37" ht="25.5" customHeight="1" thickBot="1" x14ac:dyDescent="0.2">
      <c r="A8" s="2164">
        <v>3</v>
      </c>
      <c r="B8" s="696" t="s">
        <v>1294</v>
      </c>
      <c r="C8" s="614" t="s">
        <v>2396</v>
      </c>
      <c r="D8" s="1397"/>
      <c r="E8" s="1398"/>
      <c r="F8" s="1398"/>
      <c r="G8" s="1398"/>
      <c r="H8" s="1398"/>
      <c r="I8" s="1398"/>
      <c r="J8" s="1398"/>
      <c r="K8" s="1398"/>
      <c r="L8" s="1398"/>
      <c r="M8" s="1398"/>
      <c r="N8" s="1398"/>
      <c r="O8" s="1398"/>
      <c r="P8" s="1398"/>
      <c r="Q8" s="1398"/>
      <c r="R8" s="1398"/>
      <c r="S8" s="1398"/>
      <c r="T8" s="1398"/>
      <c r="U8" s="1398"/>
      <c r="V8" s="1398"/>
      <c r="W8" s="1399"/>
      <c r="X8" s="643"/>
      <c r="Y8" s="1041"/>
      <c r="Z8" s="637"/>
      <c r="AA8" s="680"/>
      <c r="AB8" s="304"/>
      <c r="AC8" s="304"/>
    </row>
    <row r="9" spans="1:37" ht="25.5" customHeight="1" thickBot="1" x14ac:dyDescent="0.2">
      <c r="A9" s="2165"/>
      <c r="B9" s="1520" t="s">
        <v>1293</v>
      </c>
      <c r="C9" s="614" t="s">
        <v>2397</v>
      </c>
      <c r="D9" s="1400"/>
      <c r="E9" s="682"/>
      <c r="F9" s="682"/>
      <c r="G9" s="682"/>
      <c r="H9" s="682"/>
      <c r="I9" s="682"/>
      <c r="J9" s="682"/>
      <c r="K9" s="682"/>
      <c r="L9" s="682"/>
      <c r="M9" s="682"/>
      <c r="N9" s="682"/>
      <c r="O9" s="682"/>
      <c r="P9" s="682"/>
      <c r="Q9" s="682"/>
      <c r="R9" s="682"/>
      <c r="S9" s="682"/>
      <c r="T9" s="682"/>
      <c r="U9" s="682"/>
      <c r="V9" s="682"/>
      <c r="W9" s="681"/>
      <c r="X9" s="643"/>
      <c r="Y9" s="1042"/>
      <c r="Z9" s="637"/>
      <c r="AA9" s="680"/>
      <c r="AB9" s="304"/>
      <c r="AC9" s="304"/>
    </row>
    <row r="10" spans="1:37" ht="25.5" customHeight="1" thickBot="1" x14ac:dyDescent="0.2">
      <c r="A10" s="2165"/>
      <c r="B10" s="689" t="s">
        <v>1292</v>
      </c>
      <c r="C10" s="614" t="s">
        <v>2396</v>
      </c>
      <c r="D10" s="1401"/>
      <c r="E10" s="1402"/>
      <c r="F10" s="1402"/>
      <c r="G10" s="1402"/>
      <c r="H10" s="1402"/>
      <c r="I10" s="1402"/>
      <c r="J10" s="1402"/>
      <c r="K10" s="1402"/>
      <c r="L10" s="1402"/>
      <c r="M10" s="1402"/>
      <c r="N10" s="1402"/>
      <c r="O10" s="1402"/>
      <c r="P10" s="1402"/>
      <c r="Q10" s="1402"/>
      <c r="R10" s="1402"/>
      <c r="S10" s="1402"/>
      <c r="T10" s="1402"/>
      <c r="U10" s="1402"/>
      <c r="V10" s="1402"/>
      <c r="W10" s="1403"/>
      <c r="X10" s="643"/>
      <c r="Y10" s="1041"/>
      <c r="Z10" s="637"/>
      <c r="AA10" s="680"/>
      <c r="AB10" s="304"/>
      <c r="AC10" s="304"/>
    </row>
    <row r="11" spans="1:37" ht="25.5" customHeight="1" thickBot="1" x14ac:dyDescent="0.2">
      <c r="A11" s="2165"/>
      <c r="B11" s="2171" t="s">
        <v>2217</v>
      </c>
      <c r="C11" s="2172"/>
      <c r="D11" s="2168" t="s">
        <v>2342</v>
      </c>
      <c r="E11" s="2169"/>
      <c r="F11" s="2169"/>
      <c r="G11" s="2169"/>
      <c r="H11" s="2169"/>
      <c r="I11" s="2169"/>
      <c r="J11" s="2169"/>
      <c r="K11" s="2169"/>
      <c r="L11" s="2169"/>
      <c r="M11" s="2170"/>
      <c r="N11" s="1899" t="s">
        <v>365</v>
      </c>
      <c r="O11" s="1900"/>
      <c r="P11" s="1901"/>
      <c r="Q11" s="1868"/>
      <c r="R11" s="1868"/>
      <c r="S11" s="1868"/>
      <c r="T11" s="1868"/>
      <c r="U11" s="1868"/>
      <c r="V11" s="1868"/>
      <c r="W11" s="608"/>
      <c r="Y11" s="1042"/>
      <c r="Z11" s="637"/>
      <c r="AA11" s="683"/>
      <c r="AB11" s="304"/>
    </row>
    <row r="12" spans="1:37" ht="25.5" customHeight="1" thickBot="1" x14ac:dyDescent="0.2">
      <c r="A12" s="2166"/>
      <c r="B12" s="1520" t="s">
        <v>1291</v>
      </c>
      <c r="C12" s="614" t="s">
        <v>2397</v>
      </c>
      <c r="D12" s="682"/>
      <c r="E12" s="682"/>
      <c r="F12" s="695"/>
      <c r="G12" s="682"/>
      <c r="H12" s="695"/>
      <c r="I12" s="695"/>
      <c r="J12" s="682"/>
      <c r="K12" s="695"/>
      <c r="L12" s="682"/>
      <c r="M12" s="695"/>
      <c r="N12" s="695"/>
      <c r="O12" s="682"/>
      <c r="P12" s="695"/>
      <c r="Q12" s="682"/>
      <c r="R12" s="695"/>
      <c r="S12" s="695"/>
      <c r="T12" s="682"/>
      <c r="U12" s="695"/>
      <c r="V12" s="682"/>
      <c r="W12" s="686"/>
      <c r="X12" s="643"/>
      <c r="Y12" s="1042"/>
      <c r="Z12" s="637"/>
      <c r="AA12" s="683"/>
      <c r="AB12" s="304"/>
    </row>
    <row r="13" spans="1:37" ht="25.5" customHeight="1" thickBot="1" x14ac:dyDescent="0.2">
      <c r="A13" s="2164">
        <v>4</v>
      </c>
      <c r="B13" s="693" t="s">
        <v>1290</v>
      </c>
      <c r="C13" s="614" t="s">
        <v>2396</v>
      </c>
      <c r="D13" s="692"/>
      <c r="E13" s="691"/>
      <c r="F13" s="691"/>
      <c r="G13" s="691"/>
      <c r="H13" s="691"/>
      <c r="I13" s="691"/>
      <c r="J13" s="691"/>
      <c r="K13" s="691"/>
      <c r="L13" s="691"/>
      <c r="M13" s="691"/>
      <c r="N13" s="691"/>
      <c r="O13" s="691"/>
      <c r="P13" s="691"/>
      <c r="Q13" s="691"/>
      <c r="R13" s="691"/>
      <c r="S13" s="691"/>
      <c r="T13" s="691"/>
      <c r="U13" s="691"/>
      <c r="V13" s="691"/>
      <c r="W13" s="690"/>
      <c r="Y13" s="1042"/>
      <c r="Z13" s="637"/>
      <c r="AA13" s="683"/>
      <c r="AB13" s="304"/>
    </row>
    <row r="14" spans="1:37" ht="25.5" customHeight="1" thickBot="1" x14ac:dyDescent="0.2">
      <c r="A14" s="2165"/>
      <c r="B14" s="2171" t="s">
        <v>2218</v>
      </c>
      <c r="C14" s="2172"/>
      <c r="D14" s="1966" t="s">
        <v>2399</v>
      </c>
      <c r="E14" s="1967"/>
      <c r="F14" s="1967"/>
      <c r="G14" s="1967"/>
      <c r="H14" s="1967"/>
      <c r="I14" s="1967"/>
      <c r="J14" s="1967"/>
      <c r="K14" s="1967"/>
      <c r="L14" s="1967"/>
      <c r="M14" s="1967"/>
      <c r="N14" s="1967"/>
      <c r="O14" s="1967"/>
      <c r="P14" s="1967"/>
      <c r="Q14" s="1967"/>
      <c r="R14" s="1967"/>
      <c r="S14" s="1967"/>
      <c r="T14" s="1967"/>
      <c r="U14" s="1967"/>
      <c r="V14" s="1967"/>
      <c r="W14" s="1968"/>
      <c r="Y14" s="1043"/>
      <c r="Z14" s="637"/>
      <c r="AA14" s="680"/>
      <c r="AB14" s="304"/>
      <c r="AC14" s="304"/>
    </row>
    <row r="15" spans="1:37" ht="25.5" customHeight="1" thickBot="1" x14ac:dyDescent="0.2">
      <c r="A15" s="2165"/>
      <c r="B15" s="886" t="s">
        <v>1541</v>
      </c>
      <c r="C15" s="614" t="s">
        <v>2398</v>
      </c>
      <c r="D15" s="684"/>
      <c r="E15" s="684"/>
      <c r="F15" s="684"/>
      <c r="G15" s="684"/>
      <c r="H15" s="684"/>
      <c r="I15" s="684"/>
      <c r="J15" s="684"/>
      <c r="K15" s="684"/>
      <c r="L15" s="684"/>
      <c r="M15" s="684"/>
      <c r="N15" s="684"/>
      <c r="O15" s="684"/>
      <c r="P15" s="684"/>
      <c r="Q15" s="684"/>
      <c r="R15" s="684"/>
      <c r="S15" s="684"/>
      <c r="T15" s="684"/>
      <c r="U15" s="684"/>
      <c r="V15" s="684"/>
      <c r="W15" s="688"/>
      <c r="Y15" s="1041"/>
      <c r="Z15" s="637"/>
      <c r="AA15" s="680"/>
      <c r="AB15" s="304"/>
      <c r="AC15" s="304"/>
    </row>
    <row r="16" spans="1:37" ht="25.5" customHeight="1" thickBot="1" x14ac:dyDescent="0.2">
      <c r="A16" s="2166"/>
      <c r="B16" s="2173" t="s">
        <v>2219</v>
      </c>
      <c r="C16" s="2174"/>
      <c r="D16" s="1966"/>
      <c r="E16" s="1967"/>
      <c r="F16" s="1967"/>
      <c r="G16" s="1967"/>
      <c r="H16" s="1967"/>
      <c r="I16" s="1967"/>
      <c r="J16" s="1967"/>
      <c r="K16" s="1967"/>
      <c r="L16" s="1967"/>
      <c r="M16" s="1967"/>
      <c r="N16" s="1967"/>
      <c r="O16" s="1967"/>
      <c r="P16" s="1967"/>
      <c r="Q16" s="1967"/>
      <c r="R16" s="1967"/>
      <c r="S16" s="1967"/>
      <c r="T16" s="1967"/>
      <c r="U16" s="1967"/>
      <c r="V16" s="1967"/>
      <c r="W16" s="1968"/>
      <c r="Y16" s="1042"/>
      <c r="Z16" s="637"/>
      <c r="AA16" s="683"/>
      <c r="AB16" s="304"/>
    </row>
    <row r="17" spans="24:29" ht="25.5" customHeight="1" x14ac:dyDescent="0.15">
      <c r="Y17" s="1042"/>
      <c r="Z17" s="637"/>
      <c r="AA17" s="683"/>
      <c r="AB17" s="304"/>
    </row>
    <row r="18" spans="24:29" ht="25.5" customHeight="1" x14ac:dyDescent="0.15">
      <c r="Y18" s="1042"/>
      <c r="Z18" s="637"/>
      <c r="AA18" s="683"/>
      <c r="AB18" s="304"/>
    </row>
    <row r="19" spans="24:29" ht="51" customHeight="1" x14ac:dyDescent="0.15">
      <c r="Y19" s="1041"/>
      <c r="Z19" s="637"/>
      <c r="AA19" s="680"/>
      <c r="AB19" s="304"/>
      <c r="AC19" s="304"/>
    </row>
    <row r="20" spans="24:29" ht="34.5" customHeight="1" x14ac:dyDescent="0.15">
      <c r="X20" s="643"/>
      <c r="Y20" s="1043"/>
      <c r="Z20" s="637"/>
      <c r="AA20" s="683"/>
      <c r="AB20" s="304"/>
      <c r="AC20" s="687"/>
    </row>
    <row r="21" spans="24:29" ht="34.5" customHeight="1" x14ac:dyDescent="0.15">
      <c r="X21" s="638"/>
      <c r="Y21" s="1043"/>
      <c r="Z21" s="637"/>
      <c r="AA21" s="683"/>
      <c r="AB21" s="304"/>
      <c r="AC21" s="687"/>
    </row>
    <row r="22" spans="24:29" ht="30" customHeight="1" x14ac:dyDescent="0.15">
      <c r="X22" s="636"/>
      <c r="Y22" s="1041"/>
      <c r="Z22" s="637"/>
      <c r="AA22" s="680"/>
      <c r="AB22" s="2066"/>
    </row>
    <row r="23" spans="24:29" ht="40.5" customHeight="1" x14ac:dyDescent="0.15">
      <c r="Y23" s="1042"/>
      <c r="Z23" s="637"/>
      <c r="AA23" s="683"/>
      <c r="AB23" s="2066"/>
    </row>
    <row r="24" spans="24:29" ht="27" customHeight="1" x14ac:dyDescent="0.15">
      <c r="Y24" s="1041"/>
      <c r="Z24" s="637"/>
      <c r="AA24" s="680"/>
      <c r="AB24" s="304"/>
    </row>
    <row r="25" spans="24:29" ht="31.5" customHeight="1" x14ac:dyDescent="0.15">
      <c r="Y25" s="1042"/>
      <c r="Z25" s="637"/>
      <c r="AA25" s="680"/>
      <c r="AB25" s="304"/>
    </row>
    <row r="26" spans="24:29" ht="85.5" customHeight="1" x14ac:dyDescent="0.15">
      <c r="Y26" s="1042"/>
      <c r="Z26" s="679"/>
      <c r="AA26" s="678"/>
      <c r="AB26" s="304"/>
    </row>
    <row r="27" spans="24:29" ht="16.5" customHeight="1" x14ac:dyDescent="0.15">
      <c r="X27" s="636" t="s">
        <v>552</v>
      </c>
      <c r="AA27" s="677"/>
    </row>
  </sheetData>
  <sheetProtection formatCells="0" formatColumns="0" formatRows="0" insertHyperlinks="0"/>
  <mergeCells count="22">
    <mergeCell ref="AB22:AB23"/>
    <mergeCell ref="D14:W14"/>
    <mergeCell ref="D16:W16"/>
    <mergeCell ref="A13:A16"/>
    <mergeCell ref="A1:W1"/>
    <mergeCell ref="A2:V2"/>
    <mergeCell ref="D7:M7"/>
    <mergeCell ref="D11:M11"/>
    <mergeCell ref="Q11:S11"/>
    <mergeCell ref="T11:V11"/>
    <mergeCell ref="N11:P11"/>
    <mergeCell ref="A8:A12"/>
    <mergeCell ref="B14:C14"/>
    <mergeCell ref="B11:C11"/>
    <mergeCell ref="B16:C16"/>
    <mergeCell ref="AE3:AK3"/>
    <mergeCell ref="E4:W4"/>
    <mergeCell ref="C6:W6"/>
    <mergeCell ref="N7:P7"/>
    <mergeCell ref="Q7:S7"/>
    <mergeCell ref="T7:V7"/>
    <mergeCell ref="B7:C7"/>
  </mergeCells>
  <phoneticPr fontId="4"/>
  <conditionalFormatting sqref="Y3 Y5:Y1048576">
    <cfRule type="cellIs" dxfId="8" priority="1" stopIfTrue="1" operator="equal">
      <formula>"未入力あり"</formula>
    </cfRule>
  </conditionalFormatting>
  <dataValidations count="8">
    <dataValidation imeMode="disabled" allowBlank="1" showInputMessage="1" showErrorMessage="1" prompt="内線番号を半角で入力" sqref="Q7:W7 Q11:W11"/>
    <dataValidation type="custom" imeMode="disabled" allowBlank="1" showInputMessage="1" showErrorMessage="1" error="半角で入力してください" prompt="電話番号はハイフン「-」を含め、半角で入力_x000a_XXX-XXXX-XXXX" sqref="D11:M11 D7:M7 D14:W14">
      <formula1>LEN(D7)=LENB(D7)</formula1>
    </dataValidation>
    <dataValidation type="list" allowBlank="1" showInputMessage="1" showErrorMessage="1" prompt="表紙①に反映されます" sqref="W2">
      <formula1>"あり,なし"</formula1>
    </dataValidation>
    <dataValidation type="list" allowBlank="1" showInputMessage="1" showErrorMessage="1" sqref="C12 C9">
      <formula1>"必要,不要"</formula1>
    </dataValidation>
    <dataValidation type="list" allowBlank="1" showInputMessage="1" showErrorMessage="1" sqref="C8 C10 C13 C15">
      <formula1>"実施,未実施"</formula1>
    </dataValidation>
    <dataValidation type="whole" operator="greaterThan" allowBlank="1" showInputMessage="1" showErrorMessage="1" prompt="整数を入力" sqref="AA26">
      <formula1>0</formula1>
    </dataValidation>
    <dataValidation allowBlank="1" showInputMessage="1" showErrorMessage="1" prompt="表紙シートの病院名を反映" sqref="E4:W4"/>
    <dataValidation type="custom" imeMode="disabled" allowBlank="1" showInputMessage="1" showErrorMessage="1" error="半角で入力してください" prompt="半角英数字で入力" sqref="D16:W16">
      <formula1>LEN(D16)=LENB(D16)</formula1>
    </dataValidation>
  </dataValidations>
  <hyperlinks>
    <hyperlink ref="Y1" location="表紙①!D28" tooltip="表紙①に戻ります" display="表紙①に戻る"/>
    <hyperlink ref="Y2" location="'様式4（機能別）'!N338" tooltip="様式4（機能別）に戻ります" display="様式4（機能別）のⅡ（地域がん診療連携拠点病院の指定要件について）に戻る"/>
    <hyperlink ref="Y4" location="'様式4（機能別）'!N753"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2" fitToHeight="0" orientation="portrait" cellComments="asDisplayed" r:id="rId1"/>
  <headerFooter>
    <oddHeader>&amp;Rver.2.0</oddHeader>
    <oddFooter>&amp;C&amp;P/&amp;N&amp;R&amp;A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showGridLines="0" view="pageBreakPreview" zoomScaleNormal="100" zoomScaleSheetLayoutView="100" zoomScalePageLayoutView="80" workbookViewId="0">
      <selection activeCell="I2" sqref="I2"/>
    </sheetView>
  </sheetViews>
  <sheetFormatPr defaultColWidth="8.875" defaultRowHeight="20.100000000000001" customHeight="1" x14ac:dyDescent="0.15"/>
  <cols>
    <col min="1" max="1" width="3.625" style="316" customWidth="1"/>
    <col min="2" max="2" width="34" style="316" customWidth="1"/>
    <col min="3" max="3" width="15.125" style="316" customWidth="1"/>
    <col min="4" max="4" width="17.625" style="316" customWidth="1"/>
    <col min="5" max="5" width="8.625" style="316" customWidth="1"/>
    <col min="6" max="6" width="5.625" style="316" customWidth="1"/>
    <col min="7" max="7" width="7.875" style="316" customWidth="1"/>
    <col min="8" max="8" width="22.375" style="316" customWidth="1"/>
    <col min="9" max="9" width="6.125" style="316" customWidth="1"/>
    <col min="10" max="10" width="14.875" style="316" customWidth="1"/>
    <col min="11" max="11" width="2.25" style="316" customWidth="1"/>
    <col min="12" max="12" width="100.625" style="316" customWidth="1"/>
    <col min="13" max="16384" width="8.875" style="316"/>
  </cols>
  <sheetData>
    <row r="1" spans="1:12" s="309" customFormat="1" ht="20.25" customHeight="1" thickBot="1" x14ac:dyDescent="0.2">
      <c r="A1" s="1788" t="s">
        <v>1314</v>
      </c>
      <c r="B1" s="1788"/>
      <c r="C1" s="1788"/>
      <c r="D1" s="1788"/>
      <c r="E1" s="1788"/>
      <c r="F1" s="1788"/>
      <c r="G1" s="1788"/>
      <c r="H1" s="1788"/>
      <c r="I1" s="1788"/>
      <c r="K1" s="1161" t="s">
        <v>1724</v>
      </c>
    </row>
    <row r="2" spans="1:12" s="309" customFormat="1" ht="24.95" customHeight="1" thickTop="1" thickBot="1" x14ac:dyDescent="0.2">
      <c r="A2" s="1857" t="s">
        <v>549</v>
      </c>
      <c r="B2" s="1857"/>
      <c r="C2" s="1857"/>
      <c r="D2" s="1857"/>
      <c r="E2" s="1857"/>
      <c r="F2" s="1857"/>
      <c r="G2" s="1857"/>
      <c r="H2" s="1858"/>
      <c r="I2" s="331" t="s">
        <v>438</v>
      </c>
      <c r="J2" s="2185" t="str">
        <f>IF(AND(G9&lt;&gt;"",G10&lt;&gt;"",G11&lt;&gt;"",G12&lt;&gt;"",G13&lt;&gt;"",G14&lt;&gt;"",G15&lt;&gt;"",G16&lt;&gt;"",G17&lt;&gt;"",G18&lt;&gt;"",G24&lt;&gt;"",G25&lt;&gt;"",G26&lt;&gt;"",G27&lt;&gt;"",G28&lt;&gt;"",G29&lt;&gt;"",I2&lt;&gt;""),"",IF(I2="あり","下の表の人数等の入力が必要です",IF(I2="","←「あり」か「なし」を選択してください","")))</f>
        <v/>
      </c>
      <c r="K2" s="1161" t="s">
        <v>1959</v>
      </c>
    </row>
    <row r="3" spans="1:12" ht="4.7" customHeight="1" thickTop="1" x14ac:dyDescent="0.15">
      <c r="F3" s="715"/>
      <c r="G3" s="715"/>
      <c r="H3" s="715"/>
      <c r="J3" s="2185"/>
      <c r="K3" s="75"/>
    </row>
    <row r="4" spans="1:12" ht="20.100000000000001" customHeight="1" x14ac:dyDescent="0.15">
      <c r="E4" s="352" t="s">
        <v>473</v>
      </c>
      <c r="F4" s="2186" t="str">
        <f>表紙①!E2</f>
        <v>和泉市立総合医療センター</v>
      </c>
      <c r="G4" s="2187"/>
      <c r="H4" s="2187"/>
      <c r="I4" s="2188"/>
      <c r="J4" s="2185"/>
      <c r="K4" s="1161" t="s">
        <v>1908</v>
      </c>
    </row>
    <row r="5" spans="1:12" ht="20.100000000000001" customHeight="1" x14ac:dyDescent="0.15">
      <c r="E5" s="287" t="s">
        <v>2022</v>
      </c>
      <c r="F5" s="39" t="s">
        <v>2137</v>
      </c>
      <c r="G5" s="39"/>
      <c r="H5" s="306"/>
      <c r="I5" s="286"/>
      <c r="J5" s="286"/>
      <c r="L5" s="1478" t="s">
        <v>545</v>
      </c>
    </row>
    <row r="6" spans="1:12" ht="72" customHeight="1" x14ac:dyDescent="0.15">
      <c r="A6" s="2203" t="s">
        <v>1992</v>
      </c>
      <c r="B6" s="2203"/>
      <c r="C6" s="2203"/>
      <c r="D6" s="2203"/>
      <c r="E6" s="2203"/>
      <c r="F6" s="2203"/>
      <c r="G6" s="2203"/>
      <c r="H6" s="2203"/>
      <c r="I6" s="2203"/>
      <c r="J6" s="1078"/>
      <c r="L6" s="408"/>
    </row>
    <row r="7" spans="1:12" ht="23.25" customHeight="1" x14ac:dyDescent="0.15">
      <c r="A7" s="2196" t="s">
        <v>1996</v>
      </c>
      <c r="B7" s="2196"/>
      <c r="C7" s="2196"/>
      <c r="D7" s="2196"/>
      <c r="E7" s="2196"/>
      <c r="F7" s="2196"/>
      <c r="G7" s="2196"/>
      <c r="H7" s="1404"/>
      <c r="I7" s="1404"/>
      <c r="J7" s="1404"/>
      <c r="L7" s="408"/>
    </row>
    <row r="8" spans="1:12" ht="18.75" customHeight="1" thickBot="1" x14ac:dyDescent="0.2">
      <c r="A8" s="2209" t="s">
        <v>1999</v>
      </c>
      <c r="B8" s="2210"/>
      <c r="C8" s="2210"/>
      <c r="D8" s="2210"/>
      <c r="E8" s="2210"/>
      <c r="F8" s="2211"/>
      <c r="G8" s="1431" t="s">
        <v>1998</v>
      </c>
      <c r="H8" s="1404"/>
      <c r="I8" s="1404"/>
      <c r="J8" s="1404"/>
      <c r="L8" s="408"/>
    </row>
    <row r="9" spans="1:12" ht="19.5" customHeight="1" thickBot="1" x14ac:dyDescent="0.2">
      <c r="A9" s="2212" t="s">
        <v>2192</v>
      </c>
      <c r="B9" s="2213"/>
      <c r="C9" s="2213"/>
      <c r="D9" s="2213"/>
      <c r="E9" s="2213"/>
      <c r="F9" s="2213"/>
      <c r="G9" s="1571">
        <v>6</v>
      </c>
      <c r="H9" s="1444" t="str">
        <f>IF(AND(I2="あり",G9&lt;&gt;"",G10&lt;&gt;"",G11&lt;&gt;"",G12&lt;&gt;"",G13&lt;&gt;"",G14&lt;&gt;"",G15&lt;&gt;"",G16&lt;&gt;"",G17&lt;&gt;"",G18&lt;&gt;""),"OK",IF(I2&lt;&gt;"あり","",IF(OR(G9="",G10="",G11="",G12="",G13="",G14="",G15="",G16="",G17="",G18=""),"未記入あり","")))</f>
        <v>OK</v>
      </c>
      <c r="I9" s="1404"/>
      <c r="J9" s="1404"/>
      <c r="L9" s="408"/>
    </row>
    <row r="10" spans="1:12" ht="19.5" customHeight="1" thickBot="1" x14ac:dyDescent="0.2">
      <c r="A10" s="1419"/>
      <c r="B10" s="2205" t="s">
        <v>1993</v>
      </c>
      <c r="C10" s="2206"/>
      <c r="D10" s="2206"/>
      <c r="E10" s="2206"/>
      <c r="F10" s="2206"/>
      <c r="G10" s="1571">
        <v>2</v>
      </c>
      <c r="H10" s="1404"/>
      <c r="I10" s="1404"/>
      <c r="J10" s="1404"/>
      <c r="L10" s="408"/>
    </row>
    <row r="11" spans="1:12" ht="19.5" customHeight="1" thickBot="1" x14ac:dyDescent="0.2">
      <c r="A11" s="1420"/>
      <c r="B11" s="1432" t="s">
        <v>1994</v>
      </c>
      <c r="C11" s="1433"/>
      <c r="D11" s="1433"/>
      <c r="E11" s="1433"/>
      <c r="F11" s="1433"/>
      <c r="G11" s="1571">
        <v>1</v>
      </c>
      <c r="H11" s="1404"/>
      <c r="I11" s="1404"/>
      <c r="J11" s="1404"/>
      <c r="L11" s="408"/>
    </row>
    <row r="12" spans="1:12" ht="19.5" customHeight="1" thickBot="1" x14ac:dyDescent="0.2">
      <c r="A12" s="2212" t="s">
        <v>2193</v>
      </c>
      <c r="B12" s="2213"/>
      <c r="C12" s="2213"/>
      <c r="D12" s="2213"/>
      <c r="E12" s="2213"/>
      <c r="F12" s="2213"/>
      <c r="G12" s="1571">
        <v>6</v>
      </c>
      <c r="H12" s="1404"/>
      <c r="I12" s="1404"/>
      <c r="J12" s="1404"/>
      <c r="L12" s="408"/>
    </row>
    <row r="13" spans="1:12" ht="19.5" customHeight="1" thickBot="1" x14ac:dyDescent="0.2">
      <c r="A13" s="1419"/>
      <c r="B13" s="2205" t="s">
        <v>1993</v>
      </c>
      <c r="C13" s="2206"/>
      <c r="D13" s="2206"/>
      <c r="E13" s="2206"/>
      <c r="F13" s="2206"/>
      <c r="G13" s="1571">
        <v>1</v>
      </c>
      <c r="H13" s="1404"/>
      <c r="I13" s="1404"/>
      <c r="J13" s="1404"/>
      <c r="L13" s="408"/>
    </row>
    <row r="14" spans="1:12" ht="19.5" customHeight="1" thickBot="1" x14ac:dyDescent="0.2">
      <c r="A14" s="1420"/>
      <c r="B14" s="1432" t="s">
        <v>1994</v>
      </c>
      <c r="C14" s="1433"/>
      <c r="D14" s="1433"/>
      <c r="E14" s="1433"/>
      <c r="F14" s="1433"/>
      <c r="G14" s="1571">
        <v>1</v>
      </c>
      <c r="H14" s="1404"/>
      <c r="I14" s="1404"/>
      <c r="J14" s="1404"/>
      <c r="L14" s="408"/>
    </row>
    <row r="15" spans="1:12" ht="19.5" customHeight="1" thickBot="1" x14ac:dyDescent="0.2">
      <c r="A15" s="2212" t="s">
        <v>2194</v>
      </c>
      <c r="B15" s="2213"/>
      <c r="C15" s="2213"/>
      <c r="D15" s="2213"/>
      <c r="E15" s="2213"/>
      <c r="F15" s="2213"/>
      <c r="G15" s="1571">
        <v>0</v>
      </c>
      <c r="H15" s="1404"/>
      <c r="I15" s="1404"/>
      <c r="J15" s="1404"/>
      <c r="L15" s="408"/>
    </row>
    <row r="16" spans="1:12" ht="19.5" customHeight="1" thickBot="1" x14ac:dyDescent="0.2">
      <c r="A16" s="1419"/>
      <c r="B16" s="2205" t="s">
        <v>1993</v>
      </c>
      <c r="C16" s="2206"/>
      <c r="D16" s="2206"/>
      <c r="E16" s="2206"/>
      <c r="F16" s="2206"/>
      <c r="G16" s="1571">
        <v>0</v>
      </c>
      <c r="H16" s="1404"/>
      <c r="I16" s="1404"/>
      <c r="J16" s="1404"/>
      <c r="L16" s="408"/>
    </row>
    <row r="17" spans="1:12" ht="19.5" customHeight="1" thickBot="1" x14ac:dyDescent="0.2">
      <c r="A17" s="1420"/>
      <c r="B17" s="1432" t="s">
        <v>1994</v>
      </c>
      <c r="C17" s="1433"/>
      <c r="D17" s="1433"/>
      <c r="E17" s="1433"/>
      <c r="F17" s="1433"/>
      <c r="G17" s="1571">
        <v>0</v>
      </c>
      <c r="H17" s="1404"/>
      <c r="I17" s="1404"/>
      <c r="J17" s="1404"/>
      <c r="L17" s="408"/>
    </row>
    <row r="18" spans="1:12" ht="19.5" customHeight="1" thickBot="1" x14ac:dyDescent="0.2">
      <c r="A18" s="2207" t="s">
        <v>1995</v>
      </c>
      <c r="B18" s="2208"/>
      <c r="C18" s="2208"/>
      <c r="D18" s="2208"/>
      <c r="E18" s="2208"/>
      <c r="F18" s="2208"/>
      <c r="G18" s="1571">
        <v>2</v>
      </c>
      <c r="H18" s="1404"/>
      <c r="I18" s="1404"/>
      <c r="J18" s="1404"/>
      <c r="L18" s="408"/>
    </row>
    <row r="19" spans="1:12" ht="46.5" customHeight="1" x14ac:dyDescent="0.15">
      <c r="A19" s="2214" t="s">
        <v>2261</v>
      </c>
      <c r="B19" s="2214"/>
      <c r="C19" s="2214"/>
      <c r="D19" s="2214"/>
      <c r="E19" s="2214"/>
      <c r="F19" s="2214"/>
      <c r="G19" s="2214"/>
      <c r="H19" s="1404"/>
      <c r="I19" s="1404"/>
      <c r="J19" s="1404"/>
      <c r="L19" s="408"/>
    </row>
    <row r="20" spans="1:12" ht="42.75" customHeight="1" x14ac:dyDescent="0.15">
      <c r="A20" s="1424"/>
      <c r="B20" s="1425" t="s">
        <v>1302</v>
      </c>
      <c r="C20" s="1426" t="s">
        <v>2000</v>
      </c>
      <c r="D20" s="2204" t="s">
        <v>1312</v>
      </c>
      <c r="E20" s="2204"/>
      <c r="F20" s="2204"/>
      <c r="G20" s="1426" t="s">
        <v>1998</v>
      </c>
      <c r="H20" s="1509" t="s">
        <v>2195</v>
      </c>
      <c r="L20" s="408"/>
    </row>
    <row r="21" spans="1:12" s="774" customFormat="1" ht="15" customHeight="1" x14ac:dyDescent="0.15">
      <c r="A21" s="1421" t="s">
        <v>1301</v>
      </c>
      <c r="B21" s="1422" t="s">
        <v>1311</v>
      </c>
      <c r="C21" s="1423" t="s">
        <v>1308</v>
      </c>
      <c r="D21" s="2189" t="s">
        <v>1310</v>
      </c>
      <c r="E21" s="2190"/>
      <c r="F21" s="2190"/>
      <c r="G21" s="1427"/>
      <c r="H21" s="1427"/>
      <c r="L21" s="408"/>
    </row>
    <row r="22" spans="1:12" s="774" customFormat="1" ht="15" customHeight="1" x14ac:dyDescent="0.15">
      <c r="A22" s="714" t="s">
        <v>1299</v>
      </c>
      <c r="B22" s="713" t="s">
        <v>1309</v>
      </c>
      <c r="C22" s="712" t="s">
        <v>1308</v>
      </c>
      <c r="D22" s="2191" t="s">
        <v>1307</v>
      </c>
      <c r="E22" s="2192"/>
      <c r="F22" s="2193"/>
      <c r="G22" s="1427"/>
      <c r="H22" s="1427"/>
      <c r="L22" s="408"/>
    </row>
    <row r="23" spans="1:12" s="774" customFormat="1" ht="15" customHeight="1" thickBot="1" x14ac:dyDescent="0.2">
      <c r="A23" s="1429" t="s">
        <v>1299</v>
      </c>
      <c r="B23" s="1430" t="s">
        <v>1306</v>
      </c>
      <c r="C23" s="711" t="s">
        <v>1305</v>
      </c>
      <c r="D23" s="2194" t="s">
        <v>1304</v>
      </c>
      <c r="E23" s="2195"/>
      <c r="F23" s="2195"/>
      <c r="G23" s="1428"/>
      <c r="H23" s="1428"/>
      <c r="L23" s="408"/>
    </row>
    <row r="24" spans="1:12" ht="22.5" customHeight="1" thickBot="1" x14ac:dyDescent="0.2">
      <c r="A24" s="1418">
        <v>1</v>
      </c>
      <c r="B24" s="1434" t="s">
        <v>1309</v>
      </c>
      <c r="C24" s="1435"/>
      <c r="D24" s="2175" t="s">
        <v>1307</v>
      </c>
      <c r="E24" s="2176"/>
      <c r="F24" s="2177"/>
      <c r="G24" s="1572">
        <v>1</v>
      </c>
      <c r="H24" s="1440">
        <v>0</v>
      </c>
      <c r="L24" s="408"/>
    </row>
    <row r="25" spans="1:12" ht="22.5" customHeight="1" thickBot="1" x14ac:dyDescent="0.2">
      <c r="A25" s="1418">
        <v>2</v>
      </c>
      <c r="B25" s="1434" t="s">
        <v>1309</v>
      </c>
      <c r="C25" s="1435"/>
      <c r="D25" s="2175" t="s">
        <v>1310</v>
      </c>
      <c r="E25" s="2176"/>
      <c r="F25" s="2177"/>
      <c r="G25" s="1572">
        <v>0</v>
      </c>
      <c r="H25" s="1440">
        <v>0</v>
      </c>
      <c r="L25" s="408"/>
    </row>
    <row r="26" spans="1:12" ht="22.5" customHeight="1" thickBot="1" x14ac:dyDescent="0.2">
      <c r="A26" s="1418">
        <v>3</v>
      </c>
      <c r="B26" s="1434" t="s">
        <v>1997</v>
      </c>
      <c r="C26" s="1435"/>
      <c r="D26" s="2175" t="s">
        <v>1307</v>
      </c>
      <c r="E26" s="2176"/>
      <c r="F26" s="2177"/>
      <c r="G26" s="1572">
        <v>0</v>
      </c>
      <c r="H26" s="1440">
        <v>0</v>
      </c>
      <c r="L26" s="408"/>
    </row>
    <row r="27" spans="1:12" ht="22.5" customHeight="1" thickBot="1" x14ac:dyDescent="0.2">
      <c r="A27" s="1418">
        <v>4</v>
      </c>
      <c r="B27" s="1434" t="s">
        <v>1997</v>
      </c>
      <c r="C27" s="1435"/>
      <c r="D27" s="2175" t="s">
        <v>1310</v>
      </c>
      <c r="E27" s="2176"/>
      <c r="F27" s="2177"/>
      <c r="G27" s="1572">
        <v>0</v>
      </c>
      <c r="H27" s="1440">
        <v>0</v>
      </c>
      <c r="L27" s="408"/>
    </row>
    <row r="28" spans="1:12" ht="22.5" customHeight="1" thickBot="1" x14ac:dyDescent="0.2">
      <c r="A28" s="1418">
        <v>5</v>
      </c>
      <c r="B28" s="1434" t="s">
        <v>1311</v>
      </c>
      <c r="C28" s="1435"/>
      <c r="D28" s="2175" t="s">
        <v>1307</v>
      </c>
      <c r="E28" s="2176"/>
      <c r="F28" s="2177"/>
      <c r="G28" s="1572">
        <v>0</v>
      </c>
      <c r="H28" s="1440">
        <v>0</v>
      </c>
      <c r="L28" s="408"/>
    </row>
    <row r="29" spans="1:12" ht="22.5" customHeight="1" thickBot="1" x14ac:dyDescent="0.2">
      <c r="A29" s="1418">
        <v>6</v>
      </c>
      <c r="B29" s="1436" t="s">
        <v>1311</v>
      </c>
      <c r="C29" s="1437"/>
      <c r="D29" s="2179" t="s">
        <v>1310</v>
      </c>
      <c r="E29" s="2180"/>
      <c r="F29" s="2181"/>
      <c r="G29" s="1572">
        <v>1</v>
      </c>
      <c r="H29" s="1440">
        <v>0</v>
      </c>
      <c r="L29" s="408"/>
    </row>
    <row r="30" spans="1:12" ht="22.5" customHeight="1" thickBot="1" x14ac:dyDescent="0.2">
      <c r="A30" s="1417">
        <v>7</v>
      </c>
      <c r="B30" s="1573" t="s">
        <v>2400</v>
      </c>
      <c r="C30" s="1574" t="s">
        <v>1308</v>
      </c>
      <c r="D30" s="2182" t="s">
        <v>1310</v>
      </c>
      <c r="E30" s="2182"/>
      <c r="F30" s="2183"/>
      <c r="G30" s="1572">
        <v>1</v>
      </c>
      <c r="H30" s="1440">
        <v>0</v>
      </c>
      <c r="L30" s="408"/>
    </row>
    <row r="31" spans="1:12" ht="22.5" customHeight="1" thickBot="1" x14ac:dyDescent="0.2">
      <c r="A31" s="1417">
        <v>8</v>
      </c>
      <c r="B31" s="1573" t="s">
        <v>330</v>
      </c>
      <c r="C31" s="1574" t="s">
        <v>2403</v>
      </c>
      <c r="D31" s="2182" t="s">
        <v>2404</v>
      </c>
      <c r="E31" s="2182"/>
      <c r="F31" s="2183"/>
      <c r="G31" s="1572">
        <v>1</v>
      </c>
      <c r="H31" s="1440">
        <v>0</v>
      </c>
      <c r="L31" s="408"/>
    </row>
    <row r="32" spans="1:12" ht="22.5" customHeight="1" thickBot="1" x14ac:dyDescent="0.2">
      <c r="A32" s="1417">
        <v>9</v>
      </c>
      <c r="B32" s="1573" t="s">
        <v>2401</v>
      </c>
      <c r="C32" s="1574" t="s">
        <v>1308</v>
      </c>
      <c r="D32" s="2182" t="s">
        <v>2404</v>
      </c>
      <c r="E32" s="2182"/>
      <c r="F32" s="2183"/>
      <c r="G32" s="1572">
        <v>1</v>
      </c>
      <c r="H32" s="1440">
        <v>0</v>
      </c>
      <c r="L32" s="408"/>
    </row>
    <row r="33" spans="1:12" ht="22.5" customHeight="1" thickBot="1" x14ac:dyDescent="0.2">
      <c r="A33" s="1417">
        <v>10</v>
      </c>
      <c r="B33" s="1573" t="s">
        <v>2402</v>
      </c>
      <c r="C33" s="1574" t="s">
        <v>1308</v>
      </c>
      <c r="D33" s="2182" t="s">
        <v>2404</v>
      </c>
      <c r="E33" s="2182"/>
      <c r="F33" s="2183"/>
      <c r="G33" s="1572">
        <v>1</v>
      </c>
      <c r="H33" s="1440">
        <v>0</v>
      </c>
      <c r="L33" s="408"/>
    </row>
    <row r="34" spans="1:12" ht="22.5" customHeight="1" thickBot="1" x14ac:dyDescent="0.2">
      <c r="A34" s="1417">
        <v>11</v>
      </c>
      <c r="B34" s="1573" t="s">
        <v>2369</v>
      </c>
      <c r="C34" s="1574" t="s">
        <v>1308</v>
      </c>
      <c r="D34" s="2182" t="s">
        <v>2404</v>
      </c>
      <c r="E34" s="2182"/>
      <c r="F34" s="2183"/>
      <c r="G34" s="1572">
        <v>1</v>
      </c>
      <c r="H34" s="1440">
        <v>0</v>
      </c>
      <c r="L34" s="408"/>
    </row>
    <row r="35" spans="1:12" ht="22.5" customHeight="1" thickBot="1" x14ac:dyDescent="0.2">
      <c r="A35" s="1417">
        <v>12</v>
      </c>
      <c r="B35" s="1573" t="s">
        <v>2369</v>
      </c>
      <c r="C35" s="1574" t="s">
        <v>1308</v>
      </c>
      <c r="D35" s="2182" t="s">
        <v>2404</v>
      </c>
      <c r="E35" s="2182"/>
      <c r="F35" s="2183"/>
      <c r="G35" s="1572">
        <v>1</v>
      </c>
      <c r="H35" s="1440">
        <v>0</v>
      </c>
      <c r="L35" s="408"/>
    </row>
    <row r="36" spans="1:12" ht="22.5" customHeight="1" thickBot="1" x14ac:dyDescent="0.2">
      <c r="A36" s="1417">
        <v>13</v>
      </c>
      <c r="B36" s="1438"/>
      <c r="C36" s="1439"/>
      <c r="D36" s="2182"/>
      <c r="E36" s="2182"/>
      <c r="F36" s="2183"/>
      <c r="G36" s="1440"/>
      <c r="H36" s="1440"/>
      <c r="L36" s="408"/>
    </row>
    <row r="37" spans="1:12" ht="22.5" customHeight="1" thickBot="1" x14ac:dyDescent="0.2">
      <c r="A37" s="1417">
        <v>14</v>
      </c>
      <c r="B37" s="1438"/>
      <c r="C37" s="1439"/>
      <c r="D37" s="2182"/>
      <c r="E37" s="2182"/>
      <c r="F37" s="2183"/>
      <c r="G37" s="1440"/>
      <c r="H37" s="1440"/>
      <c r="L37" s="408"/>
    </row>
    <row r="38" spans="1:12" ht="22.5" customHeight="1" thickBot="1" x14ac:dyDescent="0.2">
      <c r="A38" s="1417">
        <v>15</v>
      </c>
      <c r="B38" s="1438"/>
      <c r="C38" s="1439"/>
      <c r="D38" s="2182"/>
      <c r="E38" s="2182"/>
      <c r="F38" s="2183"/>
      <c r="G38" s="1440"/>
      <c r="H38" s="1440"/>
      <c r="L38" s="408"/>
    </row>
    <row r="39" spans="1:12" ht="24" customHeight="1" x14ac:dyDescent="0.15">
      <c r="A39" s="2202" t="s">
        <v>2001</v>
      </c>
      <c r="B39" s="2202"/>
      <c r="C39" s="2202"/>
      <c r="D39" s="2202"/>
      <c r="E39" s="2202"/>
      <c r="F39" s="2202"/>
      <c r="G39" s="2202"/>
      <c r="H39" s="2202"/>
      <c r="I39" s="2202"/>
      <c r="J39" s="1077"/>
      <c r="K39" s="372"/>
      <c r="L39" s="408"/>
    </row>
    <row r="40" spans="1:12" ht="20.100000000000001" customHeight="1" x14ac:dyDescent="0.15">
      <c r="A40" s="1441"/>
      <c r="B40" s="2184" t="s">
        <v>1302</v>
      </c>
      <c r="C40" s="2184"/>
      <c r="D40" s="2184"/>
      <c r="F40" s="304"/>
      <c r="L40" s="408"/>
    </row>
    <row r="41" spans="1:12" ht="13.5" x14ac:dyDescent="0.15">
      <c r="A41" s="1442" t="s">
        <v>1301</v>
      </c>
      <c r="B41" s="2201" t="s">
        <v>1300</v>
      </c>
      <c r="C41" s="2201"/>
      <c r="D41" s="2201"/>
      <c r="F41" s="304"/>
      <c r="L41" s="408"/>
    </row>
    <row r="42" spans="1:12" ht="14.25" thickBot="1" x14ac:dyDescent="0.2">
      <c r="A42" s="1442" t="s">
        <v>1299</v>
      </c>
      <c r="B42" s="2178" t="s">
        <v>1298</v>
      </c>
      <c r="C42" s="2178"/>
      <c r="D42" s="2178"/>
      <c r="F42" s="304"/>
      <c r="L42" s="408"/>
    </row>
    <row r="43" spans="1:12" ht="20.100000000000001" customHeight="1" thickBot="1" x14ac:dyDescent="0.2">
      <c r="A43" s="1443">
        <v>1</v>
      </c>
      <c r="B43" s="2198" t="s">
        <v>2405</v>
      </c>
      <c r="C43" s="2199"/>
      <c r="D43" s="2200"/>
      <c r="F43" s="304"/>
      <c r="L43" s="408"/>
    </row>
    <row r="44" spans="1:12" ht="20.100000000000001" customHeight="1" thickBot="1" x14ac:dyDescent="0.2">
      <c r="A44" s="1443">
        <v>2</v>
      </c>
      <c r="B44" s="2198" t="s">
        <v>2406</v>
      </c>
      <c r="C44" s="2199"/>
      <c r="D44" s="2200"/>
      <c r="F44" s="304"/>
      <c r="L44" s="408"/>
    </row>
    <row r="45" spans="1:12" ht="20.100000000000001" customHeight="1" thickBot="1" x14ac:dyDescent="0.2">
      <c r="A45" s="1443">
        <v>3</v>
      </c>
      <c r="B45" s="2198"/>
      <c r="C45" s="2199"/>
      <c r="D45" s="2200"/>
      <c r="F45" s="304"/>
      <c r="L45" s="408"/>
    </row>
    <row r="46" spans="1:12" ht="20.100000000000001" customHeight="1" thickBot="1" x14ac:dyDescent="0.2">
      <c r="A46" s="1443">
        <v>4</v>
      </c>
      <c r="B46" s="2197"/>
      <c r="C46" s="2197"/>
      <c r="D46" s="2197"/>
      <c r="F46" s="304"/>
      <c r="L46" s="408"/>
    </row>
    <row r="47" spans="1:12" ht="20.100000000000001" customHeight="1" thickBot="1" x14ac:dyDescent="0.2">
      <c r="A47" s="1443">
        <v>5</v>
      </c>
      <c r="B47" s="2197"/>
      <c r="C47" s="2197"/>
      <c r="D47" s="2197"/>
      <c r="F47" s="304"/>
      <c r="L47" s="408"/>
    </row>
    <row r="48" spans="1:12" ht="20.100000000000001" customHeight="1" thickBot="1" x14ac:dyDescent="0.2">
      <c r="A48" s="1443">
        <v>6</v>
      </c>
      <c r="B48" s="2197"/>
      <c r="C48" s="2197"/>
      <c r="D48" s="2197"/>
      <c r="F48" s="304"/>
      <c r="L48" s="408"/>
    </row>
    <row r="49" spans="1:12" ht="20.100000000000001" customHeight="1" thickBot="1" x14ac:dyDescent="0.2">
      <c r="A49" s="1443">
        <v>7</v>
      </c>
      <c r="B49" s="2197"/>
      <c r="C49" s="2197"/>
      <c r="D49" s="2197"/>
      <c r="F49" s="304"/>
      <c r="L49" s="408"/>
    </row>
    <row r="50" spans="1:12" ht="20.100000000000001" customHeight="1" thickBot="1" x14ac:dyDescent="0.2">
      <c r="A50" s="1443">
        <v>8</v>
      </c>
      <c r="B50" s="2197"/>
      <c r="C50" s="2197"/>
      <c r="D50" s="2197"/>
      <c r="F50" s="304"/>
      <c r="L50" s="408"/>
    </row>
    <row r="51" spans="1:12" ht="20.100000000000001" customHeight="1" thickBot="1" x14ac:dyDescent="0.2">
      <c r="A51" s="1443">
        <v>9</v>
      </c>
      <c r="B51" s="2197"/>
      <c r="C51" s="2197"/>
      <c r="D51" s="2197"/>
      <c r="F51" s="304"/>
      <c r="L51" s="408"/>
    </row>
    <row r="52" spans="1:12" ht="20.100000000000001" customHeight="1" thickBot="1" x14ac:dyDescent="0.2">
      <c r="A52" s="1443">
        <v>10</v>
      </c>
      <c r="B52" s="2197"/>
      <c r="C52" s="2197"/>
      <c r="D52" s="2197"/>
      <c r="F52" s="304"/>
      <c r="L52" s="409"/>
    </row>
    <row r="53" spans="1:12" ht="20.100000000000001" customHeight="1" x14ac:dyDescent="0.15">
      <c r="B53" s="315"/>
      <c r="C53" s="315"/>
      <c r="D53" s="315"/>
      <c r="E53" s="707"/>
      <c r="F53" s="315"/>
      <c r="G53" s="707"/>
      <c r="H53" s="707"/>
      <c r="I53" s="707"/>
      <c r="J53" s="315"/>
      <c r="K53" s="372" t="s">
        <v>1297</v>
      </c>
    </row>
  </sheetData>
  <sheetProtection formatCells="0" formatColumns="0" formatRows="0" insertHyperlinks="0"/>
  <mergeCells count="48">
    <mergeCell ref="A1:I1"/>
    <mergeCell ref="A6:I6"/>
    <mergeCell ref="D20:F20"/>
    <mergeCell ref="B10:F10"/>
    <mergeCell ref="B13:F13"/>
    <mergeCell ref="B16:F16"/>
    <mergeCell ref="A18:F18"/>
    <mergeCell ref="A8:F8"/>
    <mergeCell ref="A9:F9"/>
    <mergeCell ref="A12:F12"/>
    <mergeCell ref="A15:F15"/>
    <mergeCell ref="A19:G19"/>
    <mergeCell ref="B45:D45"/>
    <mergeCell ref="D36:F36"/>
    <mergeCell ref="D37:F37"/>
    <mergeCell ref="D38:F38"/>
    <mergeCell ref="B41:D41"/>
    <mergeCell ref="B44:D44"/>
    <mergeCell ref="A39:I39"/>
    <mergeCell ref="B43:D43"/>
    <mergeCell ref="B52:D52"/>
    <mergeCell ref="B46:D46"/>
    <mergeCell ref="B47:D47"/>
    <mergeCell ref="B48:D48"/>
    <mergeCell ref="B49:D49"/>
    <mergeCell ref="B50:D50"/>
    <mergeCell ref="B51:D51"/>
    <mergeCell ref="J2:J4"/>
    <mergeCell ref="D33:F33"/>
    <mergeCell ref="D34:F34"/>
    <mergeCell ref="D35:F35"/>
    <mergeCell ref="D31:F31"/>
    <mergeCell ref="A2:H2"/>
    <mergeCell ref="F4:I4"/>
    <mergeCell ref="D32:F32"/>
    <mergeCell ref="D21:F21"/>
    <mergeCell ref="D22:F22"/>
    <mergeCell ref="D23:F23"/>
    <mergeCell ref="D28:F28"/>
    <mergeCell ref="D24:F24"/>
    <mergeCell ref="D25:F25"/>
    <mergeCell ref="D26:F26"/>
    <mergeCell ref="A7:G7"/>
    <mergeCell ref="D27:F27"/>
    <mergeCell ref="B42:D42"/>
    <mergeCell ref="D29:F29"/>
    <mergeCell ref="D30:F30"/>
    <mergeCell ref="B40:D40"/>
  </mergeCells>
  <phoneticPr fontId="4"/>
  <conditionalFormatting sqref="K3">
    <cfRule type="cellIs" dxfId="7" priority="1" stopIfTrue="1" operator="equal">
      <formula>"未入力あり"</formula>
    </cfRule>
  </conditionalFormatting>
  <dataValidations count="6">
    <dataValidation type="list" allowBlank="1" showInputMessage="1" showErrorMessage="1" prompt="表紙①に反映されます" sqref="I2">
      <formula1>"あり,なし"</formula1>
    </dataValidation>
    <dataValidation allowBlank="1" showInputMessage="1" showErrorMessage="1" prompt="表紙シートの病院名を反映" sqref="F4:I4"/>
    <dataValidation type="list" allowBlank="1" showInputMessage="1" showErrorMessage="1" sqref="D24:D38">
      <formula1>"専従（8割以上）,専任（5割以上8割未満）,兼任（5割未満）"</formula1>
    </dataValidation>
    <dataValidation type="list" allowBlank="1" showInputMessage="1" showErrorMessage="1" sqref="C30:C38">
      <formula1>"常勤,非常勤"</formula1>
    </dataValidation>
    <dataValidation type="list" allowBlank="1" showInputMessage="1" showErrorMessage="1" sqref="B24:B38">
      <formula1>"社会福祉士,精神保健福祉士,看護師,保健師,薬剤師,医師,管理栄養士,栄養士,臨床検査技師,医療心理に携わる者,事務員,その他"</formula1>
    </dataValidation>
    <dataValidation type="whole" operator="greaterThanOrEqual" allowBlank="1" showInputMessage="1" showErrorMessage="1" prompt="整数で入力" sqref="G9:G18 G24:H38">
      <formula1>0</formula1>
    </dataValidation>
  </dataValidations>
  <hyperlinks>
    <hyperlink ref="K1" location="表紙①!D29" tooltip="表紙①に戻ります" display="表紙①に戻る"/>
    <hyperlink ref="K2" location="'様式4（機能別）'!N340" tooltip="様式4（機能別）に戻ります" display="様式4（機能別）のⅡ（地域がん診療連携拠点病院の指定要件について）に戻る"/>
    <hyperlink ref="K4" location="'様式4（機能別）'!N747"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1" fitToHeight="0" orientation="portrait" cellComments="asDisplayed" r:id="rId1"/>
  <headerFooter>
    <oddHeader>&amp;Rver.2.0</oddHeader>
    <oddFooter>&amp;C&amp;P/&amp;N&amp;R&amp;A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showGridLines="0" showWhiteSpace="0" view="pageBreakPreview" topLeftCell="A22" zoomScaleNormal="100" zoomScaleSheetLayoutView="100" zoomScalePageLayoutView="80" workbookViewId="0">
      <selection activeCell="B34" sqref="B34"/>
    </sheetView>
  </sheetViews>
  <sheetFormatPr defaultColWidth="9" defaultRowHeight="20.100000000000001" customHeight="1" x14ac:dyDescent="0.15"/>
  <cols>
    <col min="1" max="1" width="3.625" style="286" customWidth="1"/>
    <col min="2" max="2" width="22.625" style="286" customWidth="1"/>
    <col min="3" max="3" width="16.875" style="286" customWidth="1"/>
    <col min="4" max="4" width="34.75" style="286" customWidth="1"/>
    <col min="5" max="5" width="3.375" style="286" customWidth="1"/>
    <col min="6" max="6" width="13.75" style="286" customWidth="1"/>
    <col min="7" max="7" width="12.75" style="286" customWidth="1"/>
    <col min="8" max="8" width="9" style="286"/>
    <col min="9" max="9" width="15.125" style="286" customWidth="1"/>
    <col min="10" max="10" width="2.25" style="286" customWidth="1"/>
    <col min="11" max="11" width="100.625" style="286" customWidth="1"/>
    <col min="12" max="16384" width="9" style="286"/>
  </cols>
  <sheetData>
    <row r="1" spans="1:11" ht="34.5" customHeight="1" thickBot="1" x14ac:dyDescent="0.2">
      <c r="A1" s="1787" t="s">
        <v>1986</v>
      </c>
      <c r="B1" s="1787"/>
      <c r="C1" s="1787"/>
      <c r="D1" s="1787"/>
      <c r="E1" s="1787"/>
      <c r="F1" s="1787"/>
      <c r="G1" s="1787"/>
      <c r="H1" s="1787"/>
      <c r="J1" s="1161" t="s">
        <v>1724</v>
      </c>
    </row>
    <row r="2" spans="1:11" ht="31.5" customHeight="1" thickTop="1" thickBot="1" x14ac:dyDescent="0.2">
      <c r="A2" s="1789" t="s">
        <v>548</v>
      </c>
      <c r="B2" s="1789"/>
      <c r="C2" s="1789"/>
      <c r="D2" s="1789"/>
      <c r="E2" s="1789"/>
      <c r="F2" s="1789"/>
      <c r="G2" s="1804"/>
      <c r="H2" s="285" t="s">
        <v>438</v>
      </c>
      <c r="I2" s="2078" t="str">
        <f>IF(AND(E7&lt;&gt;"",E15&lt;&gt;"",E17&lt;&gt;"",E20&lt;&gt;"",E10&lt;&gt;"",E12&lt;&gt;"",B31&lt;&gt;"",C31&lt;&gt;"",D31&lt;&gt;"",H31&lt;&gt;"",H2&lt;&gt;""),"",IF(H2="あり","下の選択式の項目全て及び患者団体との連携協力体制の表に少なくとも１つを入力してください",IF(H2="","←「あり」か「なし」を選択してください","")))</f>
        <v/>
      </c>
      <c r="J2" s="1161" t="s">
        <v>1907</v>
      </c>
      <c r="K2" s="1161"/>
    </row>
    <row r="3" spans="1:11" s="288" customFormat="1" ht="5.0999999999999996" customHeight="1" thickTop="1" x14ac:dyDescent="0.15">
      <c r="I3" s="2078"/>
      <c r="J3" s="75"/>
    </row>
    <row r="4" spans="1:11" s="288" customFormat="1" ht="20.100000000000001" customHeight="1" x14ac:dyDescent="0.15">
      <c r="D4" s="322" t="s">
        <v>473</v>
      </c>
      <c r="E4" s="2186" t="str">
        <f>表紙①!$E$2</f>
        <v>和泉市立総合医療センター</v>
      </c>
      <c r="F4" s="2187"/>
      <c r="G4" s="2187"/>
      <c r="H4" s="2188"/>
      <c r="I4" s="2078"/>
      <c r="J4" s="1161" t="s">
        <v>1908</v>
      </c>
    </row>
    <row r="5" spans="1:11" s="288" customFormat="1" ht="20.100000000000001" customHeight="1" x14ac:dyDescent="0.15">
      <c r="D5" s="321" t="s">
        <v>2024</v>
      </c>
      <c r="E5" s="2" t="s">
        <v>2138</v>
      </c>
      <c r="F5" s="322"/>
      <c r="I5" s="2078"/>
      <c r="K5" s="1478" t="s">
        <v>545</v>
      </c>
    </row>
    <row r="6" spans="1:11" s="304" customFormat="1" ht="18" customHeight="1" thickBot="1" x14ac:dyDescent="0.2">
      <c r="A6" s="2066" t="s">
        <v>1349</v>
      </c>
      <c r="B6" s="2066"/>
      <c r="C6" s="2066"/>
      <c r="D6" s="2066"/>
      <c r="E6" s="2066"/>
      <c r="F6" s="2066"/>
      <c r="G6" s="2066"/>
      <c r="H6" s="2066"/>
      <c r="I6" s="2078"/>
      <c r="K6" s="408"/>
    </row>
    <row r="7" spans="1:11" s="304" customFormat="1" ht="18" customHeight="1" thickBot="1" x14ac:dyDescent="0.2">
      <c r="A7" s="2160" t="s">
        <v>1348</v>
      </c>
      <c r="B7" s="2160"/>
      <c r="C7" s="2160"/>
      <c r="D7" s="694"/>
      <c r="E7" s="2235" t="s">
        <v>2309</v>
      </c>
      <c r="F7" s="2236"/>
      <c r="G7" s="694" t="s">
        <v>1340</v>
      </c>
      <c r="H7" s="694"/>
      <c r="K7" s="408"/>
    </row>
    <row r="8" spans="1:11" s="304" customFormat="1" ht="18" customHeight="1" thickBot="1" x14ac:dyDescent="0.2">
      <c r="A8" s="2160" t="s">
        <v>1347</v>
      </c>
      <c r="B8" s="2160"/>
      <c r="C8" s="2160"/>
      <c r="D8" s="694"/>
      <c r="E8" s="2239" t="s">
        <v>2407</v>
      </c>
      <c r="F8" s="2240"/>
      <c r="G8" s="694"/>
      <c r="H8" s="694"/>
      <c r="K8" s="408"/>
    </row>
    <row r="9" spans="1:11" s="304" customFormat="1" ht="18" customHeight="1" thickBot="1" x14ac:dyDescent="0.2">
      <c r="A9" s="702" t="s">
        <v>1346</v>
      </c>
      <c r="B9" s="702"/>
      <c r="C9" s="702"/>
      <c r="D9" s="694"/>
      <c r="E9" s="2230" t="s">
        <v>2410</v>
      </c>
      <c r="F9" s="2231"/>
      <c r="G9" s="694" t="s">
        <v>1345</v>
      </c>
      <c r="H9" s="694"/>
      <c r="K9" s="408"/>
    </row>
    <row r="10" spans="1:11" s="304" customFormat="1" ht="18" customHeight="1" thickBot="1" x14ac:dyDescent="0.2">
      <c r="A10" s="702" t="s">
        <v>1344</v>
      </c>
      <c r="B10" s="702"/>
      <c r="C10" s="702"/>
      <c r="D10" s="694"/>
      <c r="E10" s="2235" t="s">
        <v>2320</v>
      </c>
      <c r="F10" s="2236"/>
      <c r="G10" s="694" t="s">
        <v>1343</v>
      </c>
      <c r="H10" s="694"/>
      <c r="K10" s="408"/>
    </row>
    <row r="11" spans="1:11" s="304" customFormat="1" ht="18" customHeight="1" thickBot="1" x14ac:dyDescent="0.2">
      <c r="A11" s="702" t="s">
        <v>1342</v>
      </c>
      <c r="B11" s="702"/>
      <c r="C11" s="702"/>
      <c r="D11" s="694"/>
      <c r="E11" s="2237" t="s">
        <v>2369</v>
      </c>
      <c r="F11" s="2238"/>
      <c r="G11" s="694"/>
      <c r="H11" s="694"/>
      <c r="K11" s="408"/>
    </row>
    <row r="12" spans="1:11" s="304" customFormat="1" ht="18" customHeight="1" thickBot="1" x14ac:dyDescent="0.2">
      <c r="A12" s="702" t="s">
        <v>1341</v>
      </c>
      <c r="B12" s="702"/>
      <c r="C12" s="702"/>
      <c r="D12" s="694"/>
      <c r="E12" s="2235" t="s">
        <v>2320</v>
      </c>
      <c r="F12" s="2236"/>
      <c r="G12" s="694" t="s">
        <v>1340</v>
      </c>
      <c r="H12" s="694"/>
      <c r="K12" s="408"/>
    </row>
    <row r="13" spans="1:11" s="304" customFormat="1" ht="18" customHeight="1" thickBot="1" x14ac:dyDescent="0.2">
      <c r="A13" s="2160" t="s">
        <v>1339</v>
      </c>
      <c r="B13" s="2160"/>
      <c r="C13" s="2160"/>
      <c r="D13" s="694"/>
      <c r="E13" s="2237" t="s">
        <v>2369</v>
      </c>
      <c r="F13" s="2238"/>
      <c r="G13" s="694"/>
      <c r="H13" s="694"/>
      <c r="K13" s="408"/>
    </row>
    <row r="14" spans="1:11" s="304" customFormat="1" ht="18" customHeight="1" thickBot="1" x14ac:dyDescent="0.2">
      <c r="A14" s="702" t="s">
        <v>1338</v>
      </c>
      <c r="B14" s="702"/>
      <c r="C14" s="702"/>
      <c r="D14" s="694"/>
      <c r="E14" s="721"/>
      <c r="F14" s="721"/>
      <c r="G14" s="694"/>
      <c r="H14" s="694"/>
      <c r="K14" s="408"/>
    </row>
    <row r="15" spans="1:11" s="304" customFormat="1" ht="20.25" customHeight="1" thickBot="1" x14ac:dyDescent="0.2">
      <c r="A15" s="2066" t="s">
        <v>2198</v>
      </c>
      <c r="B15" s="2160"/>
      <c r="C15" s="2160"/>
      <c r="D15" s="2233"/>
      <c r="E15" s="2235" t="s">
        <v>2309</v>
      </c>
      <c r="F15" s="2236"/>
      <c r="G15" s="694" t="s">
        <v>1334</v>
      </c>
      <c r="H15" s="694"/>
      <c r="K15" s="408"/>
    </row>
    <row r="16" spans="1:11" s="304" customFormat="1" ht="18" customHeight="1" thickBot="1" x14ac:dyDescent="0.2">
      <c r="A16" s="702" t="s">
        <v>1337</v>
      </c>
      <c r="B16" s="702"/>
      <c r="C16" s="702"/>
      <c r="D16" s="694"/>
      <c r="E16" s="721"/>
      <c r="F16" s="721"/>
      <c r="G16" s="694"/>
      <c r="H16" s="694"/>
      <c r="K16" s="408"/>
    </row>
    <row r="17" spans="1:11" s="304" customFormat="1" ht="17.25" customHeight="1" thickBot="1" x14ac:dyDescent="0.2">
      <c r="A17" s="2066" t="s">
        <v>2199</v>
      </c>
      <c r="B17" s="2066"/>
      <c r="C17" s="2066"/>
      <c r="D17" s="2234"/>
      <c r="E17" s="2235" t="s">
        <v>2309</v>
      </c>
      <c r="F17" s="2236"/>
      <c r="G17" s="694" t="s">
        <v>1334</v>
      </c>
      <c r="H17" s="694"/>
      <c r="K17" s="408"/>
    </row>
    <row r="18" spans="1:11" s="304" customFormat="1" ht="18" customHeight="1" thickBot="1" x14ac:dyDescent="0.2">
      <c r="A18" s="702" t="s">
        <v>1336</v>
      </c>
      <c r="B18" s="702"/>
      <c r="C18" s="702"/>
      <c r="D18" s="694"/>
      <c r="E18" s="721"/>
      <c r="F18" s="721"/>
      <c r="G18" s="694"/>
      <c r="H18" s="694"/>
      <c r="K18" s="408"/>
    </row>
    <row r="19" spans="1:11" s="304" customFormat="1" ht="30" customHeight="1" thickBot="1" x14ac:dyDescent="0.2">
      <c r="A19" s="702" t="s">
        <v>1335</v>
      </c>
      <c r="B19" s="702"/>
      <c r="C19" s="702"/>
      <c r="D19" s="694"/>
      <c r="E19" s="2226" t="s">
        <v>2408</v>
      </c>
      <c r="F19" s="2227"/>
      <c r="G19" s="694" t="s">
        <v>1333</v>
      </c>
      <c r="H19" s="694"/>
      <c r="K19" s="408"/>
    </row>
    <row r="20" spans="1:11" s="304" customFormat="1" ht="18" customHeight="1" thickBot="1" x14ac:dyDescent="0.2">
      <c r="A20" s="1508" t="s">
        <v>2196</v>
      </c>
      <c r="B20" s="1508"/>
      <c r="C20" s="1508"/>
      <c r="D20" s="694"/>
      <c r="E20" s="2228">
        <v>2</v>
      </c>
      <c r="F20" s="2229"/>
      <c r="G20" s="694"/>
      <c r="H20" s="694"/>
      <c r="K20" s="408"/>
    </row>
    <row r="21" spans="1:11" s="304" customFormat="1" ht="30" customHeight="1" thickBot="1" x14ac:dyDescent="0.2">
      <c r="A21" s="702" t="s">
        <v>2197</v>
      </c>
      <c r="B21" s="702"/>
      <c r="C21" s="702"/>
      <c r="D21" s="694"/>
      <c r="E21" s="2230" t="s">
        <v>2409</v>
      </c>
      <c r="F21" s="2231"/>
      <c r="G21" s="694" t="s">
        <v>1333</v>
      </c>
      <c r="H21" s="694"/>
      <c r="K21" s="408"/>
    </row>
    <row r="22" spans="1:11" s="304" customFormat="1" ht="18" customHeight="1" x14ac:dyDescent="0.15">
      <c r="A22" s="702"/>
      <c r="B22" s="702"/>
      <c r="C22" s="702"/>
      <c r="D22" s="694"/>
      <c r="E22" s="720"/>
      <c r="F22" s="720"/>
      <c r="G22" s="694"/>
      <c r="H22" s="694"/>
      <c r="K22" s="408"/>
    </row>
    <row r="23" spans="1:11" s="304" customFormat="1" ht="16.5" customHeight="1" x14ac:dyDescent="0.15">
      <c r="A23" s="2232" t="s">
        <v>1332</v>
      </c>
      <c r="B23" s="2232"/>
      <c r="C23" s="2232"/>
      <c r="D23" s="2232"/>
      <c r="E23" s="2232"/>
      <c r="F23" s="2232"/>
      <c r="G23" s="2232"/>
      <c r="H23" s="2232"/>
      <c r="K23" s="408"/>
    </row>
    <row r="24" spans="1:11" s="304" customFormat="1" ht="13.5" customHeight="1" x14ac:dyDescent="0.15">
      <c r="A24" s="2160" t="s">
        <v>1331</v>
      </c>
      <c r="B24" s="2160"/>
      <c r="C24" s="2160"/>
      <c r="D24" s="2160"/>
      <c r="E24" s="2160"/>
      <c r="F24" s="2160"/>
      <c r="G24" s="2160"/>
      <c r="K24" s="408"/>
    </row>
    <row r="25" spans="1:11" s="304" customFormat="1" ht="27" customHeight="1" x14ac:dyDescent="0.15">
      <c r="A25" s="2215" t="s">
        <v>1330</v>
      </c>
      <c r="B25" s="2215"/>
      <c r="C25" s="2215"/>
      <c r="D25" s="2215"/>
      <c r="E25" s="2215"/>
      <c r="F25" s="2215"/>
      <c r="G25" s="2215"/>
      <c r="H25" s="2215"/>
      <c r="K25" s="408"/>
    </row>
    <row r="26" spans="1:11" ht="18" customHeight="1" x14ac:dyDescent="0.15">
      <c r="A26" s="1792"/>
      <c r="B26" s="1793" t="s">
        <v>1329</v>
      </c>
      <c r="C26" s="1793"/>
      <c r="D26" s="2104" t="s">
        <v>1328</v>
      </c>
      <c r="E26" s="2216"/>
      <c r="F26" s="2216"/>
      <c r="G26" s="2105"/>
      <c r="H26" s="2219" t="s">
        <v>1327</v>
      </c>
      <c r="K26" s="408"/>
    </row>
    <row r="27" spans="1:11" ht="27.95" customHeight="1" x14ac:dyDescent="0.15">
      <c r="A27" s="1792"/>
      <c r="B27" s="719" t="s">
        <v>1326</v>
      </c>
      <c r="C27" s="297" t="s">
        <v>1325</v>
      </c>
      <c r="D27" s="1813"/>
      <c r="E27" s="2217"/>
      <c r="F27" s="2217"/>
      <c r="G27" s="2218"/>
      <c r="H27" s="2219"/>
      <c r="K27" s="408"/>
    </row>
    <row r="28" spans="1:11" ht="18" customHeight="1" x14ac:dyDescent="0.15">
      <c r="A28" s="626" t="s">
        <v>1324</v>
      </c>
      <c r="B28" s="718" t="s">
        <v>1318</v>
      </c>
      <c r="C28" s="717" t="s">
        <v>1159</v>
      </c>
      <c r="D28" s="2220" t="s">
        <v>1323</v>
      </c>
      <c r="E28" s="2221"/>
      <c r="F28" s="2221"/>
      <c r="G28" s="2222"/>
      <c r="H28" s="626" t="s">
        <v>1320</v>
      </c>
      <c r="K28" s="408"/>
    </row>
    <row r="29" spans="1:11" ht="27.95" customHeight="1" x14ac:dyDescent="0.15">
      <c r="A29" s="626" t="s">
        <v>1322</v>
      </c>
      <c r="B29" s="718" t="s">
        <v>1318</v>
      </c>
      <c r="C29" s="717" t="s">
        <v>1104</v>
      </c>
      <c r="D29" s="2220" t="s">
        <v>1321</v>
      </c>
      <c r="E29" s="2221"/>
      <c r="F29" s="2221"/>
      <c r="G29" s="2222"/>
      <c r="H29" s="626" t="s">
        <v>1320</v>
      </c>
      <c r="K29" s="408"/>
    </row>
    <row r="30" spans="1:11" ht="27.95" customHeight="1" thickBot="1" x14ac:dyDescent="0.2">
      <c r="A30" s="626" t="s">
        <v>1319</v>
      </c>
      <c r="B30" s="716" t="s">
        <v>1318</v>
      </c>
      <c r="C30" s="632" t="s">
        <v>1317</v>
      </c>
      <c r="D30" s="2223" t="s">
        <v>1316</v>
      </c>
      <c r="E30" s="2224"/>
      <c r="F30" s="2224"/>
      <c r="G30" s="2225"/>
      <c r="H30" s="631" t="s">
        <v>1315</v>
      </c>
      <c r="K30" s="408"/>
    </row>
    <row r="31" spans="1:11" ht="45" customHeight="1" thickBot="1" x14ac:dyDescent="0.2">
      <c r="A31" s="630">
        <v>1</v>
      </c>
      <c r="B31" s="1562" t="s">
        <v>2411</v>
      </c>
      <c r="C31" s="1562" t="s">
        <v>2384</v>
      </c>
      <c r="D31" s="1801" t="s">
        <v>2412</v>
      </c>
      <c r="E31" s="1846"/>
      <c r="F31" s="1846"/>
      <c r="G31" s="1802"/>
      <c r="H31" s="1564" t="s">
        <v>2319</v>
      </c>
      <c r="K31" s="408"/>
    </row>
    <row r="32" spans="1:11" ht="45" customHeight="1" thickBot="1" x14ac:dyDescent="0.2">
      <c r="A32" s="630">
        <v>2</v>
      </c>
      <c r="B32" s="1562" t="s">
        <v>2413</v>
      </c>
      <c r="C32" s="1562" t="s">
        <v>2372</v>
      </c>
      <c r="D32" s="1801" t="s">
        <v>2414</v>
      </c>
      <c r="E32" s="1846"/>
      <c r="F32" s="1846"/>
      <c r="G32" s="1802"/>
      <c r="H32" s="1564" t="s">
        <v>2319</v>
      </c>
      <c r="K32" s="408"/>
    </row>
    <row r="33" spans="1:11" ht="45" customHeight="1" thickBot="1" x14ac:dyDescent="0.2">
      <c r="A33" s="630">
        <v>3</v>
      </c>
      <c r="B33" s="1562" t="s">
        <v>2415</v>
      </c>
      <c r="C33" s="1562" t="s">
        <v>2384</v>
      </c>
      <c r="D33" s="1801" t="s">
        <v>2416</v>
      </c>
      <c r="E33" s="1846"/>
      <c r="F33" s="1846"/>
      <c r="G33" s="1802"/>
      <c r="H33" s="1564" t="s">
        <v>2319</v>
      </c>
      <c r="K33" s="408"/>
    </row>
    <row r="34" spans="1:11" ht="45" customHeight="1" thickBot="1" x14ac:dyDescent="0.2">
      <c r="A34" s="630">
        <v>4</v>
      </c>
      <c r="B34" s="627"/>
      <c r="C34" s="627"/>
      <c r="D34" s="1801"/>
      <c r="E34" s="1846"/>
      <c r="F34" s="1846"/>
      <c r="G34" s="1802"/>
      <c r="H34" s="629"/>
      <c r="K34" s="408"/>
    </row>
    <row r="35" spans="1:11" ht="45" customHeight="1" thickBot="1" x14ac:dyDescent="0.2">
      <c r="A35" s="630">
        <v>5</v>
      </c>
      <c r="B35" s="627"/>
      <c r="C35" s="627"/>
      <c r="D35" s="1801"/>
      <c r="E35" s="1846"/>
      <c r="F35" s="1846"/>
      <c r="G35" s="1802"/>
      <c r="H35" s="629"/>
      <c r="K35" s="408"/>
    </row>
    <row r="36" spans="1:11" ht="45" customHeight="1" thickBot="1" x14ac:dyDescent="0.2">
      <c r="A36" s="630">
        <v>6</v>
      </c>
      <c r="B36" s="627"/>
      <c r="C36" s="627"/>
      <c r="D36" s="1801"/>
      <c r="E36" s="1846"/>
      <c r="F36" s="1846"/>
      <c r="G36" s="1802"/>
      <c r="H36" s="629"/>
      <c r="K36" s="408"/>
    </row>
    <row r="37" spans="1:11" ht="45" customHeight="1" thickBot="1" x14ac:dyDescent="0.2">
      <c r="A37" s="630">
        <v>7</v>
      </c>
      <c r="B37" s="627"/>
      <c r="C37" s="627"/>
      <c r="D37" s="1801"/>
      <c r="E37" s="1846"/>
      <c r="F37" s="1846"/>
      <c r="G37" s="1802"/>
      <c r="H37" s="629"/>
      <c r="K37" s="408"/>
    </row>
    <row r="38" spans="1:11" ht="45" customHeight="1" thickBot="1" x14ac:dyDescent="0.2">
      <c r="A38" s="630">
        <v>8</v>
      </c>
      <c r="B38" s="627"/>
      <c r="C38" s="627"/>
      <c r="D38" s="1801"/>
      <c r="E38" s="1846"/>
      <c r="F38" s="1846"/>
      <c r="G38" s="1802"/>
      <c r="H38" s="629"/>
      <c r="K38" s="408"/>
    </row>
    <row r="39" spans="1:11" ht="45" customHeight="1" thickBot="1" x14ac:dyDescent="0.2">
      <c r="A39" s="630">
        <v>9</v>
      </c>
      <c r="B39" s="627"/>
      <c r="C39" s="627"/>
      <c r="D39" s="1801"/>
      <c r="E39" s="1846"/>
      <c r="F39" s="1846"/>
      <c r="G39" s="1802"/>
      <c r="H39" s="629"/>
      <c r="K39" s="408"/>
    </row>
    <row r="40" spans="1:11" ht="36.75" customHeight="1" thickBot="1" x14ac:dyDescent="0.2">
      <c r="A40" s="630">
        <v>10</v>
      </c>
      <c r="B40" s="627"/>
      <c r="C40" s="627"/>
      <c r="D40" s="1801"/>
      <c r="E40" s="1846"/>
      <c r="F40" s="1846"/>
      <c r="G40" s="1802"/>
      <c r="H40" s="629"/>
      <c r="K40" s="408"/>
    </row>
    <row r="41" spans="1:11" ht="36.75" customHeight="1" thickBot="1" x14ac:dyDescent="0.2">
      <c r="A41" s="630">
        <v>11</v>
      </c>
      <c r="B41" s="627"/>
      <c r="C41" s="627"/>
      <c r="D41" s="1801"/>
      <c r="E41" s="1846"/>
      <c r="F41" s="1846"/>
      <c r="G41" s="1802"/>
      <c r="H41" s="629"/>
      <c r="K41" s="408"/>
    </row>
    <row r="42" spans="1:11" ht="36.75" customHeight="1" thickBot="1" x14ac:dyDescent="0.2">
      <c r="A42" s="630">
        <v>12</v>
      </c>
      <c r="B42" s="627"/>
      <c r="C42" s="627"/>
      <c r="D42" s="1801"/>
      <c r="E42" s="1846"/>
      <c r="F42" s="1846"/>
      <c r="G42" s="1802"/>
      <c r="H42" s="629"/>
      <c r="K42" s="408"/>
    </row>
  </sheetData>
  <sheetProtection formatCells="0" formatColumns="0" formatRows="0" insertHyperlinks="0"/>
  <mergeCells count="44">
    <mergeCell ref="E12:F12"/>
    <mergeCell ref="A2:G2"/>
    <mergeCell ref="A6:H6"/>
    <mergeCell ref="A7:C7"/>
    <mergeCell ref="E7:F7"/>
    <mergeCell ref="A8:C8"/>
    <mergeCell ref="E8:F8"/>
    <mergeCell ref="E9:F9"/>
    <mergeCell ref="E10:F10"/>
    <mergeCell ref="E11:F11"/>
    <mergeCell ref="A15:D15"/>
    <mergeCell ref="A17:D17"/>
    <mergeCell ref="E17:F17"/>
    <mergeCell ref="E15:F15"/>
    <mergeCell ref="A13:C13"/>
    <mergeCell ref="E13:F13"/>
    <mergeCell ref="D33:G33"/>
    <mergeCell ref="D34:G34"/>
    <mergeCell ref="D35:G35"/>
    <mergeCell ref="E19:F19"/>
    <mergeCell ref="E20:F20"/>
    <mergeCell ref="E21:F21"/>
    <mergeCell ref="A23:H23"/>
    <mergeCell ref="D38:G38"/>
    <mergeCell ref="D39:G39"/>
    <mergeCell ref="D41:G41"/>
    <mergeCell ref="D42:G42"/>
    <mergeCell ref="D40:G40"/>
    <mergeCell ref="A1:H1"/>
    <mergeCell ref="I2:I6"/>
    <mergeCell ref="D36:G36"/>
    <mergeCell ref="D37:G37"/>
    <mergeCell ref="A25:H25"/>
    <mergeCell ref="A26:A27"/>
    <mergeCell ref="B26:C26"/>
    <mergeCell ref="D26:G27"/>
    <mergeCell ref="H26:H27"/>
    <mergeCell ref="D28:G28"/>
    <mergeCell ref="A24:G24"/>
    <mergeCell ref="E4:H4"/>
    <mergeCell ref="D29:G29"/>
    <mergeCell ref="D30:G30"/>
    <mergeCell ref="D31:G31"/>
    <mergeCell ref="D32:G32"/>
  </mergeCells>
  <phoneticPr fontId="4"/>
  <conditionalFormatting sqref="J3">
    <cfRule type="cellIs" dxfId="6" priority="1" stopIfTrue="1" operator="equal">
      <formula>"未入力あり"</formula>
    </cfRule>
  </conditionalFormatting>
  <dataValidations count="6">
    <dataValidation type="list" allowBlank="1" showInputMessage="1" showErrorMessage="1" sqref="E8:F8 E11:F11 E13:F13">
      <formula1>"定期的かつ週1回以上,定期的かつ月1回以上,定期的かつ月1回未満,希望に合わせて随時実施,その他"</formula1>
    </dataValidation>
    <dataValidation type="list" allowBlank="1" showInputMessage="1" showErrorMessage="1" sqref="E7:F7 E10:F10 E12:F12 E17:F17 E15:F15">
      <formula1>"はい,いいえ"</formula1>
    </dataValidation>
    <dataValidation type="list" allowBlank="1" showInputMessage="1" showErrorMessage="1" sqref="H31:H42">
      <formula1>"可,不可"</formula1>
    </dataValidation>
    <dataValidation type="list" allowBlank="1" showInputMessage="1" showErrorMessage="1" prompt="表紙①に反映されます" sqref="H2">
      <formula1>"あり,なし"</formula1>
    </dataValidation>
    <dataValidation allowBlank="1" showInputMessage="1" showErrorMessage="1" prompt="表紙シートの病院名を反映" sqref="E4:H4"/>
    <dataValidation allowBlank="1" showInputMessage="1" showErrorMessage="1" prompt="整数で入力_x000a_" sqref="E20:F20"/>
  </dataValidations>
  <hyperlinks>
    <hyperlink ref="J1" location="表紙①!D30" tooltip="表紙①に戻ります" display="表紙①に戻る"/>
    <hyperlink ref="J2" location="'様式4（機能別）'!N343" tooltip="様式4（機能別）に戻ります" display="様式4（機能別）のⅡ（地域がん診療連携拠点病院の指定要件について）に戻る"/>
    <hyperlink ref="J4" location="'様式4（機能別）'!N755"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2" fitToHeight="0" orientation="portrait" cellComments="asDisplayed" r:id="rId1"/>
  <headerFooter>
    <oddHeader>&amp;Rver.2.0</oddHeader>
    <oddFooter>&amp;C&amp;P/&amp;N&amp;R&amp;A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20"/>
  <sheetViews>
    <sheetView showGridLines="0" view="pageBreakPreview" zoomScaleNormal="100" zoomScaleSheetLayoutView="100" zoomScalePageLayoutView="80" workbookViewId="0">
      <selection activeCell="W2" sqref="W2"/>
    </sheetView>
  </sheetViews>
  <sheetFormatPr defaultColWidth="9" defaultRowHeight="12" x14ac:dyDescent="0.15"/>
  <cols>
    <col min="1" max="1" width="3.625" style="290" customWidth="1"/>
    <col min="2" max="2" width="28.625" style="290" customWidth="1"/>
    <col min="3" max="3" width="10.625" style="290" customWidth="1"/>
    <col min="4" max="4" width="12.625" style="290" customWidth="1"/>
    <col min="5" max="13" width="2.625" style="290" customWidth="1"/>
    <col min="14" max="14" width="1.625" style="290" customWidth="1"/>
    <col min="15" max="22" width="2.625" style="290" customWidth="1"/>
    <col min="23" max="23" width="9.5" style="290" customWidth="1"/>
    <col min="24" max="24" width="15" style="290" customWidth="1"/>
    <col min="25" max="25" width="2.25" style="290" customWidth="1"/>
    <col min="26" max="26" width="100.625" style="290" customWidth="1"/>
    <col min="27" max="16384" width="9" style="290"/>
  </cols>
  <sheetData>
    <row r="1" spans="1:29" ht="19.5" customHeight="1" thickBot="1" x14ac:dyDescent="0.2">
      <c r="A1" s="2252" t="s">
        <v>1415</v>
      </c>
      <c r="B1" s="2252"/>
      <c r="C1" s="2252"/>
      <c r="D1" s="2252"/>
      <c r="E1" s="2252"/>
      <c r="F1" s="2252"/>
      <c r="G1" s="2252"/>
      <c r="H1" s="2252"/>
      <c r="I1" s="2252"/>
      <c r="J1" s="2252"/>
      <c r="K1" s="2252"/>
      <c r="L1" s="2252"/>
      <c r="M1" s="2252"/>
      <c r="N1" s="2252"/>
      <c r="O1" s="2252"/>
      <c r="P1" s="2252"/>
      <c r="Q1" s="2252"/>
      <c r="R1" s="2252"/>
      <c r="S1" s="2252"/>
      <c r="T1" s="2252"/>
      <c r="U1" s="2252"/>
      <c r="V1" s="2252"/>
      <c r="W1" s="2252"/>
      <c r="X1" s="755"/>
      <c r="Y1" s="1161" t="s">
        <v>1724</v>
      </c>
      <c r="Z1" s="755"/>
    </row>
    <row r="2" spans="1:29" ht="24.95" customHeight="1" thickTop="1" thickBot="1" x14ac:dyDescent="0.2">
      <c r="A2" s="1857" t="s">
        <v>548</v>
      </c>
      <c r="B2" s="1857"/>
      <c r="C2" s="1857"/>
      <c r="D2" s="1857"/>
      <c r="E2" s="1857"/>
      <c r="F2" s="1857"/>
      <c r="G2" s="1857"/>
      <c r="H2" s="1857"/>
      <c r="I2" s="1857"/>
      <c r="J2" s="1857"/>
      <c r="K2" s="1857"/>
      <c r="L2" s="1857"/>
      <c r="M2" s="1857"/>
      <c r="N2" s="1857"/>
      <c r="O2" s="1857"/>
      <c r="P2" s="1857"/>
      <c r="Q2" s="1857"/>
      <c r="R2" s="1857"/>
      <c r="S2" s="1857"/>
      <c r="T2" s="1857"/>
      <c r="U2" s="1857"/>
      <c r="V2" s="1858"/>
      <c r="W2" s="331" t="s">
        <v>438</v>
      </c>
      <c r="X2" s="2078" t="str">
        <f>IF(AND(W15&lt;&gt;"",D31&lt;&gt;"",W49&lt;&gt;"",W63&lt;&gt;"",W2&lt;&gt;""),"",IF(W2="あり","下の1～4の問い合わせ窓口の設定の有無に関する必須事項を入力してください",IF(W2="","←「あり」か「なし」を選択してください","")))</f>
        <v/>
      </c>
      <c r="Y2" s="1161" t="s">
        <v>1907</v>
      </c>
    </row>
    <row r="3" spans="1:29" ht="5.0999999999999996" customHeight="1" thickTop="1" x14ac:dyDescent="0.15">
      <c r="A3" s="722"/>
      <c r="B3" s="722"/>
      <c r="C3" s="722"/>
      <c r="D3" s="722"/>
      <c r="E3" s="722"/>
      <c r="F3" s="722"/>
      <c r="G3" s="722"/>
      <c r="H3" s="722"/>
      <c r="I3" s="722"/>
      <c r="J3" s="722"/>
      <c r="K3" s="722"/>
      <c r="L3" s="722"/>
      <c r="M3" s="722"/>
      <c r="N3" s="722"/>
      <c r="O3" s="722"/>
      <c r="P3" s="722"/>
      <c r="Q3" s="722"/>
      <c r="R3" s="722"/>
      <c r="S3" s="722"/>
      <c r="T3" s="722"/>
      <c r="U3" s="722"/>
      <c r="V3" s="754"/>
      <c r="W3" s="722"/>
      <c r="X3" s="2078"/>
      <c r="Y3" s="75"/>
    </row>
    <row r="4" spans="1:29" ht="20.25" customHeight="1" x14ac:dyDescent="0.15">
      <c r="A4" s="722"/>
      <c r="B4" s="722"/>
      <c r="C4" s="722"/>
      <c r="D4" s="722"/>
      <c r="E4" s="753" t="s">
        <v>1289</v>
      </c>
      <c r="F4" s="2056" t="str">
        <f>表紙①!E2</f>
        <v>和泉市立総合医療センター</v>
      </c>
      <c r="G4" s="2057"/>
      <c r="H4" s="2057"/>
      <c r="I4" s="2057"/>
      <c r="J4" s="2057"/>
      <c r="K4" s="2057"/>
      <c r="L4" s="2057"/>
      <c r="M4" s="2057"/>
      <c r="N4" s="2057"/>
      <c r="O4" s="2057"/>
      <c r="P4" s="2057"/>
      <c r="Q4" s="2057"/>
      <c r="R4" s="2057"/>
      <c r="S4" s="2057"/>
      <c r="T4" s="2057"/>
      <c r="U4" s="2057"/>
      <c r="V4" s="2057"/>
      <c r="W4" s="2058"/>
      <c r="X4" s="2078"/>
      <c r="Y4" s="1161" t="s">
        <v>1908</v>
      </c>
    </row>
    <row r="5" spans="1:29" ht="20.25" customHeight="1" x14ac:dyDescent="0.15">
      <c r="A5" s="722"/>
      <c r="B5" s="20"/>
      <c r="C5" s="20"/>
      <c r="D5" s="20"/>
      <c r="E5" s="752" t="s">
        <v>2024</v>
      </c>
      <c r="F5" s="39" t="s">
        <v>2120</v>
      </c>
      <c r="G5" s="752"/>
      <c r="H5" s="752"/>
      <c r="I5" s="752"/>
      <c r="J5" s="752"/>
      <c r="K5" s="752"/>
      <c r="L5" s="752"/>
      <c r="M5" s="20"/>
      <c r="N5" s="130"/>
      <c r="O5" s="130"/>
      <c r="P5" s="130"/>
      <c r="Q5" s="130"/>
      <c r="R5" s="130"/>
      <c r="S5" s="130"/>
      <c r="T5" s="130"/>
      <c r="U5" s="130"/>
      <c r="V5" s="130"/>
      <c r="W5" s="130"/>
      <c r="X5" s="2078"/>
      <c r="Y5" s="1104"/>
      <c r="Z5" s="1478" t="s">
        <v>545</v>
      </c>
    </row>
    <row r="6" spans="1:29" s="288" customFormat="1" ht="80.099999999999994" customHeight="1" x14ac:dyDescent="0.15">
      <c r="A6" s="300"/>
      <c r="B6" s="2255" t="s">
        <v>2271</v>
      </c>
      <c r="C6" s="2256"/>
      <c r="D6" s="2256"/>
      <c r="E6" s="2256"/>
      <c r="F6" s="2256"/>
      <c r="G6" s="2256"/>
      <c r="H6" s="2256"/>
      <c r="I6" s="2256"/>
      <c r="J6" s="2256"/>
      <c r="K6" s="2256"/>
      <c r="L6" s="2256"/>
      <c r="M6" s="2256"/>
      <c r="N6" s="2256"/>
      <c r="O6" s="2256"/>
      <c r="P6" s="2256"/>
      <c r="Q6" s="2256"/>
      <c r="R6" s="2256"/>
      <c r="S6" s="2256"/>
      <c r="T6" s="2256"/>
      <c r="U6" s="2256"/>
      <c r="V6" s="2256"/>
      <c r="W6" s="2256"/>
      <c r="X6" s="750"/>
      <c r="Y6" s="750"/>
      <c r="Z6" s="751"/>
      <c r="AA6" s="750"/>
      <c r="AB6" s="729"/>
      <c r="AC6" s="742"/>
    </row>
    <row r="7" spans="1:29" s="288" customFormat="1" ht="20.100000000000001" customHeight="1" x14ac:dyDescent="0.15">
      <c r="A7" s="300"/>
      <c r="B7" s="745" t="s">
        <v>442</v>
      </c>
      <c r="C7" s="749" t="s">
        <v>1414</v>
      </c>
      <c r="D7" s="749" t="s">
        <v>1413</v>
      </c>
      <c r="E7" s="2253" t="s">
        <v>1412</v>
      </c>
      <c r="F7" s="2253"/>
      <c r="G7" s="2253"/>
      <c r="H7" s="2253"/>
      <c r="I7" s="2253"/>
      <c r="J7" s="2253"/>
      <c r="K7" s="2253"/>
      <c r="L7" s="2253"/>
      <c r="M7" s="2253"/>
      <c r="N7" s="2253" t="s">
        <v>1411</v>
      </c>
      <c r="O7" s="2253"/>
      <c r="P7" s="2253"/>
      <c r="Q7" s="2253"/>
      <c r="R7" s="2253"/>
      <c r="S7" s="2253"/>
      <c r="T7" s="2253"/>
      <c r="U7" s="2253"/>
      <c r="V7" s="2253"/>
      <c r="W7" s="300"/>
      <c r="X7" s="743"/>
      <c r="Y7" s="743"/>
      <c r="Z7" s="744"/>
      <c r="AA7" s="743"/>
      <c r="AB7" s="743"/>
      <c r="AC7" s="742"/>
    </row>
    <row r="8" spans="1:29" s="288" customFormat="1" ht="99.95" customHeight="1" x14ac:dyDescent="0.15">
      <c r="A8" s="300"/>
      <c r="B8" s="748" t="s">
        <v>1410</v>
      </c>
      <c r="C8" s="747" t="s">
        <v>1409</v>
      </c>
      <c r="D8" s="747" t="s">
        <v>1408</v>
      </c>
      <c r="E8" s="2257" t="s">
        <v>1407</v>
      </c>
      <c r="F8" s="2258"/>
      <c r="G8" s="2258"/>
      <c r="H8" s="2258"/>
      <c r="I8" s="2258"/>
      <c r="J8" s="2258"/>
      <c r="K8" s="2258"/>
      <c r="L8" s="2258"/>
      <c r="M8" s="2259"/>
      <c r="N8" s="2254" t="s">
        <v>1406</v>
      </c>
      <c r="O8" s="2254"/>
      <c r="P8" s="2254"/>
      <c r="Q8" s="2254"/>
      <c r="R8" s="2254"/>
      <c r="S8" s="2254"/>
      <c r="T8" s="2254"/>
      <c r="U8" s="2254"/>
      <c r="V8" s="2254"/>
      <c r="W8" s="300"/>
      <c r="X8" s="743"/>
      <c r="Y8" s="743"/>
      <c r="Z8" s="744"/>
      <c r="AA8" s="743"/>
      <c r="AB8" s="743"/>
      <c r="AC8" s="742"/>
    </row>
    <row r="9" spans="1:29" s="288" customFormat="1" ht="50.1" customHeight="1" x14ac:dyDescent="0.15">
      <c r="A9" s="300"/>
      <c r="B9" s="745" t="s">
        <v>1405</v>
      </c>
      <c r="C9" s="746" t="s">
        <v>1404</v>
      </c>
      <c r="D9" s="745" t="s">
        <v>1403</v>
      </c>
      <c r="E9" s="2253" t="s">
        <v>1402</v>
      </c>
      <c r="F9" s="2253"/>
      <c r="G9" s="2253"/>
      <c r="H9" s="2253"/>
      <c r="I9" s="2253"/>
      <c r="J9" s="2253"/>
      <c r="K9" s="2253"/>
      <c r="L9" s="2253"/>
      <c r="M9" s="2253"/>
      <c r="N9" s="2253" t="s">
        <v>1163</v>
      </c>
      <c r="O9" s="2253"/>
      <c r="P9" s="2253"/>
      <c r="Q9" s="2253"/>
      <c r="R9" s="2253"/>
      <c r="S9" s="2253"/>
      <c r="T9" s="2253"/>
      <c r="U9" s="2253"/>
      <c r="V9" s="2253"/>
      <c r="W9" s="300"/>
      <c r="X9" s="743"/>
      <c r="Y9" s="743"/>
      <c r="Z9" s="744"/>
      <c r="AA9" s="743"/>
      <c r="AB9" s="743"/>
      <c r="AC9" s="742"/>
    </row>
    <row r="10" spans="1:29" s="288" customFormat="1" ht="50.1" customHeight="1" x14ac:dyDescent="0.15">
      <c r="A10" s="300"/>
      <c r="B10" s="2254" t="s">
        <v>1401</v>
      </c>
      <c r="C10" s="2264" t="s">
        <v>1400</v>
      </c>
      <c r="D10" s="2264" t="s">
        <v>1399</v>
      </c>
      <c r="E10" s="2254" t="s">
        <v>1398</v>
      </c>
      <c r="F10" s="2254"/>
      <c r="G10" s="2254"/>
      <c r="H10" s="2254"/>
      <c r="I10" s="2254"/>
      <c r="J10" s="2254"/>
      <c r="K10" s="2254"/>
      <c r="L10" s="2254"/>
      <c r="M10" s="2263"/>
      <c r="N10" s="2254" t="s">
        <v>1397</v>
      </c>
      <c r="O10" s="2254"/>
      <c r="P10" s="2254"/>
      <c r="Q10" s="2254"/>
      <c r="R10" s="2254"/>
      <c r="S10" s="2254"/>
      <c r="T10" s="2254"/>
      <c r="U10" s="2254"/>
      <c r="V10" s="2254"/>
      <c r="W10" s="300"/>
      <c r="X10" s="743"/>
      <c r="Y10" s="743"/>
      <c r="Z10" s="744"/>
      <c r="AA10" s="743"/>
      <c r="AB10" s="743"/>
      <c r="AC10" s="742"/>
    </row>
    <row r="11" spans="1:29" s="288" customFormat="1" ht="20.100000000000001" customHeight="1" x14ac:dyDescent="0.15">
      <c r="A11" s="300"/>
      <c r="B11" s="2254"/>
      <c r="C11" s="2265"/>
      <c r="D11" s="2265"/>
      <c r="E11" s="2253" t="s">
        <v>1396</v>
      </c>
      <c r="F11" s="2253"/>
      <c r="G11" s="2253"/>
      <c r="H11" s="2253"/>
      <c r="I11" s="2253"/>
      <c r="J11" s="2253"/>
      <c r="K11" s="2253"/>
      <c r="L11" s="2253"/>
      <c r="M11" s="2253"/>
      <c r="N11" s="2254"/>
      <c r="O11" s="2254"/>
      <c r="P11" s="2254"/>
      <c r="Q11" s="2254"/>
      <c r="R11" s="2254"/>
      <c r="S11" s="2254"/>
      <c r="T11" s="2254"/>
      <c r="U11" s="2254"/>
      <c r="V11" s="2254"/>
      <c r="W11" s="300"/>
      <c r="X11" s="743"/>
      <c r="Y11" s="743"/>
      <c r="Z11" s="744"/>
      <c r="AA11" s="743"/>
      <c r="AB11" s="743"/>
      <c r="AC11" s="742"/>
    </row>
    <row r="12" spans="1:29" s="288" customFormat="1" ht="50.1" customHeight="1" x14ac:dyDescent="0.15">
      <c r="A12" s="300"/>
      <c r="B12" s="2254"/>
      <c r="C12" s="2266"/>
      <c r="D12" s="2266"/>
      <c r="E12" s="2263" t="s">
        <v>1395</v>
      </c>
      <c r="F12" s="2263"/>
      <c r="G12" s="2263"/>
      <c r="H12" s="2263"/>
      <c r="I12" s="2263"/>
      <c r="J12" s="2263"/>
      <c r="K12" s="2263"/>
      <c r="L12" s="2263"/>
      <c r="M12" s="2263"/>
      <c r="N12" s="2254"/>
      <c r="O12" s="2254"/>
      <c r="P12" s="2254"/>
      <c r="Q12" s="2254"/>
      <c r="R12" s="2254"/>
      <c r="S12" s="2254"/>
      <c r="T12" s="2254"/>
      <c r="U12" s="2254"/>
      <c r="V12" s="2254"/>
      <c r="W12" s="300"/>
      <c r="X12" s="743"/>
      <c r="Y12" s="743"/>
      <c r="Z12" s="744"/>
      <c r="AA12" s="743"/>
      <c r="AB12" s="743"/>
      <c r="AC12" s="742"/>
    </row>
    <row r="13" spans="1:29" ht="10.5" customHeight="1" x14ac:dyDescent="0.15">
      <c r="A13" s="722"/>
      <c r="B13" s="722"/>
      <c r="C13" s="723"/>
      <c r="D13" s="723"/>
      <c r="E13" s="723"/>
      <c r="F13" s="723"/>
      <c r="G13" s="723"/>
      <c r="H13" s="723"/>
      <c r="I13" s="723"/>
      <c r="J13" s="723"/>
      <c r="K13" s="723"/>
      <c r="L13" s="723"/>
      <c r="M13" s="723"/>
      <c r="N13" s="723"/>
      <c r="O13" s="723"/>
      <c r="P13" s="723"/>
      <c r="Q13" s="723"/>
      <c r="R13" s="723"/>
      <c r="S13" s="723"/>
      <c r="T13" s="723"/>
      <c r="U13" s="723"/>
      <c r="V13" s="722"/>
      <c r="W13" s="722"/>
      <c r="Z13" s="408"/>
    </row>
    <row r="14" spans="1:29" ht="20.25" customHeight="1" thickBot="1" x14ac:dyDescent="0.2">
      <c r="A14" s="741" t="s">
        <v>1394</v>
      </c>
      <c r="B14" s="2262" t="s">
        <v>1393</v>
      </c>
      <c r="C14" s="2262"/>
      <c r="D14" s="2262"/>
      <c r="E14" s="2262"/>
      <c r="F14" s="2262"/>
      <c r="G14" s="2262"/>
      <c r="H14" s="2262"/>
      <c r="I14" s="2262"/>
      <c r="J14" s="2262"/>
      <c r="K14" s="2262"/>
      <c r="L14" s="2262"/>
      <c r="M14" s="2262"/>
      <c r="N14" s="2262"/>
      <c r="O14" s="2262"/>
      <c r="P14" s="2262"/>
      <c r="Q14" s="2262"/>
      <c r="R14" s="2262"/>
      <c r="S14" s="2262"/>
      <c r="T14" s="2262"/>
      <c r="U14" s="2262"/>
      <c r="V14" s="2262"/>
      <c r="W14" s="2262"/>
      <c r="Z14" s="408"/>
    </row>
    <row r="15" spans="1:29" ht="25.5" customHeight="1" thickBot="1" x14ac:dyDescent="0.2">
      <c r="A15" s="617">
        <v>1</v>
      </c>
      <c r="B15" s="697" t="s">
        <v>1392</v>
      </c>
      <c r="C15" s="606"/>
      <c r="D15" s="740"/>
      <c r="E15" s="740"/>
      <c r="F15" s="740"/>
      <c r="G15" s="740"/>
      <c r="H15" s="740"/>
      <c r="I15" s="740"/>
      <c r="J15" s="740"/>
      <c r="K15" s="740"/>
      <c r="L15" s="740"/>
      <c r="M15" s="740"/>
      <c r="N15" s="740"/>
      <c r="O15" s="740"/>
      <c r="P15" s="740"/>
      <c r="Q15" s="740"/>
      <c r="R15" s="740"/>
      <c r="S15" s="740"/>
      <c r="T15" s="740"/>
      <c r="U15" s="740"/>
      <c r="V15" s="740"/>
      <c r="W15" s="614" t="s">
        <v>2309</v>
      </c>
      <c r="Z15" s="408"/>
    </row>
    <row r="16" spans="1:29" ht="25.5" customHeight="1" thickBot="1" x14ac:dyDescent="0.2">
      <c r="A16" s="617">
        <v>2</v>
      </c>
      <c r="B16" s="1844" t="s">
        <v>1368</v>
      </c>
      <c r="C16" s="1845"/>
      <c r="D16" s="1966" t="s">
        <v>2417</v>
      </c>
      <c r="E16" s="1967"/>
      <c r="F16" s="1967"/>
      <c r="G16" s="1967"/>
      <c r="H16" s="1967"/>
      <c r="I16" s="1967"/>
      <c r="J16" s="1967"/>
      <c r="K16" s="1967"/>
      <c r="L16" s="1967"/>
      <c r="M16" s="1967"/>
      <c r="N16" s="1967"/>
      <c r="O16" s="1967"/>
      <c r="P16" s="1967"/>
      <c r="Q16" s="1967"/>
      <c r="R16" s="1967"/>
      <c r="S16" s="1967"/>
      <c r="T16" s="1967"/>
      <c r="U16" s="1967"/>
      <c r="V16" s="1967"/>
      <c r="W16" s="1968"/>
      <c r="Z16" s="408"/>
    </row>
    <row r="17" spans="1:26" ht="25.5" customHeight="1" thickBot="1" x14ac:dyDescent="0.2">
      <c r="A17" s="617">
        <v>3</v>
      </c>
      <c r="B17" s="1847" t="s">
        <v>1391</v>
      </c>
      <c r="C17" s="2267"/>
      <c r="D17" s="2268"/>
      <c r="E17" s="2268"/>
      <c r="F17" s="2268"/>
      <c r="G17" s="2268"/>
      <c r="H17" s="2268"/>
      <c r="I17" s="2268"/>
      <c r="J17" s="2268"/>
      <c r="K17" s="2268"/>
      <c r="L17" s="2268"/>
      <c r="M17" s="2268"/>
      <c r="N17" s="1903" t="s">
        <v>2418</v>
      </c>
      <c r="O17" s="1904"/>
      <c r="P17" s="1904"/>
      <c r="Q17" s="1904"/>
      <c r="R17" s="1904"/>
      <c r="S17" s="1904"/>
      <c r="T17" s="1904"/>
      <c r="U17" s="1904"/>
      <c r="V17" s="2260"/>
      <c r="W17" s="2261"/>
      <c r="Z17" s="408"/>
    </row>
    <row r="18" spans="1:26" ht="50.1" customHeight="1" thickBot="1" x14ac:dyDescent="0.2">
      <c r="A18" s="617">
        <v>4</v>
      </c>
      <c r="B18" s="1844" t="s">
        <v>1390</v>
      </c>
      <c r="C18" s="1845"/>
      <c r="D18" s="1801" t="s">
        <v>2419</v>
      </c>
      <c r="E18" s="1846"/>
      <c r="F18" s="1846"/>
      <c r="G18" s="1846"/>
      <c r="H18" s="1846"/>
      <c r="I18" s="1846"/>
      <c r="J18" s="1846"/>
      <c r="K18" s="1846"/>
      <c r="L18" s="1846"/>
      <c r="M18" s="1846"/>
      <c r="N18" s="1846"/>
      <c r="O18" s="1846"/>
      <c r="P18" s="1846"/>
      <c r="Q18" s="1846"/>
      <c r="R18" s="1846"/>
      <c r="S18" s="1846"/>
      <c r="T18" s="1846"/>
      <c r="U18" s="1846"/>
      <c r="V18" s="1846"/>
      <c r="W18" s="1802"/>
      <c r="Z18" s="408"/>
    </row>
    <row r="19" spans="1:26" ht="60" customHeight="1" thickBot="1" x14ac:dyDescent="0.2">
      <c r="A19" s="617">
        <v>5</v>
      </c>
      <c r="B19" s="1844" t="s">
        <v>368</v>
      </c>
      <c r="C19" s="1845"/>
      <c r="D19" s="1801" t="s">
        <v>2420</v>
      </c>
      <c r="E19" s="1846"/>
      <c r="F19" s="1846"/>
      <c r="G19" s="1846"/>
      <c r="H19" s="1846"/>
      <c r="I19" s="1846"/>
      <c r="J19" s="1846"/>
      <c r="K19" s="1846"/>
      <c r="L19" s="1846"/>
      <c r="M19" s="1846"/>
      <c r="N19" s="1846"/>
      <c r="O19" s="1846"/>
      <c r="P19" s="1846"/>
      <c r="Q19" s="1846"/>
      <c r="R19" s="1846"/>
      <c r="S19" s="1846"/>
      <c r="T19" s="1846"/>
      <c r="U19" s="1846"/>
      <c r="V19" s="1846"/>
      <c r="W19" s="1802"/>
      <c r="Z19" s="408"/>
    </row>
    <row r="20" spans="1:26" ht="24.95" customHeight="1" thickBot="1" x14ac:dyDescent="0.2">
      <c r="A20" s="1886">
        <v>6</v>
      </c>
      <c r="B20" s="2244" t="s">
        <v>1389</v>
      </c>
      <c r="C20" s="326" t="s">
        <v>87</v>
      </c>
      <c r="D20" s="1892" t="s">
        <v>2476</v>
      </c>
      <c r="E20" s="1893"/>
      <c r="F20" s="1893"/>
      <c r="G20" s="1893"/>
      <c r="H20" s="1893"/>
      <c r="I20" s="1893"/>
      <c r="J20" s="1893"/>
      <c r="K20" s="1893"/>
      <c r="L20" s="1893"/>
      <c r="M20" s="1893"/>
      <c r="N20" s="1893"/>
      <c r="O20" s="1893"/>
      <c r="P20" s="1893"/>
      <c r="Q20" s="1893"/>
      <c r="R20" s="1893"/>
      <c r="S20" s="1893"/>
      <c r="T20" s="1893"/>
      <c r="U20" s="1893"/>
      <c r="V20" s="1893"/>
      <c r="W20" s="1894"/>
      <c r="Z20" s="408"/>
    </row>
    <row r="21" spans="1:26" ht="39.950000000000003" customHeight="1" thickBot="1" x14ac:dyDescent="0.2">
      <c r="A21" s="1887"/>
      <c r="B21" s="2245"/>
      <c r="C21" s="340" t="s">
        <v>1353</v>
      </c>
      <c r="D21" s="1895" t="s">
        <v>2477</v>
      </c>
      <c r="E21" s="1846"/>
      <c r="F21" s="1846"/>
      <c r="G21" s="1846"/>
      <c r="H21" s="1846"/>
      <c r="I21" s="1846"/>
      <c r="J21" s="1846"/>
      <c r="K21" s="1846"/>
      <c r="L21" s="1846"/>
      <c r="M21" s="1846"/>
      <c r="N21" s="1846"/>
      <c r="O21" s="1846"/>
      <c r="P21" s="1846"/>
      <c r="Q21" s="1846"/>
      <c r="R21" s="1846"/>
      <c r="S21" s="1846"/>
      <c r="T21" s="1846"/>
      <c r="U21" s="1846"/>
      <c r="V21" s="1846"/>
      <c r="W21" s="1802"/>
      <c r="Z21" s="408"/>
    </row>
    <row r="22" spans="1:26" ht="25.5" customHeight="1" thickBot="1" x14ac:dyDescent="0.2">
      <c r="A22" s="617">
        <v>7</v>
      </c>
      <c r="B22" s="2269" t="s">
        <v>1388</v>
      </c>
      <c r="C22" s="1845"/>
      <c r="D22" s="2249"/>
      <c r="E22" s="2249"/>
      <c r="F22" s="2249"/>
      <c r="G22" s="2249"/>
      <c r="H22" s="2249"/>
      <c r="I22" s="2249"/>
      <c r="J22" s="2249"/>
      <c r="K22" s="2249"/>
      <c r="L22" s="2249"/>
      <c r="M22" s="2249"/>
      <c r="N22" s="2249"/>
      <c r="O22" s="2249"/>
      <c r="P22" s="2249"/>
      <c r="Q22" s="2249"/>
      <c r="R22" s="2249"/>
      <c r="S22" s="2249"/>
      <c r="T22" s="2249"/>
      <c r="U22" s="2249"/>
      <c r="V22" s="2249"/>
      <c r="W22" s="614" t="s">
        <v>2320</v>
      </c>
      <c r="Z22" s="408"/>
    </row>
    <row r="23" spans="1:26" ht="25.5" customHeight="1" thickBot="1" x14ac:dyDescent="0.2">
      <c r="A23" s="1879">
        <v>8</v>
      </c>
      <c r="B23" s="1851" t="s">
        <v>1351</v>
      </c>
      <c r="C23" s="1852"/>
      <c r="D23" s="1853"/>
      <c r="E23" s="1853"/>
      <c r="F23" s="1853"/>
      <c r="G23" s="1853"/>
      <c r="H23" s="1853"/>
      <c r="I23" s="1853"/>
      <c r="J23" s="1853"/>
      <c r="K23" s="1853"/>
      <c r="L23" s="1853"/>
      <c r="M23" s="1853"/>
      <c r="N23" s="1853"/>
      <c r="O23" s="1853"/>
      <c r="P23" s="1853"/>
      <c r="Q23" s="1853"/>
      <c r="R23" s="1853"/>
      <c r="S23" s="1853"/>
      <c r="T23" s="1853"/>
      <c r="U23" s="1853"/>
      <c r="V23" s="1853"/>
      <c r="W23" s="614" t="s">
        <v>2309</v>
      </c>
      <c r="Z23" s="408"/>
    </row>
    <row r="24" spans="1:26" ht="25.5" customHeight="1" thickBot="1" x14ac:dyDescent="0.2">
      <c r="A24" s="1880"/>
      <c r="B24" s="1849" t="s">
        <v>366</v>
      </c>
      <c r="C24" s="1850"/>
      <c r="D24" s="1966" t="s">
        <v>2417</v>
      </c>
      <c r="E24" s="1967"/>
      <c r="F24" s="1967"/>
      <c r="G24" s="1967"/>
      <c r="H24" s="1967"/>
      <c r="I24" s="1967"/>
      <c r="J24" s="1967"/>
      <c r="K24" s="1967"/>
      <c r="L24" s="1967"/>
      <c r="M24" s="1967"/>
      <c r="N24" s="1967"/>
      <c r="O24" s="1967"/>
      <c r="P24" s="1967"/>
      <c r="Q24" s="1967"/>
      <c r="R24" s="1967"/>
      <c r="S24" s="1967"/>
      <c r="T24" s="1967"/>
      <c r="U24" s="1967"/>
      <c r="V24" s="1967"/>
      <c r="W24" s="1968"/>
      <c r="Z24" s="408"/>
    </row>
    <row r="25" spans="1:26" ht="25.5" customHeight="1" thickBot="1" x14ac:dyDescent="0.2">
      <c r="A25" s="1881"/>
      <c r="B25" s="1882" t="s">
        <v>2214</v>
      </c>
      <c r="C25" s="1884"/>
      <c r="D25" s="1966" t="s">
        <v>2300</v>
      </c>
      <c r="E25" s="1967"/>
      <c r="F25" s="1967"/>
      <c r="G25" s="1967"/>
      <c r="H25" s="1967"/>
      <c r="I25" s="1967"/>
      <c r="J25" s="1967"/>
      <c r="K25" s="1967"/>
      <c r="L25" s="1967"/>
      <c r="M25" s="1968"/>
      <c r="N25" s="1899" t="s">
        <v>365</v>
      </c>
      <c r="O25" s="1900"/>
      <c r="P25" s="1901"/>
      <c r="Q25" s="1868">
        <v>2311</v>
      </c>
      <c r="R25" s="1868"/>
      <c r="S25" s="1868"/>
      <c r="T25" s="1868"/>
      <c r="U25" s="1868"/>
      <c r="V25" s="1868"/>
      <c r="W25" s="608"/>
      <c r="Z25" s="408"/>
    </row>
    <row r="26" spans="1:26" ht="25.5" customHeight="1" thickBot="1" x14ac:dyDescent="0.2">
      <c r="A26" s="1879">
        <v>9</v>
      </c>
      <c r="B26" s="1851" t="s">
        <v>1350</v>
      </c>
      <c r="C26" s="1852"/>
      <c r="D26" s="2243"/>
      <c r="E26" s="2243"/>
      <c r="F26" s="2243"/>
      <c r="G26" s="2243"/>
      <c r="H26" s="2243"/>
      <c r="I26" s="2243"/>
      <c r="J26" s="2243"/>
      <c r="K26" s="2243"/>
      <c r="L26" s="2243"/>
      <c r="M26" s="2243"/>
      <c r="N26" s="2243"/>
      <c r="O26" s="2243"/>
      <c r="P26" s="2243"/>
      <c r="Q26" s="2243"/>
      <c r="R26" s="2243"/>
      <c r="S26" s="2243"/>
      <c r="T26" s="2243"/>
      <c r="U26" s="2243"/>
      <c r="V26" s="2243"/>
      <c r="W26" s="614" t="s">
        <v>2309</v>
      </c>
      <c r="Z26" s="408"/>
    </row>
    <row r="27" spans="1:26" ht="25.5" customHeight="1" thickBot="1" x14ac:dyDescent="0.2">
      <c r="A27" s="1880"/>
      <c r="B27" s="1849" t="s">
        <v>366</v>
      </c>
      <c r="C27" s="1850"/>
      <c r="D27" s="1966" t="s">
        <v>2417</v>
      </c>
      <c r="E27" s="1967"/>
      <c r="F27" s="1967"/>
      <c r="G27" s="1967"/>
      <c r="H27" s="1967"/>
      <c r="I27" s="1967"/>
      <c r="J27" s="1967"/>
      <c r="K27" s="1967"/>
      <c r="L27" s="1967"/>
      <c r="M27" s="1967"/>
      <c r="N27" s="1967"/>
      <c r="O27" s="1967"/>
      <c r="P27" s="1967"/>
      <c r="Q27" s="1967"/>
      <c r="R27" s="1967"/>
      <c r="S27" s="1967"/>
      <c r="T27" s="1967"/>
      <c r="U27" s="1967"/>
      <c r="V27" s="1967"/>
      <c r="W27" s="1968"/>
      <c r="Z27" s="408"/>
    </row>
    <row r="28" spans="1:26" ht="25.5" customHeight="1" thickBot="1" x14ac:dyDescent="0.2">
      <c r="A28" s="1881"/>
      <c r="B28" s="1882" t="s">
        <v>2215</v>
      </c>
      <c r="C28" s="1884"/>
      <c r="D28" s="1966" t="s">
        <v>2300</v>
      </c>
      <c r="E28" s="1967"/>
      <c r="F28" s="1967"/>
      <c r="G28" s="1967"/>
      <c r="H28" s="1967"/>
      <c r="I28" s="1967"/>
      <c r="J28" s="1967"/>
      <c r="K28" s="1967"/>
      <c r="L28" s="1967"/>
      <c r="M28" s="1968"/>
      <c r="N28" s="1899" t="s">
        <v>365</v>
      </c>
      <c r="O28" s="1900"/>
      <c r="P28" s="1901"/>
      <c r="Q28" s="1868">
        <v>2311</v>
      </c>
      <c r="R28" s="1868"/>
      <c r="S28" s="1868"/>
      <c r="T28" s="1868"/>
      <c r="U28" s="1868"/>
      <c r="V28" s="1868"/>
      <c r="W28" s="1561"/>
      <c r="Z28" s="408"/>
    </row>
    <row r="29" spans="1:26" ht="20.25" customHeight="1" x14ac:dyDescent="0.15">
      <c r="A29" s="722"/>
      <c r="B29" s="722"/>
      <c r="C29" s="723"/>
      <c r="D29" s="723"/>
      <c r="E29" s="723"/>
      <c r="F29" s="723"/>
      <c r="G29" s="723"/>
      <c r="H29" s="723"/>
      <c r="I29" s="723"/>
      <c r="J29" s="723"/>
      <c r="K29" s="723"/>
      <c r="L29" s="723"/>
      <c r="M29" s="723"/>
      <c r="N29" s="723"/>
      <c r="O29" s="723"/>
      <c r="P29" s="723"/>
      <c r="Q29" s="723"/>
      <c r="R29" s="723"/>
      <c r="S29" s="723"/>
      <c r="T29" s="723"/>
      <c r="U29" s="723"/>
      <c r="V29" s="722"/>
      <c r="W29" s="722"/>
      <c r="Z29" s="408"/>
    </row>
    <row r="30" spans="1:26" ht="25.5" customHeight="1" thickBot="1" x14ac:dyDescent="0.2">
      <c r="A30" s="725" t="s">
        <v>1387</v>
      </c>
      <c r="B30" s="732" t="s">
        <v>1386</v>
      </c>
      <c r="C30" s="732"/>
      <c r="D30" s="732"/>
      <c r="E30" s="732"/>
      <c r="F30" s="732"/>
      <c r="G30" s="732"/>
      <c r="H30" s="732"/>
      <c r="I30" s="732"/>
      <c r="J30" s="732"/>
      <c r="K30" s="732"/>
      <c r="L30" s="732"/>
      <c r="M30" s="732"/>
      <c r="N30" s="732"/>
      <c r="O30" s="732"/>
      <c r="P30" s="732"/>
      <c r="Q30" s="732"/>
      <c r="R30" s="732"/>
      <c r="S30" s="732"/>
      <c r="T30" s="732"/>
      <c r="U30" s="732"/>
      <c r="V30" s="732"/>
      <c r="W30" s="732"/>
      <c r="Z30" s="408"/>
    </row>
    <row r="31" spans="1:26" ht="33" customHeight="1" thickBot="1" x14ac:dyDescent="0.2">
      <c r="A31" s="617">
        <v>1</v>
      </c>
      <c r="B31" s="2271" t="s">
        <v>1385</v>
      </c>
      <c r="C31" s="2272"/>
      <c r="D31" s="614" t="s">
        <v>2309</v>
      </c>
      <c r="E31" s="739" t="s">
        <v>1382</v>
      </c>
      <c r="F31" s="739"/>
      <c r="G31" s="739"/>
      <c r="H31" s="739"/>
      <c r="I31" s="739"/>
      <c r="J31" s="738"/>
      <c r="K31" s="2275" t="s">
        <v>1384</v>
      </c>
      <c r="L31" s="2275"/>
      <c r="M31" s="2275"/>
      <c r="N31" s="2275"/>
      <c r="O31" s="2275"/>
      <c r="P31" s="2275"/>
      <c r="Q31" s="2275"/>
      <c r="R31" s="2275"/>
      <c r="S31" s="2275"/>
      <c r="T31" s="2275"/>
      <c r="U31" s="2275"/>
      <c r="V31" s="2275"/>
      <c r="W31" s="2276"/>
      <c r="Z31" s="408"/>
    </row>
    <row r="32" spans="1:26" ht="28.5" customHeight="1" thickBot="1" x14ac:dyDescent="0.2">
      <c r="A32" s="617">
        <v>2</v>
      </c>
      <c r="B32" s="2273" t="s">
        <v>1383</v>
      </c>
      <c r="C32" s="2274"/>
      <c r="D32" s="343" t="s">
        <v>2309</v>
      </c>
      <c r="E32" s="737" t="s">
        <v>1382</v>
      </c>
      <c r="F32" s="737"/>
      <c r="G32" s="737"/>
      <c r="H32" s="737"/>
      <c r="I32" s="737"/>
      <c r="J32" s="736"/>
      <c r="K32" s="2277"/>
      <c r="L32" s="2277"/>
      <c r="M32" s="2277"/>
      <c r="N32" s="2277"/>
      <c r="O32" s="2277"/>
      <c r="P32" s="2277"/>
      <c r="Q32" s="2277"/>
      <c r="R32" s="2277"/>
      <c r="S32" s="2277"/>
      <c r="T32" s="2277"/>
      <c r="U32" s="2277"/>
      <c r="V32" s="2277"/>
      <c r="W32" s="2278"/>
      <c r="Z32" s="408"/>
    </row>
    <row r="33" spans="1:26" ht="25.5" customHeight="1" thickBot="1" x14ac:dyDescent="0.2">
      <c r="A33" s="617">
        <v>3</v>
      </c>
      <c r="B33" s="1844" t="s">
        <v>1368</v>
      </c>
      <c r="C33" s="1845"/>
      <c r="D33" s="1966" t="s">
        <v>2421</v>
      </c>
      <c r="E33" s="1967"/>
      <c r="F33" s="1967"/>
      <c r="G33" s="1967"/>
      <c r="H33" s="1967"/>
      <c r="I33" s="1967"/>
      <c r="J33" s="1967"/>
      <c r="K33" s="1967"/>
      <c r="L33" s="1967"/>
      <c r="M33" s="1967"/>
      <c r="N33" s="1967"/>
      <c r="O33" s="1967"/>
      <c r="P33" s="1967"/>
      <c r="Q33" s="1967"/>
      <c r="R33" s="1967"/>
      <c r="S33" s="1967"/>
      <c r="T33" s="1967"/>
      <c r="U33" s="1967"/>
      <c r="V33" s="1967"/>
      <c r="W33" s="1968"/>
      <c r="X33" s="735"/>
      <c r="Y33" s="734"/>
      <c r="Z33" s="408"/>
    </row>
    <row r="34" spans="1:26" ht="25.5" customHeight="1" thickBot="1" x14ac:dyDescent="0.2">
      <c r="A34" s="617">
        <v>4</v>
      </c>
      <c r="B34" s="1844" t="s">
        <v>1381</v>
      </c>
      <c r="C34" s="1845"/>
      <c r="D34" s="1801" t="s">
        <v>2422</v>
      </c>
      <c r="E34" s="1846"/>
      <c r="F34" s="1846"/>
      <c r="G34" s="1846"/>
      <c r="H34" s="1846"/>
      <c r="I34" s="1846"/>
      <c r="J34" s="1846"/>
      <c r="K34" s="1846"/>
      <c r="L34" s="1846"/>
      <c r="M34" s="1846"/>
      <c r="N34" s="1846"/>
      <c r="O34" s="1846"/>
      <c r="P34" s="1846"/>
      <c r="Q34" s="1846"/>
      <c r="R34" s="1846"/>
      <c r="S34" s="1846"/>
      <c r="T34" s="1846"/>
      <c r="U34" s="1846"/>
      <c r="V34" s="1846"/>
      <c r="W34" s="1802"/>
      <c r="X34" s="735"/>
      <c r="Y34" s="734"/>
      <c r="Z34" s="408"/>
    </row>
    <row r="35" spans="1:26" ht="25.5" customHeight="1" thickBot="1" x14ac:dyDescent="0.2">
      <c r="A35" s="617">
        <v>5</v>
      </c>
      <c r="B35" s="2269" t="s">
        <v>1380</v>
      </c>
      <c r="C35" s="2270"/>
      <c r="D35" s="1801" t="s">
        <v>2423</v>
      </c>
      <c r="E35" s="1846"/>
      <c r="F35" s="1846"/>
      <c r="G35" s="1846"/>
      <c r="H35" s="1846"/>
      <c r="I35" s="1846"/>
      <c r="J35" s="1846"/>
      <c r="K35" s="1846"/>
      <c r="L35" s="1846"/>
      <c r="M35" s="1846"/>
      <c r="N35" s="1846"/>
      <c r="O35" s="1846"/>
      <c r="P35" s="1846"/>
      <c r="Q35" s="1846"/>
      <c r="R35" s="1846"/>
      <c r="S35" s="1846"/>
      <c r="T35" s="1846"/>
      <c r="U35" s="1846"/>
      <c r="V35" s="1846"/>
      <c r="W35" s="1802"/>
      <c r="X35" s="734"/>
      <c r="Y35" s="734"/>
      <c r="Z35" s="408"/>
    </row>
    <row r="36" spans="1:26" ht="42.6" customHeight="1" thickBot="1" x14ac:dyDescent="0.2">
      <c r="A36" s="617">
        <v>6</v>
      </c>
      <c r="B36" s="2250" t="s">
        <v>1379</v>
      </c>
      <c r="C36" s="2251"/>
      <c r="D36" s="428" t="s">
        <v>2424</v>
      </c>
      <c r="E36" s="323" t="s">
        <v>1378</v>
      </c>
      <c r="F36" s="323"/>
      <c r="G36" s="323"/>
      <c r="H36" s="323"/>
      <c r="I36" s="323"/>
      <c r="J36" s="323"/>
      <c r="K36" s="323"/>
      <c r="L36" s="323"/>
      <c r="M36" s="323"/>
      <c r="N36" s="323"/>
      <c r="O36" s="323"/>
      <c r="P36" s="323"/>
      <c r="Q36" s="323"/>
      <c r="R36" s="323"/>
      <c r="S36" s="323"/>
      <c r="T36" s="323"/>
      <c r="U36" s="323"/>
      <c r="V36" s="323"/>
      <c r="W36" s="733"/>
      <c r="Z36" s="408"/>
    </row>
    <row r="37" spans="1:26" ht="35.1" customHeight="1" thickBot="1" x14ac:dyDescent="0.2">
      <c r="A37" s="617">
        <v>7</v>
      </c>
      <c r="B37" s="1844" t="s">
        <v>368</v>
      </c>
      <c r="C37" s="1845"/>
      <c r="D37" s="1801" t="s">
        <v>2425</v>
      </c>
      <c r="E37" s="1846"/>
      <c r="F37" s="1846"/>
      <c r="G37" s="1846"/>
      <c r="H37" s="1846"/>
      <c r="I37" s="1846"/>
      <c r="J37" s="1846"/>
      <c r="K37" s="1846"/>
      <c r="L37" s="1846"/>
      <c r="M37" s="1846"/>
      <c r="N37" s="1846"/>
      <c r="O37" s="1846"/>
      <c r="P37" s="1846"/>
      <c r="Q37" s="1846"/>
      <c r="R37" s="1846"/>
      <c r="S37" s="1846"/>
      <c r="T37" s="1846"/>
      <c r="U37" s="1846"/>
      <c r="V37" s="1846"/>
      <c r="W37" s="1802"/>
      <c r="Z37" s="408"/>
    </row>
    <row r="38" spans="1:26" ht="25.5" customHeight="1" thickBot="1" x14ac:dyDescent="0.2">
      <c r="A38" s="1886">
        <v>8</v>
      </c>
      <c r="B38" s="2244" t="s">
        <v>1377</v>
      </c>
      <c r="C38" s="326" t="s">
        <v>87</v>
      </c>
      <c r="D38" s="1892"/>
      <c r="E38" s="1893"/>
      <c r="F38" s="1893"/>
      <c r="G38" s="1893"/>
      <c r="H38" s="1893"/>
      <c r="I38" s="1893"/>
      <c r="J38" s="1893"/>
      <c r="K38" s="1893"/>
      <c r="L38" s="1893"/>
      <c r="M38" s="1893"/>
      <c r="N38" s="1893"/>
      <c r="O38" s="1893"/>
      <c r="P38" s="1893"/>
      <c r="Q38" s="1893"/>
      <c r="R38" s="1893"/>
      <c r="S38" s="1893"/>
      <c r="T38" s="1893"/>
      <c r="U38" s="1893"/>
      <c r="V38" s="1893"/>
      <c r="W38" s="1894"/>
      <c r="Z38" s="408"/>
    </row>
    <row r="39" spans="1:26" ht="44.45" customHeight="1" thickBot="1" x14ac:dyDescent="0.2">
      <c r="A39" s="1887"/>
      <c r="B39" s="2245"/>
      <c r="C39" s="340" t="s">
        <v>1358</v>
      </c>
      <c r="D39" s="1801"/>
      <c r="E39" s="1846"/>
      <c r="F39" s="1846"/>
      <c r="G39" s="1846"/>
      <c r="H39" s="1846"/>
      <c r="I39" s="1846"/>
      <c r="J39" s="1846"/>
      <c r="K39" s="1846"/>
      <c r="L39" s="1846"/>
      <c r="M39" s="1846"/>
      <c r="N39" s="1846"/>
      <c r="O39" s="1846"/>
      <c r="P39" s="1846"/>
      <c r="Q39" s="1846"/>
      <c r="R39" s="1846"/>
      <c r="S39" s="1846"/>
      <c r="T39" s="1846"/>
      <c r="U39" s="1846"/>
      <c r="V39" s="1846"/>
      <c r="W39" s="1802"/>
      <c r="Z39" s="408"/>
    </row>
    <row r="40" spans="1:26" ht="24.95" customHeight="1" thickBot="1" x14ac:dyDescent="0.2">
      <c r="A40" s="617">
        <v>9</v>
      </c>
      <c r="B40" s="1844" t="s">
        <v>1352</v>
      </c>
      <c r="C40" s="1845"/>
      <c r="D40" s="2249"/>
      <c r="E40" s="2249"/>
      <c r="F40" s="2249"/>
      <c r="G40" s="2249"/>
      <c r="H40" s="2249"/>
      <c r="I40" s="2249"/>
      <c r="J40" s="2249"/>
      <c r="K40" s="2249"/>
      <c r="L40" s="2249"/>
      <c r="M40" s="2249"/>
      <c r="N40" s="2249"/>
      <c r="O40" s="2249"/>
      <c r="P40" s="2249"/>
      <c r="Q40" s="2249"/>
      <c r="R40" s="2249"/>
      <c r="S40" s="2249"/>
      <c r="T40" s="2249"/>
      <c r="U40" s="2249"/>
      <c r="V40" s="2249"/>
      <c r="W40" s="1564" t="s">
        <v>2320</v>
      </c>
      <c r="Z40" s="408"/>
    </row>
    <row r="41" spans="1:26" ht="39.950000000000003" customHeight="1" thickBot="1" x14ac:dyDescent="0.2">
      <c r="A41" s="1879">
        <v>10</v>
      </c>
      <c r="B41" s="1851" t="s">
        <v>1351</v>
      </c>
      <c r="C41" s="1852"/>
      <c r="D41" s="1853"/>
      <c r="E41" s="1853"/>
      <c r="F41" s="1853"/>
      <c r="G41" s="1853"/>
      <c r="H41" s="1853"/>
      <c r="I41" s="1853"/>
      <c r="J41" s="1853"/>
      <c r="K41" s="1853"/>
      <c r="L41" s="1853"/>
      <c r="M41" s="1853"/>
      <c r="N41" s="1853"/>
      <c r="O41" s="1853"/>
      <c r="P41" s="1853"/>
      <c r="Q41" s="1853"/>
      <c r="R41" s="1853"/>
      <c r="S41" s="1853"/>
      <c r="T41" s="1853"/>
      <c r="U41" s="1853"/>
      <c r="V41" s="1853"/>
      <c r="W41" s="1564" t="s">
        <v>2320</v>
      </c>
      <c r="Z41" s="408"/>
    </row>
    <row r="42" spans="1:26" ht="25.5" customHeight="1" thickBot="1" x14ac:dyDescent="0.2">
      <c r="A42" s="1880"/>
      <c r="B42" s="1849" t="s">
        <v>366</v>
      </c>
      <c r="C42" s="1850"/>
      <c r="D42" s="1966"/>
      <c r="E42" s="1967"/>
      <c r="F42" s="1967"/>
      <c r="G42" s="1967"/>
      <c r="H42" s="1967"/>
      <c r="I42" s="1967"/>
      <c r="J42" s="1967"/>
      <c r="K42" s="1967"/>
      <c r="L42" s="1967"/>
      <c r="M42" s="1967"/>
      <c r="N42" s="1967"/>
      <c r="O42" s="1967"/>
      <c r="P42" s="1967"/>
      <c r="Q42" s="1967"/>
      <c r="R42" s="1967"/>
      <c r="S42" s="1967"/>
      <c r="T42" s="1967"/>
      <c r="U42" s="1967"/>
      <c r="V42" s="1967"/>
      <c r="W42" s="1968"/>
      <c r="Z42" s="408"/>
    </row>
    <row r="43" spans="1:26" ht="25.5" customHeight="1" thickBot="1" x14ac:dyDescent="0.2">
      <c r="A43" s="1881"/>
      <c r="B43" s="1882" t="s">
        <v>2214</v>
      </c>
      <c r="C43" s="1884"/>
      <c r="D43" s="1966"/>
      <c r="E43" s="1967"/>
      <c r="F43" s="1967"/>
      <c r="G43" s="1967"/>
      <c r="H43" s="1967"/>
      <c r="I43" s="1967"/>
      <c r="J43" s="1967"/>
      <c r="K43" s="1967"/>
      <c r="L43" s="1967"/>
      <c r="M43" s="1968"/>
      <c r="N43" s="1899" t="s">
        <v>365</v>
      </c>
      <c r="O43" s="1900"/>
      <c r="P43" s="1901"/>
      <c r="Q43" s="1868"/>
      <c r="R43" s="1868"/>
      <c r="S43" s="1868"/>
      <c r="T43" s="1868"/>
      <c r="U43" s="1868"/>
      <c r="V43" s="1868"/>
      <c r="W43" s="608"/>
      <c r="Z43" s="408"/>
    </row>
    <row r="44" spans="1:26" ht="25.5" customHeight="1" thickBot="1" x14ac:dyDescent="0.2">
      <c r="A44" s="1879">
        <v>11</v>
      </c>
      <c r="B44" s="1851" t="s">
        <v>1350</v>
      </c>
      <c r="C44" s="1852"/>
      <c r="D44" s="2243"/>
      <c r="E44" s="2243"/>
      <c r="F44" s="2243"/>
      <c r="G44" s="2243"/>
      <c r="H44" s="2243"/>
      <c r="I44" s="2243"/>
      <c r="J44" s="2243"/>
      <c r="K44" s="2243"/>
      <c r="L44" s="2243"/>
      <c r="M44" s="2243"/>
      <c r="N44" s="2243"/>
      <c r="O44" s="2243"/>
      <c r="P44" s="2243"/>
      <c r="Q44" s="2243"/>
      <c r="R44" s="2243"/>
      <c r="S44" s="2243"/>
      <c r="T44" s="2243"/>
      <c r="U44" s="2243"/>
      <c r="V44" s="2243"/>
      <c r="W44" s="614" t="s">
        <v>2320</v>
      </c>
      <c r="Z44" s="408"/>
    </row>
    <row r="45" spans="1:26" ht="24" customHeight="1" thickBot="1" x14ac:dyDescent="0.2">
      <c r="A45" s="1880"/>
      <c r="B45" s="1849" t="s">
        <v>366</v>
      </c>
      <c r="C45" s="1850"/>
      <c r="D45" s="1966"/>
      <c r="E45" s="1967"/>
      <c r="F45" s="1967"/>
      <c r="G45" s="1967"/>
      <c r="H45" s="1967"/>
      <c r="I45" s="1967"/>
      <c r="J45" s="1967"/>
      <c r="K45" s="1967"/>
      <c r="L45" s="1967"/>
      <c r="M45" s="1967"/>
      <c r="N45" s="1967"/>
      <c r="O45" s="1967"/>
      <c r="P45" s="1967"/>
      <c r="Q45" s="1967"/>
      <c r="R45" s="1967"/>
      <c r="S45" s="1967"/>
      <c r="T45" s="1967"/>
      <c r="U45" s="1967"/>
      <c r="V45" s="1967"/>
      <c r="W45" s="1968"/>
      <c r="Z45" s="408"/>
    </row>
    <row r="46" spans="1:26" ht="24" customHeight="1" thickBot="1" x14ac:dyDescent="0.2">
      <c r="A46" s="1881"/>
      <c r="B46" s="1882" t="s">
        <v>2214</v>
      </c>
      <c r="C46" s="1884"/>
      <c r="D46" s="1966"/>
      <c r="E46" s="1967"/>
      <c r="F46" s="1967"/>
      <c r="G46" s="1967"/>
      <c r="H46" s="1967"/>
      <c r="I46" s="1967"/>
      <c r="J46" s="1967"/>
      <c r="K46" s="1967"/>
      <c r="L46" s="1967"/>
      <c r="M46" s="1968"/>
      <c r="N46" s="1899" t="s">
        <v>365</v>
      </c>
      <c r="O46" s="1900"/>
      <c r="P46" s="1901"/>
      <c r="Q46" s="1868"/>
      <c r="R46" s="1868"/>
      <c r="S46" s="1868"/>
      <c r="T46" s="1868"/>
      <c r="U46" s="1868"/>
      <c r="V46" s="1868"/>
      <c r="W46" s="608"/>
      <c r="Z46" s="408"/>
    </row>
    <row r="47" spans="1:26" ht="25.5" customHeight="1" x14ac:dyDescent="0.15">
      <c r="A47" s="722"/>
      <c r="B47" s="722"/>
      <c r="C47" s="723"/>
      <c r="D47" s="723"/>
      <c r="E47" s="723"/>
      <c r="F47" s="723"/>
      <c r="G47" s="723"/>
      <c r="H47" s="723"/>
      <c r="I47" s="723"/>
      <c r="J47" s="723"/>
      <c r="K47" s="723"/>
      <c r="L47" s="723"/>
      <c r="M47" s="723"/>
      <c r="N47" s="723"/>
      <c r="O47" s="723"/>
      <c r="P47" s="723"/>
      <c r="Q47" s="723"/>
      <c r="R47" s="723"/>
      <c r="S47" s="723"/>
      <c r="T47" s="723"/>
      <c r="U47" s="723"/>
      <c r="V47" s="722"/>
      <c r="W47" s="722"/>
      <c r="Z47" s="408"/>
    </row>
    <row r="48" spans="1:26" ht="25.5" customHeight="1" thickBot="1" x14ac:dyDescent="0.2">
      <c r="A48" s="725" t="s">
        <v>1376</v>
      </c>
      <c r="B48" s="732" t="s">
        <v>1375</v>
      </c>
      <c r="C48" s="724"/>
      <c r="D48" s="724"/>
      <c r="E48" s="724"/>
      <c r="F48" s="724"/>
      <c r="G48" s="724"/>
      <c r="H48" s="724"/>
      <c r="I48" s="724"/>
      <c r="J48" s="724"/>
      <c r="K48" s="724"/>
      <c r="L48" s="724"/>
      <c r="M48" s="724"/>
      <c r="N48" s="724"/>
      <c r="O48" s="724"/>
      <c r="P48" s="724"/>
      <c r="Q48" s="724"/>
      <c r="R48" s="724"/>
      <c r="S48" s="724"/>
      <c r="T48" s="724"/>
      <c r="U48" s="724"/>
      <c r="V48" s="724"/>
      <c r="W48" s="724"/>
      <c r="Z48" s="408"/>
    </row>
    <row r="49" spans="1:30" ht="24" customHeight="1" thickBot="1" x14ac:dyDescent="0.2">
      <c r="A49" s="617">
        <v>1</v>
      </c>
      <c r="B49" s="2246" t="s">
        <v>1374</v>
      </c>
      <c r="C49" s="2247"/>
      <c r="D49" s="2248"/>
      <c r="E49" s="2248"/>
      <c r="F49" s="2248"/>
      <c r="G49" s="2248"/>
      <c r="H49" s="2248"/>
      <c r="I49" s="2248"/>
      <c r="J49" s="2248"/>
      <c r="K49" s="2248"/>
      <c r="L49" s="2248"/>
      <c r="M49" s="2248"/>
      <c r="N49" s="2248"/>
      <c r="O49" s="2248"/>
      <c r="P49" s="2248"/>
      <c r="Q49" s="2248"/>
      <c r="R49" s="2248"/>
      <c r="S49" s="2248"/>
      <c r="T49" s="2248"/>
      <c r="U49" s="2248"/>
      <c r="V49" s="2248"/>
      <c r="W49" s="614" t="s">
        <v>2309</v>
      </c>
      <c r="Z49" s="408"/>
    </row>
    <row r="50" spans="1:30" ht="24" customHeight="1" thickBot="1" x14ac:dyDescent="0.2">
      <c r="A50" s="617">
        <v>2</v>
      </c>
      <c r="B50" s="1844" t="s">
        <v>1368</v>
      </c>
      <c r="C50" s="1845"/>
      <c r="D50" s="1966" t="s">
        <v>2426</v>
      </c>
      <c r="E50" s="1967"/>
      <c r="F50" s="1967"/>
      <c r="G50" s="1967"/>
      <c r="H50" s="1967"/>
      <c r="I50" s="1967"/>
      <c r="J50" s="1967"/>
      <c r="K50" s="1967"/>
      <c r="L50" s="1967"/>
      <c r="M50" s="1967"/>
      <c r="N50" s="1967"/>
      <c r="O50" s="1967"/>
      <c r="P50" s="1967"/>
      <c r="Q50" s="1967"/>
      <c r="R50" s="1967"/>
      <c r="S50" s="1967"/>
      <c r="T50" s="1967"/>
      <c r="U50" s="1967"/>
      <c r="V50" s="1967"/>
      <c r="W50" s="1968"/>
      <c r="Z50" s="408"/>
    </row>
    <row r="51" spans="1:30" ht="33.75" customHeight="1" thickBot="1" x14ac:dyDescent="0.2">
      <c r="A51" s="617">
        <v>3</v>
      </c>
      <c r="B51" s="1844" t="s">
        <v>368</v>
      </c>
      <c r="C51" s="1845"/>
      <c r="D51" s="1801" t="s">
        <v>2427</v>
      </c>
      <c r="E51" s="1846"/>
      <c r="F51" s="1846"/>
      <c r="G51" s="1846"/>
      <c r="H51" s="1846"/>
      <c r="I51" s="1846"/>
      <c r="J51" s="1846"/>
      <c r="K51" s="1846"/>
      <c r="L51" s="1846"/>
      <c r="M51" s="1846"/>
      <c r="N51" s="1846"/>
      <c r="O51" s="1846"/>
      <c r="P51" s="1846"/>
      <c r="Q51" s="1846"/>
      <c r="R51" s="1846"/>
      <c r="S51" s="1846"/>
      <c r="T51" s="1846"/>
      <c r="U51" s="1846"/>
      <c r="V51" s="1846"/>
      <c r="W51" s="1802"/>
      <c r="X51" s="304"/>
      <c r="Y51" s="304"/>
      <c r="Z51" s="408"/>
    </row>
    <row r="52" spans="1:30" ht="20.25" customHeight="1" thickBot="1" x14ac:dyDescent="0.2">
      <c r="A52" s="1886">
        <v>4</v>
      </c>
      <c r="B52" s="2244" t="s">
        <v>1373</v>
      </c>
      <c r="C52" s="326" t="s">
        <v>87</v>
      </c>
      <c r="D52" s="1892" t="s">
        <v>2428</v>
      </c>
      <c r="E52" s="1893"/>
      <c r="F52" s="1893"/>
      <c r="G52" s="1893"/>
      <c r="H52" s="1893"/>
      <c r="I52" s="1893"/>
      <c r="J52" s="1893"/>
      <c r="K52" s="1893"/>
      <c r="L52" s="1893"/>
      <c r="M52" s="1893"/>
      <c r="N52" s="1893"/>
      <c r="O52" s="1893"/>
      <c r="P52" s="1893"/>
      <c r="Q52" s="1893"/>
      <c r="R52" s="1893"/>
      <c r="S52" s="1893"/>
      <c r="T52" s="1893"/>
      <c r="U52" s="1893"/>
      <c r="V52" s="1893"/>
      <c r="W52" s="1894"/>
      <c r="Z52" s="408"/>
    </row>
    <row r="53" spans="1:30" ht="25.5" customHeight="1" thickBot="1" x14ac:dyDescent="0.2">
      <c r="A53" s="1887"/>
      <c r="B53" s="2245"/>
      <c r="C53" s="340" t="s">
        <v>1372</v>
      </c>
      <c r="D53" s="1895" t="s">
        <v>2429</v>
      </c>
      <c r="E53" s="1846"/>
      <c r="F53" s="1846"/>
      <c r="G53" s="1846"/>
      <c r="H53" s="1846"/>
      <c r="I53" s="1846"/>
      <c r="J53" s="1846"/>
      <c r="K53" s="1846"/>
      <c r="L53" s="1846"/>
      <c r="M53" s="1846"/>
      <c r="N53" s="1846"/>
      <c r="O53" s="1846"/>
      <c r="P53" s="1846"/>
      <c r="Q53" s="1846"/>
      <c r="R53" s="1846"/>
      <c r="S53" s="1846"/>
      <c r="T53" s="1846"/>
      <c r="U53" s="1846"/>
      <c r="V53" s="1846"/>
      <c r="W53" s="1802"/>
      <c r="Z53" s="408"/>
    </row>
    <row r="54" spans="1:30" ht="25.5" customHeight="1" thickBot="1" x14ac:dyDescent="0.2">
      <c r="A54" s="617">
        <v>5</v>
      </c>
      <c r="B54" s="1844" t="s">
        <v>1352</v>
      </c>
      <c r="C54" s="1845"/>
      <c r="D54" s="2249"/>
      <c r="E54" s="2249"/>
      <c r="F54" s="2249"/>
      <c r="G54" s="2249"/>
      <c r="H54" s="2249"/>
      <c r="I54" s="2249"/>
      <c r="J54" s="2249"/>
      <c r="K54" s="2249"/>
      <c r="L54" s="2249"/>
      <c r="M54" s="2249"/>
      <c r="N54" s="2249"/>
      <c r="O54" s="2249"/>
      <c r="P54" s="2249"/>
      <c r="Q54" s="2249"/>
      <c r="R54" s="2249"/>
      <c r="S54" s="2249"/>
      <c r="T54" s="2249"/>
      <c r="U54" s="2249"/>
      <c r="V54" s="2249"/>
      <c r="W54" s="614" t="s">
        <v>2309</v>
      </c>
      <c r="Z54" s="408"/>
    </row>
    <row r="55" spans="1:30" ht="48" customHeight="1" thickBot="1" x14ac:dyDescent="0.2">
      <c r="A55" s="1879">
        <v>6</v>
      </c>
      <c r="B55" s="1851" t="s">
        <v>1351</v>
      </c>
      <c r="C55" s="1852"/>
      <c r="D55" s="1853"/>
      <c r="E55" s="1853"/>
      <c r="F55" s="1853"/>
      <c r="G55" s="1853"/>
      <c r="H55" s="1853"/>
      <c r="I55" s="1853"/>
      <c r="J55" s="1853"/>
      <c r="K55" s="1853"/>
      <c r="L55" s="1853"/>
      <c r="M55" s="1853"/>
      <c r="N55" s="1853"/>
      <c r="O55" s="1853"/>
      <c r="P55" s="1853"/>
      <c r="Q55" s="1853"/>
      <c r="R55" s="1853"/>
      <c r="S55" s="1853"/>
      <c r="T55" s="1853"/>
      <c r="U55" s="1853"/>
      <c r="V55" s="1853"/>
      <c r="W55" s="614" t="s">
        <v>2309</v>
      </c>
      <c r="Z55" s="408"/>
    </row>
    <row r="56" spans="1:30" ht="25.5" customHeight="1" thickBot="1" x14ac:dyDescent="0.2">
      <c r="A56" s="1880"/>
      <c r="B56" s="1849" t="s">
        <v>366</v>
      </c>
      <c r="C56" s="1850"/>
      <c r="D56" s="1966" t="s">
        <v>2430</v>
      </c>
      <c r="E56" s="1967"/>
      <c r="F56" s="1967"/>
      <c r="G56" s="1967"/>
      <c r="H56" s="1967"/>
      <c r="I56" s="1967"/>
      <c r="J56" s="1967"/>
      <c r="K56" s="1967"/>
      <c r="L56" s="1967"/>
      <c r="M56" s="1967"/>
      <c r="N56" s="1967"/>
      <c r="O56" s="1967"/>
      <c r="P56" s="1967"/>
      <c r="Q56" s="1967"/>
      <c r="R56" s="1967"/>
      <c r="S56" s="1967"/>
      <c r="T56" s="1967"/>
      <c r="U56" s="1967"/>
      <c r="V56" s="1967"/>
      <c r="W56" s="1968"/>
      <c r="Z56" s="408"/>
    </row>
    <row r="57" spans="1:30" ht="40.5" customHeight="1" thickBot="1" x14ac:dyDescent="0.2">
      <c r="A57" s="1881"/>
      <c r="B57" s="1882" t="s">
        <v>2214</v>
      </c>
      <c r="C57" s="1884"/>
      <c r="D57" s="1966" t="s">
        <v>2300</v>
      </c>
      <c r="E57" s="1967"/>
      <c r="F57" s="1967"/>
      <c r="G57" s="1967"/>
      <c r="H57" s="1967"/>
      <c r="I57" s="1967"/>
      <c r="J57" s="1967"/>
      <c r="K57" s="1967"/>
      <c r="L57" s="1967"/>
      <c r="M57" s="1968"/>
      <c r="N57" s="1899" t="s">
        <v>365</v>
      </c>
      <c r="O57" s="1900"/>
      <c r="P57" s="1901"/>
      <c r="Q57" s="1868">
        <v>2380</v>
      </c>
      <c r="R57" s="1868"/>
      <c r="S57" s="1868"/>
      <c r="T57" s="1868"/>
      <c r="U57" s="1868"/>
      <c r="V57" s="1868"/>
      <c r="W57" s="608"/>
      <c r="Z57" s="408"/>
    </row>
    <row r="58" spans="1:30" ht="25.5" customHeight="1" thickBot="1" x14ac:dyDescent="0.2">
      <c r="A58" s="1879">
        <v>7</v>
      </c>
      <c r="B58" s="1851" t="s">
        <v>1350</v>
      </c>
      <c r="C58" s="1852"/>
      <c r="D58" s="2243"/>
      <c r="E58" s="2243"/>
      <c r="F58" s="2243"/>
      <c r="G58" s="2243"/>
      <c r="H58" s="2243"/>
      <c r="I58" s="2243"/>
      <c r="J58" s="2243"/>
      <c r="K58" s="2243"/>
      <c r="L58" s="2243"/>
      <c r="M58" s="2243"/>
      <c r="N58" s="2243"/>
      <c r="O58" s="2243"/>
      <c r="P58" s="2243"/>
      <c r="Q58" s="2243"/>
      <c r="R58" s="2243"/>
      <c r="S58" s="2243"/>
      <c r="T58" s="2243"/>
      <c r="U58" s="2243"/>
      <c r="V58" s="2243"/>
      <c r="W58" s="614" t="s">
        <v>2309</v>
      </c>
      <c r="Z58" s="408"/>
      <c r="AD58" s="730"/>
    </row>
    <row r="59" spans="1:30" ht="25.5" customHeight="1" thickBot="1" x14ac:dyDescent="0.2">
      <c r="A59" s="1880"/>
      <c r="B59" s="1849" t="s">
        <v>366</v>
      </c>
      <c r="C59" s="1850"/>
      <c r="D59" s="1966" t="s">
        <v>2430</v>
      </c>
      <c r="E59" s="1967"/>
      <c r="F59" s="1967"/>
      <c r="G59" s="1967"/>
      <c r="H59" s="1967"/>
      <c r="I59" s="1967"/>
      <c r="J59" s="1967"/>
      <c r="K59" s="1967"/>
      <c r="L59" s="1967"/>
      <c r="M59" s="1967"/>
      <c r="N59" s="1967"/>
      <c r="O59" s="1967"/>
      <c r="P59" s="1967"/>
      <c r="Q59" s="1967"/>
      <c r="R59" s="1967"/>
      <c r="S59" s="1967"/>
      <c r="T59" s="1967"/>
      <c r="U59" s="1967"/>
      <c r="V59" s="1967"/>
      <c r="W59" s="1968"/>
      <c r="Z59" s="408"/>
    </row>
    <row r="60" spans="1:30" ht="25.5" customHeight="1" thickBot="1" x14ac:dyDescent="0.2">
      <c r="A60" s="1881"/>
      <c r="B60" s="1882" t="s">
        <v>2214</v>
      </c>
      <c r="C60" s="1884"/>
      <c r="D60" s="1966" t="s">
        <v>2300</v>
      </c>
      <c r="E60" s="1967"/>
      <c r="F60" s="1967"/>
      <c r="G60" s="1967"/>
      <c r="H60" s="1967"/>
      <c r="I60" s="1967"/>
      <c r="J60" s="1967"/>
      <c r="K60" s="1967"/>
      <c r="L60" s="1967"/>
      <c r="M60" s="1968"/>
      <c r="N60" s="1899" t="s">
        <v>365</v>
      </c>
      <c r="O60" s="1900"/>
      <c r="P60" s="1901"/>
      <c r="Q60" s="1868">
        <v>2380</v>
      </c>
      <c r="R60" s="1868"/>
      <c r="S60" s="1868"/>
      <c r="T60" s="1868"/>
      <c r="U60" s="1868"/>
      <c r="V60" s="1868"/>
      <c r="W60" s="608"/>
      <c r="Z60" s="408"/>
    </row>
    <row r="61" spans="1:30" ht="25.5" customHeight="1" x14ac:dyDescent="0.15">
      <c r="A61" s="722"/>
      <c r="B61" s="722"/>
      <c r="C61" s="723"/>
      <c r="D61" s="723"/>
      <c r="E61" s="723"/>
      <c r="F61" s="723"/>
      <c r="G61" s="723"/>
      <c r="H61" s="723"/>
      <c r="I61" s="723"/>
      <c r="J61" s="723"/>
      <c r="K61" s="723"/>
      <c r="L61" s="723"/>
      <c r="M61" s="723"/>
      <c r="N61" s="723"/>
      <c r="O61" s="723"/>
      <c r="P61" s="723"/>
      <c r="Q61" s="723"/>
      <c r="R61" s="723"/>
      <c r="S61" s="723"/>
      <c r="T61" s="723"/>
      <c r="U61" s="723"/>
      <c r="V61" s="722"/>
      <c r="W61" s="722"/>
      <c r="Z61" s="408"/>
    </row>
    <row r="62" spans="1:30" ht="25.5" customHeight="1" thickBot="1" x14ac:dyDescent="0.2">
      <c r="A62" s="725" t="s">
        <v>1371</v>
      </c>
      <c r="B62" s="732" t="s">
        <v>1370</v>
      </c>
      <c r="C62" s="732"/>
      <c r="D62" s="732"/>
      <c r="E62" s="732"/>
      <c r="F62" s="732"/>
      <c r="G62" s="732"/>
      <c r="H62" s="732"/>
      <c r="I62" s="732"/>
      <c r="J62" s="732"/>
      <c r="K62" s="732"/>
      <c r="L62" s="732"/>
      <c r="M62" s="732"/>
      <c r="N62" s="732"/>
      <c r="O62" s="732"/>
      <c r="P62" s="732"/>
      <c r="Q62" s="732"/>
      <c r="R62" s="732"/>
      <c r="S62" s="732"/>
      <c r="T62" s="732"/>
      <c r="U62" s="732"/>
      <c r="V62" s="732"/>
      <c r="W62" s="732"/>
      <c r="Z62" s="408"/>
    </row>
    <row r="63" spans="1:30" ht="25.5" customHeight="1" thickBot="1" x14ac:dyDescent="0.2">
      <c r="A63" s="617">
        <v>1</v>
      </c>
      <c r="B63" s="2246" t="s">
        <v>1369</v>
      </c>
      <c r="C63" s="2247"/>
      <c r="D63" s="2248"/>
      <c r="E63" s="2248"/>
      <c r="F63" s="2248"/>
      <c r="G63" s="2248"/>
      <c r="H63" s="2248"/>
      <c r="I63" s="2248"/>
      <c r="J63" s="2248"/>
      <c r="K63" s="2248"/>
      <c r="L63" s="2248"/>
      <c r="M63" s="2248"/>
      <c r="N63" s="2248"/>
      <c r="O63" s="2248"/>
      <c r="P63" s="2248"/>
      <c r="Q63" s="2248"/>
      <c r="R63" s="2248"/>
      <c r="S63" s="2248"/>
      <c r="T63" s="2248"/>
      <c r="U63" s="2248"/>
      <c r="V63" s="2248"/>
      <c r="W63" s="614" t="s">
        <v>2320</v>
      </c>
      <c r="Z63" s="408"/>
    </row>
    <row r="64" spans="1:30" ht="25.5" customHeight="1" thickBot="1" x14ac:dyDescent="0.2">
      <c r="A64" s="617">
        <v>2</v>
      </c>
      <c r="B64" s="1844" t="s">
        <v>1368</v>
      </c>
      <c r="C64" s="1845"/>
      <c r="D64" s="1966"/>
      <c r="E64" s="1967"/>
      <c r="F64" s="1967"/>
      <c r="G64" s="1967"/>
      <c r="H64" s="1967"/>
      <c r="I64" s="1967"/>
      <c r="J64" s="1967"/>
      <c r="K64" s="1967"/>
      <c r="L64" s="1967"/>
      <c r="M64" s="1967"/>
      <c r="N64" s="1967"/>
      <c r="O64" s="1967"/>
      <c r="P64" s="1967"/>
      <c r="Q64" s="1967"/>
      <c r="R64" s="1967"/>
      <c r="S64" s="1967"/>
      <c r="T64" s="1967"/>
      <c r="U64" s="1967"/>
      <c r="V64" s="1967"/>
      <c r="W64" s="1968"/>
      <c r="Z64" s="408"/>
    </row>
    <row r="65" spans="1:26" ht="25.5" customHeight="1" thickBot="1" x14ac:dyDescent="0.2">
      <c r="A65" s="617">
        <v>3</v>
      </c>
      <c r="B65" s="1844" t="s">
        <v>368</v>
      </c>
      <c r="C65" s="1845"/>
      <c r="D65" s="1801"/>
      <c r="E65" s="1846"/>
      <c r="F65" s="1846"/>
      <c r="G65" s="1846"/>
      <c r="H65" s="1846"/>
      <c r="I65" s="1846"/>
      <c r="J65" s="1846"/>
      <c r="K65" s="1846"/>
      <c r="L65" s="1846"/>
      <c r="M65" s="1846"/>
      <c r="N65" s="1846"/>
      <c r="O65" s="1846"/>
      <c r="P65" s="1846"/>
      <c r="Q65" s="1846"/>
      <c r="R65" s="1846"/>
      <c r="S65" s="1846"/>
      <c r="T65" s="1846"/>
      <c r="U65" s="1846"/>
      <c r="V65" s="1846"/>
      <c r="W65" s="1802"/>
      <c r="Z65" s="408"/>
    </row>
    <row r="66" spans="1:26" ht="25.5" customHeight="1" thickBot="1" x14ac:dyDescent="0.2">
      <c r="A66" s="1886">
        <v>4</v>
      </c>
      <c r="B66" s="2244" t="s">
        <v>1367</v>
      </c>
      <c r="C66" s="326" t="s">
        <v>87</v>
      </c>
      <c r="D66" s="1892"/>
      <c r="E66" s="1893"/>
      <c r="F66" s="1893"/>
      <c r="G66" s="1893"/>
      <c r="H66" s="1893"/>
      <c r="I66" s="1893"/>
      <c r="J66" s="1893"/>
      <c r="K66" s="1893"/>
      <c r="L66" s="1893"/>
      <c r="M66" s="1893"/>
      <c r="N66" s="1893"/>
      <c r="O66" s="1893"/>
      <c r="P66" s="1893"/>
      <c r="Q66" s="1893"/>
      <c r="R66" s="1893"/>
      <c r="S66" s="1893"/>
      <c r="T66" s="1893"/>
      <c r="U66" s="1893"/>
      <c r="V66" s="1893"/>
      <c r="W66" s="1894"/>
      <c r="Z66" s="408"/>
    </row>
    <row r="67" spans="1:26" ht="20.25" customHeight="1" thickBot="1" x14ac:dyDescent="0.2">
      <c r="A67" s="1887"/>
      <c r="B67" s="2245"/>
      <c r="C67" s="340" t="s">
        <v>1366</v>
      </c>
      <c r="D67" s="1801"/>
      <c r="E67" s="1846"/>
      <c r="F67" s="1846"/>
      <c r="G67" s="1846"/>
      <c r="H67" s="1846"/>
      <c r="I67" s="1846"/>
      <c r="J67" s="1846"/>
      <c r="K67" s="1846"/>
      <c r="L67" s="1846"/>
      <c r="M67" s="1846"/>
      <c r="N67" s="1846"/>
      <c r="O67" s="1846"/>
      <c r="P67" s="1846"/>
      <c r="Q67" s="1846"/>
      <c r="R67" s="1846"/>
      <c r="S67" s="1846"/>
      <c r="T67" s="1846"/>
      <c r="U67" s="1846"/>
      <c r="V67" s="1846"/>
      <c r="W67" s="1802"/>
      <c r="X67" s="304"/>
      <c r="Y67" s="304"/>
      <c r="Z67" s="408"/>
    </row>
    <row r="68" spans="1:26" ht="20.25" customHeight="1" thickBot="1" x14ac:dyDescent="0.2">
      <c r="A68" s="617">
        <v>5</v>
      </c>
      <c r="B68" s="1844" t="s">
        <v>1352</v>
      </c>
      <c r="C68" s="1845"/>
      <c r="D68" s="2249"/>
      <c r="E68" s="2249"/>
      <c r="F68" s="2249"/>
      <c r="G68" s="2249"/>
      <c r="H68" s="2249"/>
      <c r="I68" s="2249"/>
      <c r="J68" s="2249"/>
      <c r="K68" s="2249"/>
      <c r="L68" s="2249"/>
      <c r="M68" s="2249"/>
      <c r="N68" s="2249"/>
      <c r="O68" s="2249"/>
      <c r="P68" s="2249"/>
      <c r="Q68" s="2249"/>
      <c r="R68" s="2249"/>
      <c r="S68" s="2249"/>
      <c r="T68" s="2249"/>
      <c r="U68" s="2249"/>
      <c r="V68" s="2249"/>
      <c r="W68" s="614"/>
      <c r="Z68" s="408"/>
    </row>
    <row r="69" spans="1:26" ht="25.5" customHeight="1" thickBot="1" x14ac:dyDescent="0.2">
      <c r="A69" s="1879">
        <v>6</v>
      </c>
      <c r="B69" s="1851" t="s">
        <v>1351</v>
      </c>
      <c r="C69" s="1852"/>
      <c r="D69" s="1853"/>
      <c r="E69" s="1853"/>
      <c r="F69" s="1853"/>
      <c r="G69" s="1853"/>
      <c r="H69" s="1853"/>
      <c r="I69" s="1853"/>
      <c r="J69" s="1853"/>
      <c r="K69" s="1853"/>
      <c r="L69" s="1853"/>
      <c r="M69" s="1853"/>
      <c r="N69" s="1853"/>
      <c r="O69" s="1853"/>
      <c r="P69" s="1853"/>
      <c r="Q69" s="1853"/>
      <c r="R69" s="1853"/>
      <c r="S69" s="1853"/>
      <c r="T69" s="1853"/>
      <c r="U69" s="1853"/>
      <c r="V69" s="1853"/>
      <c r="W69" s="614"/>
      <c r="Z69" s="408"/>
    </row>
    <row r="70" spans="1:26" ht="25.5" customHeight="1" thickBot="1" x14ac:dyDescent="0.2">
      <c r="A70" s="1880"/>
      <c r="B70" s="1849" t="s">
        <v>366</v>
      </c>
      <c r="C70" s="1850"/>
      <c r="D70" s="1966"/>
      <c r="E70" s="1967"/>
      <c r="F70" s="1967"/>
      <c r="G70" s="1967"/>
      <c r="H70" s="1967"/>
      <c r="I70" s="1967"/>
      <c r="J70" s="1967"/>
      <c r="K70" s="1967"/>
      <c r="L70" s="1967"/>
      <c r="M70" s="1967"/>
      <c r="N70" s="1967"/>
      <c r="O70" s="1967"/>
      <c r="P70" s="1967"/>
      <c r="Q70" s="1967"/>
      <c r="R70" s="1967"/>
      <c r="S70" s="1967"/>
      <c r="T70" s="1967"/>
      <c r="U70" s="1967"/>
      <c r="V70" s="1967"/>
      <c r="W70" s="1968"/>
      <c r="Z70" s="408"/>
    </row>
    <row r="71" spans="1:26" ht="53.25" customHeight="1" thickBot="1" x14ac:dyDescent="0.2">
      <c r="A71" s="1881"/>
      <c r="B71" s="1882" t="s">
        <v>2214</v>
      </c>
      <c r="C71" s="1884"/>
      <c r="D71" s="1966"/>
      <c r="E71" s="1967"/>
      <c r="F71" s="1967"/>
      <c r="G71" s="1967"/>
      <c r="H71" s="1967"/>
      <c r="I71" s="1967"/>
      <c r="J71" s="1967"/>
      <c r="K71" s="1967"/>
      <c r="L71" s="1967"/>
      <c r="M71" s="1968"/>
      <c r="N71" s="1899" t="s">
        <v>365</v>
      </c>
      <c r="O71" s="1900"/>
      <c r="P71" s="1901"/>
      <c r="Q71" s="1868"/>
      <c r="R71" s="1868"/>
      <c r="S71" s="1868"/>
      <c r="T71" s="1868"/>
      <c r="U71" s="1868"/>
      <c r="V71" s="1868"/>
      <c r="W71" s="608"/>
      <c r="Z71" s="408"/>
    </row>
    <row r="72" spans="1:26" ht="25.5" customHeight="1" thickBot="1" x14ac:dyDescent="0.2">
      <c r="A72" s="1879">
        <v>7</v>
      </c>
      <c r="B72" s="1851" t="s">
        <v>1350</v>
      </c>
      <c r="C72" s="1852"/>
      <c r="D72" s="2243"/>
      <c r="E72" s="2243"/>
      <c r="F72" s="2243"/>
      <c r="G72" s="2243"/>
      <c r="H72" s="2243"/>
      <c r="I72" s="2243"/>
      <c r="J72" s="2243"/>
      <c r="K72" s="2243"/>
      <c r="L72" s="2243"/>
      <c r="M72" s="2243"/>
      <c r="N72" s="2243"/>
      <c r="O72" s="2243"/>
      <c r="P72" s="2243"/>
      <c r="Q72" s="2243"/>
      <c r="R72" s="2243"/>
      <c r="S72" s="2243"/>
      <c r="T72" s="2243"/>
      <c r="U72" s="2243"/>
      <c r="V72" s="2243"/>
      <c r="W72" s="614"/>
      <c r="Z72" s="408"/>
    </row>
    <row r="73" spans="1:26" ht="40.5" customHeight="1" thickBot="1" x14ac:dyDescent="0.2">
      <c r="A73" s="1880"/>
      <c r="B73" s="1849" t="s">
        <v>366</v>
      </c>
      <c r="C73" s="1850"/>
      <c r="D73" s="1966"/>
      <c r="E73" s="1967"/>
      <c r="F73" s="1967"/>
      <c r="G73" s="1967"/>
      <c r="H73" s="1967"/>
      <c r="I73" s="1967"/>
      <c r="J73" s="1967"/>
      <c r="K73" s="1967"/>
      <c r="L73" s="1967"/>
      <c r="M73" s="1967"/>
      <c r="N73" s="1967"/>
      <c r="O73" s="1967"/>
      <c r="P73" s="1967"/>
      <c r="Q73" s="1967"/>
      <c r="R73" s="1967"/>
      <c r="S73" s="1967"/>
      <c r="T73" s="1967"/>
      <c r="U73" s="1967"/>
      <c r="V73" s="1967"/>
      <c r="W73" s="1968"/>
      <c r="Z73" s="408"/>
    </row>
    <row r="74" spans="1:26" ht="25.5" customHeight="1" thickBot="1" x14ac:dyDescent="0.2">
      <c r="A74" s="1881"/>
      <c r="B74" s="1882" t="s">
        <v>2214</v>
      </c>
      <c r="C74" s="2242"/>
      <c r="D74" s="1966"/>
      <c r="E74" s="1967"/>
      <c r="F74" s="1967"/>
      <c r="G74" s="1967"/>
      <c r="H74" s="1967"/>
      <c r="I74" s="1967"/>
      <c r="J74" s="1967"/>
      <c r="K74" s="1967"/>
      <c r="L74" s="1967"/>
      <c r="M74" s="1968"/>
      <c r="N74" s="1899" t="s">
        <v>365</v>
      </c>
      <c r="O74" s="1900"/>
      <c r="P74" s="1901"/>
      <c r="Q74" s="1868"/>
      <c r="R74" s="1868"/>
      <c r="S74" s="1868"/>
      <c r="T74" s="1868"/>
      <c r="U74" s="1868"/>
      <c r="V74" s="1868"/>
      <c r="W74" s="608"/>
      <c r="Z74" s="408"/>
    </row>
    <row r="75" spans="1:26" ht="25.5" customHeight="1" x14ac:dyDescent="0.15">
      <c r="A75" s="722"/>
      <c r="B75" s="722"/>
      <c r="C75" s="723"/>
      <c r="D75" s="723"/>
      <c r="E75" s="723"/>
      <c r="F75" s="723"/>
      <c r="G75" s="723"/>
      <c r="H75" s="723"/>
      <c r="I75" s="723"/>
      <c r="J75" s="723"/>
      <c r="K75" s="723"/>
      <c r="L75" s="723"/>
      <c r="M75" s="723"/>
      <c r="N75" s="723"/>
      <c r="O75" s="723"/>
      <c r="P75" s="723"/>
      <c r="Q75" s="723"/>
      <c r="R75" s="723"/>
      <c r="S75" s="723"/>
      <c r="T75" s="723"/>
      <c r="U75" s="723"/>
      <c r="V75" s="722"/>
      <c r="W75" s="722"/>
      <c r="Z75" s="408"/>
    </row>
    <row r="76" spans="1:26" ht="25.5" customHeight="1" thickBot="1" x14ac:dyDescent="0.2">
      <c r="A76" s="725" t="s">
        <v>1365</v>
      </c>
      <c r="B76" s="731" t="s">
        <v>1364</v>
      </c>
      <c r="C76" s="731"/>
      <c r="D76" s="731"/>
      <c r="E76" s="731"/>
      <c r="F76" s="731"/>
      <c r="G76" s="731"/>
      <c r="H76" s="731"/>
      <c r="I76" s="731"/>
      <c r="J76" s="731"/>
      <c r="K76" s="731"/>
      <c r="L76" s="731"/>
      <c r="M76" s="731"/>
      <c r="N76" s="731"/>
      <c r="O76" s="731"/>
      <c r="P76" s="731"/>
      <c r="Q76" s="731"/>
      <c r="R76" s="731"/>
      <c r="S76" s="731"/>
      <c r="T76" s="731"/>
      <c r="U76" s="731"/>
      <c r="V76" s="731"/>
      <c r="W76" s="731"/>
      <c r="Z76" s="408"/>
    </row>
    <row r="77" spans="1:26" ht="25.5" customHeight="1" thickBot="1" x14ac:dyDescent="0.2">
      <c r="A77" s="725" t="s">
        <v>1363</v>
      </c>
      <c r="B77" s="427" t="s">
        <v>2431</v>
      </c>
      <c r="C77" s="724" t="s">
        <v>1357</v>
      </c>
      <c r="D77" s="724"/>
      <c r="E77" s="615" t="s">
        <v>1356</v>
      </c>
      <c r="F77" s="615"/>
      <c r="G77" s="615"/>
      <c r="H77" s="615"/>
      <c r="I77" s="615"/>
      <c r="J77" s="615"/>
      <c r="K77" s="615"/>
      <c r="L77" s="615"/>
      <c r="M77" s="615"/>
      <c r="N77" s="615"/>
      <c r="O77" s="615"/>
      <c r="P77" s="615"/>
      <c r="Q77" s="615"/>
      <c r="R77" s="615"/>
      <c r="S77" s="615"/>
      <c r="T77" s="615"/>
      <c r="U77" s="615"/>
      <c r="V77" s="615"/>
      <c r="W77" s="615"/>
      <c r="Z77" s="408"/>
    </row>
    <row r="78" spans="1:26" ht="25.5" customHeight="1" thickBot="1" x14ac:dyDescent="0.2">
      <c r="A78" s="722"/>
      <c r="B78" s="722"/>
      <c r="C78" s="723"/>
      <c r="D78" s="723"/>
      <c r="E78" s="723"/>
      <c r="F78" s="723"/>
      <c r="G78" s="723"/>
      <c r="H78" s="723"/>
      <c r="I78" s="723"/>
      <c r="J78" s="723"/>
      <c r="K78" s="723"/>
      <c r="L78" s="723"/>
      <c r="M78" s="723"/>
      <c r="N78" s="723"/>
      <c r="O78" s="723"/>
      <c r="P78" s="723"/>
      <c r="Q78" s="723"/>
      <c r="R78" s="723"/>
      <c r="S78" s="723"/>
      <c r="T78" s="723"/>
      <c r="U78" s="723"/>
      <c r="V78" s="722"/>
      <c r="W78" s="722"/>
      <c r="Z78" s="408"/>
    </row>
    <row r="79" spans="1:26" ht="25.5" customHeight="1" thickBot="1" x14ac:dyDescent="0.2">
      <c r="A79" s="617">
        <v>1</v>
      </c>
      <c r="B79" s="2271" t="s">
        <v>1362</v>
      </c>
      <c r="C79" s="2279"/>
      <c r="D79" s="1801" t="s">
        <v>2432</v>
      </c>
      <c r="E79" s="1846"/>
      <c r="F79" s="1846"/>
      <c r="G79" s="1846"/>
      <c r="H79" s="1846"/>
      <c r="I79" s="1846"/>
      <c r="J79" s="1846"/>
      <c r="K79" s="1846"/>
      <c r="L79" s="1846"/>
      <c r="M79" s="1846"/>
      <c r="N79" s="1846"/>
      <c r="O79" s="1846"/>
      <c r="P79" s="1846"/>
      <c r="Q79" s="1846"/>
      <c r="R79" s="1846"/>
      <c r="S79" s="1846"/>
      <c r="T79" s="1846"/>
      <c r="U79" s="1846"/>
      <c r="V79" s="1846"/>
      <c r="W79" s="1802"/>
      <c r="Z79" s="408"/>
    </row>
    <row r="80" spans="1:26" ht="47.25" customHeight="1" thickBot="1" x14ac:dyDescent="0.2">
      <c r="A80" s="617">
        <v>2</v>
      </c>
      <c r="B80" s="1844" t="s">
        <v>368</v>
      </c>
      <c r="C80" s="1845"/>
      <c r="D80" s="1801" t="s">
        <v>2433</v>
      </c>
      <c r="E80" s="1846"/>
      <c r="F80" s="1846"/>
      <c r="G80" s="1846"/>
      <c r="H80" s="1846"/>
      <c r="I80" s="1846"/>
      <c r="J80" s="1846"/>
      <c r="K80" s="1846"/>
      <c r="L80" s="1846"/>
      <c r="M80" s="1846"/>
      <c r="N80" s="1846"/>
      <c r="O80" s="1846"/>
      <c r="P80" s="1846"/>
      <c r="Q80" s="1846"/>
      <c r="R80" s="1846"/>
      <c r="S80" s="1846"/>
      <c r="T80" s="1846"/>
      <c r="U80" s="1846"/>
      <c r="V80" s="1846"/>
      <c r="W80" s="1802"/>
      <c r="Z80" s="408"/>
    </row>
    <row r="81" spans="1:26" ht="25.5" customHeight="1" thickBot="1" x14ac:dyDescent="0.2">
      <c r="A81" s="1886">
        <v>3</v>
      </c>
      <c r="B81" s="2244" t="s">
        <v>1354</v>
      </c>
      <c r="C81" s="326" t="s">
        <v>87</v>
      </c>
      <c r="D81" s="1801" t="s">
        <v>2434</v>
      </c>
      <c r="E81" s="1846"/>
      <c r="F81" s="1846"/>
      <c r="G81" s="1846"/>
      <c r="H81" s="1846"/>
      <c r="I81" s="1846"/>
      <c r="J81" s="1846"/>
      <c r="K81" s="1846"/>
      <c r="L81" s="1846"/>
      <c r="M81" s="1846"/>
      <c r="N81" s="1846"/>
      <c r="O81" s="1846"/>
      <c r="P81" s="1846"/>
      <c r="Q81" s="1846"/>
      <c r="R81" s="1846"/>
      <c r="S81" s="1846"/>
      <c r="T81" s="1846"/>
      <c r="U81" s="1846"/>
      <c r="V81" s="1846"/>
      <c r="W81" s="1802"/>
      <c r="Z81" s="408"/>
    </row>
    <row r="82" spans="1:26" ht="33" customHeight="1" thickBot="1" x14ac:dyDescent="0.2">
      <c r="A82" s="1887"/>
      <c r="B82" s="2245"/>
      <c r="C82" s="340" t="s">
        <v>1361</v>
      </c>
      <c r="D82" s="1895" t="s">
        <v>2435</v>
      </c>
      <c r="E82" s="1846"/>
      <c r="F82" s="1846"/>
      <c r="G82" s="1846"/>
      <c r="H82" s="1846"/>
      <c r="I82" s="1846"/>
      <c r="J82" s="1846"/>
      <c r="K82" s="1846"/>
      <c r="L82" s="1846"/>
      <c r="M82" s="1846"/>
      <c r="N82" s="1846"/>
      <c r="O82" s="1846"/>
      <c r="P82" s="1846"/>
      <c r="Q82" s="1846"/>
      <c r="R82" s="1846"/>
      <c r="S82" s="1846"/>
      <c r="T82" s="1846"/>
      <c r="U82" s="1846"/>
      <c r="V82" s="1846"/>
      <c r="W82" s="1802"/>
      <c r="Z82" s="408"/>
    </row>
    <row r="83" spans="1:26" ht="18" customHeight="1" thickBot="1" x14ac:dyDescent="0.2">
      <c r="A83" s="617">
        <v>4</v>
      </c>
      <c r="B83" s="1844" t="s">
        <v>1352</v>
      </c>
      <c r="C83" s="1845"/>
      <c r="D83" s="2249"/>
      <c r="E83" s="2249"/>
      <c r="F83" s="2249"/>
      <c r="G83" s="2249"/>
      <c r="H83" s="2249"/>
      <c r="I83" s="2249"/>
      <c r="J83" s="2249"/>
      <c r="K83" s="2249"/>
      <c r="L83" s="2249"/>
      <c r="M83" s="2249"/>
      <c r="N83" s="2249"/>
      <c r="O83" s="2249"/>
      <c r="P83" s="2249"/>
      <c r="Q83" s="2249"/>
      <c r="R83" s="2249"/>
      <c r="S83" s="2249"/>
      <c r="T83" s="2249"/>
      <c r="U83" s="2249"/>
      <c r="V83" s="2249"/>
      <c r="W83" s="614" t="s">
        <v>2309</v>
      </c>
      <c r="X83" s="304"/>
      <c r="Y83" s="304"/>
      <c r="Z83" s="408"/>
    </row>
    <row r="84" spans="1:26" ht="20.25" customHeight="1" thickBot="1" x14ac:dyDescent="0.2">
      <c r="A84" s="1879">
        <v>5</v>
      </c>
      <c r="B84" s="1851" t="s">
        <v>1351</v>
      </c>
      <c r="C84" s="1852"/>
      <c r="D84" s="1853"/>
      <c r="E84" s="1853"/>
      <c r="F84" s="1853"/>
      <c r="G84" s="1853"/>
      <c r="H84" s="1853"/>
      <c r="I84" s="1853"/>
      <c r="J84" s="1853"/>
      <c r="K84" s="1853"/>
      <c r="L84" s="1853"/>
      <c r="M84" s="1853"/>
      <c r="N84" s="1853"/>
      <c r="O84" s="1853"/>
      <c r="P84" s="1853"/>
      <c r="Q84" s="1853"/>
      <c r="R84" s="1853"/>
      <c r="S84" s="1853"/>
      <c r="T84" s="1853"/>
      <c r="U84" s="1853"/>
      <c r="V84" s="1853"/>
      <c r="W84" s="614" t="s">
        <v>2309</v>
      </c>
      <c r="X84" s="20"/>
      <c r="Y84" s="20"/>
      <c r="Z84" s="408"/>
    </row>
    <row r="85" spans="1:26" s="286" customFormat="1" ht="25.5" customHeight="1" thickBot="1" x14ac:dyDescent="0.2">
      <c r="A85" s="1880"/>
      <c r="B85" s="1849" t="s">
        <v>366</v>
      </c>
      <c r="C85" s="1850"/>
      <c r="D85" s="1966" t="s">
        <v>2430</v>
      </c>
      <c r="E85" s="1967"/>
      <c r="F85" s="1967"/>
      <c r="G85" s="1967"/>
      <c r="H85" s="1967"/>
      <c r="I85" s="1967"/>
      <c r="J85" s="1967"/>
      <c r="K85" s="1967"/>
      <c r="L85" s="1967"/>
      <c r="M85" s="1967"/>
      <c r="N85" s="1967"/>
      <c r="O85" s="1967"/>
      <c r="P85" s="1967"/>
      <c r="Q85" s="1967"/>
      <c r="R85" s="1967"/>
      <c r="S85" s="1967"/>
      <c r="T85" s="1967"/>
      <c r="U85" s="1967"/>
      <c r="V85" s="1967"/>
      <c r="W85" s="1968"/>
      <c r="Z85" s="408"/>
    </row>
    <row r="86" spans="1:26" ht="27.75" customHeight="1" thickBot="1" x14ac:dyDescent="0.2">
      <c r="A86" s="1881"/>
      <c r="B86" s="1882" t="s">
        <v>2214</v>
      </c>
      <c r="C86" s="2241"/>
      <c r="D86" s="1966" t="s">
        <v>2300</v>
      </c>
      <c r="E86" s="1967"/>
      <c r="F86" s="1967"/>
      <c r="G86" s="1967"/>
      <c r="H86" s="1967"/>
      <c r="I86" s="1967"/>
      <c r="J86" s="1967"/>
      <c r="K86" s="1967"/>
      <c r="L86" s="1967"/>
      <c r="M86" s="1968"/>
      <c r="N86" s="1899" t="s">
        <v>365</v>
      </c>
      <c r="O86" s="1900"/>
      <c r="P86" s="1901"/>
      <c r="Q86" s="1868">
        <v>2380</v>
      </c>
      <c r="R86" s="1868"/>
      <c r="S86" s="1868"/>
      <c r="T86" s="1868"/>
      <c r="U86" s="1868"/>
      <c r="V86" s="1868"/>
      <c r="W86" s="1561"/>
      <c r="X86" s="304"/>
      <c r="Y86" s="304"/>
      <c r="Z86" s="408"/>
    </row>
    <row r="87" spans="1:26" ht="50.1" customHeight="1" thickBot="1" x14ac:dyDescent="0.2">
      <c r="A87" s="1879">
        <v>6</v>
      </c>
      <c r="B87" s="1851" t="s">
        <v>1350</v>
      </c>
      <c r="C87" s="1852"/>
      <c r="D87" s="2243"/>
      <c r="E87" s="2243"/>
      <c r="F87" s="2243"/>
      <c r="G87" s="2243"/>
      <c r="H87" s="2243"/>
      <c r="I87" s="2243"/>
      <c r="J87" s="2243"/>
      <c r="K87" s="2243"/>
      <c r="L87" s="2243"/>
      <c r="M87" s="2243"/>
      <c r="N87" s="2243"/>
      <c r="O87" s="2243"/>
      <c r="P87" s="2243"/>
      <c r="Q87" s="2243"/>
      <c r="R87" s="2243"/>
      <c r="S87" s="2243"/>
      <c r="T87" s="2243"/>
      <c r="U87" s="2243"/>
      <c r="V87" s="2243"/>
      <c r="W87" s="1506" t="s">
        <v>2309</v>
      </c>
      <c r="Z87" s="408"/>
    </row>
    <row r="88" spans="1:26" ht="43.5" customHeight="1" thickBot="1" x14ac:dyDescent="0.2">
      <c r="A88" s="1880"/>
      <c r="B88" s="1849" t="s">
        <v>366</v>
      </c>
      <c r="C88" s="1850"/>
      <c r="D88" s="1966" t="s">
        <v>2430</v>
      </c>
      <c r="E88" s="1967"/>
      <c r="F88" s="1967"/>
      <c r="G88" s="1967"/>
      <c r="H88" s="1967"/>
      <c r="I88" s="1967"/>
      <c r="J88" s="1967"/>
      <c r="K88" s="1967"/>
      <c r="L88" s="1967"/>
      <c r="M88" s="1967"/>
      <c r="N88" s="1967"/>
      <c r="O88" s="1967"/>
      <c r="P88" s="1967"/>
      <c r="Q88" s="1967"/>
      <c r="R88" s="1967"/>
      <c r="S88" s="1967"/>
      <c r="T88" s="1967"/>
      <c r="U88" s="1967"/>
      <c r="V88" s="1967"/>
      <c r="W88" s="1968"/>
      <c r="Z88" s="408"/>
    </row>
    <row r="89" spans="1:26" ht="25.5" customHeight="1" thickBot="1" x14ac:dyDescent="0.2">
      <c r="A89" s="1881"/>
      <c r="B89" s="1882" t="s">
        <v>2215</v>
      </c>
      <c r="C89" s="2241"/>
      <c r="D89" s="1966" t="s">
        <v>2300</v>
      </c>
      <c r="E89" s="1967"/>
      <c r="F89" s="1967"/>
      <c r="G89" s="1967"/>
      <c r="H89" s="1967"/>
      <c r="I89" s="1967"/>
      <c r="J89" s="1967"/>
      <c r="K89" s="1967"/>
      <c r="L89" s="1967"/>
      <c r="M89" s="1968"/>
      <c r="N89" s="1899" t="s">
        <v>365</v>
      </c>
      <c r="O89" s="1900"/>
      <c r="P89" s="1901"/>
      <c r="Q89" s="1868">
        <v>2380</v>
      </c>
      <c r="R89" s="1868"/>
      <c r="S89" s="1868"/>
      <c r="T89" s="1868"/>
      <c r="U89" s="1868"/>
      <c r="V89" s="1868"/>
      <c r="W89" s="1561"/>
      <c r="Z89" s="408"/>
    </row>
    <row r="90" spans="1:26" ht="40.5" customHeight="1" thickBot="1" x14ac:dyDescent="0.2">
      <c r="A90" s="722"/>
      <c r="B90" s="722"/>
      <c r="C90" s="728"/>
      <c r="D90" s="727"/>
      <c r="E90" s="727"/>
      <c r="F90" s="727"/>
      <c r="G90" s="727"/>
      <c r="H90" s="727"/>
      <c r="I90" s="727"/>
      <c r="J90" s="727"/>
      <c r="K90" s="727"/>
      <c r="L90" s="727"/>
      <c r="M90" s="727"/>
      <c r="N90" s="726"/>
      <c r="O90" s="726"/>
      <c r="P90" s="726"/>
      <c r="Q90" s="726"/>
      <c r="R90" s="726"/>
      <c r="S90" s="726"/>
      <c r="T90" s="726"/>
      <c r="U90" s="726"/>
      <c r="V90" s="722"/>
      <c r="W90" s="722"/>
      <c r="Z90" s="408"/>
    </row>
    <row r="91" spans="1:26" ht="25.5" customHeight="1" thickBot="1" x14ac:dyDescent="0.2">
      <c r="A91" s="725" t="s">
        <v>1360</v>
      </c>
      <c r="B91" s="427"/>
      <c r="C91" s="724" t="s">
        <v>1357</v>
      </c>
      <c r="D91" s="724"/>
      <c r="E91" s="1507" t="s">
        <v>1356</v>
      </c>
      <c r="F91" s="1507"/>
      <c r="G91" s="1507"/>
      <c r="H91" s="1507"/>
      <c r="I91" s="1507"/>
      <c r="J91" s="1507"/>
      <c r="K91" s="1507"/>
      <c r="L91" s="1507"/>
      <c r="M91" s="1507"/>
      <c r="N91" s="1507"/>
      <c r="O91" s="1507"/>
      <c r="P91" s="1507"/>
      <c r="Q91" s="1507"/>
      <c r="R91" s="1507"/>
      <c r="S91" s="1507"/>
      <c r="T91" s="1507"/>
      <c r="U91" s="1507"/>
      <c r="V91" s="1507"/>
      <c r="W91" s="1507"/>
      <c r="Z91" s="408"/>
    </row>
    <row r="92" spans="1:26" ht="25.5" customHeight="1" thickBot="1" x14ac:dyDescent="0.2">
      <c r="A92" s="722"/>
      <c r="B92" s="722"/>
      <c r="C92" s="723"/>
      <c r="D92" s="723"/>
      <c r="E92" s="723"/>
      <c r="F92" s="723"/>
      <c r="G92" s="723"/>
      <c r="H92" s="723"/>
      <c r="I92" s="723"/>
      <c r="J92" s="723"/>
      <c r="K92" s="723"/>
      <c r="L92" s="723"/>
      <c r="M92" s="723"/>
      <c r="N92" s="723"/>
      <c r="O92" s="723"/>
      <c r="P92" s="723"/>
      <c r="Q92" s="723"/>
      <c r="R92" s="723"/>
      <c r="S92" s="723"/>
      <c r="T92" s="723"/>
      <c r="U92" s="723"/>
      <c r="V92" s="722"/>
      <c r="W92" s="722"/>
      <c r="Z92" s="408"/>
    </row>
    <row r="93" spans="1:26" ht="25.5" customHeight="1" thickBot="1" x14ac:dyDescent="0.2">
      <c r="A93" s="617">
        <v>1</v>
      </c>
      <c r="B93" s="2271" t="s">
        <v>1355</v>
      </c>
      <c r="C93" s="2279"/>
      <c r="D93" s="1801"/>
      <c r="E93" s="1846"/>
      <c r="F93" s="1846"/>
      <c r="G93" s="1846"/>
      <c r="H93" s="1846"/>
      <c r="I93" s="1846"/>
      <c r="J93" s="1846"/>
      <c r="K93" s="1846"/>
      <c r="L93" s="1846"/>
      <c r="M93" s="1846"/>
      <c r="N93" s="1846"/>
      <c r="O93" s="1846"/>
      <c r="P93" s="1846"/>
      <c r="Q93" s="1846"/>
      <c r="R93" s="1846"/>
      <c r="S93" s="1846"/>
      <c r="T93" s="1846"/>
      <c r="U93" s="1846"/>
      <c r="V93" s="1846"/>
      <c r="W93" s="1802"/>
      <c r="Z93" s="408"/>
    </row>
    <row r="94" spans="1:26" ht="25.5" customHeight="1" thickBot="1" x14ac:dyDescent="0.2">
      <c r="A94" s="617">
        <v>2</v>
      </c>
      <c r="B94" s="1844" t="s">
        <v>368</v>
      </c>
      <c r="C94" s="1845"/>
      <c r="D94" s="1801"/>
      <c r="E94" s="1846"/>
      <c r="F94" s="1846"/>
      <c r="G94" s="1846"/>
      <c r="H94" s="1846"/>
      <c r="I94" s="1846"/>
      <c r="J94" s="1846"/>
      <c r="K94" s="1846"/>
      <c r="L94" s="1846"/>
      <c r="M94" s="1846"/>
      <c r="N94" s="1846"/>
      <c r="O94" s="1846"/>
      <c r="P94" s="1846"/>
      <c r="Q94" s="1846"/>
      <c r="R94" s="1846"/>
      <c r="S94" s="1846"/>
      <c r="T94" s="1846"/>
      <c r="U94" s="1846"/>
      <c r="V94" s="1846"/>
      <c r="W94" s="1802"/>
      <c r="Z94" s="408"/>
    </row>
    <row r="95" spans="1:26" ht="25.5" customHeight="1" thickBot="1" x14ac:dyDescent="0.2">
      <c r="A95" s="1886">
        <v>3</v>
      </c>
      <c r="B95" s="2244" t="s">
        <v>1354</v>
      </c>
      <c r="C95" s="326" t="s">
        <v>87</v>
      </c>
      <c r="D95" s="1801"/>
      <c r="E95" s="1846"/>
      <c r="F95" s="1846"/>
      <c r="G95" s="1846"/>
      <c r="H95" s="1846"/>
      <c r="I95" s="1846"/>
      <c r="J95" s="1846"/>
      <c r="K95" s="1846"/>
      <c r="L95" s="1846"/>
      <c r="M95" s="1846"/>
      <c r="N95" s="1846"/>
      <c r="O95" s="1846"/>
      <c r="P95" s="1846"/>
      <c r="Q95" s="1846"/>
      <c r="R95" s="1846"/>
      <c r="S95" s="1846"/>
      <c r="T95" s="1846"/>
      <c r="U95" s="1846"/>
      <c r="V95" s="1846"/>
      <c r="W95" s="1802"/>
      <c r="Z95" s="408"/>
    </row>
    <row r="96" spans="1:26" ht="33" customHeight="1" thickBot="1" x14ac:dyDescent="0.2">
      <c r="A96" s="1887"/>
      <c r="B96" s="2245"/>
      <c r="C96" s="340" t="s">
        <v>463</v>
      </c>
      <c r="D96" s="1801"/>
      <c r="E96" s="1846"/>
      <c r="F96" s="1846"/>
      <c r="G96" s="1846"/>
      <c r="H96" s="1846"/>
      <c r="I96" s="1846"/>
      <c r="J96" s="1846"/>
      <c r="K96" s="1846"/>
      <c r="L96" s="1846"/>
      <c r="M96" s="1846"/>
      <c r="N96" s="1846"/>
      <c r="O96" s="1846"/>
      <c r="P96" s="1846"/>
      <c r="Q96" s="1846"/>
      <c r="R96" s="1846"/>
      <c r="S96" s="1846"/>
      <c r="T96" s="1846"/>
      <c r="U96" s="1846"/>
      <c r="V96" s="1846"/>
      <c r="W96" s="1802"/>
      <c r="Z96" s="408"/>
    </row>
    <row r="97" spans="1:26" ht="18" customHeight="1" thickBot="1" x14ac:dyDescent="0.2">
      <c r="A97" s="617">
        <v>4</v>
      </c>
      <c r="B97" s="1844" t="s">
        <v>1352</v>
      </c>
      <c r="C97" s="1845"/>
      <c r="D97" s="2249"/>
      <c r="E97" s="2249"/>
      <c r="F97" s="2249"/>
      <c r="G97" s="2249"/>
      <c r="H97" s="2249"/>
      <c r="I97" s="2249"/>
      <c r="J97" s="2249"/>
      <c r="K97" s="2249"/>
      <c r="L97" s="2249"/>
      <c r="M97" s="2249"/>
      <c r="N97" s="2249"/>
      <c r="O97" s="2249"/>
      <c r="P97" s="2249"/>
      <c r="Q97" s="2249"/>
      <c r="R97" s="2249"/>
      <c r="S97" s="2249"/>
      <c r="T97" s="2249"/>
      <c r="U97" s="2249"/>
      <c r="V97" s="2249"/>
      <c r="W97" s="1506"/>
      <c r="X97" s="304"/>
      <c r="Y97" s="304"/>
      <c r="Z97" s="408"/>
    </row>
    <row r="98" spans="1:26" ht="20.25" customHeight="1" thickBot="1" x14ac:dyDescent="0.2">
      <c r="A98" s="1879">
        <v>5</v>
      </c>
      <c r="B98" s="1851" t="s">
        <v>1351</v>
      </c>
      <c r="C98" s="1852"/>
      <c r="D98" s="1853"/>
      <c r="E98" s="1853"/>
      <c r="F98" s="1853"/>
      <c r="G98" s="1853"/>
      <c r="H98" s="1853"/>
      <c r="I98" s="1853"/>
      <c r="J98" s="1853"/>
      <c r="K98" s="1853"/>
      <c r="L98" s="1853"/>
      <c r="M98" s="1853"/>
      <c r="N98" s="1853"/>
      <c r="O98" s="1853"/>
      <c r="P98" s="1853"/>
      <c r="Q98" s="1853"/>
      <c r="R98" s="1853"/>
      <c r="S98" s="1853"/>
      <c r="T98" s="1853"/>
      <c r="U98" s="1853"/>
      <c r="V98" s="1853"/>
      <c r="W98" s="1506"/>
      <c r="X98" s="20"/>
      <c r="Y98" s="20"/>
      <c r="Z98" s="408"/>
    </row>
    <row r="99" spans="1:26" s="286" customFormat="1" ht="25.5" customHeight="1" thickBot="1" x14ac:dyDescent="0.2">
      <c r="A99" s="1880"/>
      <c r="B99" s="1849" t="s">
        <v>366</v>
      </c>
      <c r="C99" s="1850"/>
      <c r="D99" s="1966"/>
      <c r="E99" s="1967"/>
      <c r="F99" s="1967"/>
      <c r="G99" s="1967"/>
      <c r="H99" s="1967"/>
      <c r="I99" s="1967"/>
      <c r="J99" s="1967"/>
      <c r="K99" s="1967"/>
      <c r="L99" s="1967"/>
      <c r="M99" s="1967"/>
      <c r="N99" s="1967"/>
      <c r="O99" s="1967"/>
      <c r="P99" s="1967"/>
      <c r="Q99" s="1967"/>
      <c r="R99" s="1967"/>
      <c r="S99" s="1967"/>
      <c r="T99" s="1967"/>
      <c r="U99" s="1967"/>
      <c r="V99" s="1967"/>
      <c r="W99" s="1968"/>
      <c r="Z99" s="408"/>
    </row>
    <row r="100" spans="1:26" ht="27.75" customHeight="1" thickBot="1" x14ac:dyDescent="0.2">
      <c r="A100" s="1881"/>
      <c r="B100" s="1882" t="s">
        <v>2214</v>
      </c>
      <c r="C100" s="2241"/>
      <c r="D100" s="1966"/>
      <c r="E100" s="1967"/>
      <c r="F100" s="1967"/>
      <c r="G100" s="1967"/>
      <c r="H100" s="1967"/>
      <c r="I100" s="1967"/>
      <c r="J100" s="1967"/>
      <c r="K100" s="1967"/>
      <c r="L100" s="1967"/>
      <c r="M100" s="1968"/>
      <c r="N100" s="1899" t="s">
        <v>365</v>
      </c>
      <c r="O100" s="1900"/>
      <c r="P100" s="1901"/>
      <c r="Q100" s="1868"/>
      <c r="R100" s="1868"/>
      <c r="S100" s="1868"/>
      <c r="T100" s="1868"/>
      <c r="U100" s="1868"/>
      <c r="V100" s="1868"/>
      <c r="W100" s="1505"/>
      <c r="X100" s="304"/>
      <c r="Y100" s="304"/>
      <c r="Z100" s="408"/>
    </row>
    <row r="101" spans="1:26" ht="50.1" customHeight="1" thickBot="1" x14ac:dyDescent="0.2">
      <c r="A101" s="1879">
        <v>6</v>
      </c>
      <c r="B101" s="1851" t="s">
        <v>1350</v>
      </c>
      <c r="C101" s="1852"/>
      <c r="D101" s="2243"/>
      <c r="E101" s="2243"/>
      <c r="F101" s="2243"/>
      <c r="G101" s="2243"/>
      <c r="H101" s="2243"/>
      <c r="I101" s="2243"/>
      <c r="J101" s="2243"/>
      <c r="K101" s="2243"/>
      <c r="L101" s="2243"/>
      <c r="M101" s="2243"/>
      <c r="N101" s="2243"/>
      <c r="O101" s="2243"/>
      <c r="P101" s="2243"/>
      <c r="Q101" s="2243"/>
      <c r="R101" s="2243"/>
      <c r="S101" s="2243"/>
      <c r="T101" s="2243"/>
      <c r="U101" s="2243"/>
      <c r="V101" s="2243"/>
      <c r="W101" s="1506"/>
      <c r="Z101" s="408"/>
    </row>
    <row r="102" spans="1:26" ht="39.75" customHeight="1" thickBot="1" x14ac:dyDescent="0.2">
      <c r="A102" s="1880"/>
      <c r="B102" s="1849" t="s">
        <v>366</v>
      </c>
      <c r="C102" s="1850"/>
      <c r="D102" s="1966"/>
      <c r="E102" s="1967"/>
      <c r="F102" s="1967"/>
      <c r="G102" s="1967"/>
      <c r="H102" s="1967"/>
      <c r="I102" s="1967"/>
      <c r="J102" s="1967"/>
      <c r="K102" s="1967"/>
      <c r="L102" s="1967"/>
      <c r="M102" s="1967"/>
      <c r="N102" s="1967"/>
      <c r="O102" s="1967"/>
      <c r="P102" s="1967"/>
      <c r="Q102" s="1967"/>
      <c r="R102" s="1967"/>
      <c r="S102" s="1967"/>
      <c r="T102" s="1967"/>
      <c r="U102" s="1967"/>
      <c r="V102" s="1967"/>
      <c r="W102" s="1968"/>
      <c r="Z102" s="408"/>
    </row>
    <row r="103" spans="1:26" ht="25.5" customHeight="1" thickBot="1" x14ac:dyDescent="0.2">
      <c r="A103" s="1881"/>
      <c r="B103" s="1882" t="s">
        <v>2215</v>
      </c>
      <c r="C103" s="2241"/>
      <c r="D103" s="1966"/>
      <c r="E103" s="1967"/>
      <c r="F103" s="1967"/>
      <c r="G103" s="1967"/>
      <c r="H103" s="1967"/>
      <c r="I103" s="1967"/>
      <c r="J103" s="1967"/>
      <c r="K103" s="1967"/>
      <c r="L103" s="1967"/>
      <c r="M103" s="1968"/>
      <c r="N103" s="1900" t="s">
        <v>365</v>
      </c>
      <c r="O103" s="1900"/>
      <c r="P103" s="1900"/>
      <c r="Q103" s="1868"/>
      <c r="R103" s="1868"/>
      <c r="S103" s="1868"/>
      <c r="T103" s="1868"/>
      <c r="U103" s="1868"/>
      <c r="V103" s="1868"/>
      <c r="W103" s="1505"/>
      <c r="Z103" s="408"/>
    </row>
    <row r="104" spans="1:26" ht="40.5" customHeight="1" x14ac:dyDescent="0.15">
      <c r="A104" s="722"/>
      <c r="B104" s="722"/>
      <c r="C104" s="728"/>
      <c r="D104" s="727"/>
      <c r="E104" s="727"/>
      <c r="F104" s="727"/>
      <c r="G104" s="727"/>
      <c r="H104" s="727"/>
      <c r="I104" s="727"/>
      <c r="J104" s="727"/>
      <c r="K104" s="727"/>
      <c r="L104" s="727"/>
      <c r="M104" s="727"/>
      <c r="N104" s="726"/>
      <c r="O104" s="726"/>
      <c r="P104" s="726"/>
      <c r="Q104" s="726"/>
      <c r="R104" s="726"/>
      <c r="S104" s="726"/>
      <c r="T104" s="726"/>
      <c r="U104" s="726"/>
      <c r="V104" s="722"/>
      <c r="W104" s="722"/>
      <c r="Z104" s="408"/>
    </row>
    <row r="105" spans="1:26" ht="25.5" customHeight="1" thickBot="1" x14ac:dyDescent="0.2">
      <c r="A105" s="722"/>
      <c r="B105" s="722"/>
      <c r="C105" s="728"/>
      <c r="D105" s="727"/>
      <c r="E105" s="727"/>
      <c r="F105" s="727"/>
      <c r="G105" s="727"/>
      <c r="H105" s="727"/>
      <c r="I105" s="727"/>
      <c r="J105" s="727"/>
      <c r="K105" s="727"/>
      <c r="L105" s="727"/>
      <c r="M105" s="727"/>
      <c r="N105" s="726"/>
      <c r="O105" s="726"/>
      <c r="P105" s="726"/>
      <c r="Q105" s="726"/>
      <c r="R105" s="726"/>
      <c r="S105" s="726"/>
      <c r="T105" s="726"/>
      <c r="U105" s="726"/>
      <c r="V105" s="722"/>
      <c r="W105" s="722"/>
      <c r="Z105" s="408"/>
    </row>
    <row r="106" spans="1:26" ht="25.5" customHeight="1" thickBot="1" x14ac:dyDescent="0.2">
      <c r="A106" s="725" t="s">
        <v>1359</v>
      </c>
      <c r="B106" s="427"/>
      <c r="C106" s="724" t="s">
        <v>1357</v>
      </c>
      <c r="D106" s="724"/>
      <c r="E106" s="1507" t="s">
        <v>1356</v>
      </c>
      <c r="F106" s="1507"/>
      <c r="G106" s="1507"/>
      <c r="H106" s="1507"/>
      <c r="I106" s="1507"/>
      <c r="J106" s="1507"/>
      <c r="K106" s="1507"/>
      <c r="L106" s="1507"/>
      <c r="M106" s="1507"/>
      <c r="N106" s="1507"/>
      <c r="O106" s="1507"/>
      <c r="P106" s="1507"/>
      <c r="Q106" s="1507"/>
      <c r="R106" s="1507"/>
      <c r="S106" s="1507"/>
      <c r="T106" s="1507"/>
      <c r="U106" s="1507"/>
      <c r="V106" s="1507"/>
      <c r="W106" s="1507"/>
      <c r="Z106" s="408"/>
    </row>
    <row r="107" spans="1:26" ht="25.5" customHeight="1" thickBot="1" x14ac:dyDescent="0.2">
      <c r="A107" s="722"/>
      <c r="B107" s="722"/>
      <c r="C107" s="723"/>
      <c r="D107" s="723"/>
      <c r="E107" s="723"/>
      <c r="F107" s="723"/>
      <c r="G107" s="723"/>
      <c r="H107" s="723"/>
      <c r="I107" s="723"/>
      <c r="J107" s="723"/>
      <c r="K107" s="723"/>
      <c r="L107" s="723"/>
      <c r="M107" s="723"/>
      <c r="N107" s="723"/>
      <c r="O107" s="723"/>
      <c r="P107" s="723"/>
      <c r="Q107" s="723"/>
      <c r="R107" s="723"/>
      <c r="S107" s="723"/>
      <c r="T107" s="723"/>
      <c r="U107" s="723"/>
      <c r="V107" s="722"/>
      <c r="W107" s="722"/>
      <c r="Z107" s="408"/>
    </row>
    <row r="108" spans="1:26" ht="25.5" customHeight="1" thickBot="1" x14ac:dyDescent="0.2">
      <c r="A108" s="617">
        <v>1</v>
      </c>
      <c r="B108" s="2271" t="s">
        <v>1355</v>
      </c>
      <c r="C108" s="2279"/>
      <c r="D108" s="1801"/>
      <c r="E108" s="1846"/>
      <c r="F108" s="1846"/>
      <c r="G108" s="1846"/>
      <c r="H108" s="1846"/>
      <c r="I108" s="1846"/>
      <c r="J108" s="1846"/>
      <c r="K108" s="1846"/>
      <c r="L108" s="1846"/>
      <c r="M108" s="1846"/>
      <c r="N108" s="1846"/>
      <c r="O108" s="1846"/>
      <c r="P108" s="1846"/>
      <c r="Q108" s="1846"/>
      <c r="R108" s="1846"/>
      <c r="S108" s="1846"/>
      <c r="T108" s="1846"/>
      <c r="U108" s="1846"/>
      <c r="V108" s="1846"/>
      <c r="W108" s="1802"/>
      <c r="Z108" s="408"/>
    </row>
    <row r="109" spans="1:26" ht="25.5" customHeight="1" thickBot="1" x14ac:dyDescent="0.2">
      <c r="A109" s="617">
        <v>2</v>
      </c>
      <c r="B109" s="1844" t="s">
        <v>368</v>
      </c>
      <c r="C109" s="1845"/>
      <c r="D109" s="1801"/>
      <c r="E109" s="1846"/>
      <c r="F109" s="1846"/>
      <c r="G109" s="1846"/>
      <c r="H109" s="1846"/>
      <c r="I109" s="1846"/>
      <c r="J109" s="1846"/>
      <c r="K109" s="1846"/>
      <c r="L109" s="1846"/>
      <c r="M109" s="1846"/>
      <c r="N109" s="1846"/>
      <c r="O109" s="1846"/>
      <c r="P109" s="1846"/>
      <c r="Q109" s="1846"/>
      <c r="R109" s="1846"/>
      <c r="S109" s="1846"/>
      <c r="T109" s="1846"/>
      <c r="U109" s="1846"/>
      <c r="V109" s="1846"/>
      <c r="W109" s="1802"/>
      <c r="Z109" s="408"/>
    </row>
    <row r="110" spans="1:26" ht="25.5" customHeight="1" thickBot="1" x14ac:dyDescent="0.2">
      <c r="A110" s="1886">
        <v>3</v>
      </c>
      <c r="B110" s="2244" t="s">
        <v>1354</v>
      </c>
      <c r="C110" s="326" t="s">
        <v>87</v>
      </c>
      <c r="D110" s="1801"/>
      <c r="E110" s="1846"/>
      <c r="F110" s="1846"/>
      <c r="G110" s="1846"/>
      <c r="H110" s="1846"/>
      <c r="I110" s="1846"/>
      <c r="J110" s="1846"/>
      <c r="K110" s="1846"/>
      <c r="L110" s="1846"/>
      <c r="M110" s="1846"/>
      <c r="N110" s="1846"/>
      <c r="O110" s="1846"/>
      <c r="P110" s="1846"/>
      <c r="Q110" s="1846"/>
      <c r="R110" s="1846"/>
      <c r="S110" s="1846"/>
      <c r="T110" s="1846"/>
      <c r="U110" s="1846"/>
      <c r="V110" s="1846"/>
      <c r="W110" s="1802"/>
      <c r="Z110" s="408"/>
    </row>
    <row r="111" spans="1:26" ht="33" customHeight="1" thickBot="1" x14ac:dyDescent="0.2">
      <c r="A111" s="1887"/>
      <c r="B111" s="2245"/>
      <c r="C111" s="340" t="s">
        <v>463</v>
      </c>
      <c r="D111" s="1801"/>
      <c r="E111" s="1846"/>
      <c r="F111" s="1846"/>
      <c r="G111" s="1846"/>
      <c r="H111" s="1846"/>
      <c r="I111" s="1846"/>
      <c r="J111" s="1846"/>
      <c r="K111" s="1846"/>
      <c r="L111" s="1846"/>
      <c r="M111" s="1846"/>
      <c r="N111" s="1846"/>
      <c r="O111" s="1846"/>
      <c r="P111" s="1846"/>
      <c r="Q111" s="1846"/>
      <c r="R111" s="1846"/>
      <c r="S111" s="1846"/>
      <c r="T111" s="1846"/>
      <c r="U111" s="1846"/>
      <c r="V111" s="1846"/>
      <c r="W111" s="1802"/>
      <c r="Z111" s="408"/>
    </row>
    <row r="112" spans="1:26" ht="18" customHeight="1" thickBot="1" x14ac:dyDescent="0.2">
      <c r="A112" s="617">
        <v>4</v>
      </c>
      <c r="B112" s="1844" t="s">
        <v>1352</v>
      </c>
      <c r="C112" s="1845"/>
      <c r="D112" s="2249"/>
      <c r="E112" s="2249"/>
      <c r="F112" s="2249"/>
      <c r="G112" s="2249"/>
      <c r="H112" s="2249"/>
      <c r="I112" s="2249"/>
      <c r="J112" s="2249"/>
      <c r="K112" s="2249"/>
      <c r="L112" s="2249"/>
      <c r="M112" s="2249"/>
      <c r="N112" s="2249"/>
      <c r="O112" s="2249"/>
      <c r="P112" s="2249"/>
      <c r="Q112" s="2249"/>
      <c r="R112" s="2249"/>
      <c r="S112" s="2249"/>
      <c r="T112" s="2249"/>
      <c r="U112" s="2249"/>
      <c r="V112" s="2249"/>
      <c r="W112" s="1506"/>
      <c r="X112" s="304"/>
      <c r="Y112" s="304"/>
      <c r="Z112" s="408"/>
    </row>
    <row r="113" spans="1:26" ht="20.25" customHeight="1" thickBot="1" x14ac:dyDescent="0.2">
      <c r="A113" s="1879">
        <v>5</v>
      </c>
      <c r="B113" s="1851" t="s">
        <v>1351</v>
      </c>
      <c r="C113" s="1852"/>
      <c r="D113" s="1853"/>
      <c r="E113" s="1853"/>
      <c r="F113" s="1853"/>
      <c r="G113" s="1853"/>
      <c r="H113" s="1853"/>
      <c r="I113" s="1853"/>
      <c r="J113" s="1853"/>
      <c r="K113" s="1853"/>
      <c r="L113" s="1853"/>
      <c r="M113" s="1853"/>
      <c r="N113" s="1853"/>
      <c r="O113" s="1853"/>
      <c r="P113" s="1853"/>
      <c r="Q113" s="1853"/>
      <c r="R113" s="1853"/>
      <c r="S113" s="1853"/>
      <c r="T113" s="1853"/>
      <c r="U113" s="1853"/>
      <c r="V113" s="1853"/>
      <c r="W113" s="1506"/>
      <c r="X113" s="20"/>
      <c r="Y113" s="20"/>
      <c r="Z113" s="408"/>
    </row>
    <row r="114" spans="1:26" s="286" customFormat="1" ht="25.5" customHeight="1" thickBot="1" x14ac:dyDescent="0.2">
      <c r="A114" s="1880"/>
      <c r="B114" s="1849" t="s">
        <v>366</v>
      </c>
      <c r="C114" s="1850"/>
      <c r="D114" s="1966"/>
      <c r="E114" s="1967"/>
      <c r="F114" s="1967"/>
      <c r="G114" s="1967"/>
      <c r="H114" s="1967"/>
      <c r="I114" s="1967"/>
      <c r="J114" s="1967"/>
      <c r="K114" s="1967"/>
      <c r="L114" s="1967"/>
      <c r="M114" s="1967"/>
      <c r="N114" s="1967"/>
      <c r="O114" s="1967"/>
      <c r="P114" s="1967"/>
      <c r="Q114" s="1967"/>
      <c r="R114" s="1967"/>
      <c r="S114" s="1967"/>
      <c r="T114" s="1967"/>
      <c r="U114" s="1967"/>
      <c r="V114" s="1967"/>
      <c r="W114" s="1968"/>
      <c r="Z114" s="408"/>
    </row>
    <row r="115" spans="1:26" ht="27.75" customHeight="1" thickBot="1" x14ac:dyDescent="0.2">
      <c r="A115" s="1881"/>
      <c r="B115" s="1882" t="s">
        <v>2214</v>
      </c>
      <c r="C115" s="2241"/>
      <c r="D115" s="1966"/>
      <c r="E115" s="1967"/>
      <c r="F115" s="1967"/>
      <c r="G115" s="1967"/>
      <c r="H115" s="1967"/>
      <c r="I115" s="1967"/>
      <c r="J115" s="1967"/>
      <c r="K115" s="1967"/>
      <c r="L115" s="1967"/>
      <c r="M115" s="1968"/>
      <c r="N115" s="1899" t="s">
        <v>365</v>
      </c>
      <c r="O115" s="1900"/>
      <c r="P115" s="1901"/>
      <c r="Q115" s="1868"/>
      <c r="R115" s="1868"/>
      <c r="S115" s="1868"/>
      <c r="T115" s="1868"/>
      <c r="U115" s="1868"/>
      <c r="V115" s="1868"/>
      <c r="W115" s="1505"/>
      <c r="X115" s="304"/>
      <c r="Y115" s="304"/>
      <c r="Z115" s="408"/>
    </row>
    <row r="116" spans="1:26" ht="50.1" customHeight="1" thickBot="1" x14ac:dyDescent="0.2">
      <c r="A116" s="1879">
        <v>6</v>
      </c>
      <c r="B116" s="1851" t="s">
        <v>1350</v>
      </c>
      <c r="C116" s="1852"/>
      <c r="D116" s="2243"/>
      <c r="E116" s="2243"/>
      <c r="F116" s="2243"/>
      <c r="G116" s="2243"/>
      <c r="H116" s="2243"/>
      <c r="I116" s="2243"/>
      <c r="J116" s="2243"/>
      <c r="K116" s="2243"/>
      <c r="L116" s="2243"/>
      <c r="M116" s="2243"/>
      <c r="N116" s="2243"/>
      <c r="O116" s="2243"/>
      <c r="P116" s="2243"/>
      <c r="Q116" s="2243"/>
      <c r="R116" s="2243"/>
      <c r="S116" s="2243"/>
      <c r="T116" s="2243"/>
      <c r="U116" s="2243"/>
      <c r="V116" s="2243"/>
      <c r="W116" s="1506"/>
      <c r="Z116" s="408"/>
    </row>
    <row r="117" spans="1:26" ht="39.75" customHeight="1" thickBot="1" x14ac:dyDescent="0.2">
      <c r="A117" s="1880"/>
      <c r="B117" s="1849" t="s">
        <v>366</v>
      </c>
      <c r="C117" s="1885"/>
      <c r="D117" s="1966"/>
      <c r="E117" s="1967"/>
      <c r="F117" s="1967"/>
      <c r="G117" s="1967"/>
      <c r="H117" s="1967"/>
      <c r="I117" s="1967"/>
      <c r="J117" s="1967"/>
      <c r="K117" s="1967"/>
      <c r="L117" s="1967"/>
      <c r="M117" s="1967"/>
      <c r="N117" s="1967"/>
      <c r="O117" s="1967"/>
      <c r="P117" s="1967"/>
      <c r="Q117" s="1967"/>
      <c r="R117" s="1967"/>
      <c r="S117" s="1967"/>
      <c r="T117" s="1967"/>
      <c r="U117" s="1967"/>
      <c r="V117" s="1967"/>
      <c r="W117" s="1968"/>
      <c r="Z117" s="408"/>
    </row>
    <row r="118" spans="1:26" ht="25.5" customHeight="1" thickBot="1" x14ac:dyDescent="0.2">
      <c r="A118" s="1881"/>
      <c r="B118" s="1882" t="s">
        <v>2215</v>
      </c>
      <c r="C118" s="2241"/>
      <c r="D118" s="1966"/>
      <c r="E118" s="1967"/>
      <c r="F118" s="1967"/>
      <c r="G118" s="1967"/>
      <c r="H118" s="1967"/>
      <c r="I118" s="1967"/>
      <c r="J118" s="1967"/>
      <c r="K118" s="1967"/>
      <c r="L118" s="1967"/>
      <c r="M118" s="1968"/>
      <c r="N118" s="1900" t="s">
        <v>365</v>
      </c>
      <c r="O118" s="1900"/>
      <c r="P118" s="1900"/>
      <c r="Q118" s="1868"/>
      <c r="R118" s="1868"/>
      <c r="S118" s="1868"/>
      <c r="T118" s="1868"/>
      <c r="U118" s="1868"/>
      <c r="V118" s="1868"/>
      <c r="W118" s="1505"/>
      <c r="Z118" s="408"/>
    </row>
    <row r="119" spans="1:26" ht="40.5" customHeight="1" x14ac:dyDescent="0.15">
      <c r="A119" s="722"/>
      <c r="B119" s="722"/>
      <c r="C119" s="728"/>
      <c r="D119" s="727"/>
      <c r="E119" s="727"/>
      <c r="F119" s="727"/>
      <c r="G119" s="727"/>
      <c r="H119" s="727"/>
      <c r="I119" s="727"/>
      <c r="J119" s="727"/>
      <c r="K119" s="727"/>
      <c r="L119" s="727"/>
      <c r="M119" s="727"/>
      <c r="N119" s="726"/>
      <c r="O119" s="726"/>
      <c r="P119" s="726"/>
      <c r="Q119" s="726"/>
      <c r="R119" s="726"/>
      <c r="S119" s="726"/>
      <c r="T119" s="726"/>
      <c r="U119" s="726"/>
      <c r="V119" s="722"/>
      <c r="W119" s="722"/>
      <c r="Z119" s="408"/>
    </row>
    <row r="120" spans="1:26" ht="11.25" customHeight="1" x14ac:dyDescent="0.15">
      <c r="X120" s="685" t="s">
        <v>552</v>
      </c>
      <c r="Y120" s="685"/>
    </row>
  </sheetData>
  <sheetProtection formatCells="0" formatColumns="0" formatRows="0" insertHyperlinks="0"/>
  <mergeCells count="222">
    <mergeCell ref="D95:W95"/>
    <mergeCell ref="D96:W96"/>
    <mergeCell ref="B83:V83"/>
    <mergeCell ref="B81:B82"/>
    <mergeCell ref="B80:C80"/>
    <mergeCell ref="B79:C79"/>
    <mergeCell ref="N115:P115"/>
    <mergeCell ref="Q115:S115"/>
    <mergeCell ref="T115:V115"/>
    <mergeCell ref="D93:W93"/>
    <mergeCell ref="D94:W94"/>
    <mergeCell ref="N100:P100"/>
    <mergeCell ref="B93:C93"/>
    <mergeCell ref="B88:C88"/>
    <mergeCell ref="B87:V87"/>
    <mergeCell ref="Q89:S89"/>
    <mergeCell ref="T89:V89"/>
    <mergeCell ref="B113:V113"/>
    <mergeCell ref="D108:W108"/>
    <mergeCell ref="D110:W110"/>
    <mergeCell ref="D111:W111"/>
    <mergeCell ref="B108:C108"/>
    <mergeCell ref="D100:M100"/>
    <mergeCell ref="B103:C103"/>
    <mergeCell ref="Q100:S100"/>
    <mergeCell ref="B98:V98"/>
    <mergeCell ref="D99:W99"/>
    <mergeCell ref="B99:C99"/>
    <mergeCell ref="B89:C89"/>
    <mergeCell ref="B100:C100"/>
    <mergeCell ref="B70:C70"/>
    <mergeCell ref="D70:W70"/>
    <mergeCell ref="D60:M60"/>
    <mergeCell ref="T60:V60"/>
    <mergeCell ref="B69:V69"/>
    <mergeCell ref="Q71:S71"/>
    <mergeCell ref="B97:V97"/>
    <mergeCell ref="B95:B96"/>
    <mergeCell ref="B94:C94"/>
    <mergeCell ref="Q74:S74"/>
    <mergeCell ref="T74:V74"/>
    <mergeCell ref="B73:C73"/>
    <mergeCell ref="N86:P86"/>
    <mergeCell ref="D85:W85"/>
    <mergeCell ref="T86:V86"/>
    <mergeCell ref="B84:V84"/>
    <mergeCell ref="Q86:S86"/>
    <mergeCell ref="D86:M86"/>
    <mergeCell ref="D81:W81"/>
    <mergeCell ref="D82:W82"/>
    <mergeCell ref="B85:C85"/>
    <mergeCell ref="D73:W73"/>
    <mergeCell ref="N74:P74"/>
    <mergeCell ref="D74:M74"/>
    <mergeCell ref="A20:A21"/>
    <mergeCell ref="D20:W20"/>
    <mergeCell ref="D21:W21"/>
    <mergeCell ref="B20:B21"/>
    <mergeCell ref="B22:V22"/>
    <mergeCell ref="B35:C35"/>
    <mergeCell ref="D37:W37"/>
    <mergeCell ref="Q28:S28"/>
    <mergeCell ref="B33:C33"/>
    <mergeCell ref="B34:C34"/>
    <mergeCell ref="T28:V28"/>
    <mergeCell ref="B31:C31"/>
    <mergeCell ref="N28:P28"/>
    <mergeCell ref="B32:C32"/>
    <mergeCell ref="K31:W32"/>
    <mergeCell ref="B23:V23"/>
    <mergeCell ref="B24:C24"/>
    <mergeCell ref="D24:W24"/>
    <mergeCell ref="N10:V12"/>
    <mergeCell ref="B19:C19"/>
    <mergeCell ref="N17:W17"/>
    <mergeCell ref="D18:W18"/>
    <mergeCell ref="B18:C18"/>
    <mergeCell ref="E11:M11"/>
    <mergeCell ref="B14:W14"/>
    <mergeCell ref="E12:M12"/>
    <mergeCell ref="B10:B12"/>
    <mergeCell ref="B16:C16"/>
    <mergeCell ref="D19:W19"/>
    <mergeCell ref="C10:C12"/>
    <mergeCell ref="D10:D12"/>
    <mergeCell ref="B17:M17"/>
    <mergeCell ref="D16:W16"/>
    <mergeCell ref="E10:M10"/>
    <mergeCell ref="A1:W1"/>
    <mergeCell ref="E9:M9"/>
    <mergeCell ref="N9:V9"/>
    <mergeCell ref="N7:V7"/>
    <mergeCell ref="N8:V8"/>
    <mergeCell ref="A2:V2"/>
    <mergeCell ref="B6:W6"/>
    <mergeCell ref="E7:M7"/>
    <mergeCell ref="F4:W4"/>
    <mergeCell ref="E8:M8"/>
    <mergeCell ref="Q25:S25"/>
    <mergeCell ref="B27:C27"/>
    <mergeCell ref="D27:W27"/>
    <mergeCell ref="D28:M28"/>
    <mergeCell ref="D35:W35"/>
    <mergeCell ref="T25:V25"/>
    <mergeCell ref="N25:P25"/>
    <mergeCell ref="D25:M25"/>
    <mergeCell ref="B36:C36"/>
    <mergeCell ref="D34:W34"/>
    <mergeCell ref="D33:W33"/>
    <mergeCell ref="B37:C37"/>
    <mergeCell ref="Q46:S46"/>
    <mergeCell ref="T46:V46"/>
    <mergeCell ref="B40:V40"/>
    <mergeCell ref="D43:M43"/>
    <mergeCell ref="D38:W38"/>
    <mergeCell ref="D39:W39"/>
    <mergeCell ref="B41:V41"/>
    <mergeCell ref="B42:C42"/>
    <mergeCell ref="D42:W42"/>
    <mergeCell ref="B38:B39"/>
    <mergeCell ref="B44:V44"/>
    <mergeCell ref="B45:C45"/>
    <mergeCell ref="D45:W45"/>
    <mergeCell ref="N46:P46"/>
    <mergeCell ref="D46:M46"/>
    <mergeCell ref="N43:P43"/>
    <mergeCell ref="N60:P60"/>
    <mergeCell ref="D71:M71"/>
    <mergeCell ref="N71:P71"/>
    <mergeCell ref="B68:V68"/>
    <mergeCell ref="D51:W51"/>
    <mergeCell ref="D66:W66"/>
    <mergeCell ref="D67:W67"/>
    <mergeCell ref="B63:V63"/>
    <mergeCell ref="B64:C64"/>
    <mergeCell ref="D65:W65"/>
    <mergeCell ref="B65:C65"/>
    <mergeCell ref="B58:V58"/>
    <mergeCell ref="B59:C59"/>
    <mergeCell ref="D59:W59"/>
    <mergeCell ref="D52:W52"/>
    <mergeCell ref="D53:W53"/>
    <mergeCell ref="D57:M57"/>
    <mergeCell ref="D56:W56"/>
    <mergeCell ref="N57:P57"/>
    <mergeCell ref="B55:V55"/>
    <mergeCell ref="B54:V54"/>
    <mergeCell ref="Q57:S57"/>
    <mergeCell ref="B66:B67"/>
    <mergeCell ref="D64:W64"/>
    <mergeCell ref="X2:X5"/>
    <mergeCell ref="B110:B111"/>
    <mergeCell ref="B109:C109"/>
    <mergeCell ref="D109:W109"/>
    <mergeCell ref="D115:M115"/>
    <mergeCell ref="B114:C114"/>
    <mergeCell ref="D114:W114"/>
    <mergeCell ref="Q43:S43"/>
    <mergeCell ref="T43:V43"/>
    <mergeCell ref="T71:V71"/>
    <mergeCell ref="B49:V49"/>
    <mergeCell ref="B26:V26"/>
    <mergeCell ref="D50:W50"/>
    <mergeCell ref="B50:C50"/>
    <mergeCell ref="T57:V57"/>
    <mergeCell ref="Q60:S60"/>
    <mergeCell ref="B112:V112"/>
    <mergeCell ref="B52:B53"/>
    <mergeCell ref="B51:C51"/>
    <mergeCell ref="D88:W88"/>
    <mergeCell ref="T100:V100"/>
    <mergeCell ref="D89:M89"/>
    <mergeCell ref="N89:P89"/>
    <mergeCell ref="B56:C56"/>
    <mergeCell ref="B117:C117"/>
    <mergeCell ref="D117:W117"/>
    <mergeCell ref="D118:M118"/>
    <mergeCell ref="N118:P118"/>
    <mergeCell ref="Q118:S118"/>
    <mergeCell ref="T118:V118"/>
    <mergeCell ref="A116:A118"/>
    <mergeCell ref="A23:A25"/>
    <mergeCell ref="A26:A28"/>
    <mergeCell ref="A41:A43"/>
    <mergeCell ref="A44:A46"/>
    <mergeCell ref="A55:A57"/>
    <mergeCell ref="A58:A60"/>
    <mergeCell ref="A69:A71"/>
    <mergeCell ref="A72:A74"/>
    <mergeCell ref="A87:A89"/>
    <mergeCell ref="A84:A86"/>
    <mergeCell ref="A38:A39"/>
    <mergeCell ref="A52:A53"/>
    <mergeCell ref="A66:A67"/>
    <mergeCell ref="A81:A82"/>
    <mergeCell ref="D80:W80"/>
    <mergeCell ref="D79:W79"/>
    <mergeCell ref="B72:V72"/>
    <mergeCell ref="A95:A96"/>
    <mergeCell ref="A110:A111"/>
    <mergeCell ref="B118:C118"/>
    <mergeCell ref="B25:C25"/>
    <mergeCell ref="B28:C28"/>
    <mergeCell ref="B43:C43"/>
    <mergeCell ref="B46:C46"/>
    <mergeCell ref="B57:C57"/>
    <mergeCell ref="B60:C60"/>
    <mergeCell ref="B71:C71"/>
    <mergeCell ref="B74:C74"/>
    <mergeCell ref="B86:C86"/>
    <mergeCell ref="A98:A100"/>
    <mergeCell ref="B101:V101"/>
    <mergeCell ref="B102:C102"/>
    <mergeCell ref="D102:W102"/>
    <mergeCell ref="D103:M103"/>
    <mergeCell ref="N103:P103"/>
    <mergeCell ref="Q103:S103"/>
    <mergeCell ref="T103:V103"/>
    <mergeCell ref="A101:A103"/>
    <mergeCell ref="B115:C115"/>
    <mergeCell ref="A113:A115"/>
    <mergeCell ref="B116:V116"/>
  </mergeCells>
  <phoneticPr fontId="4"/>
  <conditionalFormatting sqref="Y3">
    <cfRule type="cellIs" dxfId="5" priority="1" stopIfTrue="1" operator="equal">
      <formula>"未入力あり"</formula>
    </cfRule>
  </conditionalFormatting>
  <dataValidations count="9">
    <dataValidation imeMode="disabled" allowBlank="1" showInputMessage="1" showErrorMessage="1" prompt="内線番号を半角で入力" sqref="Q100:W100 Q25:W25 Q43:W43 Q46:W46 Q28:W28 Q57:W57 Q71:W71 Q74:W74 Q60:W60 Q86:W86 Q118:W118 Q103:W103 Q115:W115 Q89:W89"/>
    <dataValidation allowBlank="1" showInputMessage="1" showErrorMessage="1" prompt="表紙シートの病院名を反映" sqref="F4:W4"/>
    <dataValidation allowBlank="1" showInputMessage="1" showErrorMessage="1" prompt="疾患名は上の表から選択してください。_x000a_該当する病名がない場合は、その病名を直接記載してください。_x000a_すべてのがん種が対象となる場合は「すべてのがん」と記載してください。" sqref="D108:W108 D18:W18 D34:W34 D93:W93 D79:W79"/>
    <dataValidation type="custom" imeMode="disabled" allowBlank="1" showInputMessage="1" showErrorMessage="1" error="半角で入力してください" prompt="電話番号はハイフン「-」を含め、半角で入力_x000a_XXX-XXXX-XXXX" sqref="D115:M115 D25:M25 D43:M43 D46:M46 D28:M28 D57:M57 D71:M71 D74:M74 D60:M60 D86:M86 D100:M100 D118:M118 D103:M103 D89:M89">
      <formula1>LEN(D25)=LENB(D25)</formula1>
    </dataValidation>
    <dataValidation type="custom" imeMode="disabled" allowBlank="1" showInputMessage="1" showErrorMessage="1" error="半角で入力してください" prompt="アドレスは、手入力せずにホームページからコピーしてください" sqref="D21:W21 D39:W39 D53:W53 D67:W67 D111:W111 D96:W96 D82:W82">
      <formula1>LEN(D21)=LENB(D21)</formula1>
    </dataValidation>
    <dataValidation type="list" allowBlank="1" showInputMessage="1" showErrorMessage="1" prompt="表紙①に反映されます" sqref="W2">
      <formula1>"あり,なし"</formula1>
    </dataValidation>
    <dataValidation type="list" allowBlank="1" showInputMessage="1" showErrorMessage="1" sqref="D36">
      <formula1>"対応している,対応していない"</formula1>
    </dataValidation>
    <dataValidation type="list" allowBlank="1" showInputMessage="1" showErrorMessage="1" sqref="N17:W17">
      <formula1>"コロストーマ,ウロストーマ,コロストーマとウロストーマ"</formula1>
    </dataValidation>
    <dataValidation type="list" allowBlank="1" showInputMessage="1" showErrorMessage="1" sqref="W83:W84 W87 W26 W68:W69 W72 W49 W116 W44 W22:W23 W54:W55 W58 W63 W15 D31:D32 W97:W98 W101 W112:W113 W40:W41">
      <formula1>"はい,いいえ"</formula1>
    </dataValidation>
  </dataValidations>
  <hyperlinks>
    <hyperlink ref="Y1" location="表紙①!D31" tooltip="表紙①に戻ります" display="表紙①に戻る"/>
    <hyperlink ref="Y2" location="'様式4（機能別）'!N344" tooltip="様式4（機能別）に戻ります" display="様式4（機能別）のⅡ（地域がん診療連携拠点病院の指定要件について）に戻る"/>
    <hyperlink ref="Y4" location="'様式4（機能別）'!N756" tooltip="別紙4（機能別）に戻ります" display="様式4（機能別）のVII（地域がん診療病院の指定要件について）に戻る"/>
    <hyperlink ref="D53" r:id="rId1"/>
    <hyperlink ref="D82" r:id="rId2"/>
    <hyperlink ref="D21" r:id="rId3"/>
  </hyperlinks>
  <printOptions horizontalCentered="1"/>
  <pageMargins left="0.39370078740157483" right="0.39370078740157483" top="0.59055118110236227" bottom="0.59055118110236227" header="0.35433070866141736" footer="0.27559055118110237"/>
  <pageSetup paperSize="9" scale="75" fitToHeight="0" orientation="portrait" cellComments="asDisplayed" r:id="rId4"/>
  <headerFooter>
    <oddHeader>&amp;Rver.2.0</oddHeader>
    <oddFooter>&amp;C&amp;P/&amp;N&amp;R&amp;A</oddFooter>
  </headerFooter>
  <rowBreaks count="7" manualBreakCount="7">
    <brk id="13" max="23" man="1"/>
    <brk id="29" max="23" man="1"/>
    <brk id="47" max="23" man="1"/>
    <brk id="61" max="23" man="1"/>
    <brk id="75" max="23" man="1"/>
    <brk id="90" max="23" man="1"/>
    <brk id="105"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60"/>
  <sheetViews>
    <sheetView showGridLines="0" view="pageBreakPreview" topLeftCell="A19" zoomScaleNormal="100" zoomScaleSheetLayoutView="100" zoomScalePageLayoutView="70" workbookViewId="0">
      <selection activeCell="E2" sqref="E2:F2"/>
    </sheetView>
  </sheetViews>
  <sheetFormatPr defaultColWidth="9" defaultRowHeight="14.25" x14ac:dyDescent="0.15"/>
  <cols>
    <col min="1" max="1" width="3.625" style="11" customWidth="1"/>
    <col min="2" max="3" width="8.625" style="11" customWidth="1"/>
    <col min="4" max="5" width="10.625" style="530" customWidth="1"/>
    <col min="6" max="6" width="68.625" style="18" customWidth="1"/>
    <col min="7" max="7" width="3.75" style="274" customWidth="1"/>
    <col min="8" max="8" width="80.625" style="20" customWidth="1"/>
    <col min="9" max="16384" width="9" style="11"/>
  </cols>
  <sheetData>
    <row r="1" spans="1:8" s="247" customFormat="1" ht="18" thickBot="1" x14ac:dyDescent="0.2">
      <c r="B1" s="248" t="s">
        <v>334</v>
      </c>
      <c r="C1" s="248"/>
      <c r="D1" s="248"/>
      <c r="E1" s="248"/>
      <c r="G1" s="273"/>
      <c r="H1" s="401"/>
    </row>
    <row r="2" spans="1:8" ht="24" customHeight="1" thickBot="1" x14ac:dyDescent="0.2">
      <c r="D2" s="218" t="s">
        <v>332</v>
      </c>
      <c r="E2" s="1604" t="s">
        <v>2296</v>
      </c>
      <c r="F2" s="1605"/>
      <c r="H2" s="1460" t="s">
        <v>2030</v>
      </c>
    </row>
    <row r="3" spans="1:8" s="3" customFormat="1" ht="5.0999999999999996" customHeight="1" x14ac:dyDescent="0.15">
      <c r="G3" s="232"/>
      <c r="H3" s="229"/>
    </row>
    <row r="4" spans="1:8" s="3" customFormat="1" ht="24" customHeight="1" x14ac:dyDescent="0.15">
      <c r="A4" s="11"/>
      <c r="B4" s="453"/>
      <c r="C4" s="453"/>
      <c r="D4" s="218" t="s">
        <v>5</v>
      </c>
      <c r="E4" s="1607" t="str">
        <f>'様式4（機能別）'!L4</f>
        <v>地域がん診療連携拠点病院</v>
      </c>
      <c r="F4" s="1608"/>
      <c r="G4" s="232"/>
      <c r="H4" s="229"/>
    </row>
    <row r="5" spans="1:8" ht="5.0999999999999996" customHeight="1" x14ac:dyDescent="0.15">
      <c r="B5" s="249"/>
      <c r="C5" s="249"/>
      <c r="F5" s="250"/>
      <c r="H5" s="402"/>
    </row>
    <row r="6" spans="1:8" ht="5.0999999999999996" customHeight="1" x14ac:dyDescent="0.15">
      <c r="A6" s="12"/>
      <c r="B6" s="12"/>
      <c r="C6" s="12"/>
      <c r="D6" s="251"/>
      <c r="E6" s="251"/>
      <c r="F6" s="252"/>
      <c r="H6" s="402"/>
    </row>
    <row r="7" spans="1:8" s="20" customFormat="1" ht="12" customHeight="1" x14ac:dyDescent="0.15">
      <c r="A7" s="13"/>
      <c r="B7" s="13"/>
      <c r="C7" s="13"/>
      <c r="D7" s="253" t="s">
        <v>2293</v>
      </c>
      <c r="E7" s="254"/>
      <c r="F7" s="14"/>
      <c r="G7" s="275"/>
      <c r="H7" s="402"/>
    </row>
    <row r="8" spans="1:8" s="258" customFormat="1" ht="12" customHeight="1" x14ac:dyDescent="0.15">
      <c r="A8" s="255"/>
      <c r="B8" s="255"/>
      <c r="C8" s="255"/>
      <c r="D8" s="256" t="s">
        <v>529</v>
      </c>
      <c r="E8" s="256" t="s">
        <v>435</v>
      </c>
      <c r="F8" s="257" t="s">
        <v>528</v>
      </c>
      <c r="G8" s="276"/>
      <c r="H8" s="402"/>
    </row>
    <row r="9" spans="1:8" s="258" customFormat="1" ht="12" customHeight="1" x14ac:dyDescent="0.15">
      <c r="A9" s="255"/>
      <c r="B9" s="280" t="str">
        <f>IF('様式4（全般事項）'!V1="✔チェック欄に未入力なし","✔","未入力あり")</f>
        <v>✔</v>
      </c>
      <c r="C9" s="255"/>
      <c r="D9" s="256" t="s">
        <v>530</v>
      </c>
      <c r="E9" s="256" t="s">
        <v>435</v>
      </c>
      <c r="F9" s="257" t="s">
        <v>471</v>
      </c>
      <c r="G9" s="276"/>
      <c r="H9" s="402"/>
    </row>
    <row r="10" spans="1:8" s="258" customFormat="1" ht="12" customHeight="1" x14ac:dyDescent="0.15">
      <c r="A10" s="255"/>
      <c r="B10" s="280" t="str">
        <f>IF('様式4（機能別）'!Q15="✔チェック欄に未入力なし","✔","未入力あり")</f>
        <v>✔</v>
      </c>
      <c r="C10" s="255"/>
      <c r="D10" s="256" t="s">
        <v>530</v>
      </c>
      <c r="E10" s="256" t="s">
        <v>435</v>
      </c>
      <c r="F10" s="257" t="s">
        <v>472</v>
      </c>
      <c r="G10" s="276"/>
      <c r="H10" s="402"/>
    </row>
    <row r="11" spans="1:8" s="260" customFormat="1" ht="5.0999999999999996" customHeight="1" x14ac:dyDescent="0.15">
      <c r="A11" s="259"/>
      <c r="B11" s="259"/>
      <c r="C11" s="259"/>
      <c r="D11" s="245"/>
      <c r="E11" s="245"/>
      <c r="F11" s="465"/>
      <c r="G11" s="277"/>
      <c r="H11" s="402"/>
    </row>
    <row r="12" spans="1:8" s="20" customFormat="1" ht="35.1" customHeight="1" x14ac:dyDescent="0.15">
      <c r="A12" s="13"/>
      <c r="B12" s="13"/>
      <c r="C12" s="13"/>
      <c r="D12" s="253" t="s">
        <v>335</v>
      </c>
      <c r="E12" s="1606" t="s">
        <v>551</v>
      </c>
      <c r="F12" s="1606"/>
      <c r="G12" s="278"/>
      <c r="H12" s="402"/>
    </row>
    <row r="13" spans="1:8" s="258" customFormat="1" ht="24" customHeight="1" x14ac:dyDescent="0.15">
      <c r="A13" s="15"/>
      <c r="B13" s="261" t="s">
        <v>30</v>
      </c>
      <c r="C13" s="262" t="s">
        <v>29</v>
      </c>
      <c r="D13" s="246" t="s">
        <v>333</v>
      </c>
      <c r="E13" s="256" t="s">
        <v>436</v>
      </c>
      <c r="F13" s="263" t="s">
        <v>347</v>
      </c>
      <c r="G13" s="225"/>
      <c r="H13" s="402"/>
    </row>
    <row r="14" spans="1:8" s="258" customFormat="1" ht="12" customHeight="1" x14ac:dyDescent="0.15">
      <c r="A14" s="1609" t="s">
        <v>1245</v>
      </c>
      <c r="B14" s="223" t="str">
        <f>IF('別紙1（満たしていない要件）'!E2="","未入力",'別紙1（満たしていない要件）'!E2)</f>
        <v>なし</v>
      </c>
      <c r="C14" s="951"/>
      <c r="D14" s="1079" t="s">
        <v>391</v>
      </c>
      <c r="E14" s="256" t="s">
        <v>435</v>
      </c>
      <c r="F14" s="257" t="s">
        <v>2012</v>
      </c>
      <c r="G14" s="225"/>
      <c r="H14" s="402"/>
    </row>
    <row r="15" spans="1:8" s="258" customFormat="1" ht="12" customHeight="1" x14ac:dyDescent="0.15">
      <c r="A15" s="1610"/>
      <c r="B15" s="223" t="str">
        <f>IF('別紙2（専門とするがんの診療状況）'!K2="","未入力",'別紙2（専門とするがんの診療状況）'!K2)</f>
        <v>あり</v>
      </c>
      <c r="C15" s="951"/>
      <c r="D15" s="1079" t="s">
        <v>392</v>
      </c>
      <c r="E15" s="256" t="s">
        <v>435</v>
      </c>
      <c r="F15" s="257" t="s">
        <v>1207</v>
      </c>
      <c r="G15" s="225"/>
      <c r="H15" s="402"/>
    </row>
    <row r="16" spans="1:8" s="258" customFormat="1" ht="12" customHeight="1" x14ac:dyDescent="0.15">
      <c r="A16" s="1610"/>
      <c r="B16" s="223" t="str">
        <f>IF('別紙３（緩和外来）'!X2="","未入力",'別紙３（緩和外来）'!X2)</f>
        <v>あり</v>
      </c>
      <c r="C16" s="951"/>
      <c r="D16" s="1079" t="s">
        <v>292</v>
      </c>
      <c r="E16" s="256" t="s">
        <v>435</v>
      </c>
      <c r="F16" s="257" t="s">
        <v>289</v>
      </c>
      <c r="G16" s="225"/>
      <c r="H16" s="402"/>
    </row>
    <row r="17" spans="1:8" s="258" customFormat="1" ht="12" customHeight="1" x14ac:dyDescent="0.15">
      <c r="A17" s="1610"/>
      <c r="B17" s="223" t="str">
        <f>IF('別紙４（緩和病棟）'!Y2="","未入力",'別紙４（緩和病棟）'!Y2)</f>
        <v>あり</v>
      </c>
      <c r="C17" s="951"/>
      <c r="D17" s="1079" t="s">
        <v>293</v>
      </c>
      <c r="E17" s="256" t="s">
        <v>435</v>
      </c>
      <c r="F17" s="257" t="s">
        <v>290</v>
      </c>
      <c r="G17" s="225"/>
      <c r="H17" s="402"/>
    </row>
    <row r="18" spans="1:8" s="258" customFormat="1" ht="12" customHeight="1" x14ac:dyDescent="0.15">
      <c r="A18" s="1610"/>
      <c r="B18" s="223" t="str">
        <f>IF('別紙５（地域緩和ケア連携体制）'!J2="","未入力",'別紙５（地域緩和ケア連携体制）'!J2)</f>
        <v>あり</v>
      </c>
      <c r="C18" s="951"/>
      <c r="D18" s="1079" t="s">
        <v>294</v>
      </c>
      <c r="E18" s="1349" t="s">
        <v>1966</v>
      </c>
      <c r="F18" s="257" t="s">
        <v>1650</v>
      </c>
      <c r="G18" s="225"/>
      <c r="H18" s="402"/>
    </row>
    <row r="19" spans="1:8" s="258" customFormat="1" ht="13.15" customHeight="1" x14ac:dyDescent="0.15">
      <c r="A19" s="1610"/>
      <c r="B19" s="223" t="str">
        <f>IF('別紙６（地域パス）'!I2="","未入力",'別紙６（地域パス）'!I2)</f>
        <v>あり</v>
      </c>
      <c r="C19" s="951"/>
      <c r="D19" s="1079" t="s">
        <v>295</v>
      </c>
      <c r="E19" s="256" t="s">
        <v>435</v>
      </c>
      <c r="F19" s="257" t="s">
        <v>291</v>
      </c>
      <c r="G19" s="225"/>
      <c r="H19" s="402"/>
    </row>
    <row r="20" spans="1:8" s="258" customFormat="1" ht="12" customHeight="1" x14ac:dyDescent="0.15">
      <c r="A20" s="1610"/>
      <c r="B20" s="223" t="str">
        <f>IF('別紙７（地域連携カンファ開催状況）'!H2="","未入力",'別紙７（地域連携カンファ開催状況）'!H2)</f>
        <v>あり</v>
      </c>
      <c r="C20" s="951"/>
      <c r="D20" s="1079" t="s">
        <v>743</v>
      </c>
      <c r="E20" s="256" t="s">
        <v>435</v>
      </c>
      <c r="F20" s="257" t="s">
        <v>1235</v>
      </c>
      <c r="G20" s="225"/>
      <c r="H20" s="402"/>
    </row>
    <row r="21" spans="1:8" s="258" customFormat="1" ht="12" customHeight="1" x14ac:dyDescent="0.15">
      <c r="A21" s="1610"/>
      <c r="B21" s="223" t="str">
        <f>IF('別紙８（緩和メンバー）'!F2="","未入力",'別紙８（緩和メンバー）'!F2)</f>
        <v>あり</v>
      </c>
      <c r="C21" s="524" t="str">
        <f>IF(AND(B21="あり",'別紙５（地域緩和ケア連携体制）'!D18=""),"未入力",'別紙５（地域緩和ケア連携体制）'!D18)</f>
        <v>あり</v>
      </c>
      <c r="D21" s="1079" t="s">
        <v>744</v>
      </c>
      <c r="E21" s="256" t="s">
        <v>435</v>
      </c>
      <c r="F21" s="257" t="s">
        <v>1236</v>
      </c>
      <c r="G21" s="225"/>
      <c r="H21" s="402"/>
    </row>
    <row r="22" spans="1:8" s="258" customFormat="1" ht="12" customHeight="1" x14ac:dyDescent="0.15">
      <c r="A22" s="1610"/>
      <c r="B22" s="223" t="str">
        <f>IF('別紙９（語り合うための場の設定状況）'!P2="","未入力",'別紙９（語り合うための場の設定状況）'!P2)</f>
        <v>あり</v>
      </c>
      <c r="C22" s="951"/>
      <c r="D22" s="1079" t="s">
        <v>287</v>
      </c>
      <c r="E22" s="256" t="s">
        <v>435</v>
      </c>
      <c r="F22" s="257" t="s">
        <v>393</v>
      </c>
      <c r="G22" s="225"/>
      <c r="H22" s="402"/>
    </row>
    <row r="23" spans="1:8" s="258" customFormat="1" ht="21" customHeight="1" x14ac:dyDescent="0.15">
      <c r="A23" s="1610"/>
      <c r="B23" s="223" t="str">
        <f>IF('別紙10（診療実績）'!E2="","未入力",'別紙10（診療実績）'!E2)</f>
        <v>あり</v>
      </c>
      <c r="C23" s="951"/>
      <c r="D23" s="1079" t="s">
        <v>296</v>
      </c>
      <c r="E23" s="1349" t="s">
        <v>1966</v>
      </c>
      <c r="F23" s="257" t="s">
        <v>1237</v>
      </c>
      <c r="G23" s="225"/>
      <c r="H23" s="402"/>
    </row>
    <row r="24" spans="1:8" s="258" customFormat="1" ht="13.15" customHeight="1" x14ac:dyDescent="0.15">
      <c r="A24" s="1610"/>
      <c r="B24" s="223" t="str">
        <f>IF('別紙11（相談内容）'!G2="","未入力",'別紙11（相談内容）'!G2)</f>
        <v>あり</v>
      </c>
      <c r="C24" s="951"/>
      <c r="D24" s="1079" t="s">
        <v>249</v>
      </c>
      <c r="E24" s="256" t="s">
        <v>435</v>
      </c>
      <c r="F24" s="257" t="s">
        <v>418</v>
      </c>
      <c r="G24" s="225"/>
      <c r="H24" s="402"/>
    </row>
    <row r="25" spans="1:8" s="258" customFormat="1" ht="12" customHeight="1" x14ac:dyDescent="0.15">
      <c r="A25" s="1610"/>
      <c r="B25" s="223" t="str">
        <f>IF('別紙12（相談支援センター窓口）'!W2="","未入力",'別紙12（相談支援センター窓口）'!W2)</f>
        <v>あり</v>
      </c>
      <c r="C25" s="951"/>
      <c r="D25" s="1079" t="s">
        <v>358</v>
      </c>
      <c r="E25" s="256" t="s">
        <v>435</v>
      </c>
      <c r="F25" s="257" t="s">
        <v>2273</v>
      </c>
      <c r="G25" s="225"/>
      <c r="H25" s="402"/>
    </row>
    <row r="26" spans="1:8" s="258" customFormat="1" ht="12" customHeight="1" x14ac:dyDescent="0.15">
      <c r="A26" s="1610"/>
      <c r="B26" s="223" t="str">
        <f>IF('別紙13（相談支援センター体制）'!I2="","未入力",'別紙13（相談支援センター体制）'!I2)</f>
        <v>あり</v>
      </c>
      <c r="C26" s="951"/>
      <c r="D26" s="1079" t="s">
        <v>340</v>
      </c>
      <c r="E26" s="256" t="s">
        <v>435</v>
      </c>
      <c r="F26" s="257" t="s">
        <v>521</v>
      </c>
      <c r="G26" s="225"/>
      <c r="H26" s="402"/>
    </row>
    <row r="27" spans="1:8" s="258" customFormat="1" ht="12" customHeight="1" x14ac:dyDescent="0.15">
      <c r="A27" s="1610"/>
      <c r="B27" s="223" t="str">
        <f>IF('別紙14（連携協力体制）'!H2="","未入力",'別紙14（連携協力体制）'!H2)</f>
        <v>あり</v>
      </c>
      <c r="C27" s="264"/>
      <c r="D27" s="1079" t="s">
        <v>284</v>
      </c>
      <c r="E27" s="256" t="s">
        <v>435</v>
      </c>
      <c r="F27" s="257" t="s">
        <v>522</v>
      </c>
      <c r="G27" s="276"/>
      <c r="H27" s="402"/>
    </row>
    <row r="28" spans="1:8" s="258" customFormat="1" ht="12" customHeight="1" x14ac:dyDescent="0.15">
      <c r="A28" s="1610"/>
      <c r="B28" s="223" t="str">
        <f>IF('別紙15（専門外来）'!W2="","未入力",'別紙15（専門外来）'!W2)</f>
        <v>あり</v>
      </c>
      <c r="C28" s="264"/>
      <c r="D28" s="1079" t="s">
        <v>285</v>
      </c>
      <c r="E28" s="256" t="s">
        <v>435</v>
      </c>
      <c r="F28" s="265" t="s">
        <v>601</v>
      </c>
      <c r="G28" s="276"/>
      <c r="H28" s="402"/>
    </row>
    <row r="29" spans="1:8" s="258" customFormat="1" ht="12" customHeight="1" x14ac:dyDescent="0.15">
      <c r="A29" s="1610"/>
      <c r="B29" s="223" t="str">
        <f>IF('別紙16（院内がん登録）'!G2="","未入力",'別紙16（院内がん登録）'!G2)</f>
        <v>あり</v>
      </c>
      <c r="C29" s="264"/>
      <c r="D29" s="1079" t="s">
        <v>288</v>
      </c>
      <c r="E29" s="256" t="s">
        <v>435</v>
      </c>
      <c r="F29" s="265" t="s">
        <v>513</v>
      </c>
      <c r="G29" s="276"/>
      <c r="H29" s="402"/>
    </row>
    <row r="30" spans="1:8" s="258" customFormat="1" ht="12" customHeight="1" x14ac:dyDescent="0.15">
      <c r="A30" s="1610"/>
      <c r="B30" s="223" t="str">
        <f>IF('別紙17（臨床試験・治験）'!W2="","未入力",'別紙17（臨床試験・治験）'!W2)</f>
        <v>あり</v>
      </c>
      <c r="C30" s="264"/>
      <c r="D30" s="1522" t="s">
        <v>157</v>
      </c>
      <c r="E30" s="256" t="s">
        <v>435</v>
      </c>
      <c r="F30" s="265" t="s">
        <v>394</v>
      </c>
      <c r="G30" s="276"/>
      <c r="H30" s="402"/>
    </row>
    <row r="31" spans="1:8" s="258" customFormat="1" ht="12" customHeight="1" x14ac:dyDescent="0.15">
      <c r="A31" s="1610"/>
      <c r="B31" s="223" t="str">
        <f>IF('別紙18（PDCAサイクル）'!K2="","未入力",'別紙18（PDCAサイクル）'!K2)</f>
        <v>あり</v>
      </c>
      <c r="C31" s="524" t="str">
        <f>IF(AND(B31="あり",'別紙18（PDCAサイクル）'!D30=""),"未入力",'別紙18（PDCAサイクル）'!D30)</f>
        <v>なし</v>
      </c>
      <c r="D31" s="1079" t="s">
        <v>297</v>
      </c>
      <c r="E31" s="1349" t="s">
        <v>1966</v>
      </c>
      <c r="F31" s="265" t="s">
        <v>523</v>
      </c>
      <c r="G31" s="276"/>
      <c r="H31" s="402"/>
    </row>
    <row r="32" spans="1:8" s="258" customFormat="1" ht="12" customHeight="1" x14ac:dyDescent="0.15">
      <c r="A32" s="1610"/>
      <c r="B32" s="223" t="str">
        <f>IF('別紙19（医療安全）'!I2="","未入力",'別紙19（医療安全）'!I2)</f>
        <v>あり</v>
      </c>
      <c r="C32" s="1529"/>
      <c r="D32" s="1079" t="s">
        <v>298</v>
      </c>
      <c r="E32" s="256" t="s">
        <v>435</v>
      </c>
      <c r="F32" s="265" t="s">
        <v>1531</v>
      </c>
      <c r="G32" s="276"/>
      <c r="H32" s="402"/>
    </row>
    <row r="33" spans="1:8" s="258" customFormat="1" ht="5.0999999999999996" customHeight="1" x14ac:dyDescent="0.15">
      <c r="A33" s="1610"/>
      <c r="B33" s="266"/>
      <c r="C33" s="266"/>
      <c r="D33" s="256"/>
      <c r="E33" s="1349"/>
      <c r="F33" s="265"/>
      <c r="G33" s="276"/>
      <c r="H33" s="402"/>
    </row>
    <row r="34" spans="1:8" s="258" customFormat="1" ht="12" customHeight="1" x14ac:dyDescent="0.15">
      <c r="A34" s="1610"/>
      <c r="B34" s="266"/>
      <c r="C34" s="266"/>
      <c r="D34" s="267" t="s">
        <v>27</v>
      </c>
      <c r="E34" s="1349" t="s">
        <v>26</v>
      </c>
      <c r="F34" s="265"/>
      <c r="G34" s="276"/>
      <c r="H34" s="402"/>
    </row>
    <row r="35" spans="1:8" s="258" customFormat="1" ht="5.0999999999999996" customHeight="1" x14ac:dyDescent="0.15">
      <c r="A35" s="1610"/>
      <c r="B35" s="266"/>
      <c r="C35" s="266"/>
      <c r="D35" s="256"/>
      <c r="E35" s="1349"/>
      <c r="F35" s="265"/>
      <c r="G35" s="276"/>
      <c r="H35" s="402"/>
    </row>
    <row r="36" spans="1:8" s="269" customFormat="1" ht="12" customHeight="1" x14ac:dyDescent="0.15">
      <c r="A36" s="1610"/>
      <c r="B36" s="268"/>
      <c r="C36" s="268"/>
      <c r="D36" s="256" t="s">
        <v>474</v>
      </c>
      <c r="E36" s="1349"/>
      <c r="F36" s="271"/>
      <c r="G36" s="279"/>
      <c r="H36" s="402"/>
    </row>
    <row r="37" spans="1:8" s="258" customFormat="1" ht="12" customHeight="1" x14ac:dyDescent="0.15">
      <c r="A37" s="1610"/>
      <c r="B37" s="223" t="str">
        <f>IF('別紙20（連携協議会体制）'!K2="","未入力",'別紙20（連携協議会体制）'!K2)</f>
        <v>なし</v>
      </c>
      <c r="C37" s="524">
        <f>IF(AND(B37="あり",'[1]別紙20（連携協議会体制）'!D11=""),"未入力",'[1]別紙20（連携協議会体制）'!D11)</f>
        <v>0</v>
      </c>
      <c r="D37" s="1151" t="s">
        <v>28</v>
      </c>
      <c r="E37" s="1349" t="s">
        <v>1966</v>
      </c>
      <c r="F37" s="257" t="s">
        <v>524</v>
      </c>
      <c r="G37" s="276"/>
      <c r="H37" s="402"/>
    </row>
    <row r="38" spans="1:8" s="258" customFormat="1" ht="12" customHeight="1" x14ac:dyDescent="0.15">
      <c r="A38" s="1610"/>
      <c r="B38" s="223" t="str">
        <f>IF('別紙21（地域連携パス）'!K2="","未入力",'別紙21（地域連携パス）'!K2)</f>
        <v>なし</v>
      </c>
      <c r="C38" s="524">
        <f>IF(AND(B38="あり",'[1]別紙21（地域連携パス）'!D7=""),"未入力",'[1]別紙21（地域連携パス）'!D7)</f>
        <v>0</v>
      </c>
      <c r="D38" s="1151" t="s">
        <v>299</v>
      </c>
      <c r="E38" s="1349" t="s">
        <v>1966</v>
      </c>
      <c r="F38" s="257" t="s">
        <v>525</v>
      </c>
      <c r="G38" s="225"/>
      <c r="H38" s="402"/>
    </row>
    <row r="39" spans="1:8" s="258" customFormat="1" ht="12" customHeight="1" x14ac:dyDescent="0.15">
      <c r="A39" s="1610"/>
      <c r="B39" s="223" t="str">
        <f>IF('別紙22（がん患者カウンセリング）'!W2="","未入力",'別紙22（がん患者カウンセリング）'!W2)</f>
        <v>なし</v>
      </c>
      <c r="C39" s="264"/>
      <c r="D39" s="1151" t="s">
        <v>241</v>
      </c>
      <c r="E39" s="1349" t="s">
        <v>435</v>
      </c>
      <c r="F39" s="257" t="s">
        <v>1238</v>
      </c>
      <c r="G39" s="225"/>
      <c r="H39" s="402"/>
    </row>
    <row r="40" spans="1:8" s="258" customFormat="1" ht="5.0999999999999996" customHeight="1" x14ac:dyDescent="0.15">
      <c r="A40" s="1610"/>
      <c r="B40" s="266"/>
      <c r="C40" s="266"/>
      <c r="D40" s="256"/>
      <c r="E40" s="256"/>
      <c r="F40" s="265"/>
      <c r="G40" s="276"/>
      <c r="H40" s="402"/>
    </row>
    <row r="41" spans="1:8" s="269" customFormat="1" ht="12" customHeight="1" x14ac:dyDescent="0.15">
      <c r="A41" s="1610"/>
      <c r="B41" s="268"/>
      <c r="C41" s="268"/>
      <c r="D41" s="256" t="s">
        <v>1532</v>
      </c>
      <c r="E41" s="270"/>
      <c r="F41" s="271"/>
      <c r="G41" s="279"/>
      <c r="H41" s="402"/>
    </row>
    <row r="42" spans="1:8" s="258" customFormat="1" ht="13.5" customHeight="1" x14ac:dyDescent="0.15">
      <c r="A42" s="1610"/>
      <c r="B42" s="223" t="str">
        <f>IF('別紙23（PCCメンバー）'!H2="","未入力",'別紙23（PCCメンバー）'!H2)</f>
        <v>なし</v>
      </c>
      <c r="C42" s="264"/>
      <c r="D42" s="1152" t="s">
        <v>63</v>
      </c>
      <c r="E42" s="256" t="s">
        <v>435</v>
      </c>
      <c r="F42" s="257" t="s">
        <v>1244</v>
      </c>
      <c r="G42" s="225"/>
      <c r="H42" s="402"/>
    </row>
    <row r="43" spans="1:8" s="269" customFormat="1" ht="4.9000000000000004" customHeight="1" x14ac:dyDescent="0.15">
      <c r="A43" s="1610"/>
      <c r="B43" s="268"/>
      <c r="C43" s="268"/>
      <c r="D43" s="256"/>
      <c r="E43" s="256"/>
      <c r="F43" s="257"/>
      <c r="G43" s="279"/>
      <c r="H43" s="402"/>
    </row>
    <row r="44" spans="1:8" s="258" customFormat="1" ht="5.0999999999999996" customHeight="1" x14ac:dyDescent="0.15">
      <c r="A44" s="1610"/>
      <c r="B44" s="15"/>
      <c r="C44" s="15"/>
      <c r="D44" s="256"/>
      <c r="E44" s="256"/>
      <c r="F44" s="257"/>
      <c r="G44" s="225"/>
      <c r="H44" s="402"/>
    </row>
    <row r="45" spans="1:8" s="269" customFormat="1" ht="12" customHeight="1" x14ac:dyDescent="0.15">
      <c r="A45" s="1610"/>
      <c r="B45" s="268"/>
      <c r="C45" s="268"/>
      <c r="D45" s="256" t="s">
        <v>60</v>
      </c>
      <c r="E45" s="270"/>
      <c r="F45" s="271"/>
      <c r="G45" s="279"/>
      <c r="H45" s="402"/>
    </row>
    <row r="46" spans="1:8" s="258" customFormat="1" ht="12" customHeight="1" x14ac:dyDescent="0.15">
      <c r="A46" s="1610"/>
      <c r="B46" s="223" t="str">
        <f>IF('別紙24（集学的治療提供体制）'!J2="","未入力",'別紙24（集学的治療提供体制）'!J2)</f>
        <v>なし</v>
      </c>
      <c r="C46" s="524">
        <f>IF(AND(B46="あり",'[1]別紙24（集学的治療提供体制）'!D7=""),"未入力",'[1]別紙24（集学的治療提供体制）'!D7)</f>
        <v>0</v>
      </c>
      <c r="D46" s="1153" t="s">
        <v>286</v>
      </c>
      <c r="E46" s="1349" t="s">
        <v>1966</v>
      </c>
      <c r="F46" s="257" t="s">
        <v>526</v>
      </c>
      <c r="G46" s="225"/>
      <c r="H46" s="402"/>
    </row>
    <row r="47" spans="1:8" s="258" customFormat="1" ht="12" customHeight="1" x14ac:dyDescent="0.15">
      <c r="A47" s="1610"/>
      <c r="B47" s="223" t="str">
        <f>IF('別紙25（連携診療体制）'!K2="","未入力",'別紙25（連携診療体制）'!K2)</f>
        <v>なし</v>
      </c>
      <c r="C47" s="524">
        <f>IF(AND(B47="あり",'[1]別紙25（連携診療体制）'!D7=""),"未入力",'[1]別紙25（連携診療体制）'!D7)</f>
        <v>0</v>
      </c>
      <c r="D47" s="1153" t="s">
        <v>300</v>
      </c>
      <c r="E47" s="1349" t="s">
        <v>1966</v>
      </c>
      <c r="F47" s="257" t="s">
        <v>527</v>
      </c>
      <c r="G47" s="225"/>
      <c r="H47" s="402"/>
    </row>
    <row r="48" spans="1:8" s="269" customFormat="1" ht="4.9000000000000004" customHeight="1" x14ac:dyDescent="0.15">
      <c r="A48" s="1610"/>
      <c r="B48" s="268"/>
      <c r="C48" s="268"/>
      <c r="D48" s="256"/>
      <c r="E48" s="256"/>
      <c r="F48" s="257"/>
      <c r="G48" s="279"/>
      <c r="H48" s="402"/>
    </row>
    <row r="49" spans="1:8" s="258" customFormat="1" ht="5.0999999999999996" customHeight="1" x14ac:dyDescent="0.15">
      <c r="A49" s="1610"/>
      <c r="B49" s="15"/>
      <c r="C49" s="15"/>
      <c r="D49" s="256"/>
      <c r="E49" s="256"/>
      <c r="F49" s="257"/>
      <c r="G49" s="225"/>
      <c r="H49" s="402"/>
    </row>
    <row r="50" spans="1:8" s="269" customFormat="1" ht="12" customHeight="1" x14ac:dyDescent="0.15">
      <c r="A50" s="1610"/>
      <c r="B50" s="268"/>
      <c r="C50" s="268"/>
      <c r="D50" s="256" t="s">
        <v>1241</v>
      </c>
      <c r="E50" s="270"/>
      <c r="F50" s="271"/>
      <c r="G50" s="279"/>
      <c r="H50" s="402"/>
    </row>
    <row r="51" spans="1:8" s="258" customFormat="1" ht="12" customHeight="1" x14ac:dyDescent="0.15">
      <c r="A51" s="1610"/>
      <c r="B51" s="223" t="str">
        <f>IF('別紙26（グループ指定の状況）'!G2="","未入力",'別紙26（グループ指定の状況）'!G2)</f>
        <v>なし</v>
      </c>
      <c r="C51" s="951"/>
      <c r="D51" s="1154" t="s">
        <v>301</v>
      </c>
      <c r="E51" s="256" t="s">
        <v>435</v>
      </c>
      <c r="F51" s="257" t="s">
        <v>1239</v>
      </c>
      <c r="G51" s="225"/>
      <c r="H51" s="402"/>
    </row>
    <row r="52" spans="1:8" s="258" customFormat="1" ht="12" customHeight="1" x14ac:dyDescent="0.15">
      <c r="A52" s="1610"/>
      <c r="B52" s="223">
        <f>IF('別紙27（人材交流計画）'!F2="","未入力",'[1]別紙27（人材交流計画）'!F2)</f>
        <v>0</v>
      </c>
      <c r="C52" s="951"/>
      <c r="D52" s="1154" t="s">
        <v>302</v>
      </c>
      <c r="E52" s="256" t="s">
        <v>435</v>
      </c>
      <c r="F52" s="257" t="s">
        <v>222</v>
      </c>
      <c r="G52" s="225"/>
      <c r="H52" s="402"/>
    </row>
    <row r="53" spans="1:8" ht="4.1500000000000004" customHeight="1" x14ac:dyDescent="0.15">
      <c r="A53" s="1610"/>
      <c r="B53" s="260"/>
      <c r="C53" s="260"/>
      <c r="D53" s="628"/>
      <c r="E53" s="628"/>
      <c r="F53" s="272"/>
      <c r="H53" s="402"/>
    </row>
    <row r="54" spans="1:8" ht="4.1500000000000004" customHeight="1" x14ac:dyDescent="0.15">
      <c r="A54" s="1610"/>
      <c r="B54" s="260"/>
      <c r="C54" s="260"/>
      <c r="D54" s="628"/>
      <c r="E54" s="628"/>
      <c r="F54" s="272"/>
      <c r="H54" s="402"/>
    </row>
    <row r="55" spans="1:8" s="269" customFormat="1" ht="12" customHeight="1" x14ac:dyDescent="0.15">
      <c r="A55" s="1610"/>
      <c r="B55" s="268"/>
      <c r="C55" s="268"/>
      <c r="D55" s="256" t="s">
        <v>1618</v>
      </c>
      <c r="E55" s="270"/>
      <c r="F55" s="271"/>
      <c r="G55" s="279"/>
      <c r="H55" s="402"/>
    </row>
    <row r="56" spans="1:8" s="258" customFormat="1" ht="12" customHeight="1" x14ac:dyDescent="0.15">
      <c r="A56" s="1610"/>
      <c r="B56" s="223" t="str">
        <f>IF('別紙28（グループ指定の状況）'!G2="","未入力",'別紙28（グループ指定の状況）'!G2)</f>
        <v>なし</v>
      </c>
      <c r="C56" s="951"/>
      <c r="D56" s="1155" t="s">
        <v>303</v>
      </c>
      <c r="E56" s="256" t="s">
        <v>435</v>
      </c>
      <c r="F56" s="257" t="s">
        <v>1239</v>
      </c>
      <c r="G56" s="225"/>
      <c r="H56" s="1461"/>
    </row>
    <row r="57" spans="1:8" x14ac:dyDescent="0.15">
      <c r="B57" s="260"/>
      <c r="C57" s="260"/>
      <c r="D57" s="628"/>
      <c r="E57" s="628"/>
      <c r="F57" s="272"/>
    </row>
    <row r="58" spans="1:8" x14ac:dyDescent="0.15">
      <c r="B58" s="260"/>
      <c r="C58" s="260"/>
      <c r="D58" s="628"/>
      <c r="E58" s="628"/>
      <c r="F58" s="272"/>
    </row>
    <row r="59" spans="1:8" x14ac:dyDescent="0.15">
      <c r="B59" s="260"/>
      <c r="C59" s="260"/>
      <c r="D59" s="628"/>
      <c r="E59" s="628"/>
      <c r="F59" s="272"/>
    </row>
    <row r="60" spans="1:8" x14ac:dyDescent="0.15">
      <c r="B60" s="260"/>
      <c r="C60" s="260"/>
      <c r="D60" s="628"/>
      <c r="E60" s="628"/>
      <c r="F60" s="272"/>
    </row>
  </sheetData>
  <sheetProtection formatCells="0" formatColumns="0" formatRows="0" insertHyperlinks="0"/>
  <mergeCells count="4">
    <mergeCell ref="E2:F2"/>
    <mergeCell ref="E12:F12"/>
    <mergeCell ref="E4:F4"/>
    <mergeCell ref="A14:A56"/>
  </mergeCells>
  <phoneticPr fontId="4"/>
  <conditionalFormatting sqref="E4:F4">
    <cfRule type="containsText" dxfId="642" priority="68" stopIfTrue="1" operator="containsText" text="様式4（全般事項）の「１．推薦区分」を選択してください">
      <formula>NOT(ISERROR(SEARCH("様式4（全般事項）の「１．推薦区分」を選択してください",E4)))</formula>
    </cfRule>
  </conditionalFormatting>
  <conditionalFormatting sqref="B14:C14 C15:C17 B27:C30 B42:C45 B51:C52 B39:C39 B37:B38 B46:B47 B33:C36 B15:B26 B31:B32">
    <cfRule type="cellIs" dxfId="641" priority="30" stopIfTrue="1" operator="equal">
      <formula>"未入力"</formula>
    </cfRule>
  </conditionalFormatting>
  <conditionalFormatting sqref="B9:B10">
    <cfRule type="cellIs" dxfId="640" priority="29" stopIfTrue="1" operator="equal">
      <formula>"未入力あり"</formula>
    </cfRule>
  </conditionalFormatting>
  <conditionalFormatting sqref="B35:C35">
    <cfRule type="cellIs" dxfId="639" priority="28" stopIfTrue="1" operator="equal">
      <formula>"未入力"</formula>
    </cfRule>
  </conditionalFormatting>
  <conditionalFormatting sqref="C18">
    <cfRule type="cellIs" dxfId="638" priority="27" stopIfTrue="1" operator="equal">
      <formula>"未入力"</formula>
    </cfRule>
  </conditionalFormatting>
  <conditionalFormatting sqref="C19">
    <cfRule type="cellIs" dxfId="637" priority="26" stopIfTrue="1" operator="equal">
      <formula>"未入力"</formula>
    </cfRule>
  </conditionalFormatting>
  <conditionalFormatting sqref="C20">
    <cfRule type="cellIs" dxfId="636" priority="25" stopIfTrue="1" operator="equal">
      <formula>"未入力"</formula>
    </cfRule>
  </conditionalFormatting>
  <conditionalFormatting sqref="C21">
    <cfRule type="cellIs" dxfId="635" priority="24" stopIfTrue="1" operator="equal">
      <formula>"未入力"</formula>
    </cfRule>
  </conditionalFormatting>
  <conditionalFormatting sqref="C21">
    <cfRule type="cellIs" dxfId="634" priority="23" stopIfTrue="1" operator="equal">
      <formula>"未入力"</formula>
    </cfRule>
  </conditionalFormatting>
  <conditionalFormatting sqref="C22">
    <cfRule type="cellIs" dxfId="633" priority="22" stopIfTrue="1" operator="equal">
      <formula>"未入力"</formula>
    </cfRule>
  </conditionalFormatting>
  <conditionalFormatting sqref="C23">
    <cfRule type="cellIs" dxfId="632" priority="21" stopIfTrue="1" operator="equal">
      <formula>"未入力"</formula>
    </cfRule>
  </conditionalFormatting>
  <conditionalFormatting sqref="C24">
    <cfRule type="cellIs" dxfId="631" priority="20" stopIfTrue="1" operator="equal">
      <formula>"未入力"</formula>
    </cfRule>
  </conditionalFormatting>
  <conditionalFormatting sqref="C25">
    <cfRule type="cellIs" dxfId="630" priority="19" stopIfTrue="1" operator="equal">
      <formula>"未入力"</formula>
    </cfRule>
  </conditionalFormatting>
  <conditionalFormatting sqref="C26">
    <cfRule type="cellIs" dxfId="629" priority="18" stopIfTrue="1" operator="equal">
      <formula>"未入力"</formula>
    </cfRule>
  </conditionalFormatting>
  <conditionalFormatting sqref="B48:C50">
    <cfRule type="cellIs" dxfId="628" priority="17" stopIfTrue="1" operator="equal">
      <formula>"未入力"</formula>
    </cfRule>
  </conditionalFormatting>
  <conditionalFormatting sqref="B40:C41">
    <cfRule type="cellIs" dxfId="627" priority="16" stopIfTrue="1" operator="equal">
      <formula>"未入力"</formula>
    </cfRule>
  </conditionalFormatting>
  <conditionalFormatting sqref="B40:C40">
    <cfRule type="cellIs" dxfId="626" priority="15" stopIfTrue="1" operator="equal">
      <formula>"未入力"</formula>
    </cfRule>
  </conditionalFormatting>
  <conditionalFormatting sqref="C32">
    <cfRule type="cellIs" dxfId="625" priority="14" stopIfTrue="1" operator="equal">
      <formula>"未入力"</formula>
    </cfRule>
  </conditionalFormatting>
  <conditionalFormatting sqref="C32">
    <cfRule type="cellIs" dxfId="624" priority="13" stopIfTrue="1" operator="equal">
      <formula>"未入力"</formula>
    </cfRule>
  </conditionalFormatting>
  <conditionalFormatting sqref="C37">
    <cfRule type="cellIs" dxfId="623" priority="12" stopIfTrue="1" operator="equal">
      <formula>"未入力"</formula>
    </cfRule>
  </conditionalFormatting>
  <conditionalFormatting sqref="C37">
    <cfRule type="cellIs" dxfId="622" priority="11" stopIfTrue="1" operator="equal">
      <formula>"未入力"</formula>
    </cfRule>
  </conditionalFormatting>
  <conditionalFormatting sqref="C38">
    <cfRule type="cellIs" dxfId="621" priority="10" stopIfTrue="1" operator="equal">
      <formula>"未入力"</formula>
    </cfRule>
  </conditionalFormatting>
  <conditionalFormatting sqref="C38">
    <cfRule type="cellIs" dxfId="620" priority="9" stopIfTrue="1" operator="equal">
      <formula>"未入力"</formula>
    </cfRule>
  </conditionalFormatting>
  <conditionalFormatting sqref="C46">
    <cfRule type="cellIs" dxfId="619" priority="8" stopIfTrue="1" operator="equal">
      <formula>"未入力"</formula>
    </cfRule>
  </conditionalFormatting>
  <conditionalFormatting sqref="C46">
    <cfRule type="cellIs" dxfId="618" priority="7" stopIfTrue="1" operator="equal">
      <formula>"未入力"</formula>
    </cfRule>
  </conditionalFormatting>
  <conditionalFormatting sqref="C47">
    <cfRule type="cellIs" dxfId="617" priority="6" stopIfTrue="1" operator="equal">
      <formula>"未入力"</formula>
    </cfRule>
  </conditionalFormatting>
  <conditionalFormatting sqref="C47">
    <cfRule type="cellIs" dxfId="616" priority="5" stopIfTrue="1" operator="equal">
      <formula>"未入力"</formula>
    </cfRule>
  </conditionalFormatting>
  <conditionalFormatting sqref="B55:C55">
    <cfRule type="cellIs" dxfId="615" priority="4" stopIfTrue="1" operator="equal">
      <formula>"未入力"</formula>
    </cfRule>
  </conditionalFormatting>
  <conditionalFormatting sqref="B56:C56">
    <cfRule type="cellIs" dxfId="614" priority="3" stopIfTrue="1" operator="equal">
      <formula>"未入力"</formula>
    </cfRule>
  </conditionalFormatting>
  <conditionalFormatting sqref="C31">
    <cfRule type="cellIs" dxfId="613" priority="2" stopIfTrue="1" operator="equal">
      <formula>"未入力"</formula>
    </cfRule>
  </conditionalFormatting>
  <conditionalFormatting sqref="C31">
    <cfRule type="cellIs" dxfId="612" priority="1" stopIfTrue="1" operator="equal">
      <formula>"未入力"</formula>
    </cfRule>
  </conditionalFormatting>
  <dataValidations xWindow="597" yWindow="373" count="2">
    <dataValidation allowBlank="1" showInputMessage="1" showErrorMessage="1" prompt="入力する病院名は、ホームページに掲載する際の見やすさの観点から、全角20文字以内とし、●法人/▲機構/■連合会　等は省略してください。_x000a__x000d_このセルの内容が他のシートに反映されます。" sqref="E2:F2"/>
    <dataValidation allowBlank="1" showInputMessage="1" showErrorMessage="1" prompt="このセルは様式４（全般事項）のG列５行目を入力すれば反映されます。" sqref="E4:F4"/>
  </dataValidations>
  <hyperlinks>
    <hyperlink ref="D29" location="'別紙16（院内がん登録）'!Print_Area" tooltip="別紙１６に移動します" display="別紙16"/>
    <hyperlink ref="D32" location="'別紙19（医療安全）'!Print_Area" tooltip="別紙１９に移動します" display="別紙19"/>
    <hyperlink ref="D28" location="'別紙15（専門外来）'!Print_Area" tooltip="別紙１５に移動します" display="別紙15"/>
    <hyperlink ref="D14" location="'別紙1（満たしていない要件）'!A1" tooltip="別紙１に移動します" display="別紙1"/>
    <hyperlink ref="D15" location="'別紙2（専門とするがんの診療状況）'!A1" tooltip="別紙２に移動します" display="別紙2"/>
    <hyperlink ref="D16" location="'別紙３（緩和外来）'!Print_Area" tooltip="別紙３に移動します" display="別紙3"/>
    <hyperlink ref="D17" location="'別紙４（緩和病棟）'!Print_Area" tooltip="別紙４に移動します" display="別紙4"/>
    <hyperlink ref="D18" location="'別紙５（地域緩和ケア連携体制）'!Print_Area" tooltip="別紙５に移動します" display="別紙5"/>
    <hyperlink ref="D19" location="'別紙６（地域パス）'!Print_Area" tooltip="別紙６に移動します" display="別紙6"/>
    <hyperlink ref="D20" location="'別紙７（地域連携カンファ開催状況）'!Print_Area" tooltip="別紙７に移動します" display="別紙7"/>
    <hyperlink ref="D21" location="'別紙８（緩和メンバー）'!Print_Area" tooltip="別紙８に移動します" display="別紙8"/>
    <hyperlink ref="D22" location="'別紙９（患者支援）'!Print_Area" tooltip="別紙９に移動します" display="別紙9"/>
    <hyperlink ref="D23" location="'別紙10（診療実績）'!Print_Area" tooltip="別紙１０に移動します" display="別紙10"/>
    <hyperlink ref="D24" location="'別紙11（相談内容）'!Print_Area" tooltip="別紙１１に移動します" display="別紙11"/>
    <hyperlink ref="D25" location="'別紙12（相談支援センター対応状況）'!Print_Area" tooltip="別紙１２に移動します" display="別紙12"/>
    <hyperlink ref="D26" location="'別紙13（相談支援センター体制）'!Print_Area" tooltip="別紙１３に移動します" display="別紙13"/>
    <hyperlink ref="D27" location="'別紙14（連携協力体制）'!Print_Area" tooltip="別紙１４に移動します" display="別紙14"/>
    <hyperlink ref="D30" location="'別紙17（臨床試験・治験）'!Print_Area" tooltip="別紙１７に移動します" display="別紙17"/>
    <hyperlink ref="D31" location="'別紙18（PDCAサイクル）'!Print_Area" tooltip="別紙１８に移動します" display="別紙18"/>
    <hyperlink ref="D37" location="'別紙20（連携協議会体制）'!Print_Area" tooltip="別紙２０に移動します" display="別紙20"/>
    <hyperlink ref="D38" location="'別紙21（地域連携パス）'!Print_Area" tooltip="別紙２１に移動します" display="別紙21"/>
    <hyperlink ref="D39" location="'別紙22（がん患者カウンセリング）'!Print_Area" tooltip="別紙２２に移動します" display="別紙22"/>
    <hyperlink ref="D42" location="'別紙23（PCCメンバー）'!Print_Area" tooltip="別紙２３に移動します" display="別紙23"/>
    <hyperlink ref="D46" location="'別紙24（集学的治療提供体制）'!Print_Area" tooltip="別紙２４に移動します" display="別紙24"/>
    <hyperlink ref="D47" location="'別紙25（連携診療体制）'!Print_Area" tooltip="別紙２５に移動します" display="別紙25"/>
    <hyperlink ref="D51" location="'別紙26（グループ指定の状況）'!Print_Area" tooltip="別紙２６に移動します" display="別紙26"/>
    <hyperlink ref="D52" location="'別紙27（人材交流計画）'!Print_Area" tooltip="別紙２７に移動します" display="別紙27"/>
    <hyperlink ref="D56" location="'別紙28（グループ指定の状況）'!Print_Area" tooltip="別紙２８に移動します" display="別紙28"/>
  </hyperlinks>
  <printOptions horizontalCentered="1"/>
  <pageMargins left="0.39370078740157483" right="0.39370078740157483" top="0.59055118110236227" bottom="0.59055118110236227" header="0.35433070866141736" footer="0.27559055118110237"/>
  <pageSetup paperSize="9" scale="87" fitToHeight="0" orientation="portrait" cellComments="asDisplayed" r:id="rId1"/>
  <headerFooter>
    <oddHeader>&amp;Rver.2.0</oddHeader>
    <oddFooter>&amp;C&amp;P/&amp;N&amp;R&amp;A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showGridLines="0" view="pageBreakPreview" zoomScaleNormal="100" zoomScaleSheetLayoutView="100" zoomScalePageLayoutView="80" workbookViewId="0">
      <selection activeCell="G2" sqref="G2"/>
    </sheetView>
  </sheetViews>
  <sheetFormatPr defaultColWidth="8.875" defaultRowHeight="13.5" x14ac:dyDescent="0.15"/>
  <cols>
    <col min="1" max="1" width="3.625" style="316" customWidth="1"/>
    <col min="2" max="2" width="12.625" style="316" customWidth="1"/>
    <col min="3" max="4" width="8.625" style="316" customWidth="1"/>
    <col min="5" max="5" width="6.625" style="316" customWidth="1"/>
    <col min="6" max="6" width="17.625" style="316" customWidth="1"/>
    <col min="7" max="7" width="34.625" style="316" customWidth="1"/>
    <col min="8" max="8" width="15" style="316" customWidth="1"/>
    <col min="9" max="9" width="2.25" style="316" customWidth="1"/>
    <col min="10" max="10" width="80.625" style="316" customWidth="1"/>
    <col min="11" max="16384" width="8.875" style="316"/>
  </cols>
  <sheetData>
    <row r="1" spans="1:10" ht="19.5" customHeight="1" thickBot="1" x14ac:dyDescent="0.2">
      <c r="A1" s="1788" t="s">
        <v>1432</v>
      </c>
      <c r="B1" s="2281"/>
      <c r="C1" s="2281"/>
      <c r="D1" s="2281"/>
      <c r="E1" s="2281"/>
      <c r="F1" s="2281"/>
      <c r="G1" s="2281"/>
      <c r="I1" s="1161" t="s">
        <v>1724</v>
      </c>
    </row>
    <row r="2" spans="1:10" ht="35.1" customHeight="1" thickTop="1" thickBot="1" x14ac:dyDescent="0.2">
      <c r="A2" s="1789" t="s">
        <v>548</v>
      </c>
      <c r="B2" s="1789"/>
      <c r="C2" s="1789"/>
      <c r="D2" s="1789"/>
      <c r="E2" s="1789"/>
      <c r="F2" s="1804"/>
      <c r="G2" s="285" t="s">
        <v>438</v>
      </c>
      <c r="H2" s="2078" t="str">
        <f>IF(AND(B12&lt;&gt;"",C12&lt;&gt;"",D12&lt;&gt;"",E12&lt;&gt;"",F12&lt;&gt;"",G12&lt;&gt;"",G2&lt;&gt;""),"",IF(G2="あり","下の表の少なくとも１項目は入力してください",IF(G2="","←「あり」か「なし」を選択してください","")))</f>
        <v/>
      </c>
      <c r="I2" s="1161" t="s">
        <v>1907</v>
      </c>
    </row>
    <row r="3" spans="1:10" ht="5.0999999999999996" customHeight="1" thickTop="1" x14ac:dyDescent="0.15">
      <c r="A3" s="291"/>
      <c r="B3" s="291"/>
      <c r="C3" s="291"/>
      <c r="D3" s="291"/>
      <c r="E3" s="291"/>
      <c r="F3" s="291"/>
      <c r="G3" s="291"/>
      <c r="H3" s="2078"/>
      <c r="I3" s="75"/>
    </row>
    <row r="4" spans="1:10" ht="20.100000000000001" customHeight="1" x14ac:dyDescent="0.15">
      <c r="A4" s="291"/>
      <c r="B4" s="291"/>
      <c r="C4" s="291" t="s">
        <v>1431</v>
      </c>
      <c r="D4" s="291"/>
      <c r="E4" s="291"/>
      <c r="F4" s="753" t="s">
        <v>473</v>
      </c>
      <c r="G4" s="775" t="str">
        <f>表紙①!E2</f>
        <v>和泉市立総合医療センター</v>
      </c>
      <c r="H4" s="2078"/>
      <c r="I4" s="1161" t="s">
        <v>1967</v>
      </c>
    </row>
    <row r="5" spans="1:10" ht="20.100000000000001" customHeight="1" x14ac:dyDescent="0.15">
      <c r="F5" s="287" t="s">
        <v>2024</v>
      </c>
      <c r="G5" s="613" t="s">
        <v>2138</v>
      </c>
      <c r="J5" s="1478" t="s">
        <v>545</v>
      </c>
    </row>
    <row r="6" spans="1:10" ht="20.100000000000001" customHeight="1" x14ac:dyDescent="0.15">
      <c r="A6" s="2285" t="s">
        <v>1430</v>
      </c>
      <c r="B6" s="2285"/>
      <c r="C6" s="2285"/>
      <c r="D6" s="2285"/>
      <c r="E6" s="2285"/>
      <c r="F6" s="2285"/>
      <c r="G6" s="2285"/>
      <c r="J6" s="408"/>
    </row>
    <row r="7" spans="1:10" ht="99.95" customHeight="1" x14ac:dyDescent="0.15">
      <c r="A7" s="2286" t="s">
        <v>1429</v>
      </c>
      <c r="B7" s="2286"/>
      <c r="C7" s="2286"/>
      <c r="D7" s="2286"/>
      <c r="E7" s="2286"/>
      <c r="F7" s="2286"/>
      <c r="G7" s="2286"/>
      <c r="J7" s="408"/>
    </row>
    <row r="8" spans="1:10" ht="27.95" customHeight="1" x14ac:dyDescent="0.15">
      <c r="A8" s="2282"/>
      <c r="B8" s="2283" t="s">
        <v>1428</v>
      </c>
      <c r="C8" s="2284" t="s">
        <v>1427</v>
      </c>
      <c r="D8" s="2284" t="s">
        <v>1426</v>
      </c>
      <c r="E8" s="2280" t="s">
        <v>1313</v>
      </c>
      <c r="F8" s="2280" t="s">
        <v>1425</v>
      </c>
      <c r="G8" s="511" t="s">
        <v>1424</v>
      </c>
      <c r="J8" s="408"/>
    </row>
    <row r="9" spans="1:10" ht="18" customHeight="1" x14ac:dyDescent="0.15">
      <c r="A9" s="2282"/>
      <c r="B9" s="2283"/>
      <c r="C9" s="2284"/>
      <c r="D9" s="2284"/>
      <c r="E9" s="2280"/>
      <c r="F9" s="2280"/>
      <c r="G9" s="772" t="s">
        <v>1423</v>
      </c>
      <c r="J9" s="408"/>
    </row>
    <row r="10" spans="1:10" ht="18" customHeight="1" x14ac:dyDescent="0.15">
      <c r="A10" s="767" t="s">
        <v>1301</v>
      </c>
      <c r="B10" s="771" t="s">
        <v>1422</v>
      </c>
      <c r="C10" s="770">
        <v>4</v>
      </c>
      <c r="D10" s="770">
        <v>2</v>
      </c>
      <c r="E10" s="769" t="s">
        <v>481</v>
      </c>
      <c r="F10" s="769" t="s">
        <v>1421</v>
      </c>
      <c r="G10" s="768" t="s">
        <v>1420</v>
      </c>
      <c r="J10" s="408"/>
    </row>
    <row r="11" spans="1:10" ht="18" customHeight="1" thickBot="1" x14ac:dyDescent="0.2">
      <c r="A11" s="767" t="s">
        <v>1419</v>
      </c>
      <c r="B11" s="766" t="s">
        <v>489</v>
      </c>
      <c r="C11" s="765">
        <v>1</v>
      </c>
      <c r="D11" s="765">
        <v>1</v>
      </c>
      <c r="E11" s="764" t="s">
        <v>1418</v>
      </c>
      <c r="F11" s="764" t="s">
        <v>1417</v>
      </c>
      <c r="G11" s="763" t="s">
        <v>1416</v>
      </c>
      <c r="J11" s="408"/>
    </row>
    <row r="12" spans="1:10" ht="36" customHeight="1" thickBot="1" x14ac:dyDescent="0.2">
      <c r="A12" s="762">
        <v>1</v>
      </c>
      <c r="B12" s="760" t="s">
        <v>2436</v>
      </c>
      <c r="C12" s="761">
        <v>7</v>
      </c>
      <c r="D12" s="761">
        <v>8</v>
      </c>
      <c r="E12" s="760" t="s">
        <v>1308</v>
      </c>
      <c r="F12" s="760" t="s">
        <v>1495</v>
      </c>
      <c r="G12" s="759" t="s">
        <v>2439</v>
      </c>
      <c r="H12" s="1352" t="str">
        <f>IF(AND(G2="あり",B12&lt;&gt;"",C12&lt;&gt;"",D12&lt;&gt;"",E12&lt;&gt;"",F12&lt;&gt;"",G12&lt;&gt;""),"OK",IF(G2&lt;&gt;"あり","",IF(OR(B12="",C12="",D12="",E12="",F12="",G12=""),"未記入あり","")))</f>
        <v>OK</v>
      </c>
      <c r="J12" s="408"/>
    </row>
    <row r="13" spans="1:10" ht="36" customHeight="1" thickBot="1" x14ac:dyDescent="0.2">
      <c r="A13" s="762">
        <v>2</v>
      </c>
      <c r="B13" s="760" t="s">
        <v>2437</v>
      </c>
      <c r="C13" s="761">
        <v>10</v>
      </c>
      <c r="D13" s="761">
        <v>8</v>
      </c>
      <c r="E13" s="760" t="s">
        <v>1308</v>
      </c>
      <c r="F13" s="760" t="s">
        <v>2438</v>
      </c>
      <c r="G13" s="759" t="s">
        <v>2440</v>
      </c>
      <c r="J13" s="408"/>
    </row>
    <row r="14" spans="1:10" ht="36" customHeight="1" thickBot="1" x14ac:dyDescent="0.2">
      <c r="A14" s="762">
        <v>3</v>
      </c>
      <c r="B14" s="760"/>
      <c r="C14" s="761"/>
      <c r="D14" s="761"/>
      <c r="E14" s="760"/>
      <c r="F14" s="760"/>
      <c r="G14" s="759"/>
      <c r="J14" s="408"/>
    </row>
    <row r="15" spans="1:10" ht="36" customHeight="1" thickBot="1" x14ac:dyDescent="0.2">
      <c r="A15" s="762">
        <v>4</v>
      </c>
      <c r="B15" s="760"/>
      <c r="C15" s="761"/>
      <c r="D15" s="761"/>
      <c r="E15" s="760"/>
      <c r="F15" s="760"/>
      <c r="G15" s="759"/>
      <c r="J15" s="408"/>
    </row>
    <row r="16" spans="1:10" ht="36" customHeight="1" thickBot="1" x14ac:dyDescent="0.2">
      <c r="A16" s="762">
        <v>5</v>
      </c>
      <c r="B16" s="760"/>
      <c r="C16" s="761"/>
      <c r="D16" s="761"/>
      <c r="E16" s="760"/>
      <c r="F16" s="760"/>
      <c r="G16" s="759"/>
      <c r="J16" s="408"/>
    </row>
    <row r="17" spans="1:10" ht="36" customHeight="1" thickBot="1" x14ac:dyDescent="0.2">
      <c r="A17" s="762">
        <v>6</v>
      </c>
      <c r="B17" s="760"/>
      <c r="C17" s="761"/>
      <c r="D17" s="761"/>
      <c r="E17" s="760"/>
      <c r="F17" s="760"/>
      <c r="G17" s="759"/>
      <c r="J17" s="408"/>
    </row>
    <row r="18" spans="1:10" ht="36" customHeight="1" thickBot="1" x14ac:dyDescent="0.2">
      <c r="A18" s="762">
        <v>7</v>
      </c>
      <c r="B18" s="760"/>
      <c r="C18" s="761"/>
      <c r="D18" s="761"/>
      <c r="E18" s="760"/>
      <c r="F18" s="760"/>
      <c r="G18" s="759"/>
      <c r="J18" s="408"/>
    </row>
    <row r="19" spans="1:10" ht="36" customHeight="1" thickBot="1" x14ac:dyDescent="0.2">
      <c r="A19" s="762">
        <v>8</v>
      </c>
      <c r="B19" s="760"/>
      <c r="C19" s="761"/>
      <c r="D19" s="761"/>
      <c r="E19" s="760"/>
      <c r="F19" s="760"/>
      <c r="G19" s="759"/>
      <c r="J19" s="408"/>
    </row>
    <row r="20" spans="1:10" ht="36" customHeight="1" thickBot="1" x14ac:dyDescent="0.2">
      <c r="A20" s="762">
        <v>9</v>
      </c>
      <c r="B20" s="760"/>
      <c r="C20" s="761"/>
      <c r="D20" s="761"/>
      <c r="E20" s="760"/>
      <c r="F20" s="760"/>
      <c r="G20" s="759"/>
      <c r="J20" s="408"/>
    </row>
    <row r="21" spans="1:10" ht="36" customHeight="1" thickBot="1" x14ac:dyDescent="0.2">
      <c r="A21" s="762">
        <v>10</v>
      </c>
      <c r="B21" s="760"/>
      <c r="C21" s="761"/>
      <c r="D21" s="761"/>
      <c r="E21" s="760"/>
      <c r="F21" s="760"/>
      <c r="G21" s="759"/>
      <c r="J21" s="408"/>
    </row>
    <row r="22" spans="1:10" ht="36" customHeight="1" thickBot="1" x14ac:dyDescent="0.2">
      <c r="A22" s="762">
        <v>11</v>
      </c>
      <c r="B22" s="760"/>
      <c r="C22" s="761"/>
      <c r="D22" s="761"/>
      <c r="E22" s="760"/>
      <c r="F22" s="760"/>
      <c r="G22" s="759"/>
      <c r="J22" s="408"/>
    </row>
    <row r="23" spans="1:10" ht="36" customHeight="1" thickBot="1" x14ac:dyDescent="0.2">
      <c r="A23" s="762">
        <v>12</v>
      </c>
      <c r="B23" s="760"/>
      <c r="C23" s="761"/>
      <c r="D23" s="761"/>
      <c r="E23" s="760"/>
      <c r="F23" s="760"/>
      <c r="G23" s="759"/>
      <c r="J23" s="408"/>
    </row>
    <row r="24" spans="1:10" ht="36" customHeight="1" thickBot="1" x14ac:dyDescent="0.2">
      <c r="A24" s="762">
        <v>13</v>
      </c>
      <c r="B24" s="760"/>
      <c r="C24" s="761"/>
      <c r="D24" s="761"/>
      <c r="E24" s="760"/>
      <c r="F24" s="760"/>
      <c r="G24" s="759"/>
      <c r="J24" s="408"/>
    </row>
    <row r="25" spans="1:10" ht="36" customHeight="1" thickBot="1" x14ac:dyDescent="0.2">
      <c r="A25" s="762">
        <v>14</v>
      </c>
      <c r="B25" s="760"/>
      <c r="C25" s="761"/>
      <c r="D25" s="761"/>
      <c r="E25" s="760"/>
      <c r="F25" s="760"/>
      <c r="G25" s="759"/>
      <c r="J25" s="408"/>
    </row>
    <row r="26" spans="1:10" ht="36" customHeight="1" thickBot="1" x14ac:dyDescent="0.2">
      <c r="A26" s="762">
        <v>15</v>
      </c>
      <c r="B26" s="760"/>
      <c r="C26" s="761"/>
      <c r="D26" s="761"/>
      <c r="E26" s="760"/>
      <c r="F26" s="760"/>
      <c r="G26" s="759"/>
      <c r="J26" s="409"/>
    </row>
    <row r="27" spans="1:10" x14ac:dyDescent="0.15">
      <c r="H27" s="372" t="s">
        <v>552</v>
      </c>
      <c r="I27" s="372"/>
    </row>
  </sheetData>
  <sheetProtection formatCells="0" formatColumns="0" formatRows="0" insertHyperlinks="0"/>
  <mergeCells count="11">
    <mergeCell ref="H2:H4"/>
    <mergeCell ref="F8:F9"/>
    <mergeCell ref="A1:G1"/>
    <mergeCell ref="A8:A9"/>
    <mergeCell ref="B8:B9"/>
    <mergeCell ref="C8:C9"/>
    <mergeCell ref="D8:D9"/>
    <mergeCell ref="E8:E9"/>
    <mergeCell ref="A6:G6"/>
    <mergeCell ref="A7:G7"/>
    <mergeCell ref="A2:F2"/>
  </mergeCells>
  <phoneticPr fontId="4"/>
  <conditionalFormatting sqref="I3">
    <cfRule type="cellIs" dxfId="4" priority="1" stopIfTrue="1" operator="equal">
      <formula>"未入力あり"</formula>
    </cfRule>
  </conditionalFormatting>
  <dataValidations count="7">
    <dataValidation type="list" allowBlank="1" showInputMessage="1" showErrorMessage="1" sqref="G12:G26">
      <formula1>"初級認定者（みなし含む）,初級認定試験・受験予定,初級認定試験・受験なし,中級認定者"</formula1>
    </dataValidation>
    <dataValidation type="list" allowBlank="1" showInputMessage="1" showErrorMessage="1" prompt="表紙①に反映されます" sqref="G2">
      <formula1>"あり,なし"</formula1>
    </dataValidation>
    <dataValidation allowBlank="1" showInputMessage="1" showErrorMessage="1" prompt="表紙シートの病院名を反映" sqref="G4"/>
    <dataValidation type="decimal" imeMode="disabled" operator="greaterThanOrEqual" allowBlank="1" showInputMessage="1" showErrorMessage="1" prompt="年単位で入力" sqref="C12:D26">
      <formula1>0</formula1>
    </dataValidation>
    <dataValidation type="list" allowBlank="1" showInputMessage="1" showErrorMessage="1" sqref="F12:F26">
      <formula1>"専従(8割以上),専任(5割以上8割未満),兼任(5割未満)"</formula1>
    </dataValidation>
    <dataValidation type="list" allowBlank="1" showInputMessage="1" showErrorMessage="1" sqref="E12:E26">
      <formula1>"常勤,非常勤"</formula1>
    </dataValidation>
    <dataValidation type="list" allowBlank="1" showInputMessage="1" showErrorMessage="1" sqref="B12:B26">
      <formula1>"診療情報管理士,なし"</formula1>
    </dataValidation>
  </dataValidations>
  <hyperlinks>
    <hyperlink ref="I1" location="表紙①!D33" tooltip="表紙①に戻ります" display="表紙①に戻る"/>
    <hyperlink ref="I2" location="'様式4（機能別）'!N381" tooltip="様式4（機能別）に戻ります" display="様式4（機能別）のⅡ（地域がん診療連携拠点病院の指定要件について）に戻る"/>
    <hyperlink ref="I4" location="'様式4（機能別）'!N794"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9" fitToHeight="0" orientation="portrait" cellComments="asDisplayed" r:id="rId1"/>
  <headerFooter>
    <oddHeader>&amp;Rver.2.0</oddHeader>
    <oddFooter>&amp;C&amp;P/&amp;N&amp;R&amp;A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AV109"/>
  <sheetViews>
    <sheetView showGridLines="0" view="pageBreakPreview" zoomScaleNormal="100" zoomScaleSheetLayoutView="100" zoomScalePageLayoutView="80" workbookViewId="0">
      <selection activeCell="W2" sqref="W2"/>
    </sheetView>
  </sheetViews>
  <sheetFormatPr defaultColWidth="9" defaultRowHeight="12" x14ac:dyDescent="0.15"/>
  <cols>
    <col min="1" max="1" width="4.125" style="290" customWidth="1"/>
    <col min="2" max="2" width="15.625" style="290" customWidth="1"/>
    <col min="3" max="3" width="7.625" style="290" customWidth="1"/>
    <col min="4" max="4" width="25.625" style="290" customWidth="1"/>
    <col min="5" max="13" width="2.625" style="290" customWidth="1"/>
    <col min="14" max="14" width="1.625" style="290" customWidth="1"/>
    <col min="15" max="22" width="2.625" style="290" customWidth="1"/>
    <col min="23" max="23" width="4.625" style="290" customWidth="1"/>
    <col min="24" max="24" width="15" style="290" customWidth="1"/>
    <col min="25" max="25" width="2.25" style="290" customWidth="1"/>
    <col min="26" max="26" width="80.625" style="290" customWidth="1"/>
    <col min="27" max="16384" width="9" style="290"/>
  </cols>
  <sheetData>
    <row r="1" spans="1:48" ht="20.25" customHeight="1" thickBot="1" x14ac:dyDescent="0.2">
      <c r="A1" s="1803" t="s">
        <v>1453</v>
      </c>
      <c r="B1" s="1803"/>
      <c r="C1" s="1803"/>
      <c r="D1" s="1803"/>
      <c r="E1" s="1803"/>
      <c r="F1" s="1803"/>
      <c r="G1" s="1803"/>
      <c r="H1" s="1803"/>
      <c r="I1" s="1803"/>
      <c r="J1" s="1803"/>
      <c r="K1" s="1803"/>
      <c r="L1" s="1803"/>
      <c r="M1" s="1803"/>
      <c r="N1" s="1803"/>
      <c r="O1" s="1803"/>
      <c r="P1" s="1803"/>
      <c r="Q1" s="1803"/>
      <c r="R1" s="1803"/>
      <c r="S1" s="1803"/>
      <c r="T1" s="1803"/>
      <c r="U1" s="1803"/>
      <c r="V1" s="1803"/>
      <c r="W1" s="1803"/>
      <c r="X1" s="755"/>
      <c r="Y1" s="1161" t="s">
        <v>1724</v>
      </c>
      <c r="Z1" s="755"/>
    </row>
    <row r="2" spans="1:48" ht="24.95" customHeight="1" thickTop="1" thickBot="1" x14ac:dyDescent="0.2">
      <c r="A2" s="1857" t="s">
        <v>1452</v>
      </c>
      <c r="B2" s="1857"/>
      <c r="C2" s="1857"/>
      <c r="D2" s="1857"/>
      <c r="E2" s="1857"/>
      <c r="F2" s="1857"/>
      <c r="G2" s="1857"/>
      <c r="H2" s="1857"/>
      <c r="I2" s="1857"/>
      <c r="J2" s="1857"/>
      <c r="K2" s="1857"/>
      <c r="L2" s="1857"/>
      <c r="M2" s="1857"/>
      <c r="N2" s="1857"/>
      <c r="O2" s="1857"/>
      <c r="P2" s="1857"/>
      <c r="Q2" s="1857"/>
      <c r="R2" s="1857"/>
      <c r="S2" s="1857"/>
      <c r="T2" s="1857"/>
      <c r="U2" s="1857"/>
      <c r="V2" s="1858"/>
      <c r="W2" s="798" t="s">
        <v>438</v>
      </c>
      <c r="X2" s="2078" t="str">
        <f>IF(AND(M7&lt;&gt;"",M14&lt;&gt;"",M22&lt;&gt;"",M29&lt;&gt;"",W2&lt;&gt;""),"",IF(W2="あり","下の問い合わせ窓口について入力してください",IF(W2="","←「あり」か「なし」を選択してください","")))</f>
        <v/>
      </c>
      <c r="Y2" s="1161" t="s">
        <v>1730</v>
      </c>
    </row>
    <row r="3" spans="1:48" ht="5.0999999999999996" customHeight="1" thickTop="1" x14ac:dyDescent="0.15">
      <c r="A3" s="722"/>
      <c r="B3" s="722"/>
      <c r="C3" s="722"/>
      <c r="D3" s="722"/>
      <c r="E3" s="722"/>
      <c r="F3" s="722"/>
      <c r="G3" s="722"/>
      <c r="H3" s="722"/>
      <c r="I3" s="722"/>
      <c r="J3" s="722"/>
      <c r="K3" s="722"/>
      <c r="L3" s="722"/>
      <c r="M3" s="722"/>
      <c r="N3" s="722"/>
      <c r="O3" s="722"/>
      <c r="P3" s="722"/>
      <c r="Q3" s="722"/>
      <c r="R3" s="722"/>
      <c r="S3" s="722"/>
      <c r="T3" s="722"/>
      <c r="U3" s="722"/>
      <c r="V3" s="722"/>
      <c r="W3" s="722"/>
      <c r="X3" s="2078"/>
    </row>
    <row r="4" spans="1:48" ht="20.100000000000001" customHeight="1" x14ac:dyDescent="0.15">
      <c r="A4" s="722"/>
      <c r="B4" s="722"/>
      <c r="C4" s="722"/>
      <c r="D4" s="797" t="s">
        <v>473</v>
      </c>
      <c r="E4" s="2294" t="str">
        <f>表紙①!E2</f>
        <v>和泉市立総合医療センター</v>
      </c>
      <c r="F4" s="2295"/>
      <c r="G4" s="2295"/>
      <c r="H4" s="2295"/>
      <c r="I4" s="2295"/>
      <c r="J4" s="2295"/>
      <c r="K4" s="2295"/>
      <c r="L4" s="2295"/>
      <c r="M4" s="2295"/>
      <c r="N4" s="2295"/>
      <c r="O4" s="2295"/>
      <c r="P4" s="2295"/>
      <c r="Q4" s="2295"/>
      <c r="R4" s="2295"/>
      <c r="S4" s="2295"/>
      <c r="T4" s="2295"/>
      <c r="U4" s="2295"/>
      <c r="V4" s="2295"/>
      <c r="W4" s="2296"/>
      <c r="X4" s="2078"/>
      <c r="Y4" s="699"/>
      <c r="Z4" s="1472" t="s">
        <v>545</v>
      </c>
    </row>
    <row r="5" spans="1:48" s="453" customFormat="1" ht="20.100000000000001" customHeight="1" x14ac:dyDescent="0.15">
      <c r="A5" s="796" t="s">
        <v>1394</v>
      </c>
      <c r="B5" s="795" t="s">
        <v>2139</v>
      </c>
      <c r="C5" s="795"/>
      <c r="D5" s="795"/>
      <c r="E5" s="794"/>
      <c r="F5" s="794"/>
      <c r="G5" s="794"/>
      <c r="H5" s="794"/>
      <c r="I5" s="794"/>
      <c r="J5" s="794"/>
      <c r="K5" s="794"/>
      <c r="L5" s="794"/>
      <c r="M5" s="794"/>
      <c r="N5" s="794"/>
      <c r="O5" s="794"/>
      <c r="P5" s="794"/>
      <c r="Q5" s="794"/>
      <c r="R5" s="794"/>
      <c r="S5" s="794"/>
      <c r="T5" s="794"/>
      <c r="U5" s="794"/>
      <c r="V5" s="794"/>
      <c r="W5" s="794"/>
      <c r="X5" s="793"/>
      <c r="Y5" s="793"/>
      <c r="Z5" s="751"/>
      <c r="AA5" s="793"/>
      <c r="AB5" s="793"/>
      <c r="AC5" s="793"/>
      <c r="AD5" s="793"/>
      <c r="AE5" s="793"/>
      <c r="AF5" s="793"/>
      <c r="AG5" s="793"/>
      <c r="AH5" s="793"/>
      <c r="AI5" s="793"/>
      <c r="AJ5" s="793"/>
      <c r="AK5" s="793"/>
      <c r="AL5" s="793"/>
      <c r="AM5" s="793"/>
      <c r="AN5" s="793"/>
      <c r="AO5" s="793"/>
      <c r="AP5" s="793"/>
      <c r="AQ5" s="793"/>
      <c r="AR5" s="793"/>
      <c r="AS5" s="793"/>
      <c r="AT5" s="793"/>
      <c r="AU5" s="793"/>
      <c r="AV5" s="793"/>
    </row>
    <row r="6" spans="1:48" ht="22.15" customHeight="1" thickBot="1" x14ac:dyDescent="0.2">
      <c r="A6" s="785" t="s">
        <v>1451</v>
      </c>
      <c r="B6" s="2293" t="s">
        <v>1450</v>
      </c>
      <c r="C6" s="2293"/>
      <c r="D6" s="2293"/>
      <c r="E6" s="2293"/>
      <c r="F6" s="2293"/>
      <c r="G6" s="2293"/>
      <c r="H6" s="2293"/>
      <c r="I6" s="2293"/>
      <c r="J6" s="2293"/>
      <c r="K6" s="2293"/>
      <c r="L6" s="2293"/>
      <c r="M6" s="2293"/>
      <c r="N6" s="2293"/>
      <c r="O6" s="2293"/>
      <c r="P6" s="2293"/>
      <c r="Q6" s="2293"/>
      <c r="R6" s="2293"/>
      <c r="S6" s="2293"/>
      <c r="T6" s="2293"/>
      <c r="U6" s="2293"/>
      <c r="V6" s="2293"/>
      <c r="W6" s="2293"/>
      <c r="Z6" s="751"/>
    </row>
    <row r="7" spans="1:48" ht="21" customHeight="1" thickBot="1" x14ac:dyDescent="0.2">
      <c r="A7" s="1984">
        <v>1</v>
      </c>
      <c r="B7" s="2299" t="s">
        <v>1449</v>
      </c>
      <c r="C7" s="2300"/>
      <c r="D7" s="2300"/>
      <c r="E7" s="2300"/>
      <c r="F7" s="2300"/>
      <c r="G7" s="2300"/>
      <c r="H7" s="2300"/>
      <c r="I7" s="2300"/>
      <c r="J7" s="2300"/>
      <c r="K7" s="2300"/>
      <c r="L7" s="2301"/>
      <c r="M7" s="1948" t="s">
        <v>2441</v>
      </c>
      <c r="N7" s="2297"/>
      <c r="O7" s="2297"/>
      <c r="P7" s="2297"/>
      <c r="Q7" s="2297"/>
      <c r="R7" s="2297"/>
      <c r="S7" s="2297"/>
      <c r="T7" s="2297"/>
      <c r="U7" s="2297"/>
      <c r="V7" s="2297"/>
      <c r="W7" s="2298"/>
      <c r="X7" s="699"/>
      <c r="Y7" s="699"/>
      <c r="Z7" s="751"/>
    </row>
    <row r="8" spans="1:48" ht="15" customHeight="1" thickBot="1" x14ac:dyDescent="0.2">
      <c r="A8" s="1880"/>
      <c r="B8" s="783" t="s">
        <v>1446</v>
      </c>
      <c r="C8" s="782"/>
      <c r="D8" s="782"/>
      <c r="E8" s="782"/>
      <c r="F8" s="782"/>
      <c r="G8" s="782"/>
      <c r="H8" s="605"/>
      <c r="I8" s="605"/>
      <c r="J8" s="782"/>
      <c r="K8" s="782"/>
      <c r="L8" s="605"/>
      <c r="M8" s="699"/>
      <c r="N8" s="601"/>
      <c r="O8" s="601"/>
      <c r="P8" s="601"/>
      <c r="Q8" s="699"/>
      <c r="R8" s="699"/>
      <c r="S8" s="601"/>
      <c r="T8" s="601"/>
      <c r="U8" s="601"/>
      <c r="V8" s="601"/>
      <c r="W8" s="791"/>
      <c r="X8" s="699"/>
      <c r="Y8" s="699"/>
      <c r="Z8" s="751"/>
    </row>
    <row r="9" spans="1:48" ht="21" customHeight="1" thickBot="1" x14ac:dyDescent="0.2">
      <c r="A9" s="1880"/>
      <c r="B9" s="780" t="s">
        <v>1448</v>
      </c>
      <c r="C9" s="779"/>
      <c r="D9" s="778"/>
      <c r="E9" s="2302" t="s">
        <v>1436</v>
      </c>
      <c r="F9" s="2302"/>
      <c r="G9" s="2303"/>
      <c r="H9" s="2304" t="s">
        <v>2334</v>
      </c>
      <c r="I9" s="2305"/>
      <c r="J9" s="2306" t="s">
        <v>443</v>
      </c>
      <c r="K9" s="2307"/>
      <c r="L9" s="2304" t="s">
        <v>2334</v>
      </c>
      <c r="M9" s="2305"/>
      <c r="N9" s="2306" t="s">
        <v>1440</v>
      </c>
      <c r="O9" s="2308"/>
      <c r="P9" s="2307"/>
      <c r="Q9" s="2304" t="s">
        <v>2334</v>
      </c>
      <c r="R9" s="2305"/>
      <c r="S9" s="2306" t="s">
        <v>1434</v>
      </c>
      <c r="T9" s="2308"/>
      <c r="U9" s="2308"/>
      <c r="V9" s="2307"/>
      <c r="W9" s="777" t="s">
        <v>2334</v>
      </c>
      <c r="X9" s="699"/>
      <c r="Y9" s="699"/>
      <c r="Z9" s="751"/>
    </row>
    <row r="10" spans="1:48" ht="21" customHeight="1" thickBot="1" x14ac:dyDescent="0.2">
      <c r="A10" s="1880"/>
      <c r="B10" s="1983" t="s">
        <v>366</v>
      </c>
      <c r="C10" s="1983"/>
      <c r="D10" s="1966" t="s">
        <v>2442</v>
      </c>
      <c r="E10" s="1967"/>
      <c r="F10" s="1967"/>
      <c r="G10" s="1967"/>
      <c r="H10" s="1967"/>
      <c r="I10" s="1967"/>
      <c r="J10" s="1967"/>
      <c r="K10" s="1967"/>
      <c r="L10" s="1967"/>
      <c r="M10" s="1967"/>
      <c r="N10" s="1967"/>
      <c r="O10" s="1967"/>
      <c r="P10" s="1967"/>
      <c r="Q10" s="1967"/>
      <c r="R10" s="1967"/>
      <c r="S10" s="1967"/>
      <c r="T10" s="1967"/>
      <c r="U10" s="1967"/>
      <c r="V10" s="1967"/>
      <c r="W10" s="1968"/>
      <c r="X10" s="699"/>
      <c r="Y10" s="699"/>
      <c r="Z10" s="751"/>
    </row>
    <row r="11" spans="1:48" ht="54" customHeight="1" thickBot="1" x14ac:dyDescent="0.2">
      <c r="A11" s="1880"/>
      <c r="B11" s="2291" t="s">
        <v>1433</v>
      </c>
      <c r="C11" s="776" t="s">
        <v>87</v>
      </c>
      <c r="D11" s="1801" t="s">
        <v>2443</v>
      </c>
      <c r="E11" s="1846"/>
      <c r="F11" s="1846"/>
      <c r="G11" s="1846"/>
      <c r="H11" s="1846"/>
      <c r="I11" s="1846"/>
      <c r="J11" s="1846"/>
      <c r="K11" s="1846"/>
      <c r="L11" s="1846"/>
      <c r="M11" s="1846"/>
      <c r="N11" s="1846"/>
      <c r="O11" s="1846"/>
      <c r="P11" s="1846"/>
      <c r="Q11" s="1846"/>
      <c r="R11" s="1846"/>
      <c r="S11" s="1846"/>
      <c r="T11" s="1846"/>
      <c r="U11" s="1846"/>
      <c r="V11" s="1846"/>
      <c r="W11" s="1802"/>
      <c r="X11" s="699"/>
      <c r="Y11" s="699"/>
      <c r="Z11" s="751"/>
    </row>
    <row r="12" spans="1:48" ht="21" customHeight="1" thickBot="1" x14ac:dyDescent="0.2">
      <c r="A12" s="1880"/>
      <c r="B12" s="2292"/>
      <c r="C12" s="607" t="s">
        <v>1366</v>
      </c>
      <c r="D12" s="1895" t="s">
        <v>2444</v>
      </c>
      <c r="E12" s="1846"/>
      <c r="F12" s="1846"/>
      <c r="G12" s="1846"/>
      <c r="H12" s="1846"/>
      <c r="I12" s="1846"/>
      <c r="J12" s="1846"/>
      <c r="K12" s="1846"/>
      <c r="L12" s="1846"/>
      <c r="M12" s="1846"/>
      <c r="N12" s="1846"/>
      <c r="O12" s="1846"/>
      <c r="P12" s="1846"/>
      <c r="Q12" s="1846"/>
      <c r="R12" s="1846"/>
      <c r="S12" s="1846"/>
      <c r="T12" s="1846"/>
      <c r="U12" s="1846"/>
      <c r="V12" s="1846"/>
      <c r="W12" s="1802"/>
      <c r="X12" s="699"/>
      <c r="Y12" s="699"/>
      <c r="Z12" s="751"/>
    </row>
    <row r="13" spans="1:48" ht="21" customHeight="1" thickBot="1" x14ac:dyDescent="0.2">
      <c r="A13" s="1881"/>
      <c r="B13" s="2289" t="s">
        <v>2216</v>
      </c>
      <c r="C13" s="2290"/>
      <c r="D13" s="1966" t="s">
        <v>2445</v>
      </c>
      <c r="E13" s="1967"/>
      <c r="F13" s="1967"/>
      <c r="G13" s="1967"/>
      <c r="H13" s="1967"/>
      <c r="I13" s="1967"/>
      <c r="J13" s="1968"/>
      <c r="K13" s="2312" t="s">
        <v>365</v>
      </c>
      <c r="L13" s="2312"/>
      <c r="M13" s="2312"/>
      <c r="N13" s="1868">
        <v>2340</v>
      </c>
      <c r="O13" s="1868"/>
      <c r="P13" s="1868"/>
      <c r="Q13" s="1868"/>
      <c r="R13" s="1868"/>
      <c r="S13" s="1868"/>
      <c r="T13" s="1868"/>
      <c r="U13" s="1868"/>
      <c r="V13" s="1868"/>
      <c r="W13" s="1868"/>
      <c r="X13" s="699"/>
      <c r="Y13" s="699"/>
      <c r="Z13" s="751"/>
    </row>
    <row r="14" spans="1:48" ht="21.75" customHeight="1" x14ac:dyDescent="0.15">
      <c r="A14" s="1984">
        <v>2</v>
      </c>
      <c r="B14" s="2309" t="s">
        <v>1447</v>
      </c>
      <c r="C14" s="2310"/>
      <c r="D14" s="2310"/>
      <c r="E14" s="2310"/>
      <c r="F14" s="2310"/>
      <c r="G14" s="2310"/>
      <c r="H14" s="2310"/>
      <c r="I14" s="2310"/>
      <c r="J14" s="2310"/>
      <c r="K14" s="2310"/>
      <c r="L14" s="2311"/>
      <c r="M14" s="2315" t="s">
        <v>2441</v>
      </c>
      <c r="N14" s="2316"/>
      <c r="O14" s="2316"/>
      <c r="P14" s="2316"/>
      <c r="Q14" s="2316"/>
      <c r="R14" s="2316"/>
      <c r="S14" s="2316"/>
      <c r="T14" s="2316"/>
      <c r="U14" s="2316"/>
      <c r="V14" s="2316"/>
      <c r="W14" s="2317"/>
      <c r="X14" s="699"/>
      <c r="Y14" s="699"/>
      <c r="Z14" s="751"/>
    </row>
    <row r="15" spans="1:48" ht="15" customHeight="1" thickBot="1" x14ac:dyDescent="0.2">
      <c r="A15" s="1880"/>
      <c r="B15" s="783" t="s">
        <v>1446</v>
      </c>
      <c r="C15" s="782"/>
      <c r="D15" s="782"/>
      <c r="E15" s="782"/>
      <c r="F15" s="782"/>
      <c r="G15" s="782"/>
      <c r="H15" s="782"/>
      <c r="I15" s="782"/>
      <c r="J15" s="782"/>
      <c r="K15" s="782"/>
      <c r="L15" s="782"/>
      <c r="M15" s="782"/>
      <c r="N15" s="782"/>
      <c r="O15" s="782"/>
      <c r="P15" s="782"/>
      <c r="Q15" s="782"/>
      <c r="R15" s="782"/>
      <c r="S15" s="782"/>
      <c r="T15" s="782"/>
      <c r="U15" s="782"/>
      <c r="V15" s="782"/>
      <c r="W15" s="790"/>
      <c r="X15" s="699"/>
      <c r="Y15" s="699"/>
      <c r="Z15" s="751"/>
    </row>
    <row r="16" spans="1:48" s="786" customFormat="1" ht="21" customHeight="1" thickBot="1" x14ac:dyDescent="0.2">
      <c r="A16" s="1880"/>
      <c r="B16" s="780" t="s">
        <v>1441</v>
      </c>
      <c r="C16" s="779"/>
      <c r="D16" s="778"/>
      <c r="E16" s="2302" t="s">
        <v>1436</v>
      </c>
      <c r="F16" s="2302"/>
      <c r="G16" s="2303"/>
      <c r="H16" s="2304" t="s">
        <v>2334</v>
      </c>
      <c r="I16" s="2305"/>
      <c r="J16" s="2306" t="s">
        <v>443</v>
      </c>
      <c r="K16" s="2307"/>
      <c r="L16" s="2304" t="s">
        <v>2334</v>
      </c>
      <c r="M16" s="2305"/>
      <c r="N16" s="2306" t="s">
        <v>1445</v>
      </c>
      <c r="O16" s="2308"/>
      <c r="P16" s="2307"/>
      <c r="Q16" s="2304" t="s">
        <v>2334</v>
      </c>
      <c r="R16" s="2305"/>
      <c r="S16" s="2306" t="s">
        <v>1434</v>
      </c>
      <c r="T16" s="2308"/>
      <c r="U16" s="2308"/>
      <c r="V16" s="2307"/>
      <c r="W16" s="777" t="s">
        <v>2334</v>
      </c>
      <c r="Y16" s="789"/>
      <c r="Z16" s="788"/>
      <c r="AC16" s="787"/>
    </row>
    <row r="17" spans="1:26" ht="21" customHeight="1" thickBot="1" x14ac:dyDescent="0.2">
      <c r="A17" s="1880"/>
      <c r="B17" s="1983" t="s">
        <v>366</v>
      </c>
      <c r="C17" s="1983"/>
      <c r="D17" s="1966" t="s">
        <v>2442</v>
      </c>
      <c r="E17" s="1967"/>
      <c r="F17" s="1967"/>
      <c r="G17" s="1967"/>
      <c r="H17" s="1967"/>
      <c r="I17" s="1967"/>
      <c r="J17" s="1967"/>
      <c r="K17" s="1967"/>
      <c r="L17" s="1967"/>
      <c r="M17" s="1967"/>
      <c r="N17" s="1967"/>
      <c r="O17" s="1967"/>
      <c r="P17" s="1967"/>
      <c r="Q17" s="1967"/>
      <c r="R17" s="1967"/>
      <c r="S17" s="1967"/>
      <c r="T17" s="1967"/>
      <c r="U17" s="1967"/>
      <c r="V17" s="1967"/>
      <c r="W17" s="1968"/>
      <c r="Z17" s="751"/>
    </row>
    <row r="18" spans="1:26" ht="53.25" customHeight="1" thickBot="1" x14ac:dyDescent="0.2">
      <c r="A18" s="1880"/>
      <c r="B18" s="2291" t="s">
        <v>1433</v>
      </c>
      <c r="C18" s="776" t="s">
        <v>87</v>
      </c>
      <c r="D18" s="1801" t="s">
        <v>2443</v>
      </c>
      <c r="E18" s="1846"/>
      <c r="F18" s="1846"/>
      <c r="G18" s="1846"/>
      <c r="H18" s="1846"/>
      <c r="I18" s="1846"/>
      <c r="J18" s="1846"/>
      <c r="K18" s="1846"/>
      <c r="L18" s="1846"/>
      <c r="M18" s="1846"/>
      <c r="N18" s="1846"/>
      <c r="O18" s="1846"/>
      <c r="P18" s="1846"/>
      <c r="Q18" s="1846"/>
      <c r="R18" s="1846"/>
      <c r="S18" s="1846"/>
      <c r="T18" s="1846"/>
      <c r="U18" s="1846"/>
      <c r="V18" s="1846"/>
      <c r="W18" s="1802"/>
      <c r="Z18" s="751"/>
    </row>
    <row r="19" spans="1:26" ht="21" customHeight="1" thickBot="1" x14ac:dyDescent="0.2">
      <c r="A19" s="1880"/>
      <c r="B19" s="2292"/>
      <c r="C19" s="607" t="s">
        <v>1366</v>
      </c>
      <c r="D19" s="1895" t="s">
        <v>2444</v>
      </c>
      <c r="E19" s="1846"/>
      <c r="F19" s="1846"/>
      <c r="G19" s="1846"/>
      <c r="H19" s="1846"/>
      <c r="I19" s="1846"/>
      <c r="J19" s="1846"/>
      <c r="K19" s="1846"/>
      <c r="L19" s="1846"/>
      <c r="M19" s="1846"/>
      <c r="N19" s="1846"/>
      <c r="O19" s="1846"/>
      <c r="P19" s="1846"/>
      <c r="Q19" s="1846"/>
      <c r="R19" s="1846"/>
      <c r="S19" s="1846"/>
      <c r="T19" s="1846"/>
      <c r="U19" s="1846"/>
      <c r="V19" s="1846"/>
      <c r="W19" s="1802"/>
      <c r="Z19" s="751"/>
    </row>
    <row r="20" spans="1:26" ht="30" customHeight="1" thickBot="1" x14ac:dyDescent="0.2">
      <c r="A20" s="1881"/>
      <c r="B20" s="2289" t="s">
        <v>2216</v>
      </c>
      <c r="C20" s="2290"/>
      <c r="D20" s="1966" t="s">
        <v>2300</v>
      </c>
      <c r="E20" s="1967"/>
      <c r="F20" s="1967"/>
      <c r="G20" s="1967"/>
      <c r="H20" s="1967"/>
      <c r="I20" s="1967"/>
      <c r="J20" s="1968"/>
      <c r="K20" s="2312" t="s">
        <v>365</v>
      </c>
      <c r="L20" s="2312"/>
      <c r="M20" s="2312"/>
      <c r="N20" s="1868">
        <v>2340</v>
      </c>
      <c r="O20" s="1868"/>
      <c r="P20" s="1868"/>
      <c r="Q20" s="1868"/>
      <c r="R20" s="1868"/>
      <c r="S20" s="1868"/>
      <c r="T20" s="1868"/>
      <c r="U20" s="1868"/>
      <c r="V20" s="1868"/>
      <c r="W20" s="1868"/>
      <c r="Y20" s="694"/>
      <c r="Z20" s="751"/>
    </row>
    <row r="21" spans="1:26" ht="24" customHeight="1" thickBot="1" x14ac:dyDescent="0.2">
      <c r="A21" s="785" t="s">
        <v>1444</v>
      </c>
      <c r="B21" s="784" t="s">
        <v>1443</v>
      </c>
      <c r="C21" s="784"/>
      <c r="D21" s="784"/>
      <c r="E21" s="784"/>
      <c r="F21" s="784"/>
      <c r="G21" s="784"/>
      <c r="H21" s="784"/>
      <c r="I21" s="784"/>
      <c r="J21" s="784"/>
      <c r="K21" s="784"/>
      <c r="L21" s="784"/>
      <c r="M21" s="784"/>
      <c r="N21" s="784"/>
      <c r="O21" s="784"/>
      <c r="P21" s="784"/>
      <c r="Q21" s="784"/>
      <c r="R21" s="784"/>
      <c r="S21" s="784"/>
      <c r="T21" s="784"/>
      <c r="U21" s="784"/>
      <c r="V21" s="784"/>
      <c r="W21" s="784"/>
      <c r="Z21" s="751"/>
    </row>
    <row r="22" spans="1:26" ht="20.25" customHeight="1" thickBot="1" x14ac:dyDescent="0.2">
      <c r="A22" s="1984">
        <v>1</v>
      </c>
      <c r="B22" s="1946" t="s">
        <v>1442</v>
      </c>
      <c r="C22" s="1947"/>
      <c r="D22" s="1947"/>
      <c r="E22" s="1947"/>
      <c r="F22" s="1947"/>
      <c r="G22" s="1947"/>
      <c r="H22" s="1947"/>
      <c r="I22" s="1947"/>
      <c r="J22" s="1947"/>
      <c r="K22" s="1947"/>
      <c r="L22" s="2314"/>
      <c r="M22" s="1948" t="s">
        <v>2446</v>
      </c>
      <c r="N22" s="2297"/>
      <c r="O22" s="2297"/>
      <c r="P22" s="2297"/>
      <c r="Q22" s="2297"/>
      <c r="R22" s="2297"/>
      <c r="S22" s="2297"/>
      <c r="T22" s="2297"/>
      <c r="U22" s="2297"/>
      <c r="V22" s="2297"/>
      <c r="W22" s="2298"/>
      <c r="Z22" s="751"/>
    </row>
    <row r="23" spans="1:26" ht="24" customHeight="1" thickBot="1" x14ac:dyDescent="0.2">
      <c r="A23" s="2287"/>
      <c r="B23" s="783" t="s">
        <v>1438</v>
      </c>
      <c r="C23" s="782"/>
      <c r="D23" s="782"/>
      <c r="E23" s="782"/>
      <c r="F23" s="782"/>
      <c r="G23" s="782"/>
      <c r="H23" s="782"/>
      <c r="I23" s="782"/>
      <c r="J23" s="782"/>
      <c r="K23" s="782"/>
      <c r="L23" s="782"/>
      <c r="M23" s="601"/>
      <c r="N23" s="601"/>
      <c r="O23" s="601"/>
      <c r="P23" s="601"/>
      <c r="Q23" s="601"/>
      <c r="R23" s="601"/>
      <c r="S23" s="601"/>
      <c r="T23" s="601"/>
      <c r="U23" s="601"/>
      <c r="V23" s="601"/>
      <c r="W23" s="781"/>
      <c r="Z23" s="751"/>
    </row>
    <row r="24" spans="1:26" ht="24" customHeight="1" thickBot="1" x14ac:dyDescent="0.2">
      <c r="A24" s="2287"/>
      <c r="B24" s="780" t="s">
        <v>1441</v>
      </c>
      <c r="C24" s="779"/>
      <c r="D24" s="778"/>
      <c r="E24" s="2302" t="s">
        <v>1436</v>
      </c>
      <c r="F24" s="2302"/>
      <c r="G24" s="2303"/>
      <c r="H24" s="2304" t="s">
        <v>2334</v>
      </c>
      <c r="I24" s="2305"/>
      <c r="J24" s="2306" t="s">
        <v>443</v>
      </c>
      <c r="K24" s="2307"/>
      <c r="L24" s="2304" t="s">
        <v>2334</v>
      </c>
      <c r="M24" s="2305"/>
      <c r="N24" s="2306" t="s">
        <v>1440</v>
      </c>
      <c r="O24" s="2308"/>
      <c r="P24" s="2307"/>
      <c r="Q24" s="2304" t="s">
        <v>2334</v>
      </c>
      <c r="R24" s="2305"/>
      <c r="S24" s="2306" t="s">
        <v>1434</v>
      </c>
      <c r="T24" s="2308"/>
      <c r="U24" s="2308"/>
      <c r="V24" s="2307"/>
      <c r="W24" s="777" t="s">
        <v>2334</v>
      </c>
      <c r="Z24" s="751"/>
    </row>
    <row r="25" spans="1:26" ht="24" customHeight="1" thickBot="1" x14ac:dyDescent="0.2">
      <c r="A25" s="2287"/>
      <c r="B25" s="1983" t="s">
        <v>366</v>
      </c>
      <c r="C25" s="1983"/>
      <c r="D25" s="1966" t="s">
        <v>2442</v>
      </c>
      <c r="E25" s="1967"/>
      <c r="F25" s="1967"/>
      <c r="G25" s="1967"/>
      <c r="H25" s="1967"/>
      <c r="I25" s="1967"/>
      <c r="J25" s="1967"/>
      <c r="K25" s="1967"/>
      <c r="L25" s="1967"/>
      <c r="M25" s="1967"/>
      <c r="N25" s="1967"/>
      <c r="O25" s="1967"/>
      <c r="P25" s="1967"/>
      <c r="Q25" s="1967"/>
      <c r="R25" s="1967"/>
      <c r="S25" s="1967"/>
      <c r="T25" s="1967"/>
      <c r="U25" s="1967"/>
      <c r="V25" s="1967"/>
      <c r="W25" s="1968"/>
      <c r="Z25" s="751"/>
    </row>
    <row r="26" spans="1:26" ht="54" customHeight="1" thickBot="1" x14ac:dyDescent="0.2">
      <c r="A26" s="2287"/>
      <c r="B26" s="2291" t="s">
        <v>1433</v>
      </c>
      <c r="C26" s="776" t="s">
        <v>87</v>
      </c>
      <c r="D26" s="1801" t="s">
        <v>2442</v>
      </c>
      <c r="E26" s="1846"/>
      <c r="F26" s="1846"/>
      <c r="G26" s="1846"/>
      <c r="H26" s="1846"/>
      <c r="I26" s="1846"/>
      <c r="J26" s="1846"/>
      <c r="K26" s="1846"/>
      <c r="L26" s="1846"/>
      <c r="M26" s="1846"/>
      <c r="N26" s="1846"/>
      <c r="O26" s="1846"/>
      <c r="P26" s="1846"/>
      <c r="Q26" s="1846"/>
      <c r="R26" s="1846"/>
      <c r="S26" s="1846"/>
      <c r="T26" s="1846"/>
      <c r="U26" s="1846"/>
      <c r="V26" s="1846"/>
      <c r="W26" s="1802"/>
      <c r="Z26" s="751"/>
    </row>
    <row r="27" spans="1:26" ht="24" customHeight="1" thickBot="1" x14ac:dyDescent="0.2">
      <c r="A27" s="2287"/>
      <c r="B27" s="2292"/>
      <c r="C27" s="607" t="s">
        <v>1366</v>
      </c>
      <c r="D27" s="1895" t="s">
        <v>2444</v>
      </c>
      <c r="E27" s="1846"/>
      <c r="F27" s="1846"/>
      <c r="G27" s="1846"/>
      <c r="H27" s="1846"/>
      <c r="I27" s="1846"/>
      <c r="J27" s="1846"/>
      <c r="K27" s="1846"/>
      <c r="L27" s="1846"/>
      <c r="M27" s="1846"/>
      <c r="N27" s="1846"/>
      <c r="O27" s="1846"/>
      <c r="P27" s="1846"/>
      <c r="Q27" s="1846"/>
      <c r="R27" s="1846"/>
      <c r="S27" s="1846"/>
      <c r="T27" s="1846"/>
      <c r="U27" s="1846"/>
      <c r="V27" s="1846"/>
      <c r="W27" s="1802"/>
      <c r="Z27" s="751"/>
    </row>
    <row r="28" spans="1:26" ht="24" customHeight="1" thickBot="1" x14ac:dyDescent="0.2">
      <c r="A28" s="2288"/>
      <c r="B28" s="2289" t="s">
        <v>2216</v>
      </c>
      <c r="C28" s="2290"/>
      <c r="D28" s="1966" t="s">
        <v>2300</v>
      </c>
      <c r="E28" s="1967"/>
      <c r="F28" s="1967"/>
      <c r="G28" s="1967"/>
      <c r="H28" s="1967"/>
      <c r="I28" s="1967"/>
      <c r="J28" s="1968"/>
      <c r="K28" s="2312" t="s">
        <v>365</v>
      </c>
      <c r="L28" s="2312"/>
      <c r="M28" s="2312"/>
      <c r="N28" s="1868">
        <v>2340</v>
      </c>
      <c r="O28" s="1868"/>
      <c r="P28" s="1868"/>
      <c r="Q28" s="1868"/>
      <c r="R28" s="1868"/>
      <c r="S28" s="1868"/>
      <c r="T28" s="1868"/>
      <c r="U28" s="1868"/>
      <c r="V28" s="1868"/>
      <c r="W28" s="1868"/>
      <c r="Z28" s="751"/>
    </row>
    <row r="29" spans="1:26" ht="21" customHeight="1" thickBot="1" x14ac:dyDescent="0.2">
      <c r="A29" s="1984">
        <v>2</v>
      </c>
      <c r="B29" s="2309" t="s">
        <v>1439</v>
      </c>
      <c r="C29" s="2310"/>
      <c r="D29" s="2310"/>
      <c r="E29" s="2310"/>
      <c r="F29" s="2310"/>
      <c r="G29" s="2310"/>
      <c r="H29" s="2310"/>
      <c r="I29" s="2310"/>
      <c r="J29" s="2310"/>
      <c r="K29" s="2310"/>
      <c r="L29" s="2313"/>
      <c r="M29" s="1948" t="s">
        <v>2446</v>
      </c>
      <c r="N29" s="2297"/>
      <c r="O29" s="2297"/>
      <c r="P29" s="2297"/>
      <c r="Q29" s="2297"/>
      <c r="R29" s="2297"/>
      <c r="S29" s="2297"/>
      <c r="T29" s="2297"/>
      <c r="U29" s="2297"/>
      <c r="V29" s="2297"/>
      <c r="W29" s="2298"/>
      <c r="Z29" s="751"/>
    </row>
    <row r="30" spans="1:26" ht="24" customHeight="1" thickBot="1" x14ac:dyDescent="0.2">
      <c r="A30" s="1880"/>
      <c r="B30" s="783" t="s">
        <v>1438</v>
      </c>
      <c r="C30" s="782"/>
      <c r="D30" s="782"/>
      <c r="E30" s="782"/>
      <c r="F30" s="782"/>
      <c r="G30" s="782"/>
      <c r="H30" s="782"/>
      <c r="I30" s="782"/>
      <c r="J30" s="782"/>
      <c r="K30" s="782"/>
      <c r="L30" s="782"/>
      <c r="M30" s="601"/>
      <c r="N30" s="601"/>
      <c r="O30" s="601"/>
      <c r="P30" s="601"/>
      <c r="Q30" s="601"/>
      <c r="R30" s="601"/>
      <c r="S30" s="601"/>
      <c r="T30" s="601"/>
      <c r="U30" s="601"/>
      <c r="V30" s="601"/>
      <c r="W30" s="781"/>
      <c r="Z30" s="751"/>
    </row>
    <row r="31" spans="1:26" ht="24" customHeight="1" thickBot="1" x14ac:dyDescent="0.2">
      <c r="A31" s="1880"/>
      <c r="B31" s="780" t="s">
        <v>1437</v>
      </c>
      <c r="C31" s="779"/>
      <c r="D31" s="778"/>
      <c r="E31" s="2302" t="s">
        <v>1436</v>
      </c>
      <c r="F31" s="2302"/>
      <c r="G31" s="2303"/>
      <c r="H31" s="2304" t="s">
        <v>2334</v>
      </c>
      <c r="I31" s="2305"/>
      <c r="J31" s="2306" t="s">
        <v>443</v>
      </c>
      <c r="K31" s="2307"/>
      <c r="L31" s="2304" t="s">
        <v>2334</v>
      </c>
      <c r="M31" s="2305"/>
      <c r="N31" s="2306" t="s">
        <v>1435</v>
      </c>
      <c r="O31" s="2308"/>
      <c r="P31" s="2307"/>
      <c r="Q31" s="2304" t="s">
        <v>2334</v>
      </c>
      <c r="R31" s="2305"/>
      <c r="S31" s="2306" t="s">
        <v>1434</v>
      </c>
      <c r="T31" s="2308"/>
      <c r="U31" s="2308"/>
      <c r="V31" s="2307"/>
      <c r="W31" s="777" t="s">
        <v>2334</v>
      </c>
      <c r="Z31" s="751"/>
    </row>
    <row r="32" spans="1:26" ht="24" customHeight="1" thickBot="1" x14ac:dyDescent="0.2">
      <c r="A32" s="1880"/>
      <c r="B32" s="1983" t="s">
        <v>366</v>
      </c>
      <c r="C32" s="1983"/>
      <c r="D32" s="1966" t="s">
        <v>2442</v>
      </c>
      <c r="E32" s="1967"/>
      <c r="F32" s="1967"/>
      <c r="G32" s="1967"/>
      <c r="H32" s="1967"/>
      <c r="I32" s="1967"/>
      <c r="J32" s="1967"/>
      <c r="K32" s="1967"/>
      <c r="L32" s="1967"/>
      <c r="M32" s="1967"/>
      <c r="N32" s="1967"/>
      <c r="O32" s="1967"/>
      <c r="P32" s="1967"/>
      <c r="Q32" s="1967"/>
      <c r="R32" s="1967"/>
      <c r="S32" s="1967"/>
      <c r="T32" s="1967"/>
      <c r="U32" s="1967"/>
      <c r="V32" s="1967"/>
      <c r="W32" s="1968"/>
      <c r="Z32" s="751"/>
    </row>
    <row r="33" spans="1:26" ht="53.25" customHeight="1" thickBot="1" x14ac:dyDescent="0.2">
      <c r="A33" s="1880"/>
      <c r="B33" s="2291" t="s">
        <v>1433</v>
      </c>
      <c r="C33" s="776" t="s">
        <v>87</v>
      </c>
      <c r="D33" s="1801" t="s">
        <v>2442</v>
      </c>
      <c r="E33" s="1846"/>
      <c r="F33" s="1846"/>
      <c r="G33" s="1846"/>
      <c r="H33" s="1846"/>
      <c r="I33" s="1846"/>
      <c r="J33" s="1846"/>
      <c r="K33" s="1846"/>
      <c r="L33" s="1846"/>
      <c r="M33" s="1846"/>
      <c r="N33" s="1846"/>
      <c r="O33" s="1846"/>
      <c r="P33" s="1846"/>
      <c r="Q33" s="1846"/>
      <c r="R33" s="1846"/>
      <c r="S33" s="1846"/>
      <c r="T33" s="1846"/>
      <c r="U33" s="1846"/>
      <c r="V33" s="1846"/>
      <c r="W33" s="1802"/>
      <c r="Z33" s="751"/>
    </row>
    <row r="34" spans="1:26" ht="24" customHeight="1" thickBot="1" x14ac:dyDescent="0.2">
      <c r="A34" s="1880"/>
      <c r="B34" s="2292"/>
      <c r="C34" s="607" t="s">
        <v>1358</v>
      </c>
      <c r="D34" s="1895" t="s">
        <v>2444</v>
      </c>
      <c r="E34" s="1846"/>
      <c r="F34" s="1846"/>
      <c r="G34" s="1846"/>
      <c r="H34" s="1846"/>
      <c r="I34" s="1846"/>
      <c r="J34" s="1846"/>
      <c r="K34" s="1846"/>
      <c r="L34" s="1846"/>
      <c r="M34" s="1846"/>
      <c r="N34" s="1846"/>
      <c r="O34" s="1846"/>
      <c r="P34" s="1846"/>
      <c r="Q34" s="1846"/>
      <c r="R34" s="1846"/>
      <c r="S34" s="1846"/>
      <c r="T34" s="1846"/>
      <c r="U34" s="1846"/>
      <c r="V34" s="1846"/>
      <c r="W34" s="1802"/>
      <c r="Z34" s="751"/>
    </row>
    <row r="35" spans="1:26" ht="24" customHeight="1" thickBot="1" x14ac:dyDescent="0.2">
      <c r="A35" s="1880"/>
      <c r="B35" s="2289" t="s">
        <v>2216</v>
      </c>
      <c r="C35" s="2290"/>
      <c r="D35" s="1966" t="s">
        <v>2300</v>
      </c>
      <c r="E35" s="1967"/>
      <c r="F35" s="1967"/>
      <c r="G35" s="1967"/>
      <c r="H35" s="1967"/>
      <c r="I35" s="1967"/>
      <c r="J35" s="1968"/>
      <c r="K35" s="2312" t="s">
        <v>365</v>
      </c>
      <c r="L35" s="2312"/>
      <c r="M35" s="2312"/>
      <c r="N35" s="1868">
        <v>2340</v>
      </c>
      <c r="O35" s="1868"/>
      <c r="P35" s="1868"/>
      <c r="Q35" s="1868"/>
      <c r="R35" s="1868"/>
      <c r="S35" s="1868"/>
      <c r="T35" s="1868"/>
      <c r="U35" s="1868"/>
      <c r="V35" s="1868"/>
      <c r="W35" s="1868"/>
      <c r="Z35" s="751"/>
    </row>
    <row r="36" spans="1:26" ht="24" customHeight="1" x14ac:dyDescent="0.15">
      <c r="C36" s="304"/>
      <c r="D36" s="304"/>
      <c r="E36" s="304"/>
      <c r="F36" s="304"/>
      <c r="G36" s="304"/>
      <c r="H36" s="304"/>
      <c r="I36" s="304"/>
      <c r="J36" s="304"/>
      <c r="K36" s="304"/>
      <c r="L36" s="304"/>
      <c r="M36" s="304"/>
      <c r="N36" s="304"/>
      <c r="O36" s="304"/>
      <c r="P36" s="304"/>
      <c r="Q36" s="304"/>
      <c r="R36" s="304"/>
      <c r="S36" s="304"/>
      <c r="T36" s="304"/>
      <c r="U36" s="304"/>
      <c r="V36" s="304"/>
    </row>
    <row r="37" spans="1:26" ht="24" customHeight="1" x14ac:dyDescent="0.15"/>
    <row r="38" spans="1:26" ht="24" customHeight="1" x14ac:dyDescent="0.15"/>
    <row r="39" spans="1:26" ht="24" customHeight="1" x14ac:dyDescent="0.15"/>
    <row r="40" spans="1:26" ht="5.0999999999999996" customHeight="1" x14ac:dyDescent="0.15"/>
    <row r="41" spans="1:26" ht="18" customHeight="1" x14ac:dyDescent="0.15"/>
    <row r="42" spans="1:26" ht="18" customHeight="1" x14ac:dyDescent="0.15"/>
    <row r="43" spans="1:26" ht="25.5" customHeight="1" x14ac:dyDescent="0.15"/>
    <row r="44" spans="1:26" ht="18" customHeight="1" x14ac:dyDescent="0.15"/>
    <row r="45" spans="1:26" ht="18" customHeight="1" x14ac:dyDescent="0.15"/>
    <row r="46" spans="1:26" ht="25.5" customHeight="1" x14ac:dyDescent="0.15"/>
    <row r="47" spans="1:26" ht="30" customHeight="1" x14ac:dyDescent="0.15"/>
    <row r="48" spans="1:26" ht="45" customHeight="1" x14ac:dyDescent="0.15">
      <c r="Y48" s="685"/>
    </row>
    <row r="49" ht="24" customHeight="1" x14ac:dyDescent="0.15"/>
    <row r="50" ht="24" customHeight="1" x14ac:dyDescent="0.15"/>
    <row r="51" ht="24" customHeight="1" x14ac:dyDescent="0.15"/>
    <row r="52" ht="24" customHeight="1" x14ac:dyDescent="0.15"/>
    <row r="53" ht="24" customHeight="1" x14ac:dyDescent="0.15"/>
    <row r="54" ht="24" customHeight="1" x14ac:dyDescent="0.15"/>
    <row r="55" ht="24" customHeight="1" x14ac:dyDescent="0.15"/>
    <row r="56" ht="24" customHeight="1" x14ac:dyDescent="0.15"/>
    <row r="57" ht="24" customHeight="1" x14ac:dyDescent="0.15"/>
    <row r="58" ht="30" customHeight="1" x14ac:dyDescent="0.15"/>
    <row r="59" ht="25.5" customHeight="1" x14ac:dyDescent="0.15"/>
    <row r="60" ht="18" customHeight="1" x14ac:dyDescent="0.15"/>
    <row r="61" ht="18" customHeight="1" x14ac:dyDescent="0.15"/>
    <row r="62" ht="25.5" customHeight="1" x14ac:dyDescent="0.15"/>
    <row r="63" ht="30" customHeight="1" x14ac:dyDescent="0.15"/>
    <row r="64" ht="45"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row r="74" ht="30" customHeight="1" x14ac:dyDescent="0.15"/>
    <row r="75" ht="5.0999999999999996" customHeight="1" x14ac:dyDescent="0.15"/>
    <row r="76" ht="20.25" customHeight="1" x14ac:dyDescent="0.15"/>
    <row r="77" ht="25.5" customHeight="1" x14ac:dyDescent="0.15"/>
    <row r="78" ht="20.25" customHeight="1" x14ac:dyDescent="0.15"/>
    <row r="79" ht="18" customHeight="1" x14ac:dyDescent="0.15"/>
    <row r="80" ht="25.5" customHeight="1" x14ac:dyDescent="0.15"/>
    <row r="81" ht="30" customHeight="1" x14ac:dyDescent="0.15"/>
    <row r="82" ht="45" customHeight="1" x14ac:dyDescent="0.15"/>
    <row r="83" ht="25.5" customHeight="1" x14ac:dyDescent="0.15"/>
    <row r="84" ht="25.5"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30" customHeight="1" x14ac:dyDescent="0.15"/>
    <row r="93" ht="25.5" customHeight="1" x14ac:dyDescent="0.15"/>
    <row r="94" ht="20.25" customHeight="1" x14ac:dyDescent="0.15"/>
    <row r="95" ht="18" customHeight="1" x14ac:dyDescent="0.15"/>
    <row r="96" ht="25.5" customHeight="1" x14ac:dyDescent="0.15"/>
    <row r="97" spans="24:24" ht="30" customHeight="1" x14ac:dyDescent="0.15"/>
    <row r="98" spans="24:24" ht="45" customHeight="1" x14ac:dyDescent="0.15"/>
    <row r="99" spans="24:24" ht="25.5" customHeight="1" x14ac:dyDescent="0.15"/>
    <row r="100" spans="24:24" ht="25.5" customHeight="1" x14ac:dyDescent="0.15"/>
    <row r="101" spans="24:24" ht="24" customHeight="1" x14ac:dyDescent="0.15"/>
    <row r="102" spans="24:24" ht="24" customHeight="1" x14ac:dyDescent="0.15"/>
    <row r="103" spans="24:24" ht="24" customHeight="1" x14ac:dyDescent="0.15"/>
    <row r="104" spans="24:24" ht="24" customHeight="1" x14ac:dyDescent="0.15"/>
    <row r="105" spans="24:24" ht="24" customHeight="1" x14ac:dyDescent="0.15"/>
    <row r="106" spans="24:24" ht="24" customHeight="1" x14ac:dyDescent="0.15"/>
    <row r="107" spans="24:24" ht="24" customHeight="1" x14ac:dyDescent="0.15"/>
    <row r="108" spans="24:24" ht="30" customHeight="1" x14ac:dyDescent="0.15"/>
    <row r="109" spans="24:24" ht="10.5" customHeight="1" x14ac:dyDescent="0.15">
      <c r="X109" s="685" t="s">
        <v>552</v>
      </c>
    </row>
  </sheetData>
  <sheetProtection formatCells="0" formatColumns="0" formatRows="0" insertHyperlinks="0"/>
  <mergeCells count="89">
    <mergeCell ref="D11:W11"/>
    <mergeCell ref="K13:M13"/>
    <mergeCell ref="N13:Q13"/>
    <mergeCell ref="E24:G24"/>
    <mergeCell ref="H24:I24"/>
    <mergeCell ref="J24:K24"/>
    <mergeCell ref="D18:W18"/>
    <mergeCell ref="S24:V24"/>
    <mergeCell ref="D12:W12"/>
    <mergeCell ref="N16:P16"/>
    <mergeCell ref="Q16:R16"/>
    <mergeCell ref="S16:V16"/>
    <mergeCell ref="U13:W13"/>
    <mergeCell ref="L16:M16"/>
    <mergeCell ref="D26:W26"/>
    <mergeCell ref="R13:T13"/>
    <mergeCell ref="D28:J28"/>
    <mergeCell ref="K28:M28"/>
    <mergeCell ref="N28:Q28"/>
    <mergeCell ref="R20:T20"/>
    <mergeCell ref="U20:W20"/>
    <mergeCell ref="D27:W27"/>
    <mergeCell ref="D19:W19"/>
    <mergeCell ref="B22:L22"/>
    <mergeCell ref="L24:M24"/>
    <mergeCell ref="N24:P24"/>
    <mergeCell ref="Q24:R24"/>
    <mergeCell ref="M22:W22"/>
    <mergeCell ref="M14:W14"/>
    <mergeCell ref="D13:J13"/>
    <mergeCell ref="N35:Q35"/>
    <mergeCell ref="R35:T35"/>
    <mergeCell ref="U35:W35"/>
    <mergeCell ref="H31:I31"/>
    <mergeCell ref="J31:K31"/>
    <mergeCell ref="D34:W34"/>
    <mergeCell ref="D35:J35"/>
    <mergeCell ref="K35:M35"/>
    <mergeCell ref="L31:M31"/>
    <mergeCell ref="N31:P31"/>
    <mergeCell ref="Q31:R31"/>
    <mergeCell ref="S31:V31"/>
    <mergeCell ref="D33:W33"/>
    <mergeCell ref="M29:W29"/>
    <mergeCell ref="E31:G31"/>
    <mergeCell ref="B29:L29"/>
    <mergeCell ref="B32:C32"/>
    <mergeCell ref="D32:W32"/>
    <mergeCell ref="A1:W1"/>
    <mergeCell ref="A2:V2"/>
    <mergeCell ref="R28:T28"/>
    <mergeCell ref="D25:W25"/>
    <mergeCell ref="B14:L14"/>
    <mergeCell ref="B26:B27"/>
    <mergeCell ref="B17:C17"/>
    <mergeCell ref="D17:W17"/>
    <mergeCell ref="E16:G16"/>
    <mergeCell ref="H16:I16"/>
    <mergeCell ref="J16:K16"/>
    <mergeCell ref="D20:J20"/>
    <mergeCell ref="K20:M20"/>
    <mergeCell ref="N20:Q20"/>
    <mergeCell ref="U28:W28"/>
    <mergeCell ref="B25:C25"/>
    <mergeCell ref="B6:W6"/>
    <mergeCell ref="E4:W4"/>
    <mergeCell ref="X2:X4"/>
    <mergeCell ref="D10:W10"/>
    <mergeCell ref="M7:W7"/>
    <mergeCell ref="B7:L7"/>
    <mergeCell ref="E9:G9"/>
    <mergeCell ref="H9:I9"/>
    <mergeCell ref="J9:K9"/>
    <mergeCell ref="L9:M9"/>
    <mergeCell ref="S9:V9"/>
    <mergeCell ref="B10:C10"/>
    <mergeCell ref="N9:P9"/>
    <mergeCell ref="Q9:R9"/>
    <mergeCell ref="A7:A13"/>
    <mergeCell ref="A14:A20"/>
    <mergeCell ref="A22:A28"/>
    <mergeCell ref="A29:A35"/>
    <mergeCell ref="B13:C13"/>
    <mergeCell ref="B20:C20"/>
    <mergeCell ref="B28:C28"/>
    <mergeCell ref="B35:C35"/>
    <mergeCell ref="B11:B12"/>
    <mergeCell ref="B33:B34"/>
    <mergeCell ref="B18:B19"/>
  </mergeCells>
  <phoneticPr fontId="4"/>
  <dataValidations count="8">
    <dataValidation type="list" allowBlank="1" showInputMessage="1" showErrorMessage="1" sqref="H9:I9 L9:M9 Q9:R9 W9 H16:I16 L16:M16 Q16:R16 W16 H24:I24 L24:M24 Q24:R24 W24 H31:I31 L31:M31 Q31:R31 W31">
      <formula1>"○"</formula1>
    </dataValidation>
    <dataValidation imeMode="disabled" allowBlank="1" showInputMessage="1" showErrorMessage="1" prompt="内線番号を半角で入力" sqref="N28:W28 N13:W13 N20:W20 N35:W35"/>
    <dataValidation allowBlank="1" showInputMessage="1" showErrorMessage="1" prompt="表紙シートの病院名を反映" sqref="E4:W4"/>
    <dataValidation type="custom" imeMode="disabled" allowBlank="1" showInputMessage="1" showErrorMessage="1" error="半角で入力してください" prompt="アドレスは、手入力せずにホームページからコピーしてください" sqref="D27:W27 D12:W12 D19:W19 D34:W34">
      <formula1>LEN(D12)=LENB(D12)</formula1>
    </dataValidation>
    <dataValidation type="custom" imeMode="disabled" allowBlank="1" showInputMessage="1" showErrorMessage="1" error="半角で入力してください" prompt="電話番号はハイフン「-」を含め、半角で入力_x000a_XXX-XXXX-XXXX" sqref="D28:J28 D20:J20 D13:J13 D35:J35">
      <formula1>LEN(D13)=LENB(D13)</formula1>
    </dataValidation>
    <dataValidation type="list" allowBlank="1" showInputMessage="1" showErrorMessage="1" prompt="表紙①に反映されます" sqref="W2">
      <formula1>"あり,なし"</formula1>
    </dataValidation>
    <dataValidation type="list" allowBlank="1" showInputMessage="1" showErrorMessage="1" sqref="M7:W7 M14:W14">
      <formula1>"臨床試験専用の窓口がある,相談支援センターが窓口となっている,担当している診療科が窓口となっている,窓口はない"</formula1>
    </dataValidation>
    <dataValidation type="list" allowBlank="1" showInputMessage="1" showErrorMessage="1" sqref="M22:W22 M29:W29">
      <formula1>"治験専用の窓口がある,相談支援センターが窓口となっている,担当している診療科が窓口となっている,窓口はない"</formula1>
    </dataValidation>
  </dataValidations>
  <hyperlinks>
    <hyperlink ref="Y1" location="表紙①!D35" tooltip="表紙①に戻ります" display="表紙①に戻る"/>
    <hyperlink ref="Y2" location="'様式4（機能別）'!K413" tooltip="様式４（機能別）に戻ります" display="様式4（機能別）に戻る"/>
    <hyperlink ref="D12" r:id="rId1"/>
    <hyperlink ref="D19" r:id="rId2"/>
    <hyperlink ref="D27" r:id="rId3"/>
    <hyperlink ref="D34" r:id="rId4"/>
  </hyperlinks>
  <printOptions horizontalCentered="1"/>
  <pageMargins left="0.39370078740157483" right="0.39370078740157483" top="0.59055118110236227" bottom="0.59055118110236227" header="0.35433070866141736" footer="0.27559055118110237"/>
  <pageSetup paperSize="9" scale="81" fitToHeight="0" orientation="portrait" cellComments="asDisplayed" r:id="rId5"/>
  <headerFooter>
    <oddHeader>&amp;Rver.2.0</oddHeader>
    <oddFooter>&amp;C&amp;P/&amp;N&amp;R&amp;A</oddFooter>
  </headerFooter>
  <ignoredErrors>
    <ignoredError sqref="A5"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showGridLines="0" view="pageBreakPreview" zoomScaleNormal="100" zoomScaleSheetLayoutView="100" workbookViewId="0">
      <selection activeCell="K2" sqref="K2"/>
    </sheetView>
  </sheetViews>
  <sheetFormatPr defaultColWidth="5.375" defaultRowHeight="13.5" x14ac:dyDescent="0.15"/>
  <cols>
    <col min="1" max="1" width="3.25" style="316" customWidth="1"/>
    <col min="2" max="2" width="8.625" style="316" customWidth="1"/>
    <col min="3" max="3" width="10.625" style="316" customWidth="1"/>
    <col min="4" max="4" width="15.625" style="316" customWidth="1"/>
    <col min="5" max="5" width="5.625" style="316" customWidth="1"/>
    <col min="6" max="11" width="8.625" style="316" customWidth="1"/>
    <col min="12" max="12" width="15" style="316" customWidth="1"/>
    <col min="13" max="13" width="2.625" style="308" customWidth="1"/>
    <col min="14" max="14" width="80.625" style="316" customWidth="1"/>
    <col min="15" max="16384" width="5.375" style="316"/>
  </cols>
  <sheetData>
    <row r="1" spans="1:14" ht="20.100000000000001" customHeight="1" thickBot="1" x14ac:dyDescent="0.2">
      <c r="A1" s="1788" t="s">
        <v>1465</v>
      </c>
      <c r="B1" s="1788"/>
      <c r="C1" s="1788"/>
      <c r="D1" s="1788"/>
      <c r="E1" s="1788"/>
      <c r="F1" s="1788"/>
      <c r="G1" s="1788"/>
      <c r="H1" s="1788"/>
      <c r="I1" s="1788"/>
      <c r="J1" s="1788"/>
      <c r="K1" s="1788"/>
      <c r="M1" s="1161" t="s">
        <v>1724</v>
      </c>
    </row>
    <row r="2" spans="1:14" ht="24.95" customHeight="1" thickTop="1" thickBot="1" x14ac:dyDescent="0.2">
      <c r="A2" s="1857" t="s">
        <v>549</v>
      </c>
      <c r="B2" s="1857"/>
      <c r="C2" s="1857"/>
      <c r="D2" s="1857"/>
      <c r="E2" s="1857"/>
      <c r="F2" s="1857"/>
      <c r="G2" s="1857"/>
      <c r="H2" s="1857"/>
      <c r="I2" s="1857"/>
      <c r="J2" s="1858"/>
      <c r="K2" s="331" t="s">
        <v>438</v>
      </c>
      <c r="L2" s="2078" t="str">
        <f>IF(AND(B18&lt;&gt;"",D18&lt;&gt;"",G18&lt;&gt;"",D30&lt;&gt;"",B24&lt;&gt;"",K2&lt;&gt;"",J8&lt;&gt;"",J9&lt;&gt;"",J10&lt;&gt;"",J12&lt;&gt;""),"",IF(K2="あり","←下の表の記載及び別添資料の提出有無について選択してください",IF(K2="","←「あり」か「なし」を選択してください","")))</f>
        <v/>
      </c>
      <c r="M2" s="1161" t="s">
        <v>1968</v>
      </c>
    </row>
    <row r="3" spans="1:14" ht="5.0999999999999996" customHeight="1" thickTop="1" x14ac:dyDescent="0.15">
      <c r="L3" s="2078"/>
      <c r="M3" s="3"/>
    </row>
    <row r="4" spans="1:14" ht="20.100000000000001" customHeight="1" x14ac:dyDescent="0.15">
      <c r="A4" s="315"/>
      <c r="B4" s="315"/>
      <c r="C4" s="315"/>
      <c r="D4" s="315"/>
      <c r="E4" s="315"/>
      <c r="F4" s="322" t="s">
        <v>473</v>
      </c>
      <c r="G4" s="1790" t="str">
        <f>表紙①!E2</f>
        <v>和泉市立総合医療センター</v>
      </c>
      <c r="H4" s="2161"/>
      <c r="I4" s="2161"/>
      <c r="J4" s="2161"/>
      <c r="K4" s="1791"/>
      <c r="L4" s="2078"/>
      <c r="M4" s="1161" t="s">
        <v>1911</v>
      </c>
    </row>
    <row r="5" spans="1:14" ht="20.100000000000001" customHeight="1" x14ac:dyDescent="0.15">
      <c r="A5" s="315"/>
      <c r="B5" s="315"/>
      <c r="C5" s="315"/>
      <c r="D5" s="315"/>
      <c r="E5" s="315"/>
      <c r="F5" s="287" t="s">
        <v>2022</v>
      </c>
      <c r="G5" s="39" t="s">
        <v>2119</v>
      </c>
      <c r="H5" s="260"/>
      <c r="I5" s="137"/>
      <c r="J5" s="809"/>
      <c r="K5" s="809"/>
      <c r="L5" s="2078"/>
      <c r="M5" s="1161" t="s">
        <v>1908</v>
      </c>
      <c r="N5" s="1353"/>
    </row>
    <row r="6" spans="1:14" s="310" customFormat="1" ht="50.1" customHeight="1" x14ac:dyDescent="0.15">
      <c r="A6" s="2331" t="s">
        <v>2008</v>
      </c>
      <c r="B6" s="2331"/>
      <c r="C6" s="2331"/>
      <c r="D6" s="2331"/>
      <c r="E6" s="2331"/>
      <c r="F6" s="2331"/>
      <c r="G6" s="2331"/>
      <c r="H6" s="2331"/>
      <c r="I6" s="2331"/>
      <c r="J6" s="2331"/>
      <c r="K6" s="2331"/>
      <c r="M6" s="799"/>
      <c r="N6" s="1476" t="s">
        <v>545</v>
      </c>
    </row>
    <row r="7" spans="1:14" s="310" customFormat="1" ht="18.75" customHeight="1" thickBot="1" x14ac:dyDescent="0.2">
      <c r="A7" s="2332" t="s">
        <v>2002</v>
      </c>
      <c r="B7" s="2332"/>
      <c r="C7" s="2332"/>
      <c r="D7" s="2332"/>
      <c r="E7" s="2332"/>
      <c r="F7" s="2332"/>
      <c r="G7" s="2332"/>
      <c r="H7" s="2332"/>
      <c r="I7" s="2332"/>
      <c r="J7" s="2333"/>
      <c r="K7" s="2333"/>
      <c r="M7" s="799"/>
      <c r="N7" s="1479"/>
    </row>
    <row r="8" spans="1:14" s="310" customFormat="1" ht="21" customHeight="1" thickBot="1" x14ac:dyDescent="0.2">
      <c r="A8" s="2340" t="s">
        <v>2003</v>
      </c>
      <c r="B8" s="2341"/>
      <c r="C8" s="2341"/>
      <c r="D8" s="2341"/>
      <c r="E8" s="2341"/>
      <c r="F8" s="2341"/>
      <c r="G8" s="2341"/>
      <c r="H8" s="2341"/>
      <c r="I8" s="2342"/>
      <c r="J8" s="2346" t="s">
        <v>2309</v>
      </c>
      <c r="K8" s="2347"/>
      <c r="M8" s="799"/>
      <c r="N8" s="1479"/>
    </row>
    <row r="9" spans="1:14" s="310" customFormat="1" ht="27" customHeight="1" thickBot="1" x14ac:dyDescent="0.2">
      <c r="A9" s="2334" t="s">
        <v>2004</v>
      </c>
      <c r="B9" s="2335"/>
      <c r="C9" s="2335"/>
      <c r="D9" s="2335"/>
      <c r="E9" s="2335"/>
      <c r="F9" s="2335"/>
      <c r="G9" s="2335"/>
      <c r="H9" s="2335"/>
      <c r="I9" s="2336"/>
      <c r="J9" s="2346" t="s">
        <v>2309</v>
      </c>
      <c r="K9" s="2347"/>
      <c r="M9" s="799"/>
      <c r="N9" s="1479"/>
    </row>
    <row r="10" spans="1:14" s="310" customFormat="1" ht="21.75" customHeight="1" thickBot="1" x14ac:dyDescent="0.2">
      <c r="A10" s="2343" t="s">
        <v>2009</v>
      </c>
      <c r="B10" s="2344"/>
      <c r="C10" s="2344"/>
      <c r="D10" s="2344"/>
      <c r="E10" s="2344"/>
      <c r="F10" s="2344"/>
      <c r="G10" s="2344"/>
      <c r="H10" s="2344"/>
      <c r="I10" s="2345"/>
      <c r="J10" s="2346" t="s">
        <v>2447</v>
      </c>
      <c r="K10" s="2347"/>
      <c r="M10" s="799"/>
      <c r="N10" s="1479"/>
    </row>
    <row r="11" spans="1:14" s="310" customFormat="1" ht="33" customHeight="1" thickBot="1" x14ac:dyDescent="0.2">
      <c r="A11" s="1449"/>
      <c r="B11" s="2337" t="s">
        <v>2005</v>
      </c>
      <c r="C11" s="2338"/>
      <c r="D11" s="2338"/>
      <c r="E11" s="2338"/>
      <c r="F11" s="2338"/>
      <c r="G11" s="2338"/>
      <c r="H11" s="2338"/>
      <c r="I11" s="2339"/>
      <c r="J11" s="2011"/>
      <c r="K11" s="2013"/>
      <c r="M11" s="799"/>
      <c r="N11" s="1479"/>
    </row>
    <row r="12" spans="1:14" s="310" customFormat="1" ht="27" customHeight="1" thickBot="1" x14ac:dyDescent="0.2">
      <c r="A12" s="2334" t="s">
        <v>2006</v>
      </c>
      <c r="B12" s="2335"/>
      <c r="C12" s="2335"/>
      <c r="D12" s="2335"/>
      <c r="E12" s="2335"/>
      <c r="F12" s="2335"/>
      <c r="G12" s="2335"/>
      <c r="H12" s="2335"/>
      <c r="I12" s="2336"/>
      <c r="J12" s="2348" t="s">
        <v>2320</v>
      </c>
      <c r="K12" s="2349"/>
      <c r="M12" s="799"/>
      <c r="N12" s="1479"/>
    </row>
    <row r="13" spans="1:14" s="310" customFormat="1" ht="33" customHeight="1" thickBot="1" x14ac:dyDescent="0.2">
      <c r="A13" s="2340" t="s">
        <v>2007</v>
      </c>
      <c r="B13" s="2341"/>
      <c r="C13" s="2341"/>
      <c r="D13" s="2341"/>
      <c r="E13" s="2341"/>
      <c r="F13" s="2341"/>
      <c r="G13" s="2341"/>
      <c r="H13" s="2341"/>
      <c r="I13" s="2342"/>
      <c r="J13" s="2011"/>
      <c r="K13" s="2013"/>
      <c r="M13" s="799"/>
      <c r="N13" s="1479"/>
    </row>
    <row r="14" spans="1:14" s="310" customFormat="1" ht="54.75" customHeight="1" x14ac:dyDescent="0.15">
      <c r="A14" s="2330" t="s">
        <v>1464</v>
      </c>
      <c r="B14" s="2330"/>
      <c r="C14" s="2330"/>
      <c r="D14" s="2330"/>
      <c r="E14" s="2330"/>
      <c r="F14" s="2330"/>
      <c r="G14" s="2330"/>
      <c r="H14" s="2330"/>
      <c r="I14" s="2330"/>
      <c r="J14" s="2330"/>
      <c r="K14" s="2330"/>
      <c r="M14" s="799"/>
      <c r="N14" s="1479"/>
    </row>
    <row r="15" spans="1:14" s="290" customFormat="1" x14ac:dyDescent="0.15">
      <c r="A15" s="808" t="s">
        <v>1463</v>
      </c>
      <c r="B15" s="807"/>
      <c r="C15" s="807"/>
      <c r="D15" s="807"/>
      <c r="E15" s="807"/>
      <c r="F15" s="807"/>
      <c r="G15" s="807"/>
      <c r="H15" s="807"/>
      <c r="I15" s="807"/>
      <c r="J15" s="807"/>
      <c r="K15" s="807"/>
      <c r="M15" s="308"/>
      <c r="N15" s="408"/>
    </row>
    <row r="16" spans="1:14" s="290" customFormat="1" ht="12" customHeight="1" x14ac:dyDescent="0.15">
      <c r="A16" s="2329" t="s">
        <v>1462</v>
      </c>
      <c r="B16" s="2329"/>
      <c r="C16" s="2329"/>
      <c r="D16" s="2327" t="s">
        <v>1461</v>
      </c>
      <c r="E16" s="2327"/>
      <c r="F16" s="2327"/>
      <c r="G16" s="2327" t="s">
        <v>1460</v>
      </c>
      <c r="H16" s="2327"/>
      <c r="I16" s="2327"/>
      <c r="J16" s="2327"/>
      <c r="K16" s="2327"/>
      <c r="M16" s="308"/>
      <c r="N16" s="408"/>
    </row>
    <row r="17" spans="1:14" s="290" customFormat="1" ht="30" customHeight="1" thickBot="1" x14ac:dyDescent="0.2">
      <c r="A17" s="806" t="s">
        <v>1459</v>
      </c>
      <c r="B17" s="2328" t="s">
        <v>1458</v>
      </c>
      <c r="C17" s="2328"/>
      <c r="D17" s="2328" t="s">
        <v>1457</v>
      </c>
      <c r="E17" s="2328"/>
      <c r="F17" s="2328"/>
      <c r="G17" s="2328" t="s">
        <v>1456</v>
      </c>
      <c r="H17" s="2328"/>
      <c r="I17" s="2328"/>
      <c r="J17" s="2328"/>
      <c r="K17" s="2328"/>
      <c r="M17" s="308"/>
      <c r="N17" s="408"/>
    </row>
    <row r="18" spans="1:14" s="290" customFormat="1" ht="30" customHeight="1" thickBot="1" x14ac:dyDescent="0.2">
      <c r="A18" s="804">
        <v>1</v>
      </c>
      <c r="B18" s="1995" t="s">
        <v>2448</v>
      </c>
      <c r="C18" s="1995"/>
      <c r="D18" s="1995" t="s">
        <v>2449</v>
      </c>
      <c r="E18" s="1995"/>
      <c r="F18" s="1995"/>
      <c r="G18" s="1995" t="s">
        <v>2450</v>
      </c>
      <c r="H18" s="1995"/>
      <c r="I18" s="1995"/>
      <c r="J18" s="1995"/>
      <c r="K18" s="1995"/>
      <c r="M18" s="308"/>
      <c r="N18" s="408"/>
    </row>
    <row r="19" spans="1:14" s="290" customFormat="1" ht="30" customHeight="1" thickBot="1" x14ac:dyDescent="0.2">
      <c r="A19" s="804">
        <v>2</v>
      </c>
      <c r="B19" s="1801" t="s">
        <v>2489</v>
      </c>
      <c r="C19" s="1802"/>
      <c r="D19" s="1801" t="s">
        <v>2451</v>
      </c>
      <c r="E19" s="1846"/>
      <c r="F19" s="1802"/>
      <c r="G19" s="1801" t="s">
        <v>2452</v>
      </c>
      <c r="H19" s="1846"/>
      <c r="I19" s="1846"/>
      <c r="J19" s="1846"/>
      <c r="K19" s="1802"/>
      <c r="M19" s="308"/>
      <c r="N19" s="408"/>
    </row>
    <row r="20" spans="1:14" s="290" customFormat="1" ht="30" customHeight="1" thickBot="1" x14ac:dyDescent="0.2">
      <c r="A20" s="804">
        <v>3</v>
      </c>
      <c r="B20" s="1995" t="s">
        <v>2453</v>
      </c>
      <c r="C20" s="1995"/>
      <c r="D20" s="1995" t="s">
        <v>2454</v>
      </c>
      <c r="E20" s="1995"/>
      <c r="F20" s="1995"/>
      <c r="G20" s="1995" t="s">
        <v>2455</v>
      </c>
      <c r="H20" s="1995"/>
      <c r="I20" s="1995"/>
      <c r="J20" s="1995"/>
      <c r="K20" s="1995"/>
      <c r="M20" s="308"/>
      <c r="N20" s="408"/>
    </row>
    <row r="21" spans="1:14" s="290" customFormat="1" ht="30" customHeight="1" thickBot="1" x14ac:dyDescent="0.2">
      <c r="A21" s="804">
        <v>4</v>
      </c>
      <c r="B21" s="1995" t="s">
        <v>2456</v>
      </c>
      <c r="C21" s="1995"/>
      <c r="D21" s="1995" t="s">
        <v>2457</v>
      </c>
      <c r="E21" s="1995"/>
      <c r="F21" s="1995"/>
      <c r="G21" s="1801" t="s">
        <v>2452</v>
      </c>
      <c r="H21" s="1846"/>
      <c r="I21" s="1846"/>
      <c r="J21" s="1846"/>
      <c r="K21" s="1802"/>
      <c r="M21" s="308"/>
      <c r="N21" s="408"/>
    </row>
    <row r="22" spans="1:14" s="290" customFormat="1" ht="30" customHeight="1" thickBot="1" x14ac:dyDescent="0.2">
      <c r="A22" s="804">
        <v>5</v>
      </c>
      <c r="B22" s="1995" t="s">
        <v>2458</v>
      </c>
      <c r="C22" s="1995"/>
      <c r="D22" s="1995" t="s">
        <v>2459</v>
      </c>
      <c r="E22" s="1995"/>
      <c r="F22" s="1995"/>
      <c r="G22" s="1801" t="s">
        <v>2452</v>
      </c>
      <c r="H22" s="1846"/>
      <c r="I22" s="1846"/>
      <c r="J22" s="1846"/>
      <c r="K22" s="1802"/>
      <c r="M22" s="308"/>
      <c r="N22" s="408"/>
    </row>
    <row r="23" spans="1:14" s="755" customFormat="1" ht="20.100000000000001" customHeight="1" thickBot="1" x14ac:dyDescent="0.2">
      <c r="A23" s="802" t="s">
        <v>1455</v>
      </c>
      <c r="B23" s="803"/>
      <c r="C23" s="803"/>
      <c r="D23" s="803"/>
      <c r="E23" s="803"/>
      <c r="F23" s="803"/>
      <c r="G23" s="803"/>
      <c r="H23" s="803"/>
      <c r="I23" s="803"/>
      <c r="J23" s="803"/>
      <c r="K23" s="803"/>
      <c r="M23" s="805"/>
      <c r="N23" s="751"/>
    </row>
    <row r="24" spans="1:14" s="290" customFormat="1" ht="20.100000000000001" customHeight="1" thickBot="1" x14ac:dyDescent="0.2">
      <c r="A24" s="804">
        <v>1</v>
      </c>
      <c r="B24" s="1995" t="s">
        <v>2460</v>
      </c>
      <c r="C24" s="1995"/>
      <c r="D24" s="1995"/>
      <c r="E24" s="1995"/>
      <c r="F24" s="1995"/>
      <c r="G24" s="1995"/>
      <c r="H24" s="1995"/>
      <c r="I24" s="1995"/>
      <c r="J24" s="1995"/>
      <c r="K24" s="1995"/>
      <c r="M24" s="308"/>
      <c r="N24" s="408"/>
    </row>
    <row r="25" spans="1:14" s="290" customFormat="1" ht="20.100000000000001" customHeight="1" thickBot="1" x14ac:dyDescent="0.2">
      <c r="A25" s="804">
        <v>2</v>
      </c>
      <c r="B25" s="1995" t="s">
        <v>2461</v>
      </c>
      <c r="C25" s="1995"/>
      <c r="D25" s="1995"/>
      <c r="E25" s="1995"/>
      <c r="F25" s="1995"/>
      <c r="G25" s="1995"/>
      <c r="H25" s="1995"/>
      <c r="I25" s="1995"/>
      <c r="J25" s="1995"/>
      <c r="K25" s="1995"/>
      <c r="M25" s="308"/>
      <c r="N25" s="408"/>
    </row>
    <row r="26" spans="1:14" s="290" customFormat="1" ht="20.100000000000001" customHeight="1" thickBot="1" x14ac:dyDescent="0.2">
      <c r="A26" s="804">
        <v>3</v>
      </c>
      <c r="B26" s="1995" t="s">
        <v>2462</v>
      </c>
      <c r="C26" s="1995"/>
      <c r="D26" s="1995"/>
      <c r="E26" s="1995"/>
      <c r="F26" s="1995"/>
      <c r="G26" s="1995"/>
      <c r="H26" s="1995"/>
      <c r="I26" s="1995"/>
      <c r="J26" s="1995"/>
      <c r="K26" s="1995"/>
      <c r="M26" s="308"/>
      <c r="N26" s="408"/>
    </row>
    <row r="27" spans="1:14" s="290" customFormat="1" ht="20.100000000000001" customHeight="1" thickBot="1" x14ac:dyDescent="0.2">
      <c r="A27" s="804">
        <v>4</v>
      </c>
      <c r="B27" s="1995" t="s">
        <v>2463</v>
      </c>
      <c r="C27" s="1995"/>
      <c r="D27" s="1995"/>
      <c r="E27" s="1995"/>
      <c r="F27" s="1995"/>
      <c r="G27" s="1995"/>
      <c r="H27" s="1995"/>
      <c r="I27" s="1995"/>
      <c r="J27" s="1995"/>
      <c r="K27" s="1995"/>
      <c r="M27" s="308"/>
      <c r="N27" s="408"/>
    </row>
    <row r="28" spans="1:14" s="290" customFormat="1" ht="20.100000000000001" customHeight="1" thickBot="1" x14ac:dyDescent="0.2">
      <c r="A28" s="804">
        <v>5</v>
      </c>
      <c r="B28" s="1995" t="s">
        <v>2463</v>
      </c>
      <c r="C28" s="1995"/>
      <c r="D28" s="1995"/>
      <c r="E28" s="1995"/>
      <c r="F28" s="1995"/>
      <c r="G28" s="1995"/>
      <c r="H28" s="1995"/>
      <c r="I28" s="1995"/>
      <c r="J28" s="1995"/>
      <c r="K28" s="1995"/>
      <c r="M28" s="308"/>
      <c r="N28" s="408"/>
    </row>
    <row r="29" spans="1:14" s="755" customFormat="1" ht="20.100000000000001" customHeight="1" thickBot="1" x14ac:dyDescent="0.2">
      <c r="A29" s="802" t="s">
        <v>2262</v>
      </c>
      <c r="B29" s="803"/>
      <c r="C29" s="803"/>
      <c r="D29" s="803"/>
      <c r="E29" s="803"/>
      <c r="F29" s="803"/>
      <c r="G29" s="803"/>
      <c r="H29" s="803"/>
      <c r="I29" s="803"/>
      <c r="J29" s="803"/>
      <c r="K29" s="803"/>
      <c r="M29" s="308"/>
      <c r="N29" s="751"/>
    </row>
    <row r="30" spans="1:14" s="290" customFormat="1" ht="15" customHeight="1" thickBot="1" x14ac:dyDescent="0.2">
      <c r="A30" s="801" t="s">
        <v>21</v>
      </c>
      <c r="B30" s="802"/>
      <c r="C30" s="682"/>
      <c r="D30" s="614" t="s">
        <v>489</v>
      </c>
      <c r="E30" s="290" t="s">
        <v>1454</v>
      </c>
      <c r="M30" s="308"/>
      <c r="N30" s="408"/>
    </row>
    <row r="31" spans="1:14" s="290" customFormat="1" ht="15" customHeight="1" thickBot="1" x14ac:dyDescent="0.2">
      <c r="A31" s="801" t="s">
        <v>22</v>
      </c>
      <c r="D31" s="614"/>
      <c r="E31" s="710" t="s">
        <v>594</v>
      </c>
      <c r="M31" s="308"/>
      <c r="N31" s="408"/>
    </row>
    <row r="32" spans="1:14" s="290" customFormat="1" ht="15" customHeight="1" thickBot="1" x14ac:dyDescent="0.2">
      <c r="A32" s="800" t="s">
        <v>23</v>
      </c>
      <c r="B32" s="755"/>
      <c r="C32" s="755"/>
      <c r="D32" s="755"/>
      <c r="E32" s="755"/>
      <c r="F32" s="2326"/>
      <c r="G32" s="2326"/>
      <c r="H32" s="2326"/>
      <c r="I32" s="755"/>
      <c r="J32" s="755"/>
      <c r="M32" s="308"/>
      <c r="N32" s="408"/>
    </row>
    <row r="33" spans="1:14" s="290" customFormat="1" x14ac:dyDescent="0.15">
      <c r="A33" s="792"/>
      <c r="B33" s="792"/>
      <c r="C33" s="792"/>
      <c r="D33" s="792"/>
      <c r="E33" s="792"/>
      <c r="F33" s="792"/>
      <c r="G33" s="792"/>
      <c r="H33" s="792"/>
      <c r="I33" s="792"/>
      <c r="J33" s="792"/>
      <c r="K33" s="792"/>
      <c r="M33" s="308"/>
      <c r="N33" s="408"/>
    </row>
    <row r="34" spans="1:14" s="290" customFormat="1" x14ac:dyDescent="0.15">
      <c r="A34" s="2002" t="s">
        <v>1699</v>
      </c>
      <c r="B34" s="2318"/>
      <c r="C34" s="2318"/>
      <c r="D34" s="2318"/>
      <c r="E34" s="2318"/>
      <c r="F34" s="2318"/>
      <c r="G34" s="2318"/>
      <c r="H34" s="2318"/>
      <c r="I34" s="2318"/>
      <c r="J34" s="2318"/>
      <c r="K34" s="2319"/>
      <c r="M34" s="308"/>
      <c r="N34" s="408"/>
    </row>
    <row r="35" spans="1:14" s="290" customFormat="1" x14ac:dyDescent="0.15">
      <c r="A35" s="2320"/>
      <c r="B35" s="2321"/>
      <c r="C35" s="2321"/>
      <c r="D35" s="2321"/>
      <c r="E35" s="2321"/>
      <c r="F35" s="2321"/>
      <c r="G35" s="2321"/>
      <c r="H35" s="2321"/>
      <c r="I35" s="2321"/>
      <c r="J35" s="2321"/>
      <c r="K35" s="2322"/>
      <c r="M35" s="308"/>
      <c r="N35" s="408"/>
    </row>
    <row r="36" spans="1:14" s="290" customFormat="1" x14ac:dyDescent="0.15">
      <c r="A36" s="2320"/>
      <c r="B36" s="2321"/>
      <c r="C36" s="2321"/>
      <c r="D36" s="2321"/>
      <c r="E36" s="2321"/>
      <c r="F36" s="2321"/>
      <c r="G36" s="2321"/>
      <c r="H36" s="2321"/>
      <c r="I36" s="2321"/>
      <c r="J36" s="2321"/>
      <c r="K36" s="2322"/>
      <c r="M36" s="308"/>
      <c r="N36" s="408"/>
    </row>
    <row r="37" spans="1:14" s="290" customFormat="1" x14ac:dyDescent="0.15">
      <c r="A37" s="2320"/>
      <c r="B37" s="2321"/>
      <c r="C37" s="2321"/>
      <c r="D37" s="2321"/>
      <c r="E37" s="2321"/>
      <c r="F37" s="2321"/>
      <c r="G37" s="2321"/>
      <c r="H37" s="2321"/>
      <c r="I37" s="2321"/>
      <c r="J37" s="2321"/>
      <c r="K37" s="2322"/>
      <c r="M37" s="308"/>
      <c r="N37" s="408"/>
    </row>
    <row r="38" spans="1:14" s="290" customFormat="1" x14ac:dyDescent="0.15">
      <c r="A38" s="2320"/>
      <c r="B38" s="2321"/>
      <c r="C38" s="2321"/>
      <c r="D38" s="2321"/>
      <c r="E38" s="2321"/>
      <c r="F38" s="2321"/>
      <c r="G38" s="2321"/>
      <c r="H38" s="2321"/>
      <c r="I38" s="2321"/>
      <c r="J38" s="2321"/>
      <c r="K38" s="2322"/>
      <c r="M38" s="308"/>
      <c r="N38" s="408"/>
    </row>
    <row r="39" spans="1:14" s="290" customFormat="1" x14ac:dyDescent="0.15">
      <c r="A39" s="2320"/>
      <c r="B39" s="2321"/>
      <c r="C39" s="2321"/>
      <c r="D39" s="2321"/>
      <c r="E39" s="2321"/>
      <c r="F39" s="2321"/>
      <c r="G39" s="2321"/>
      <c r="H39" s="2321"/>
      <c r="I39" s="2321"/>
      <c r="J39" s="2321"/>
      <c r="K39" s="2322"/>
      <c r="M39" s="308"/>
      <c r="N39" s="408"/>
    </row>
    <row r="40" spans="1:14" s="290" customFormat="1" x14ac:dyDescent="0.15">
      <c r="A40" s="2320"/>
      <c r="B40" s="2321"/>
      <c r="C40" s="2321"/>
      <c r="D40" s="2321"/>
      <c r="E40" s="2321"/>
      <c r="F40" s="2321"/>
      <c r="G40" s="2321"/>
      <c r="H40" s="2321"/>
      <c r="I40" s="2321"/>
      <c r="J40" s="2321"/>
      <c r="K40" s="2322"/>
      <c r="M40" s="308"/>
      <c r="N40" s="408"/>
    </row>
    <row r="41" spans="1:14" s="290" customFormat="1" x14ac:dyDescent="0.15">
      <c r="A41" s="2320"/>
      <c r="B41" s="2321"/>
      <c r="C41" s="2321"/>
      <c r="D41" s="2321"/>
      <c r="E41" s="2321"/>
      <c r="F41" s="2321"/>
      <c r="G41" s="2321"/>
      <c r="H41" s="2321"/>
      <c r="I41" s="2321"/>
      <c r="J41" s="2321"/>
      <c r="K41" s="2322"/>
      <c r="M41" s="308"/>
      <c r="N41" s="408"/>
    </row>
    <row r="42" spans="1:14" s="290" customFormat="1" x14ac:dyDescent="0.15">
      <c r="A42" s="2320"/>
      <c r="B42" s="2321"/>
      <c r="C42" s="2321"/>
      <c r="D42" s="2321"/>
      <c r="E42" s="2321"/>
      <c r="F42" s="2321"/>
      <c r="G42" s="2321"/>
      <c r="H42" s="2321"/>
      <c r="I42" s="2321"/>
      <c r="J42" s="2321"/>
      <c r="K42" s="2322"/>
      <c r="M42" s="308"/>
      <c r="N42" s="408"/>
    </row>
    <row r="43" spans="1:14" s="290" customFormat="1" x14ac:dyDescent="0.15">
      <c r="A43" s="2320"/>
      <c r="B43" s="2321"/>
      <c r="C43" s="2321"/>
      <c r="D43" s="2321"/>
      <c r="E43" s="2321"/>
      <c r="F43" s="2321"/>
      <c r="G43" s="2321"/>
      <c r="H43" s="2321"/>
      <c r="I43" s="2321"/>
      <c r="J43" s="2321"/>
      <c r="K43" s="2322"/>
      <c r="M43" s="308"/>
      <c r="N43" s="408"/>
    </row>
    <row r="44" spans="1:14" s="290" customFormat="1" x14ac:dyDescent="0.15">
      <c r="A44" s="2323"/>
      <c r="B44" s="2324"/>
      <c r="C44" s="2324"/>
      <c r="D44" s="2324"/>
      <c r="E44" s="2324"/>
      <c r="F44" s="2324"/>
      <c r="G44" s="2324"/>
      <c r="H44" s="2324"/>
      <c r="I44" s="2324"/>
      <c r="J44" s="2324"/>
      <c r="K44" s="2325"/>
      <c r="M44" s="308"/>
      <c r="N44" s="408"/>
    </row>
  </sheetData>
  <sheetProtection formatCells="0" formatColumns="0" formatRows="0" insertHyperlinks="0"/>
  <mergeCells count="47">
    <mergeCell ref="A9:I9"/>
    <mergeCell ref="A10:I10"/>
    <mergeCell ref="A13:I13"/>
    <mergeCell ref="J8:K8"/>
    <mergeCell ref="J9:K9"/>
    <mergeCell ref="J10:K10"/>
    <mergeCell ref="J11:K11"/>
    <mergeCell ref="J12:K12"/>
    <mergeCell ref="G18:K18"/>
    <mergeCell ref="G19:K19"/>
    <mergeCell ref="B18:C18"/>
    <mergeCell ref="D18:F18"/>
    <mergeCell ref="D17:F17"/>
    <mergeCell ref="D19:F19"/>
    <mergeCell ref="B21:C21"/>
    <mergeCell ref="G21:K21"/>
    <mergeCell ref="B19:C19"/>
    <mergeCell ref="G20:K20"/>
    <mergeCell ref="D21:F21"/>
    <mergeCell ref="D20:F20"/>
    <mergeCell ref="B20:C20"/>
    <mergeCell ref="A1:K1"/>
    <mergeCell ref="G16:K16"/>
    <mergeCell ref="G17:K17"/>
    <mergeCell ref="A2:J2"/>
    <mergeCell ref="L2:L5"/>
    <mergeCell ref="A16:C16"/>
    <mergeCell ref="B17:C17"/>
    <mergeCell ref="D16:F16"/>
    <mergeCell ref="G4:K4"/>
    <mergeCell ref="A14:K14"/>
    <mergeCell ref="A6:K6"/>
    <mergeCell ref="A7:K7"/>
    <mergeCell ref="J13:K13"/>
    <mergeCell ref="A12:I12"/>
    <mergeCell ref="B11:I11"/>
    <mergeCell ref="A8:I8"/>
    <mergeCell ref="A34:K44"/>
    <mergeCell ref="F32:H32"/>
    <mergeCell ref="B25:K25"/>
    <mergeCell ref="B24:K24"/>
    <mergeCell ref="D22:F22"/>
    <mergeCell ref="B22:C22"/>
    <mergeCell ref="B28:K28"/>
    <mergeCell ref="G22:K22"/>
    <mergeCell ref="B27:K27"/>
    <mergeCell ref="B26:K26"/>
  </mergeCells>
  <phoneticPr fontId="4"/>
  <dataValidations count="8">
    <dataValidation allowBlank="1" showInputMessage="1" showErrorMessage="1" prompt="表紙シートの病院名を反映" sqref="G4:K4"/>
    <dataValidation type="list" allowBlank="1" showInputMessage="1" showErrorMessage="1" prompt="表紙①に反映されます" sqref="K2">
      <formula1>"あり,なし"</formula1>
    </dataValidation>
    <dataValidation type="list" allowBlank="1" showInputMessage="1" showErrorMessage="1" sqref="D30">
      <formula1>"あり,なし"</formula1>
    </dataValidation>
    <dataValidation type="list" allowBlank="1" showInputMessage="1" showErrorMessage="1" sqref="D31">
      <formula1>"ワード,一太郎,リッチテキスト,エクセル,パワーポイント,PDF,その他"</formula1>
    </dataValidation>
    <dataValidation allowBlank="1" showErrorMessage="1" prompt="表紙シートの病院名を反映" sqref="M5"/>
    <dataValidation allowBlank="1" showErrorMessage="1" sqref="M4 M2"/>
    <dataValidation type="list" allowBlank="1" showInputMessage="1" showErrorMessage="1" sqref="J8:K9 J12:K12">
      <formula1>"はい,いいえ"</formula1>
    </dataValidation>
    <dataValidation type="list" allowBlank="1" showInputMessage="1" showErrorMessage="1" sqref="J10:K10">
      <formula1>"病院機能評価,JCI認証,ISO9001,その他,第三者評価を行っていない"</formula1>
    </dataValidation>
  </dataValidations>
  <hyperlinks>
    <hyperlink ref="M1" location="表紙①!D36" tooltip="表紙①に戻ります" display="表紙①に戻る"/>
    <hyperlink ref="M2" location="'様式4（機能別）'!N419" tooltip="様式4（機能別）に戻ります" display="様式4（機能別）のⅡ（地域がん診療連携拠点病院の指定要件について）に戻る"/>
    <hyperlink ref="M4" location="'様式4（機能別）'!N521" tooltip="様式4（機能別）に戻ります" display="様式4（機能別）のⅣ（都道府県がん診療連携拠点病院の指定要件について）に戻る"/>
    <hyperlink ref="M5" location="'様式4（機能別）'!N813" tooltip="様式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7" fitToHeight="0" orientation="portrait" cellComments="asDisplayed" r:id="rId1"/>
  <headerFooter>
    <oddHeader>&amp;Rver.2.0</oddHeader>
    <oddFooter>&amp;C&amp;P/&amp;N&amp;R&amp;A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view="pageBreakPreview" zoomScale="90" zoomScaleNormal="100" zoomScaleSheetLayoutView="90" workbookViewId="0">
      <selection activeCell="I15" sqref="I15"/>
    </sheetView>
  </sheetViews>
  <sheetFormatPr defaultColWidth="8.875" defaultRowHeight="13.5" x14ac:dyDescent="0.15"/>
  <cols>
    <col min="1" max="1" width="3.625" style="219" customWidth="1"/>
    <col min="2" max="2" width="6.75" style="219" customWidth="1"/>
    <col min="3" max="4" width="15.625" style="219" customWidth="1"/>
    <col min="5" max="5" width="17.75" style="219" customWidth="1"/>
    <col min="6" max="6" width="11.875" style="219" customWidth="1"/>
    <col min="7" max="7" width="15.875" style="219" customWidth="1"/>
    <col min="8" max="8" width="23.625" style="219" customWidth="1"/>
    <col min="9" max="9" width="27.25" style="219" customWidth="1"/>
    <col min="10" max="10" width="15" style="888" customWidth="1"/>
    <col min="11" max="11" width="2.625" style="888" customWidth="1"/>
    <col min="12" max="12" width="80.625" style="219" customWidth="1"/>
    <col min="13" max="16384" width="8.875" style="219"/>
  </cols>
  <sheetData>
    <row r="1" spans="1:12" ht="18" customHeight="1" thickBot="1" x14ac:dyDescent="0.2">
      <c r="A1" s="2386" t="s">
        <v>1476</v>
      </c>
      <c r="B1" s="2386"/>
      <c r="C1" s="2386"/>
      <c r="D1" s="2386"/>
      <c r="E1" s="2386"/>
      <c r="F1" s="2386"/>
      <c r="G1" s="2386"/>
      <c r="H1" s="2386"/>
      <c r="I1" s="2386"/>
      <c r="K1" s="1161" t="s">
        <v>1724</v>
      </c>
    </row>
    <row r="2" spans="1:12" ht="24.95" customHeight="1" thickTop="1" thickBot="1" x14ac:dyDescent="0.2">
      <c r="A2" s="2387" t="s">
        <v>1475</v>
      </c>
      <c r="B2" s="2387"/>
      <c r="C2" s="2387"/>
      <c r="D2" s="2387"/>
      <c r="E2" s="2387"/>
      <c r="F2" s="2387"/>
      <c r="G2" s="2387"/>
      <c r="H2" s="2387"/>
      <c r="I2" s="819" t="s">
        <v>438</v>
      </c>
      <c r="J2" s="2371" t="str">
        <f>IF(AND(I2&lt;&gt;"",C14&lt;&gt;"",D14&lt;&gt;"",E14&lt;&gt;"",F14&lt;&gt;"",I14&lt;&gt;""),"",IF(I2="あり","下の表うち、少なくとも部門長の欄は入力してください",IF(I2="","←「あり」か「なし」を選択してください","")))</f>
        <v/>
      </c>
      <c r="K2" s="1161" t="s">
        <v>1969</v>
      </c>
    </row>
    <row r="3" spans="1:12" ht="15" thickTop="1" x14ac:dyDescent="0.15">
      <c r="A3" s="891"/>
      <c r="B3" s="891"/>
      <c r="C3" s="891"/>
      <c r="D3" s="891"/>
      <c r="E3" s="891"/>
      <c r="F3" s="891"/>
      <c r="G3" s="891"/>
      <c r="H3" s="891"/>
      <c r="I3" s="959" t="s">
        <v>1474</v>
      </c>
      <c r="J3" s="2371"/>
      <c r="K3" s="1161" t="s">
        <v>1908</v>
      </c>
    </row>
    <row r="4" spans="1:12" ht="5.0999999999999996" customHeight="1" x14ac:dyDescent="0.15">
      <c r="A4" s="892"/>
      <c r="B4" s="892"/>
      <c r="C4" s="892"/>
      <c r="D4" s="892"/>
      <c r="E4" s="892"/>
      <c r="F4" s="892"/>
      <c r="G4" s="892"/>
      <c r="H4" s="892"/>
      <c r="I4" s="893"/>
      <c r="J4" s="2371"/>
      <c r="L4" s="1355"/>
    </row>
    <row r="5" spans="1:12" s="817" customFormat="1" ht="20.100000000000001" customHeight="1" x14ac:dyDescent="0.15">
      <c r="A5" s="894"/>
      <c r="B5" s="894"/>
      <c r="C5" s="894"/>
      <c r="D5" s="894"/>
      <c r="E5" s="894"/>
      <c r="F5" s="895" t="s">
        <v>1473</v>
      </c>
      <c r="G5" s="2388" t="str">
        <f>表紙①!E2</f>
        <v>和泉市立総合医療センター</v>
      </c>
      <c r="H5" s="2389"/>
      <c r="I5" s="2390"/>
      <c r="J5" s="2371"/>
      <c r="K5" s="896"/>
      <c r="L5" s="1472" t="s">
        <v>1187</v>
      </c>
    </row>
    <row r="6" spans="1:12" s="817" customFormat="1" ht="20.100000000000001" customHeight="1" x14ac:dyDescent="0.15">
      <c r="A6" s="894"/>
      <c r="B6" s="894"/>
      <c r="C6" s="894"/>
      <c r="D6" s="894"/>
      <c r="E6" s="894"/>
      <c r="F6" s="895" t="s">
        <v>2022</v>
      </c>
      <c r="G6" s="897" t="s">
        <v>2140</v>
      </c>
      <c r="H6" s="897"/>
      <c r="I6" s="897"/>
      <c r="J6" s="896"/>
      <c r="K6" s="896"/>
      <c r="L6" s="402"/>
    </row>
    <row r="7" spans="1:12" s="817" customFormat="1" ht="20.100000000000001" customHeight="1" x14ac:dyDescent="0.15">
      <c r="A7" s="892" t="s">
        <v>1472</v>
      </c>
      <c r="B7" s="892"/>
      <c r="C7" s="894"/>
      <c r="D7" s="894"/>
      <c r="E7" s="894"/>
      <c r="F7" s="895"/>
      <c r="G7" s="898"/>
      <c r="H7" s="899"/>
      <c r="I7" s="899"/>
      <c r="J7" s="896"/>
      <c r="K7" s="896"/>
      <c r="L7" s="402"/>
    </row>
    <row r="8" spans="1:12" ht="16.5" customHeight="1" x14ac:dyDescent="0.15">
      <c r="A8" s="900"/>
      <c r="B8" s="900"/>
      <c r="C8" s="2391" t="s">
        <v>1566</v>
      </c>
      <c r="D8" s="2391"/>
      <c r="E8" s="2391"/>
      <c r="F8" s="2391"/>
      <c r="G8" s="2391"/>
      <c r="H8" s="2391"/>
      <c r="I8" s="2391"/>
      <c r="L8" s="402"/>
    </row>
    <row r="9" spans="1:12" ht="50.25" customHeight="1" x14ac:dyDescent="0.15">
      <c r="A9" s="816"/>
      <c r="B9" s="816"/>
      <c r="C9" s="2383" t="s">
        <v>1567</v>
      </c>
      <c r="D9" s="2383"/>
      <c r="E9" s="2383"/>
      <c r="F9" s="2383"/>
      <c r="G9" s="2383"/>
      <c r="H9" s="2383"/>
      <c r="I9" s="2383"/>
      <c r="L9" s="402"/>
    </row>
    <row r="10" spans="1:12" ht="25.5" customHeight="1" x14ac:dyDescent="0.15">
      <c r="A10" s="816"/>
      <c r="B10" s="816"/>
      <c r="C10" s="2383" t="s">
        <v>1568</v>
      </c>
      <c r="D10" s="2383"/>
      <c r="E10" s="2383"/>
      <c r="F10" s="2383"/>
      <c r="G10" s="2383"/>
      <c r="H10" s="2383"/>
      <c r="I10" s="2383"/>
      <c r="L10" s="402"/>
    </row>
    <row r="11" spans="1:12" ht="30" customHeight="1" x14ac:dyDescent="0.15">
      <c r="A11" s="1484"/>
      <c r="B11" s="1484"/>
      <c r="C11" s="2401" t="s">
        <v>2033</v>
      </c>
      <c r="D11" s="2401"/>
      <c r="E11" s="2401"/>
      <c r="F11" s="2401"/>
      <c r="G11" s="2401"/>
      <c r="H11" s="2401"/>
      <c r="I11" s="2401"/>
      <c r="L11" s="402"/>
    </row>
    <row r="12" spans="1:12" ht="18" customHeight="1" x14ac:dyDescent="0.15">
      <c r="A12" s="2372"/>
      <c r="B12" s="2373"/>
      <c r="C12" s="2392" t="s">
        <v>1302</v>
      </c>
      <c r="D12" s="2394" t="s">
        <v>1313</v>
      </c>
      <c r="E12" s="2396" t="s">
        <v>1312</v>
      </c>
      <c r="F12" s="2398" t="s">
        <v>2034</v>
      </c>
      <c r="G12" s="2399"/>
      <c r="H12" s="2399"/>
      <c r="I12" s="2400"/>
      <c r="L12" s="402"/>
    </row>
    <row r="13" spans="1:12" ht="18" customHeight="1" thickBot="1" x14ac:dyDescent="0.2">
      <c r="A13" s="2374"/>
      <c r="B13" s="2375"/>
      <c r="C13" s="2393"/>
      <c r="D13" s="2395"/>
      <c r="E13" s="2397"/>
      <c r="F13" s="2384" t="s">
        <v>1471</v>
      </c>
      <c r="G13" s="2385"/>
      <c r="H13" s="1487" t="s">
        <v>2032</v>
      </c>
      <c r="I13" s="1488" t="s">
        <v>1470</v>
      </c>
      <c r="L13" s="402"/>
    </row>
    <row r="14" spans="1:12" ht="27" customHeight="1" thickBot="1" x14ac:dyDescent="0.2">
      <c r="A14" s="630">
        <v>1</v>
      </c>
      <c r="B14" s="887" t="s">
        <v>1542</v>
      </c>
      <c r="C14" s="709" t="s">
        <v>330</v>
      </c>
      <c r="D14" s="708" t="s">
        <v>1308</v>
      </c>
      <c r="E14" s="760" t="s">
        <v>1307</v>
      </c>
      <c r="F14" s="2362" t="s">
        <v>2464</v>
      </c>
      <c r="G14" s="2363"/>
      <c r="H14" s="1565" t="s">
        <v>2465</v>
      </c>
      <c r="I14" s="1575">
        <v>43407</v>
      </c>
      <c r="J14" s="1354" t="str">
        <f>IF(AND(I2="あり",C14&lt;&gt;"",D14&lt;&gt;"",E14&lt;&gt;"",F14&lt;&gt;"",I14&lt;&gt;""),"OK",IF(I2&lt;&gt;"あり","",IF(OR(C14="",D14="",E14="",F14="",I14=""),"未記入あり","")))</f>
        <v>OK</v>
      </c>
      <c r="L14" s="402"/>
    </row>
    <row r="15" spans="1:12" ht="27" customHeight="1" thickBot="1" x14ac:dyDescent="0.2">
      <c r="A15" s="630">
        <v>2</v>
      </c>
      <c r="B15" s="2380"/>
      <c r="C15" s="709" t="s">
        <v>1311</v>
      </c>
      <c r="D15" s="708" t="s">
        <v>1308</v>
      </c>
      <c r="E15" s="760" t="s">
        <v>1310</v>
      </c>
      <c r="F15" s="2362" t="s">
        <v>2466</v>
      </c>
      <c r="G15" s="2363"/>
      <c r="H15" s="1565" t="s">
        <v>2467</v>
      </c>
      <c r="I15" s="1575">
        <v>42732</v>
      </c>
      <c r="L15" s="402"/>
    </row>
    <row r="16" spans="1:12" ht="27" customHeight="1" thickBot="1" x14ac:dyDescent="0.2">
      <c r="A16" s="630">
        <v>3</v>
      </c>
      <c r="B16" s="2381"/>
      <c r="C16" s="709" t="s">
        <v>2401</v>
      </c>
      <c r="D16" s="708" t="s">
        <v>1308</v>
      </c>
      <c r="E16" s="760" t="s">
        <v>1307</v>
      </c>
      <c r="F16" s="2362" t="s">
        <v>2464</v>
      </c>
      <c r="G16" s="2363"/>
      <c r="H16" s="1565" t="s">
        <v>2465</v>
      </c>
      <c r="I16" s="1575">
        <v>43729</v>
      </c>
      <c r="L16" s="402"/>
    </row>
    <row r="17" spans="1:12" ht="27" customHeight="1" thickBot="1" x14ac:dyDescent="0.2">
      <c r="A17" s="630">
        <v>4</v>
      </c>
      <c r="B17" s="2381"/>
      <c r="C17" s="709" t="s">
        <v>2369</v>
      </c>
      <c r="D17" s="708" t="s">
        <v>1308</v>
      </c>
      <c r="E17" s="760" t="s">
        <v>1307</v>
      </c>
      <c r="F17" s="2362" t="s">
        <v>2468</v>
      </c>
      <c r="G17" s="2363"/>
      <c r="H17" s="1486"/>
      <c r="I17" s="1566"/>
      <c r="L17" s="402"/>
    </row>
    <row r="18" spans="1:12" ht="27" customHeight="1" thickBot="1" x14ac:dyDescent="0.2">
      <c r="A18" s="630">
        <v>5</v>
      </c>
      <c r="B18" s="2381"/>
      <c r="C18" s="709"/>
      <c r="D18" s="708"/>
      <c r="E18" s="760"/>
      <c r="F18" s="2362"/>
      <c r="G18" s="2363"/>
      <c r="H18" s="1486"/>
      <c r="I18" s="828"/>
      <c r="L18" s="402"/>
    </row>
    <row r="19" spans="1:12" ht="27" customHeight="1" thickBot="1" x14ac:dyDescent="0.2">
      <c r="A19" s="630">
        <v>6</v>
      </c>
      <c r="B19" s="2381"/>
      <c r="C19" s="709"/>
      <c r="D19" s="708"/>
      <c r="E19" s="760"/>
      <c r="F19" s="2362"/>
      <c r="G19" s="2363"/>
      <c r="H19" s="1486"/>
      <c r="I19" s="828"/>
      <c r="L19" s="402"/>
    </row>
    <row r="20" spans="1:12" ht="27" customHeight="1" thickBot="1" x14ac:dyDescent="0.2">
      <c r="A20" s="630">
        <v>7</v>
      </c>
      <c r="B20" s="2381"/>
      <c r="C20" s="709"/>
      <c r="D20" s="708"/>
      <c r="E20" s="760"/>
      <c r="F20" s="2362"/>
      <c r="G20" s="2363"/>
      <c r="H20" s="1486"/>
      <c r="I20" s="828"/>
      <c r="L20" s="402"/>
    </row>
    <row r="21" spans="1:12" ht="27" customHeight="1" thickBot="1" x14ac:dyDescent="0.2">
      <c r="A21" s="630">
        <v>8</v>
      </c>
      <c r="B21" s="2381"/>
      <c r="C21" s="709"/>
      <c r="D21" s="708"/>
      <c r="E21" s="760"/>
      <c r="F21" s="2362"/>
      <c r="G21" s="2363"/>
      <c r="H21" s="1486"/>
      <c r="I21" s="828"/>
      <c r="L21" s="402"/>
    </row>
    <row r="22" spans="1:12" ht="27" customHeight="1" thickBot="1" x14ac:dyDescent="0.2">
      <c r="A22" s="630">
        <v>9</v>
      </c>
      <c r="B22" s="2381"/>
      <c r="C22" s="709"/>
      <c r="D22" s="708"/>
      <c r="E22" s="760"/>
      <c r="F22" s="2362"/>
      <c r="G22" s="2363"/>
      <c r="H22" s="1486"/>
      <c r="I22" s="828"/>
      <c r="L22" s="402"/>
    </row>
    <row r="23" spans="1:12" ht="27" customHeight="1" thickBot="1" x14ac:dyDescent="0.2">
      <c r="A23" s="630">
        <v>10</v>
      </c>
      <c r="B23" s="2382"/>
      <c r="C23" s="709"/>
      <c r="D23" s="708"/>
      <c r="E23" s="760"/>
      <c r="F23" s="2362"/>
      <c r="G23" s="2363"/>
      <c r="H23" s="1486"/>
      <c r="I23" s="828"/>
      <c r="L23" s="402"/>
    </row>
    <row r="24" spans="1:12" ht="20.100000000000001" customHeight="1" x14ac:dyDescent="0.15">
      <c r="A24" s="888"/>
      <c r="B24" s="888"/>
      <c r="C24" s="888"/>
      <c r="D24" s="888"/>
      <c r="E24" s="888"/>
      <c r="F24" s="888"/>
      <c r="G24" s="888"/>
      <c r="H24" s="888"/>
      <c r="I24" s="888"/>
      <c r="J24" s="890" t="s">
        <v>552</v>
      </c>
      <c r="K24" s="890"/>
      <c r="L24" s="402"/>
    </row>
    <row r="25" spans="1:12" x14ac:dyDescent="0.15">
      <c r="A25" s="2376" t="s">
        <v>1303</v>
      </c>
      <c r="B25" s="2376"/>
      <c r="C25" s="2376"/>
      <c r="D25" s="2376"/>
      <c r="E25" s="2376"/>
      <c r="F25" s="2376"/>
      <c r="G25" s="2376"/>
      <c r="H25" s="2376"/>
      <c r="I25" s="2376"/>
      <c r="J25" s="2376"/>
      <c r="K25" s="1105"/>
      <c r="L25" s="402"/>
    </row>
    <row r="26" spans="1:12" ht="24" customHeight="1" thickBot="1" x14ac:dyDescent="0.2">
      <c r="A26" s="815"/>
      <c r="B26" s="2377" t="s">
        <v>1302</v>
      </c>
      <c r="C26" s="2378"/>
      <c r="D26" s="2378"/>
      <c r="E26" s="316"/>
      <c r="F26" s="304"/>
      <c r="G26" s="316"/>
      <c r="H26" s="316"/>
      <c r="I26" s="316"/>
      <c r="L26" s="402"/>
    </row>
    <row r="27" spans="1:12" ht="24" customHeight="1" thickBot="1" x14ac:dyDescent="0.2">
      <c r="A27" s="814" t="s">
        <v>1469</v>
      </c>
      <c r="B27" s="2379" t="s">
        <v>1468</v>
      </c>
      <c r="C27" s="2379"/>
      <c r="D27" s="2379"/>
      <c r="E27" s="316"/>
      <c r="F27" s="304"/>
      <c r="G27" s="316"/>
      <c r="H27" s="316"/>
      <c r="I27" s="316"/>
      <c r="L27" s="402"/>
    </row>
    <row r="28" spans="1:12" ht="24" customHeight="1" thickBot="1" x14ac:dyDescent="0.2">
      <c r="A28" s="813">
        <v>1</v>
      </c>
      <c r="B28" s="2198" t="s">
        <v>2469</v>
      </c>
      <c r="C28" s="2199"/>
      <c r="D28" s="2200"/>
      <c r="E28" s="316"/>
      <c r="F28" s="304"/>
      <c r="G28" s="316"/>
      <c r="H28" s="316"/>
      <c r="I28" s="316"/>
      <c r="L28" s="402"/>
    </row>
    <row r="29" spans="1:12" ht="24" customHeight="1" thickBot="1" x14ac:dyDescent="0.2">
      <c r="A29" s="812">
        <v>2</v>
      </c>
      <c r="B29" s="2198"/>
      <c r="C29" s="2199"/>
      <c r="D29" s="2200"/>
      <c r="E29" s="316"/>
      <c r="F29" s="304"/>
      <c r="G29" s="316"/>
      <c r="H29" s="316"/>
      <c r="I29" s="316"/>
      <c r="L29" s="402"/>
    </row>
    <row r="30" spans="1:12" ht="24" customHeight="1" thickBot="1" x14ac:dyDescent="0.2">
      <c r="A30" s="812">
        <v>3</v>
      </c>
      <c r="B30" s="2198"/>
      <c r="C30" s="2199"/>
      <c r="D30" s="2200"/>
      <c r="E30" s="316"/>
      <c r="F30" s="304"/>
      <c r="G30" s="316"/>
      <c r="H30" s="316"/>
      <c r="I30" s="316"/>
      <c r="L30" s="402"/>
    </row>
    <row r="31" spans="1:12" ht="24" customHeight="1" thickBot="1" x14ac:dyDescent="0.2">
      <c r="A31" s="812">
        <v>4</v>
      </c>
      <c r="B31" s="2197"/>
      <c r="C31" s="2197"/>
      <c r="D31" s="2197"/>
      <c r="E31" s="316"/>
      <c r="F31" s="304"/>
      <c r="G31" s="316"/>
      <c r="H31" s="316"/>
      <c r="I31" s="316"/>
      <c r="L31" s="402"/>
    </row>
    <row r="32" spans="1:12" ht="24" customHeight="1" thickBot="1" x14ac:dyDescent="0.2">
      <c r="A32" s="812">
        <v>5</v>
      </c>
      <c r="B32" s="2197"/>
      <c r="C32" s="2197"/>
      <c r="D32" s="2197"/>
      <c r="E32" s="316"/>
      <c r="F32" s="304"/>
      <c r="G32" s="316"/>
      <c r="H32" s="316"/>
      <c r="I32" s="316"/>
      <c r="L32" s="402"/>
    </row>
    <row r="33" spans="1:12" x14ac:dyDescent="0.15">
      <c r="A33" s="888"/>
      <c r="B33" s="888"/>
      <c r="C33" s="888"/>
      <c r="D33" s="888"/>
      <c r="E33" s="889"/>
      <c r="F33" s="960"/>
      <c r="G33" s="889"/>
      <c r="H33" s="889"/>
      <c r="I33" s="889"/>
      <c r="L33" s="402"/>
    </row>
    <row r="34" spans="1:12" ht="42.75" customHeight="1" x14ac:dyDescent="0.15">
      <c r="A34" s="2354" t="s">
        <v>2207</v>
      </c>
      <c r="B34" s="2355"/>
      <c r="C34" s="2355"/>
      <c r="D34" s="2355"/>
      <c r="E34" s="2355"/>
      <c r="F34" s="2355"/>
      <c r="G34" s="2355"/>
      <c r="H34" s="2355"/>
      <c r="I34" s="888"/>
      <c r="L34" s="402"/>
    </row>
    <row r="35" spans="1:12" x14ac:dyDescent="0.15">
      <c r="A35" s="888"/>
      <c r="B35" s="888"/>
      <c r="C35" s="888"/>
      <c r="D35" s="888"/>
      <c r="E35" s="888"/>
      <c r="F35" s="888"/>
      <c r="G35" s="888"/>
      <c r="H35" s="888"/>
      <c r="I35" s="888"/>
      <c r="L35" s="402"/>
    </row>
    <row r="36" spans="1:12" x14ac:dyDescent="0.15">
      <c r="A36" s="2364"/>
      <c r="B36" s="2364" t="s">
        <v>1467</v>
      </c>
      <c r="C36" s="2364"/>
      <c r="D36" s="2364"/>
      <c r="E36" s="2364"/>
      <c r="F36" s="2364" t="s">
        <v>1466</v>
      </c>
      <c r="G36" s="2364"/>
      <c r="H36" s="2364"/>
      <c r="I36" s="2358" t="s">
        <v>2209</v>
      </c>
      <c r="J36" s="1518"/>
      <c r="K36" s="219"/>
    </row>
    <row r="37" spans="1:12" x14ac:dyDescent="0.15">
      <c r="A37" s="2364"/>
      <c r="B37" s="2364"/>
      <c r="C37" s="2364"/>
      <c r="D37" s="2364"/>
      <c r="E37" s="2364"/>
      <c r="F37" s="2364"/>
      <c r="G37" s="2364"/>
      <c r="H37" s="2364"/>
      <c r="I37" s="2166"/>
      <c r="J37" s="1518"/>
      <c r="K37" s="219"/>
    </row>
    <row r="38" spans="1:12" ht="33" customHeight="1" x14ac:dyDescent="0.15">
      <c r="A38" s="811" t="s">
        <v>1240</v>
      </c>
      <c r="B38" s="2356" t="s">
        <v>2201</v>
      </c>
      <c r="C38" s="2357"/>
      <c r="D38" s="2357"/>
      <c r="E38" s="2357"/>
      <c r="F38" s="2357" t="s">
        <v>2208</v>
      </c>
      <c r="G38" s="2357"/>
      <c r="H38" s="2357"/>
      <c r="I38" s="1516" t="s">
        <v>2213</v>
      </c>
      <c r="J38" s="1518"/>
      <c r="K38" s="219"/>
    </row>
    <row r="39" spans="1:12" ht="33" customHeight="1" x14ac:dyDescent="0.15">
      <c r="A39" s="811" t="s">
        <v>1240</v>
      </c>
      <c r="B39" s="2359" t="s">
        <v>2202</v>
      </c>
      <c r="C39" s="2360"/>
      <c r="D39" s="2360"/>
      <c r="E39" s="2361"/>
      <c r="F39" s="2357" t="s">
        <v>2025</v>
      </c>
      <c r="G39" s="2357"/>
      <c r="H39" s="2357"/>
      <c r="I39" s="1516" t="s">
        <v>2210</v>
      </c>
      <c r="J39" s="1518"/>
      <c r="K39" s="219"/>
    </row>
    <row r="40" spans="1:12" ht="33" customHeight="1" x14ac:dyDescent="0.15">
      <c r="A40" s="811" t="s">
        <v>1240</v>
      </c>
      <c r="B40" s="2356" t="s">
        <v>2211</v>
      </c>
      <c r="C40" s="2357"/>
      <c r="D40" s="2357"/>
      <c r="E40" s="2357"/>
      <c r="F40" s="2357" t="s">
        <v>2212</v>
      </c>
      <c r="G40" s="2357"/>
      <c r="H40" s="2357"/>
      <c r="I40" s="1516" t="s">
        <v>2210</v>
      </c>
      <c r="J40" s="1518"/>
      <c r="K40" s="219"/>
    </row>
    <row r="41" spans="1:12" ht="33" customHeight="1" x14ac:dyDescent="0.15">
      <c r="A41" s="811" t="s">
        <v>1240</v>
      </c>
      <c r="B41" s="2359" t="s">
        <v>2204</v>
      </c>
      <c r="C41" s="2360"/>
      <c r="D41" s="2360"/>
      <c r="E41" s="2361"/>
      <c r="F41" s="2357" t="s">
        <v>2025</v>
      </c>
      <c r="G41" s="2357"/>
      <c r="H41" s="2357"/>
      <c r="I41" s="1516"/>
      <c r="J41" s="1518"/>
      <c r="K41" s="219"/>
    </row>
    <row r="42" spans="1:12" ht="33" customHeight="1" x14ac:dyDescent="0.15">
      <c r="A42" s="811" t="s">
        <v>1240</v>
      </c>
      <c r="B42" s="2356" t="s">
        <v>2205</v>
      </c>
      <c r="C42" s="2357"/>
      <c r="D42" s="2357"/>
      <c r="E42" s="2357"/>
      <c r="F42" s="2357" t="s">
        <v>2025</v>
      </c>
      <c r="G42" s="2357"/>
      <c r="H42" s="2357"/>
      <c r="I42" s="1516"/>
      <c r="J42" s="1518"/>
      <c r="K42" s="219"/>
    </row>
    <row r="43" spans="1:12" ht="33" customHeight="1" x14ac:dyDescent="0.15">
      <c r="A43" s="811" t="s">
        <v>1240</v>
      </c>
      <c r="B43" s="2359" t="s">
        <v>2206</v>
      </c>
      <c r="C43" s="2360"/>
      <c r="D43" s="2360"/>
      <c r="E43" s="2361"/>
      <c r="F43" s="2357" t="s">
        <v>2025</v>
      </c>
      <c r="G43" s="2357"/>
      <c r="H43" s="2357"/>
      <c r="I43" s="1516"/>
      <c r="J43" s="1518"/>
      <c r="K43" s="219"/>
    </row>
    <row r="44" spans="1:12" ht="33" customHeight="1" x14ac:dyDescent="0.15">
      <c r="A44" s="811" t="s">
        <v>1240</v>
      </c>
      <c r="B44" s="2356" t="s">
        <v>2203</v>
      </c>
      <c r="C44" s="2357"/>
      <c r="D44" s="2357"/>
      <c r="E44" s="2357"/>
      <c r="F44" s="2357" t="s">
        <v>2025</v>
      </c>
      <c r="G44" s="2357"/>
      <c r="H44" s="2357"/>
      <c r="I44" s="1516"/>
      <c r="J44" s="1518"/>
      <c r="K44" s="219"/>
    </row>
    <row r="45" spans="1:12" ht="33" customHeight="1" x14ac:dyDescent="0.15">
      <c r="A45" s="810">
        <v>1</v>
      </c>
      <c r="B45" s="2365" t="s">
        <v>2472</v>
      </c>
      <c r="C45" s="2366"/>
      <c r="D45" s="2366"/>
      <c r="E45" s="2367"/>
      <c r="F45" s="2368">
        <v>42276</v>
      </c>
      <c r="G45" s="2369"/>
      <c r="H45" s="2370"/>
      <c r="I45" s="1576">
        <v>44139</v>
      </c>
      <c r="J45" s="1518"/>
      <c r="K45" s="219"/>
    </row>
    <row r="46" spans="1:12" ht="33" customHeight="1" x14ac:dyDescent="0.15">
      <c r="A46" s="810">
        <v>2</v>
      </c>
      <c r="B46" s="2350" t="s">
        <v>2470</v>
      </c>
      <c r="C46" s="2351"/>
      <c r="D46" s="2351"/>
      <c r="E46" s="2351"/>
      <c r="F46" s="2352" t="s">
        <v>2471</v>
      </c>
      <c r="G46" s="2351"/>
      <c r="H46" s="2351"/>
      <c r="I46" s="1576"/>
      <c r="J46" s="1518"/>
      <c r="K46" s="219"/>
    </row>
    <row r="47" spans="1:12" ht="33" customHeight="1" x14ac:dyDescent="0.15">
      <c r="A47" s="810">
        <v>3</v>
      </c>
      <c r="B47" s="2350"/>
      <c r="C47" s="2351"/>
      <c r="D47" s="2351"/>
      <c r="E47" s="2351"/>
      <c r="F47" s="2352"/>
      <c r="G47" s="2351"/>
      <c r="H47" s="2351"/>
      <c r="I47" s="1517"/>
      <c r="J47" s="1518"/>
      <c r="K47" s="219"/>
    </row>
    <row r="48" spans="1:12" ht="33" customHeight="1" x14ac:dyDescent="0.15">
      <c r="A48" s="810">
        <v>4</v>
      </c>
      <c r="B48" s="2353"/>
      <c r="C48" s="2353"/>
      <c r="D48" s="2353"/>
      <c r="E48" s="2353"/>
      <c r="F48" s="2353"/>
      <c r="G48" s="2353"/>
      <c r="H48" s="2353"/>
      <c r="I48" s="1517"/>
      <c r="J48" s="1518"/>
      <c r="K48" s="219"/>
    </row>
    <row r="49" spans="1:11" ht="33" customHeight="1" x14ac:dyDescent="0.15">
      <c r="A49" s="810">
        <v>5</v>
      </c>
      <c r="B49" s="2353"/>
      <c r="C49" s="2353"/>
      <c r="D49" s="2353"/>
      <c r="E49" s="2353"/>
      <c r="F49" s="2353"/>
      <c r="G49" s="2353"/>
      <c r="H49" s="2353"/>
      <c r="I49" s="1517"/>
      <c r="J49" s="1519"/>
      <c r="K49" s="219"/>
    </row>
  </sheetData>
  <mergeCells count="62">
    <mergeCell ref="F14:G14"/>
    <mergeCell ref="F13:G13"/>
    <mergeCell ref="F15:G15"/>
    <mergeCell ref="A1:I1"/>
    <mergeCell ref="A2:H2"/>
    <mergeCell ref="G5:I5"/>
    <mergeCell ref="C8:I8"/>
    <mergeCell ref="C9:I9"/>
    <mergeCell ref="C12:C13"/>
    <mergeCell ref="D12:D13"/>
    <mergeCell ref="E12:E13"/>
    <mergeCell ref="F12:I12"/>
    <mergeCell ref="C11:I11"/>
    <mergeCell ref="J2:J5"/>
    <mergeCell ref="B38:E38"/>
    <mergeCell ref="A12:B13"/>
    <mergeCell ref="A36:A37"/>
    <mergeCell ref="A25:J25"/>
    <mergeCell ref="B26:D26"/>
    <mergeCell ref="B27:D27"/>
    <mergeCell ref="B28:D28"/>
    <mergeCell ref="B15:B23"/>
    <mergeCell ref="F17:G17"/>
    <mergeCell ref="F18:G18"/>
    <mergeCell ref="B30:D30"/>
    <mergeCell ref="B31:D31"/>
    <mergeCell ref="B32:D32"/>
    <mergeCell ref="B29:D29"/>
    <mergeCell ref="C10:I10"/>
    <mergeCell ref="B49:E49"/>
    <mergeCell ref="F49:H49"/>
    <mergeCell ref="F36:H37"/>
    <mergeCell ref="B45:E45"/>
    <mergeCell ref="F45:H45"/>
    <mergeCell ref="B39:E39"/>
    <mergeCell ref="F39:H39"/>
    <mergeCell ref="B36:E37"/>
    <mergeCell ref="B46:E46"/>
    <mergeCell ref="F46:H46"/>
    <mergeCell ref="F38:H38"/>
    <mergeCell ref="B42:E42"/>
    <mergeCell ref="F42:H42"/>
    <mergeCell ref="B43:E43"/>
    <mergeCell ref="F43:H43"/>
    <mergeCell ref="B40:E40"/>
    <mergeCell ref="F16:G16"/>
    <mergeCell ref="F19:G19"/>
    <mergeCell ref="F20:G20"/>
    <mergeCell ref="F21:G21"/>
    <mergeCell ref="F22:G22"/>
    <mergeCell ref="I36:I37"/>
    <mergeCell ref="F40:H40"/>
    <mergeCell ref="B41:E41"/>
    <mergeCell ref="F41:H41"/>
    <mergeCell ref="F23:G23"/>
    <mergeCell ref="B47:E47"/>
    <mergeCell ref="F47:H47"/>
    <mergeCell ref="B48:E48"/>
    <mergeCell ref="F48:H48"/>
    <mergeCell ref="A34:H34"/>
    <mergeCell ref="B44:E44"/>
    <mergeCell ref="F44:H44"/>
  </mergeCells>
  <phoneticPr fontId="4"/>
  <dataValidations count="5">
    <dataValidation type="list" allowBlank="1" showInputMessage="1" showErrorMessage="1" sqref="C14:C23">
      <formula1>"医師,薬剤師,看護師,その他"</formula1>
    </dataValidation>
    <dataValidation type="list" allowBlank="1" showInputMessage="1" showErrorMessage="1" sqref="E14:E23">
      <formula1>"専従（8割以上）,専任（5割以上8割未満）,兼任（5割未満）"</formula1>
    </dataValidation>
    <dataValidation type="list" allowBlank="1" showInputMessage="1" showErrorMessage="1" prompt="表紙①に反映されます" sqref="I2">
      <formula1>"あり,なし"</formula1>
    </dataValidation>
    <dataValidation type="list" allowBlank="1" showInputMessage="1" showErrorMessage="1" sqref="D14:D23">
      <formula1>"常勤,非常勤"</formula1>
    </dataValidation>
    <dataValidation allowBlank="1" showInputMessage="1" showErrorMessage="1" prompt="表紙シートの病院名を反映" sqref="G5:I5"/>
  </dataValidations>
  <hyperlinks>
    <hyperlink ref="K1" location="表紙①!D37" tooltip="表紙①に戻ります" display="表紙①に戻る"/>
    <hyperlink ref="K2" location="'様式4（機能別）'!N427" tooltip="様式4（機能別）に戻ります" display="様式4（機能別）のⅡ（地域がん診療連携拠点病院の指定要件について）に戻る"/>
    <hyperlink ref="K3" location="'様式4（機能別）'!N822"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63" fitToHeight="0" orientation="portrait" cellComments="asDisplayed" r:id="rId1"/>
  <headerFooter>
    <oddHeader>&amp;Rver.2.0</oddHeader>
    <oddFooter>&amp;C&amp;P/&amp;N&amp;R&amp;A</oddFooter>
  </headerFooter>
  <colBreaks count="1" manualBreakCount="1">
    <brk id="11"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N70"/>
  <sheetViews>
    <sheetView showGridLines="0" view="pageBreakPreview" zoomScaleNormal="100" zoomScaleSheetLayoutView="100" zoomScalePageLayoutView="80" workbookViewId="0">
      <selection activeCell="K2" sqref="K2"/>
    </sheetView>
  </sheetViews>
  <sheetFormatPr defaultColWidth="8.875" defaultRowHeight="13.5" x14ac:dyDescent="0.15"/>
  <cols>
    <col min="1" max="2" width="8.625" style="3" customWidth="1"/>
    <col min="3" max="3" width="5.625" style="3" customWidth="1"/>
    <col min="4" max="4" width="15.625" style="3" customWidth="1"/>
    <col min="5" max="5" width="5.625" style="3" customWidth="1"/>
    <col min="6" max="11" width="8.625" style="3" customWidth="1"/>
    <col min="12" max="12" width="15" style="3" customWidth="1"/>
    <col min="13" max="13" width="2.25" style="80" customWidth="1"/>
    <col min="14" max="14" width="80.625" style="3" customWidth="1"/>
    <col min="15" max="16384" width="8.875" style="3"/>
  </cols>
  <sheetData>
    <row r="1" spans="1:14" ht="20.25" customHeight="1" thickBot="1" x14ac:dyDescent="0.2">
      <c r="A1" s="2014" t="s">
        <v>1478</v>
      </c>
      <c r="B1" s="2014"/>
      <c r="C1" s="2014"/>
      <c r="D1" s="2014"/>
      <c r="E1" s="2014"/>
      <c r="F1" s="2014"/>
      <c r="G1" s="2014"/>
      <c r="H1" s="2014"/>
      <c r="I1" s="2014"/>
      <c r="J1" s="2014"/>
      <c r="K1" s="2014"/>
      <c r="M1" s="1161" t="s">
        <v>1724</v>
      </c>
    </row>
    <row r="2" spans="1:14" ht="24.95" customHeight="1" thickTop="1" thickBot="1" x14ac:dyDescent="0.2">
      <c r="A2" s="1857" t="s">
        <v>549</v>
      </c>
      <c r="B2" s="1857"/>
      <c r="C2" s="1857"/>
      <c r="D2" s="1857"/>
      <c r="E2" s="1857"/>
      <c r="F2" s="1857"/>
      <c r="G2" s="1857"/>
      <c r="H2" s="1857"/>
      <c r="I2" s="1857"/>
      <c r="J2" s="1858"/>
      <c r="K2" s="385" t="s">
        <v>489</v>
      </c>
      <c r="L2" s="1854" t="str">
        <f>IF(AND(K2&lt;&gt;"",D11&lt;&gt;"",H7&lt;&gt;""),"",IF(K2="あり","←協議会の開催回数を記載し別添資料の提出有無について選択してください",IF(K2="","←「あり」か「なし」を選択してください","")))</f>
        <v/>
      </c>
      <c r="M2" s="1161" t="s">
        <v>1730</v>
      </c>
    </row>
    <row r="3" spans="1:14" ht="5.0999999999999996" customHeight="1" thickTop="1" x14ac:dyDescent="0.15">
      <c r="L3" s="1854"/>
    </row>
    <row r="4" spans="1:14" ht="20.100000000000001" customHeight="1" x14ac:dyDescent="0.15">
      <c r="G4" s="131" t="s">
        <v>473</v>
      </c>
      <c r="H4" s="2015" t="str">
        <f>表紙①!E2</f>
        <v>和泉市立総合医療センター</v>
      </c>
      <c r="I4" s="2016"/>
      <c r="J4" s="2016"/>
      <c r="K4" s="2017"/>
      <c r="L4" s="1854"/>
      <c r="N4" s="1472" t="s">
        <v>545</v>
      </c>
    </row>
    <row r="5" spans="1:14" ht="20.100000000000001" customHeight="1" x14ac:dyDescent="0.15">
      <c r="G5" s="131" t="s">
        <v>2022</v>
      </c>
      <c r="H5" s="260" t="s">
        <v>2141</v>
      </c>
      <c r="I5" s="260"/>
      <c r="L5" s="1854"/>
      <c r="N5" s="229"/>
    </row>
    <row r="6" spans="1:14" s="75" customFormat="1" ht="20.100000000000001" customHeight="1" thickBot="1" x14ac:dyDescent="0.2">
      <c r="A6" s="821" t="s">
        <v>1989</v>
      </c>
      <c r="B6" s="821"/>
      <c r="M6" s="80"/>
      <c r="N6" s="229"/>
    </row>
    <row r="7" spans="1:14" s="75" customFormat="1" ht="20.100000000000001" customHeight="1" thickBot="1" x14ac:dyDescent="0.2">
      <c r="A7" s="75" t="s">
        <v>2142</v>
      </c>
      <c r="B7" s="821"/>
      <c r="H7" s="1482"/>
      <c r="I7" s="75" t="s">
        <v>1987</v>
      </c>
      <c r="M7" s="80"/>
      <c r="N7" s="229"/>
    </row>
    <row r="8" spans="1:14" s="75" customFormat="1" ht="7.5" customHeight="1" x14ac:dyDescent="0.15">
      <c r="B8" s="821"/>
      <c r="G8" s="24"/>
      <c r="M8" s="80"/>
      <c r="N8" s="229"/>
    </row>
    <row r="9" spans="1:14" s="75" customFormat="1" ht="20.100000000000001" customHeight="1" x14ac:dyDescent="0.15">
      <c r="A9" s="75" t="s">
        <v>1988</v>
      </c>
      <c r="B9" s="821"/>
      <c r="M9" s="80"/>
      <c r="N9" s="229"/>
    </row>
    <row r="10" spans="1:14" s="75" customFormat="1" ht="20.100000000000001" customHeight="1" thickBot="1" x14ac:dyDescent="0.2">
      <c r="A10" s="75" t="s">
        <v>2263</v>
      </c>
      <c r="B10" s="821"/>
      <c r="M10" s="80"/>
      <c r="N10" s="229"/>
    </row>
    <row r="11" spans="1:14" s="75" customFormat="1" ht="15" customHeight="1" thickBot="1" x14ac:dyDescent="0.2">
      <c r="A11" s="161" t="s">
        <v>21</v>
      </c>
      <c r="B11" s="160"/>
      <c r="C11" s="139"/>
      <c r="D11" s="338"/>
      <c r="E11" s="160" t="s">
        <v>1477</v>
      </c>
      <c r="M11" s="1040"/>
      <c r="N11" s="229"/>
    </row>
    <row r="12" spans="1:14" s="75" customFormat="1" ht="15" customHeight="1" thickBot="1" x14ac:dyDescent="0.2">
      <c r="A12" s="161" t="s">
        <v>22</v>
      </c>
      <c r="D12" s="338"/>
      <c r="E12" s="451" t="s">
        <v>594</v>
      </c>
      <c r="N12" s="229"/>
    </row>
    <row r="13" spans="1:14" s="75" customFormat="1" ht="15" customHeight="1" thickBot="1" x14ac:dyDescent="0.2">
      <c r="A13" s="162" t="s">
        <v>23</v>
      </c>
      <c r="B13" s="128"/>
      <c r="C13" s="128"/>
      <c r="D13" s="128"/>
      <c r="E13" s="128"/>
      <c r="F13" s="2403"/>
      <c r="G13" s="2404"/>
      <c r="H13" s="2405"/>
      <c r="I13" s="128"/>
      <c r="J13" s="128"/>
      <c r="M13" s="128"/>
      <c r="N13" s="229"/>
    </row>
    <row r="14" spans="1:14" s="75" customFormat="1" x14ac:dyDescent="0.15">
      <c r="A14" s="756"/>
      <c r="B14" s="756"/>
      <c r="C14" s="756"/>
      <c r="D14" s="756"/>
      <c r="E14" s="756"/>
      <c r="F14" s="756"/>
      <c r="G14" s="756"/>
      <c r="H14" s="756"/>
      <c r="I14" s="756"/>
      <c r="J14" s="756"/>
      <c r="K14" s="756"/>
      <c r="M14" s="80"/>
      <c r="N14" s="229"/>
    </row>
    <row r="15" spans="1:14" s="75" customFormat="1" x14ac:dyDescent="0.15">
      <c r="A15" s="2402" t="s">
        <v>1698</v>
      </c>
      <c r="B15" s="2003"/>
      <c r="C15" s="2003"/>
      <c r="D15" s="2003"/>
      <c r="E15" s="2003"/>
      <c r="F15" s="2003"/>
      <c r="G15" s="2003"/>
      <c r="H15" s="2003"/>
      <c r="I15" s="2003"/>
      <c r="J15" s="2003"/>
      <c r="K15" s="2004"/>
      <c r="M15" s="80"/>
      <c r="N15" s="229"/>
    </row>
    <row r="16" spans="1:14" s="75" customFormat="1" x14ac:dyDescent="0.15">
      <c r="A16" s="2005"/>
      <c r="B16" s="2006"/>
      <c r="C16" s="2006"/>
      <c r="D16" s="2006"/>
      <c r="E16" s="2006"/>
      <c r="F16" s="2006"/>
      <c r="G16" s="2006"/>
      <c r="H16" s="2006"/>
      <c r="I16" s="2006"/>
      <c r="J16" s="2006"/>
      <c r="K16" s="2007"/>
      <c r="M16" s="80"/>
      <c r="N16" s="229"/>
    </row>
    <row r="17" spans="1:14" s="75" customFormat="1" x14ac:dyDescent="0.15">
      <c r="A17" s="2005"/>
      <c r="B17" s="2006"/>
      <c r="C17" s="2006"/>
      <c r="D17" s="2006"/>
      <c r="E17" s="2006"/>
      <c r="F17" s="2006"/>
      <c r="G17" s="2006"/>
      <c r="H17" s="2006"/>
      <c r="I17" s="2006"/>
      <c r="J17" s="2006"/>
      <c r="K17" s="2007"/>
      <c r="M17" s="80"/>
      <c r="N17" s="229"/>
    </row>
    <row r="18" spans="1:14" s="75" customFormat="1" x14ac:dyDescent="0.15">
      <c r="A18" s="2005"/>
      <c r="B18" s="2006"/>
      <c r="C18" s="2006"/>
      <c r="D18" s="2006"/>
      <c r="E18" s="2006"/>
      <c r="F18" s="2006"/>
      <c r="G18" s="2006"/>
      <c r="H18" s="2006"/>
      <c r="I18" s="2006"/>
      <c r="J18" s="2006"/>
      <c r="K18" s="2007"/>
      <c r="M18" s="80"/>
      <c r="N18" s="229"/>
    </row>
    <row r="19" spans="1:14" s="75" customFormat="1" x14ac:dyDescent="0.15">
      <c r="A19" s="2005"/>
      <c r="B19" s="2006"/>
      <c r="C19" s="2006"/>
      <c r="D19" s="2006"/>
      <c r="E19" s="2006"/>
      <c r="F19" s="2006"/>
      <c r="G19" s="2006"/>
      <c r="H19" s="2006"/>
      <c r="I19" s="2006"/>
      <c r="J19" s="2006"/>
      <c r="K19" s="2007"/>
      <c r="M19" s="80"/>
      <c r="N19" s="229"/>
    </row>
    <row r="20" spans="1:14" s="75" customFormat="1" x14ac:dyDescent="0.15">
      <c r="A20" s="2005"/>
      <c r="B20" s="2006"/>
      <c r="C20" s="2006"/>
      <c r="D20" s="2006"/>
      <c r="E20" s="2006"/>
      <c r="F20" s="2006"/>
      <c r="G20" s="2006"/>
      <c r="H20" s="2006"/>
      <c r="I20" s="2006"/>
      <c r="J20" s="2006"/>
      <c r="K20" s="2007"/>
      <c r="M20" s="80"/>
      <c r="N20" s="229"/>
    </row>
    <row r="21" spans="1:14" s="75" customFormat="1" x14ac:dyDescent="0.15">
      <c r="A21" s="2005"/>
      <c r="B21" s="2006"/>
      <c r="C21" s="2006"/>
      <c r="D21" s="2006"/>
      <c r="E21" s="2006"/>
      <c r="F21" s="2006"/>
      <c r="G21" s="2006"/>
      <c r="H21" s="2006"/>
      <c r="I21" s="2006"/>
      <c r="J21" s="2006"/>
      <c r="K21" s="2007"/>
      <c r="M21" s="80"/>
      <c r="N21" s="229"/>
    </row>
    <row r="22" spans="1:14" s="75" customFormat="1" x14ac:dyDescent="0.15">
      <c r="A22" s="2005"/>
      <c r="B22" s="2006"/>
      <c r="C22" s="2006"/>
      <c r="D22" s="2006"/>
      <c r="E22" s="2006"/>
      <c r="F22" s="2006"/>
      <c r="G22" s="2006"/>
      <c r="H22" s="2006"/>
      <c r="I22" s="2006"/>
      <c r="J22" s="2006"/>
      <c r="K22" s="2007"/>
      <c r="M22" s="80"/>
      <c r="N22" s="229"/>
    </row>
    <row r="23" spans="1:14" s="75" customFormat="1" x14ac:dyDescent="0.15">
      <c r="A23" s="2005"/>
      <c r="B23" s="2006"/>
      <c r="C23" s="2006"/>
      <c r="D23" s="2006"/>
      <c r="E23" s="2006"/>
      <c r="F23" s="2006"/>
      <c r="G23" s="2006"/>
      <c r="H23" s="2006"/>
      <c r="I23" s="2006"/>
      <c r="J23" s="2006"/>
      <c r="K23" s="2007"/>
      <c r="M23" s="80"/>
      <c r="N23" s="229"/>
    </row>
    <row r="24" spans="1:14" s="75" customFormat="1" x14ac:dyDescent="0.15">
      <c r="A24" s="2005"/>
      <c r="B24" s="2006"/>
      <c r="C24" s="2006"/>
      <c r="D24" s="2006"/>
      <c r="E24" s="2006"/>
      <c r="F24" s="2006"/>
      <c r="G24" s="2006"/>
      <c r="H24" s="2006"/>
      <c r="I24" s="2006"/>
      <c r="J24" s="2006"/>
      <c r="K24" s="2007"/>
      <c r="M24" s="80"/>
      <c r="N24" s="229"/>
    </row>
    <row r="25" spans="1:14" s="75" customFormat="1" x14ac:dyDescent="0.15">
      <c r="A25" s="2005"/>
      <c r="B25" s="2006"/>
      <c r="C25" s="2006"/>
      <c r="D25" s="2006"/>
      <c r="E25" s="2006"/>
      <c r="F25" s="2006"/>
      <c r="G25" s="2006"/>
      <c r="H25" s="2006"/>
      <c r="I25" s="2006"/>
      <c r="J25" s="2006"/>
      <c r="K25" s="2007"/>
      <c r="M25" s="80"/>
      <c r="N25" s="229"/>
    </row>
    <row r="26" spans="1:14" s="75" customFormat="1" x14ac:dyDescent="0.15">
      <c r="A26" s="2005"/>
      <c r="B26" s="2006"/>
      <c r="C26" s="2006"/>
      <c r="D26" s="2006"/>
      <c r="E26" s="2006"/>
      <c r="F26" s="2006"/>
      <c r="G26" s="2006"/>
      <c r="H26" s="2006"/>
      <c r="I26" s="2006"/>
      <c r="J26" s="2006"/>
      <c r="K26" s="2007"/>
      <c r="M26" s="80"/>
      <c r="N26" s="229"/>
    </row>
    <row r="27" spans="1:14" s="75" customFormat="1" x14ac:dyDescent="0.15">
      <c r="A27" s="2005"/>
      <c r="B27" s="2006"/>
      <c r="C27" s="2006"/>
      <c r="D27" s="2006"/>
      <c r="E27" s="2006"/>
      <c r="F27" s="2006"/>
      <c r="G27" s="2006"/>
      <c r="H27" s="2006"/>
      <c r="I27" s="2006"/>
      <c r="J27" s="2006"/>
      <c r="K27" s="2007"/>
      <c r="M27" s="80"/>
      <c r="N27" s="229"/>
    </row>
    <row r="28" spans="1:14" s="75" customFormat="1" x14ac:dyDescent="0.15">
      <c r="A28" s="2005"/>
      <c r="B28" s="2006"/>
      <c r="C28" s="2006"/>
      <c r="D28" s="2006"/>
      <c r="E28" s="2006"/>
      <c r="F28" s="2006"/>
      <c r="G28" s="2006"/>
      <c r="H28" s="2006"/>
      <c r="I28" s="2006"/>
      <c r="J28" s="2006"/>
      <c r="K28" s="2007"/>
      <c r="M28" s="80"/>
      <c r="N28" s="229"/>
    </row>
    <row r="29" spans="1:14" s="75" customFormat="1" x14ac:dyDescent="0.15">
      <c r="A29" s="2005"/>
      <c r="B29" s="2006"/>
      <c r="C29" s="2006"/>
      <c r="D29" s="2006"/>
      <c r="E29" s="2006"/>
      <c r="F29" s="2006"/>
      <c r="G29" s="2006"/>
      <c r="H29" s="2006"/>
      <c r="I29" s="2006"/>
      <c r="J29" s="2006"/>
      <c r="K29" s="2007"/>
      <c r="M29" s="80"/>
      <c r="N29" s="229"/>
    </row>
    <row r="30" spans="1:14" s="75" customFormat="1" x14ac:dyDescent="0.15">
      <c r="A30" s="2005"/>
      <c r="B30" s="2006"/>
      <c r="C30" s="2006"/>
      <c r="D30" s="2006"/>
      <c r="E30" s="2006"/>
      <c r="F30" s="2006"/>
      <c r="G30" s="2006"/>
      <c r="H30" s="2006"/>
      <c r="I30" s="2006"/>
      <c r="J30" s="2006"/>
      <c r="K30" s="2007"/>
      <c r="M30" s="80"/>
      <c r="N30" s="229"/>
    </row>
    <row r="31" spans="1:14" s="75" customFormat="1" x14ac:dyDescent="0.15">
      <c r="A31" s="2005"/>
      <c r="B31" s="2006"/>
      <c r="C31" s="2006"/>
      <c r="D31" s="2006"/>
      <c r="E31" s="2006"/>
      <c r="F31" s="2006"/>
      <c r="G31" s="2006"/>
      <c r="H31" s="2006"/>
      <c r="I31" s="2006"/>
      <c r="J31" s="2006"/>
      <c r="K31" s="2007"/>
      <c r="M31" s="80"/>
      <c r="N31" s="229"/>
    </row>
    <row r="32" spans="1:14" s="75" customFormat="1" x14ac:dyDescent="0.15">
      <c r="A32" s="2005"/>
      <c r="B32" s="2006"/>
      <c r="C32" s="2006"/>
      <c r="D32" s="2006"/>
      <c r="E32" s="2006"/>
      <c r="F32" s="2006"/>
      <c r="G32" s="2006"/>
      <c r="H32" s="2006"/>
      <c r="I32" s="2006"/>
      <c r="J32" s="2006"/>
      <c r="K32" s="2007"/>
      <c r="M32" s="80"/>
      <c r="N32" s="229"/>
    </row>
    <row r="33" spans="1:14" s="75" customFormat="1" x14ac:dyDescent="0.15">
      <c r="A33" s="2005"/>
      <c r="B33" s="2006"/>
      <c r="C33" s="2006"/>
      <c r="D33" s="2006"/>
      <c r="E33" s="2006"/>
      <c r="F33" s="2006"/>
      <c r="G33" s="2006"/>
      <c r="H33" s="2006"/>
      <c r="I33" s="2006"/>
      <c r="J33" s="2006"/>
      <c r="K33" s="2007"/>
      <c r="M33" s="80"/>
      <c r="N33" s="229"/>
    </row>
    <row r="34" spans="1:14" s="75" customFormat="1" x14ac:dyDescent="0.15">
      <c r="A34" s="2005"/>
      <c r="B34" s="2006"/>
      <c r="C34" s="2006"/>
      <c r="D34" s="2006"/>
      <c r="E34" s="2006"/>
      <c r="F34" s="2006"/>
      <c r="G34" s="2006"/>
      <c r="H34" s="2006"/>
      <c r="I34" s="2006"/>
      <c r="J34" s="2006"/>
      <c r="K34" s="2007"/>
      <c r="M34" s="80"/>
      <c r="N34" s="229"/>
    </row>
    <row r="35" spans="1:14" s="75" customFormat="1" x14ac:dyDescent="0.15">
      <c r="A35" s="2005"/>
      <c r="B35" s="2006"/>
      <c r="C35" s="2006"/>
      <c r="D35" s="2006"/>
      <c r="E35" s="2006"/>
      <c r="F35" s="2006"/>
      <c r="G35" s="2006"/>
      <c r="H35" s="2006"/>
      <c r="I35" s="2006"/>
      <c r="J35" s="2006"/>
      <c r="K35" s="2007"/>
      <c r="M35" s="80"/>
      <c r="N35" s="229"/>
    </row>
    <row r="36" spans="1:14" s="75" customFormat="1" x14ac:dyDescent="0.15">
      <c r="A36" s="2005"/>
      <c r="B36" s="2006"/>
      <c r="C36" s="2006"/>
      <c r="D36" s="2006"/>
      <c r="E36" s="2006"/>
      <c r="F36" s="2006"/>
      <c r="G36" s="2006"/>
      <c r="H36" s="2006"/>
      <c r="I36" s="2006"/>
      <c r="J36" s="2006"/>
      <c r="K36" s="2007"/>
      <c r="M36" s="80"/>
      <c r="N36" s="229"/>
    </row>
    <row r="37" spans="1:14" s="75" customFormat="1" x14ac:dyDescent="0.15">
      <c r="A37" s="2005"/>
      <c r="B37" s="2006"/>
      <c r="C37" s="2006"/>
      <c r="D37" s="2006"/>
      <c r="E37" s="2006"/>
      <c r="F37" s="2006"/>
      <c r="G37" s="2006"/>
      <c r="H37" s="2006"/>
      <c r="I37" s="2006"/>
      <c r="J37" s="2006"/>
      <c r="K37" s="2007"/>
      <c r="M37" s="80"/>
      <c r="N37" s="229"/>
    </row>
    <row r="38" spans="1:14" s="75" customFormat="1" x14ac:dyDescent="0.15">
      <c r="A38" s="2005"/>
      <c r="B38" s="2006"/>
      <c r="C38" s="2006"/>
      <c r="D38" s="2006"/>
      <c r="E38" s="2006"/>
      <c r="F38" s="2006"/>
      <c r="G38" s="2006"/>
      <c r="H38" s="2006"/>
      <c r="I38" s="2006"/>
      <c r="J38" s="2006"/>
      <c r="K38" s="2007"/>
      <c r="M38" s="80"/>
      <c r="N38" s="229"/>
    </row>
    <row r="39" spans="1:14" s="75" customFormat="1" x14ac:dyDescent="0.15">
      <c r="A39" s="2005"/>
      <c r="B39" s="2006"/>
      <c r="C39" s="2006"/>
      <c r="D39" s="2006"/>
      <c r="E39" s="2006"/>
      <c r="F39" s="2006"/>
      <c r="G39" s="2006"/>
      <c r="H39" s="2006"/>
      <c r="I39" s="2006"/>
      <c r="J39" s="2006"/>
      <c r="K39" s="2007"/>
      <c r="M39" s="80"/>
      <c r="N39" s="229"/>
    </row>
    <row r="40" spans="1:14" s="75" customFormat="1" x14ac:dyDescent="0.15">
      <c r="A40" s="2005"/>
      <c r="B40" s="2006"/>
      <c r="C40" s="2006"/>
      <c r="D40" s="2006"/>
      <c r="E40" s="2006"/>
      <c r="F40" s="2006"/>
      <c r="G40" s="2006"/>
      <c r="H40" s="2006"/>
      <c r="I40" s="2006"/>
      <c r="J40" s="2006"/>
      <c r="K40" s="2007"/>
      <c r="M40" s="80"/>
      <c r="N40" s="229"/>
    </row>
    <row r="41" spans="1:14" s="75" customFormat="1" x14ac:dyDescent="0.15">
      <c r="A41" s="2005"/>
      <c r="B41" s="2006"/>
      <c r="C41" s="2006"/>
      <c r="D41" s="2006"/>
      <c r="E41" s="2006"/>
      <c r="F41" s="2006"/>
      <c r="G41" s="2006"/>
      <c r="H41" s="2006"/>
      <c r="I41" s="2006"/>
      <c r="J41" s="2006"/>
      <c r="K41" s="2007"/>
      <c r="M41" s="80"/>
      <c r="N41" s="229"/>
    </row>
    <row r="42" spans="1:14" s="75" customFormat="1" x14ac:dyDescent="0.15">
      <c r="A42" s="2005"/>
      <c r="B42" s="2006"/>
      <c r="C42" s="2006"/>
      <c r="D42" s="2006"/>
      <c r="E42" s="2006"/>
      <c r="F42" s="2006"/>
      <c r="G42" s="2006"/>
      <c r="H42" s="2006"/>
      <c r="I42" s="2006"/>
      <c r="J42" s="2006"/>
      <c r="K42" s="2007"/>
      <c r="M42" s="80"/>
      <c r="N42" s="229"/>
    </row>
    <row r="43" spans="1:14" s="75" customFormat="1" x14ac:dyDescent="0.15">
      <c r="A43" s="2005"/>
      <c r="B43" s="2006"/>
      <c r="C43" s="2006"/>
      <c r="D43" s="2006"/>
      <c r="E43" s="2006"/>
      <c r="F43" s="2006"/>
      <c r="G43" s="2006"/>
      <c r="H43" s="2006"/>
      <c r="I43" s="2006"/>
      <c r="J43" s="2006"/>
      <c r="K43" s="2007"/>
      <c r="M43" s="80"/>
      <c r="N43" s="229"/>
    </row>
    <row r="44" spans="1:14" s="75" customFormat="1" x14ac:dyDescent="0.15">
      <c r="A44" s="2005"/>
      <c r="B44" s="2006"/>
      <c r="C44" s="2006"/>
      <c r="D44" s="2006"/>
      <c r="E44" s="2006"/>
      <c r="F44" s="2006"/>
      <c r="G44" s="2006"/>
      <c r="H44" s="2006"/>
      <c r="I44" s="2006"/>
      <c r="J44" s="2006"/>
      <c r="K44" s="2007"/>
      <c r="M44" s="80"/>
      <c r="N44" s="229"/>
    </row>
    <row r="45" spans="1:14" s="75" customFormat="1" x14ac:dyDescent="0.15">
      <c r="A45" s="2005"/>
      <c r="B45" s="2006"/>
      <c r="C45" s="2006"/>
      <c r="D45" s="2006"/>
      <c r="E45" s="2006"/>
      <c r="F45" s="2006"/>
      <c r="G45" s="2006"/>
      <c r="H45" s="2006"/>
      <c r="I45" s="2006"/>
      <c r="J45" s="2006"/>
      <c r="K45" s="2007"/>
      <c r="M45" s="80"/>
      <c r="N45" s="229"/>
    </row>
    <row r="46" spans="1:14" s="75" customFormat="1" x14ac:dyDescent="0.15">
      <c r="A46" s="2005"/>
      <c r="B46" s="2006"/>
      <c r="C46" s="2006"/>
      <c r="D46" s="2006"/>
      <c r="E46" s="2006"/>
      <c r="F46" s="2006"/>
      <c r="G46" s="2006"/>
      <c r="H46" s="2006"/>
      <c r="I46" s="2006"/>
      <c r="J46" s="2006"/>
      <c r="K46" s="2007"/>
      <c r="M46" s="80"/>
      <c r="N46" s="229"/>
    </row>
    <row r="47" spans="1:14" s="75" customFormat="1" x14ac:dyDescent="0.15">
      <c r="A47" s="2005"/>
      <c r="B47" s="2006"/>
      <c r="C47" s="2006"/>
      <c r="D47" s="2006"/>
      <c r="E47" s="2006"/>
      <c r="F47" s="2006"/>
      <c r="G47" s="2006"/>
      <c r="H47" s="2006"/>
      <c r="I47" s="2006"/>
      <c r="J47" s="2006"/>
      <c r="K47" s="2007"/>
      <c r="M47" s="80"/>
      <c r="N47" s="229"/>
    </row>
    <row r="48" spans="1:14" s="75" customFormat="1" x14ac:dyDescent="0.15">
      <c r="A48" s="2005"/>
      <c r="B48" s="2006"/>
      <c r="C48" s="2006"/>
      <c r="D48" s="2006"/>
      <c r="E48" s="2006"/>
      <c r="F48" s="2006"/>
      <c r="G48" s="2006"/>
      <c r="H48" s="2006"/>
      <c r="I48" s="2006"/>
      <c r="J48" s="2006"/>
      <c r="K48" s="2007"/>
      <c r="M48" s="80"/>
      <c r="N48" s="229"/>
    </row>
    <row r="49" spans="1:14" s="75" customFormat="1" x14ac:dyDescent="0.15">
      <c r="A49" s="2005"/>
      <c r="B49" s="2006"/>
      <c r="C49" s="2006"/>
      <c r="D49" s="2006"/>
      <c r="E49" s="2006"/>
      <c r="F49" s="2006"/>
      <c r="G49" s="2006"/>
      <c r="H49" s="2006"/>
      <c r="I49" s="2006"/>
      <c r="J49" s="2006"/>
      <c r="K49" s="2007"/>
      <c r="M49" s="80"/>
      <c r="N49" s="229"/>
    </row>
    <row r="50" spans="1:14" s="75" customFormat="1" x14ac:dyDescent="0.15">
      <c r="A50" s="2005"/>
      <c r="B50" s="2006"/>
      <c r="C50" s="2006"/>
      <c r="D50" s="2006"/>
      <c r="E50" s="2006"/>
      <c r="F50" s="2006"/>
      <c r="G50" s="2006"/>
      <c r="H50" s="2006"/>
      <c r="I50" s="2006"/>
      <c r="J50" s="2006"/>
      <c r="K50" s="2007"/>
      <c r="M50" s="80"/>
      <c r="N50" s="229"/>
    </row>
    <row r="51" spans="1:14" s="75" customFormat="1" x14ac:dyDescent="0.15">
      <c r="A51" s="2005"/>
      <c r="B51" s="2006"/>
      <c r="C51" s="2006"/>
      <c r="D51" s="2006"/>
      <c r="E51" s="2006"/>
      <c r="F51" s="2006"/>
      <c r="G51" s="2006"/>
      <c r="H51" s="2006"/>
      <c r="I51" s="2006"/>
      <c r="J51" s="2006"/>
      <c r="K51" s="2007"/>
      <c r="M51" s="80"/>
      <c r="N51" s="229"/>
    </row>
    <row r="52" spans="1:14" s="75" customFormat="1" x14ac:dyDescent="0.15">
      <c r="A52" s="2005"/>
      <c r="B52" s="2006"/>
      <c r="C52" s="2006"/>
      <c r="D52" s="2006"/>
      <c r="E52" s="2006"/>
      <c r="F52" s="2006"/>
      <c r="G52" s="2006"/>
      <c r="H52" s="2006"/>
      <c r="I52" s="2006"/>
      <c r="J52" s="2006"/>
      <c r="K52" s="2007"/>
      <c r="M52" s="80"/>
      <c r="N52" s="229"/>
    </row>
    <row r="53" spans="1:14" s="75" customFormat="1" x14ac:dyDescent="0.15">
      <c r="A53" s="2005"/>
      <c r="B53" s="2006"/>
      <c r="C53" s="2006"/>
      <c r="D53" s="2006"/>
      <c r="E53" s="2006"/>
      <c r="F53" s="2006"/>
      <c r="G53" s="2006"/>
      <c r="H53" s="2006"/>
      <c r="I53" s="2006"/>
      <c r="J53" s="2006"/>
      <c r="K53" s="2007"/>
      <c r="M53" s="80"/>
      <c r="N53" s="229"/>
    </row>
    <row r="54" spans="1:14" s="75" customFormat="1" x14ac:dyDescent="0.15">
      <c r="A54" s="2005"/>
      <c r="B54" s="2006"/>
      <c r="C54" s="2006"/>
      <c r="D54" s="2006"/>
      <c r="E54" s="2006"/>
      <c r="F54" s="2006"/>
      <c r="G54" s="2006"/>
      <c r="H54" s="2006"/>
      <c r="I54" s="2006"/>
      <c r="J54" s="2006"/>
      <c r="K54" s="2007"/>
      <c r="M54" s="80"/>
      <c r="N54" s="229"/>
    </row>
    <row r="55" spans="1:14" s="75" customFormat="1" x14ac:dyDescent="0.15">
      <c r="A55" s="2005"/>
      <c r="B55" s="2006"/>
      <c r="C55" s="2006"/>
      <c r="D55" s="2006"/>
      <c r="E55" s="2006"/>
      <c r="F55" s="2006"/>
      <c r="G55" s="2006"/>
      <c r="H55" s="2006"/>
      <c r="I55" s="2006"/>
      <c r="J55" s="2006"/>
      <c r="K55" s="2007"/>
      <c r="M55" s="80"/>
      <c r="N55" s="229"/>
    </row>
    <row r="56" spans="1:14" s="75" customFormat="1" x14ac:dyDescent="0.15">
      <c r="A56" s="2005"/>
      <c r="B56" s="2006"/>
      <c r="C56" s="2006"/>
      <c r="D56" s="2006"/>
      <c r="E56" s="2006"/>
      <c r="F56" s="2006"/>
      <c r="G56" s="2006"/>
      <c r="H56" s="2006"/>
      <c r="I56" s="2006"/>
      <c r="J56" s="2006"/>
      <c r="K56" s="2007"/>
      <c r="L56" s="820"/>
      <c r="M56" s="80"/>
      <c r="N56" s="229"/>
    </row>
    <row r="57" spans="1:14" s="75" customFormat="1" x14ac:dyDescent="0.15">
      <c r="A57" s="2005"/>
      <c r="B57" s="2006"/>
      <c r="C57" s="2006"/>
      <c r="D57" s="2006"/>
      <c r="E57" s="2006"/>
      <c r="F57" s="2006"/>
      <c r="G57" s="2006"/>
      <c r="H57" s="2006"/>
      <c r="I57" s="2006"/>
      <c r="J57" s="2006"/>
      <c r="K57" s="2007"/>
      <c r="M57" s="80"/>
      <c r="N57" s="229"/>
    </row>
    <row r="58" spans="1:14" s="75" customFormat="1" x14ac:dyDescent="0.15">
      <c r="A58" s="2005"/>
      <c r="B58" s="2006"/>
      <c r="C58" s="2006"/>
      <c r="D58" s="2006"/>
      <c r="E58" s="2006"/>
      <c r="F58" s="2006"/>
      <c r="G58" s="2006"/>
      <c r="H58" s="2006"/>
      <c r="I58" s="2006"/>
      <c r="J58" s="2006"/>
      <c r="K58" s="2007"/>
      <c r="M58" s="80"/>
      <c r="N58" s="229"/>
    </row>
    <row r="59" spans="1:14" s="75" customFormat="1" x14ac:dyDescent="0.15">
      <c r="A59" s="2005"/>
      <c r="B59" s="2006"/>
      <c r="C59" s="2006"/>
      <c r="D59" s="2006"/>
      <c r="E59" s="2006"/>
      <c r="F59" s="2006"/>
      <c r="G59" s="2006"/>
      <c r="H59" s="2006"/>
      <c r="I59" s="2006"/>
      <c r="J59" s="2006"/>
      <c r="K59" s="2007"/>
      <c r="M59" s="80"/>
      <c r="N59" s="229"/>
    </row>
    <row r="60" spans="1:14" s="75" customFormat="1" x14ac:dyDescent="0.15">
      <c r="A60" s="2005"/>
      <c r="B60" s="2006"/>
      <c r="C60" s="2006"/>
      <c r="D60" s="2006"/>
      <c r="E60" s="2006"/>
      <c r="F60" s="2006"/>
      <c r="G60" s="2006"/>
      <c r="H60" s="2006"/>
      <c r="I60" s="2006"/>
      <c r="J60" s="2006"/>
      <c r="K60" s="2007"/>
      <c r="M60" s="80"/>
      <c r="N60" s="229"/>
    </row>
    <row r="61" spans="1:14" s="75" customFormat="1" x14ac:dyDescent="0.15">
      <c r="A61" s="2005"/>
      <c r="B61" s="2006"/>
      <c r="C61" s="2006"/>
      <c r="D61" s="2006"/>
      <c r="E61" s="2006"/>
      <c r="F61" s="2006"/>
      <c r="G61" s="2006"/>
      <c r="H61" s="2006"/>
      <c r="I61" s="2006"/>
      <c r="J61" s="2006"/>
      <c r="K61" s="2007"/>
      <c r="M61" s="80"/>
      <c r="N61" s="229"/>
    </row>
    <row r="62" spans="1:14" s="75" customFormat="1" x14ac:dyDescent="0.15">
      <c r="A62" s="2008"/>
      <c r="B62" s="2009"/>
      <c r="C62" s="2009"/>
      <c r="D62" s="2009"/>
      <c r="E62" s="2009"/>
      <c r="F62" s="2009"/>
      <c r="G62" s="2009"/>
      <c r="H62" s="2009"/>
      <c r="I62" s="2009"/>
      <c r="J62" s="2009"/>
      <c r="K62" s="2010"/>
      <c r="M62" s="80"/>
      <c r="N62" s="230"/>
    </row>
    <row r="63" spans="1:14" s="75" customFormat="1" x14ac:dyDescent="0.15">
      <c r="L63" s="235" t="s">
        <v>552</v>
      </c>
      <c r="M63" s="80"/>
    </row>
    <row r="64" spans="1:14" s="75" customFormat="1" x14ac:dyDescent="0.15">
      <c r="M64" s="80"/>
    </row>
    <row r="65" spans="13:13" s="75" customFormat="1" x14ac:dyDescent="0.15">
      <c r="M65" s="80"/>
    </row>
    <row r="66" spans="13:13" s="75" customFormat="1" x14ac:dyDescent="0.15">
      <c r="M66" s="80"/>
    </row>
    <row r="67" spans="13:13" s="75" customFormat="1" x14ac:dyDescent="0.15">
      <c r="M67" s="80"/>
    </row>
    <row r="68" spans="13:13" s="75" customFormat="1" x14ac:dyDescent="0.15">
      <c r="M68" s="80"/>
    </row>
    <row r="69" spans="13:13" s="75" customFormat="1" x14ac:dyDescent="0.15">
      <c r="M69" s="80"/>
    </row>
    <row r="70" spans="13:13" s="75" customFormat="1" x14ac:dyDescent="0.15">
      <c r="M70" s="80"/>
    </row>
  </sheetData>
  <sheetProtection formatCells="0" formatColumns="0" formatRows="0" insertHyperlinks="0"/>
  <mergeCells count="6">
    <mergeCell ref="L2:L5"/>
    <mergeCell ref="A15:K62"/>
    <mergeCell ref="A1:K1"/>
    <mergeCell ref="F13:H13"/>
    <mergeCell ref="A2:J2"/>
    <mergeCell ref="H4:K4"/>
  </mergeCells>
  <phoneticPr fontId="4"/>
  <conditionalFormatting sqref="M11">
    <cfRule type="cellIs" dxfId="3" priority="2" stopIfTrue="1" operator="equal">
      <formula>"未入力あり"</formula>
    </cfRule>
  </conditionalFormatting>
  <dataValidations count="5">
    <dataValidation allowBlank="1" showInputMessage="1" showErrorMessage="1" prompt="表紙シートの病院名を反映" sqref="H4:K4"/>
    <dataValidation type="list" allowBlank="1" showInputMessage="1" showErrorMessage="1" prompt="表紙①に反映されます" sqref="K2">
      <formula1>"あり,なし"</formula1>
    </dataValidation>
    <dataValidation type="list" allowBlank="1" showInputMessage="1" showErrorMessage="1" sqref="D11">
      <formula1>"あり,なし"</formula1>
    </dataValidation>
    <dataValidation type="list" allowBlank="1" showInputMessage="1" showErrorMessage="1" sqref="D12">
      <formula1>"ワード,一太郎,リッチテキスト,エクセル,パワーポイント,PDF,その他"</formula1>
    </dataValidation>
    <dataValidation type="whole" operator="greaterThanOrEqual" allowBlank="1" showInputMessage="1" showErrorMessage="1" prompt="整数で入力" sqref="H7">
      <formula1>0</formula1>
    </dataValidation>
  </dataValidations>
  <hyperlinks>
    <hyperlink ref="M1" location="表紙①!D42" tooltip="表紙①に戻ります" display="表紙①に戻る"/>
    <hyperlink ref="M2" location="'様式4（機能別）'!N458" tooltip="様式４（機能別）に戻ります" display="様式4（機能別）に戻る"/>
  </hyperlinks>
  <printOptions horizontalCentered="1"/>
  <pageMargins left="0.39370078740157483" right="0.39370078740157483" top="0.59055118110236227" bottom="0.59055118110236227" header="0.35433070866141736" footer="0.27559055118110237"/>
  <pageSetup paperSize="9" scale="87" fitToHeight="0" orientation="portrait" cellComments="asDisplayed" r:id="rId1"/>
  <headerFooter>
    <oddHeader>&amp;Rver.2.0</oddHeader>
    <oddFooter>&amp;C&amp;P/&amp;N&amp;R&amp;A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N71"/>
  <sheetViews>
    <sheetView showGridLines="0" view="pageBreakPreview" zoomScaleNormal="100" zoomScaleSheetLayoutView="100" workbookViewId="0">
      <selection activeCell="K2" sqref="K2"/>
    </sheetView>
  </sheetViews>
  <sheetFormatPr defaultColWidth="9" defaultRowHeight="13.5" x14ac:dyDescent="0.15"/>
  <cols>
    <col min="1" max="2" width="8.625" style="3" customWidth="1"/>
    <col min="3" max="3" width="5.625" style="3" customWidth="1"/>
    <col min="4" max="4" width="15.625" style="3" customWidth="1"/>
    <col min="5" max="5" width="5.625" style="3" customWidth="1"/>
    <col min="6" max="11" width="8.625" style="3" customWidth="1"/>
    <col min="12" max="12" width="15" style="3" customWidth="1"/>
    <col min="13" max="13" width="2.625" style="3" customWidth="1"/>
    <col min="14" max="14" width="80.625" style="3" customWidth="1"/>
    <col min="15" max="16384" width="9" style="3"/>
  </cols>
  <sheetData>
    <row r="1" spans="1:14" ht="18" thickBot="1" x14ac:dyDescent="0.2">
      <c r="A1" s="2014" t="s">
        <v>1480</v>
      </c>
      <c r="B1" s="2014"/>
      <c r="C1" s="2014"/>
      <c r="D1" s="2014"/>
      <c r="E1" s="2014"/>
      <c r="F1" s="2014"/>
      <c r="G1" s="2014"/>
      <c r="H1" s="2014"/>
      <c r="I1" s="2014"/>
      <c r="J1" s="2014"/>
      <c r="K1" s="2014"/>
      <c r="M1" s="1161" t="s">
        <v>1724</v>
      </c>
    </row>
    <row r="2" spans="1:14" ht="24.95" customHeight="1" thickTop="1" thickBot="1" x14ac:dyDescent="0.2">
      <c r="A2" s="1857" t="s">
        <v>549</v>
      </c>
      <c r="B2" s="1857"/>
      <c r="C2" s="1857"/>
      <c r="D2" s="1857"/>
      <c r="E2" s="1857"/>
      <c r="F2" s="1857"/>
      <c r="G2" s="1857"/>
      <c r="H2" s="1857"/>
      <c r="I2" s="1857"/>
      <c r="J2" s="1858"/>
      <c r="K2" s="385" t="s">
        <v>489</v>
      </c>
      <c r="L2" s="1854" t="str">
        <f>IF(AND(K2&lt;&gt;"",D7&lt;&gt;""),"",IF(K2="あり","←別添資料の提出有無について選択してください",IF(K2="","←「あり」か「なし」を選択してください","")))</f>
        <v/>
      </c>
      <c r="M2" s="1161" t="s">
        <v>1730</v>
      </c>
    </row>
    <row r="3" spans="1:14" ht="5.0999999999999996" customHeight="1" thickTop="1" x14ac:dyDescent="0.15">
      <c r="L3" s="1854"/>
    </row>
    <row r="4" spans="1:14" x14ac:dyDescent="0.15">
      <c r="A4" s="132"/>
      <c r="B4" s="132"/>
      <c r="C4" s="132"/>
      <c r="D4" s="132"/>
      <c r="E4" s="132"/>
      <c r="F4" s="134" t="s">
        <v>473</v>
      </c>
      <c r="G4" s="2015" t="str">
        <f>表紙①!E2</f>
        <v>和泉市立総合医療センター</v>
      </c>
      <c r="H4" s="2016"/>
      <c r="I4" s="2016"/>
      <c r="J4" s="2016"/>
      <c r="K4" s="2017"/>
      <c r="L4" s="1854"/>
      <c r="N4" s="1472" t="s">
        <v>545</v>
      </c>
    </row>
    <row r="5" spans="1:14" x14ac:dyDescent="0.15">
      <c r="A5" s="132"/>
      <c r="B5" s="132"/>
      <c r="C5" s="132"/>
      <c r="D5" s="132"/>
      <c r="E5" s="132"/>
      <c r="F5" s="752" t="s">
        <v>2022</v>
      </c>
      <c r="G5" s="39" t="s">
        <v>2143</v>
      </c>
      <c r="H5" s="260"/>
      <c r="I5" s="137"/>
      <c r="J5" s="137"/>
      <c r="K5" s="137"/>
      <c r="N5" s="229"/>
    </row>
    <row r="6" spans="1:14" ht="36" customHeight="1" thickBot="1" x14ac:dyDescent="0.2">
      <c r="A6" s="2406" t="s">
        <v>2264</v>
      </c>
      <c r="B6" s="2406"/>
      <c r="C6" s="2406"/>
      <c r="D6" s="2406"/>
      <c r="E6" s="2406"/>
      <c r="F6" s="2406"/>
      <c r="G6" s="2406"/>
      <c r="H6" s="2406"/>
      <c r="I6" s="2406"/>
      <c r="J6" s="2406"/>
      <c r="K6" s="2406"/>
      <c r="N6" s="229"/>
    </row>
    <row r="7" spans="1:14" s="75" customFormat="1" ht="15" customHeight="1" thickBot="1" x14ac:dyDescent="0.2">
      <c r="A7" s="161" t="s">
        <v>21</v>
      </c>
      <c r="B7" s="160"/>
      <c r="C7" s="139"/>
      <c r="D7" s="338"/>
      <c r="E7" s="160" t="s">
        <v>1479</v>
      </c>
      <c r="M7" s="3"/>
      <c r="N7" s="229"/>
    </row>
    <row r="8" spans="1:14" s="75" customFormat="1" ht="15" customHeight="1" thickBot="1" x14ac:dyDescent="0.2">
      <c r="A8" s="161" t="s">
        <v>22</v>
      </c>
      <c r="D8" s="338"/>
      <c r="E8" s="451" t="s">
        <v>594</v>
      </c>
      <c r="M8" s="3"/>
      <c r="N8" s="229"/>
    </row>
    <row r="9" spans="1:14" s="75" customFormat="1" ht="15" customHeight="1" thickBot="1" x14ac:dyDescent="0.2">
      <c r="A9" s="162" t="s">
        <v>23</v>
      </c>
      <c r="B9" s="128"/>
      <c r="C9" s="128"/>
      <c r="D9" s="128"/>
      <c r="E9" s="128"/>
      <c r="F9" s="2403"/>
      <c r="G9" s="2404"/>
      <c r="H9" s="2405"/>
      <c r="I9" s="128"/>
      <c r="J9" s="128"/>
      <c r="M9" s="3"/>
      <c r="N9" s="229"/>
    </row>
    <row r="10" spans="1:14" s="75" customFormat="1" x14ac:dyDescent="0.15">
      <c r="A10" s="822"/>
      <c r="B10" s="757"/>
      <c r="C10" s="757"/>
      <c r="D10" s="757"/>
      <c r="E10" s="757"/>
      <c r="F10" s="757"/>
      <c r="G10" s="757"/>
      <c r="H10" s="757"/>
      <c r="I10" s="757"/>
      <c r="J10" s="757"/>
      <c r="K10" s="822"/>
      <c r="M10" s="3"/>
      <c r="N10" s="229"/>
    </row>
    <row r="11" spans="1:14" s="75" customFormat="1" x14ac:dyDescent="0.15">
      <c r="A11" s="2402" t="s">
        <v>1697</v>
      </c>
      <c r="B11" s="2003"/>
      <c r="C11" s="2003"/>
      <c r="D11" s="2003"/>
      <c r="E11" s="2003"/>
      <c r="F11" s="2003"/>
      <c r="G11" s="2003"/>
      <c r="H11" s="2003"/>
      <c r="I11" s="2003"/>
      <c r="J11" s="2003"/>
      <c r="K11" s="2004"/>
      <c r="M11" s="3"/>
      <c r="N11" s="229"/>
    </row>
    <row r="12" spans="1:14" s="75" customFormat="1" x14ac:dyDescent="0.15">
      <c r="A12" s="2005"/>
      <c r="B12" s="2006"/>
      <c r="C12" s="2006"/>
      <c r="D12" s="2006"/>
      <c r="E12" s="2006"/>
      <c r="F12" s="2006"/>
      <c r="G12" s="2006"/>
      <c r="H12" s="2006"/>
      <c r="I12" s="2006"/>
      <c r="J12" s="2006"/>
      <c r="K12" s="2007"/>
      <c r="M12" s="3"/>
      <c r="N12" s="229"/>
    </row>
    <row r="13" spans="1:14" s="75" customFormat="1" x14ac:dyDescent="0.15">
      <c r="A13" s="2005"/>
      <c r="B13" s="2006"/>
      <c r="C13" s="2006"/>
      <c r="D13" s="2006"/>
      <c r="E13" s="2006"/>
      <c r="F13" s="2006"/>
      <c r="G13" s="2006"/>
      <c r="H13" s="2006"/>
      <c r="I13" s="2006"/>
      <c r="J13" s="2006"/>
      <c r="K13" s="2007"/>
      <c r="M13" s="3"/>
      <c r="N13" s="229"/>
    </row>
    <row r="14" spans="1:14" s="75" customFormat="1" x14ac:dyDescent="0.15">
      <c r="A14" s="2005"/>
      <c r="B14" s="2006"/>
      <c r="C14" s="2006"/>
      <c r="D14" s="2006"/>
      <c r="E14" s="2006"/>
      <c r="F14" s="2006"/>
      <c r="G14" s="2006"/>
      <c r="H14" s="2006"/>
      <c r="I14" s="2006"/>
      <c r="J14" s="2006"/>
      <c r="K14" s="2007"/>
      <c r="M14" s="3"/>
      <c r="N14" s="229"/>
    </row>
    <row r="15" spans="1:14" s="75" customFormat="1" x14ac:dyDescent="0.15">
      <c r="A15" s="2005"/>
      <c r="B15" s="2006"/>
      <c r="C15" s="2006"/>
      <c r="D15" s="2006"/>
      <c r="E15" s="2006"/>
      <c r="F15" s="2006"/>
      <c r="G15" s="2006"/>
      <c r="H15" s="2006"/>
      <c r="I15" s="2006"/>
      <c r="J15" s="2006"/>
      <c r="K15" s="2007"/>
      <c r="M15" s="3"/>
      <c r="N15" s="229"/>
    </row>
    <row r="16" spans="1:14" s="75" customFormat="1" x14ac:dyDescent="0.15">
      <c r="A16" s="2005"/>
      <c r="B16" s="2006"/>
      <c r="C16" s="2006"/>
      <c r="D16" s="2006"/>
      <c r="E16" s="2006"/>
      <c r="F16" s="2006"/>
      <c r="G16" s="2006"/>
      <c r="H16" s="2006"/>
      <c r="I16" s="2006"/>
      <c r="J16" s="2006"/>
      <c r="K16" s="2007"/>
      <c r="M16" s="3"/>
      <c r="N16" s="229"/>
    </row>
    <row r="17" spans="1:14" s="75" customFormat="1" x14ac:dyDescent="0.15">
      <c r="A17" s="2005"/>
      <c r="B17" s="2006"/>
      <c r="C17" s="2006"/>
      <c r="D17" s="2006"/>
      <c r="E17" s="2006"/>
      <c r="F17" s="2006"/>
      <c r="G17" s="2006"/>
      <c r="H17" s="2006"/>
      <c r="I17" s="2006"/>
      <c r="J17" s="2006"/>
      <c r="K17" s="2007"/>
      <c r="M17" s="3"/>
      <c r="N17" s="229"/>
    </row>
    <row r="18" spans="1:14" s="75" customFormat="1" x14ac:dyDescent="0.15">
      <c r="A18" s="2005"/>
      <c r="B18" s="2006"/>
      <c r="C18" s="2006"/>
      <c r="D18" s="2006"/>
      <c r="E18" s="2006"/>
      <c r="F18" s="2006"/>
      <c r="G18" s="2006"/>
      <c r="H18" s="2006"/>
      <c r="I18" s="2006"/>
      <c r="J18" s="2006"/>
      <c r="K18" s="2007"/>
      <c r="M18" s="3"/>
      <c r="N18" s="229"/>
    </row>
    <row r="19" spans="1:14" s="75" customFormat="1" x14ac:dyDescent="0.15">
      <c r="A19" s="2005"/>
      <c r="B19" s="2006"/>
      <c r="C19" s="2006"/>
      <c r="D19" s="2006"/>
      <c r="E19" s="2006"/>
      <c r="F19" s="2006"/>
      <c r="G19" s="2006"/>
      <c r="H19" s="2006"/>
      <c r="I19" s="2006"/>
      <c r="J19" s="2006"/>
      <c r="K19" s="2007"/>
      <c r="M19" s="3"/>
      <c r="N19" s="229"/>
    </row>
    <row r="20" spans="1:14" s="75" customFormat="1" x14ac:dyDescent="0.15">
      <c r="A20" s="2005"/>
      <c r="B20" s="2006"/>
      <c r="C20" s="2006"/>
      <c r="D20" s="2006"/>
      <c r="E20" s="2006"/>
      <c r="F20" s="2006"/>
      <c r="G20" s="2006"/>
      <c r="H20" s="2006"/>
      <c r="I20" s="2006"/>
      <c r="J20" s="2006"/>
      <c r="K20" s="2007"/>
      <c r="M20" s="3"/>
      <c r="N20" s="229"/>
    </row>
    <row r="21" spans="1:14" s="75" customFormat="1" x14ac:dyDescent="0.15">
      <c r="A21" s="2005"/>
      <c r="B21" s="2006"/>
      <c r="C21" s="2006"/>
      <c r="D21" s="2006"/>
      <c r="E21" s="2006"/>
      <c r="F21" s="2006"/>
      <c r="G21" s="2006"/>
      <c r="H21" s="2006"/>
      <c r="I21" s="2006"/>
      <c r="J21" s="2006"/>
      <c r="K21" s="2007"/>
      <c r="M21" s="3"/>
      <c r="N21" s="229"/>
    </row>
    <row r="22" spans="1:14" s="75" customFormat="1" x14ac:dyDescent="0.15">
      <c r="A22" s="2005"/>
      <c r="B22" s="2006"/>
      <c r="C22" s="2006"/>
      <c r="D22" s="2006"/>
      <c r="E22" s="2006"/>
      <c r="F22" s="2006"/>
      <c r="G22" s="2006"/>
      <c r="H22" s="2006"/>
      <c r="I22" s="2006"/>
      <c r="J22" s="2006"/>
      <c r="K22" s="2007"/>
      <c r="M22" s="3"/>
      <c r="N22" s="229"/>
    </row>
    <row r="23" spans="1:14" s="75" customFormat="1" x14ac:dyDescent="0.15">
      <c r="A23" s="2005"/>
      <c r="B23" s="2006"/>
      <c r="C23" s="2006"/>
      <c r="D23" s="2006"/>
      <c r="E23" s="2006"/>
      <c r="F23" s="2006"/>
      <c r="G23" s="2006"/>
      <c r="H23" s="2006"/>
      <c r="I23" s="2006"/>
      <c r="J23" s="2006"/>
      <c r="K23" s="2007"/>
      <c r="M23" s="3"/>
      <c r="N23" s="229"/>
    </row>
    <row r="24" spans="1:14" s="75" customFormat="1" x14ac:dyDescent="0.15">
      <c r="A24" s="2005"/>
      <c r="B24" s="2006"/>
      <c r="C24" s="2006"/>
      <c r="D24" s="2006"/>
      <c r="E24" s="2006"/>
      <c r="F24" s="2006"/>
      <c r="G24" s="2006"/>
      <c r="H24" s="2006"/>
      <c r="I24" s="2006"/>
      <c r="J24" s="2006"/>
      <c r="K24" s="2007"/>
      <c r="M24" s="3"/>
      <c r="N24" s="229"/>
    </row>
    <row r="25" spans="1:14" s="75" customFormat="1" x14ac:dyDescent="0.15">
      <c r="A25" s="2005"/>
      <c r="B25" s="2006"/>
      <c r="C25" s="2006"/>
      <c r="D25" s="2006"/>
      <c r="E25" s="2006"/>
      <c r="F25" s="2006"/>
      <c r="G25" s="2006"/>
      <c r="H25" s="2006"/>
      <c r="I25" s="2006"/>
      <c r="J25" s="2006"/>
      <c r="K25" s="2007"/>
      <c r="M25" s="3"/>
      <c r="N25" s="229"/>
    </row>
    <row r="26" spans="1:14" s="75" customFormat="1" x14ac:dyDescent="0.15">
      <c r="A26" s="2005"/>
      <c r="B26" s="2006"/>
      <c r="C26" s="2006"/>
      <c r="D26" s="2006"/>
      <c r="E26" s="2006"/>
      <c r="F26" s="2006"/>
      <c r="G26" s="2006"/>
      <c r="H26" s="2006"/>
      <c r="I26" s="2006"/>
      <c r="J26" s="2006"/>
      <c r="K26" s="2007"/>
      <c r="M26" s="3"/>
      <c r="N26" s="229"/>
    </row>
    <row r="27" spans="1:14" s="75" customFormat="1" x14ac:dyDescent="0.15">
      <c r="A27" s="2005"/>
      <c r="B27" s="2006"/>
      <c r="C27" s="2006"/>
      <c r="D27" s="2006"/>
      <c r="E27" s="2006"/>
      <c r="F27" s="2006"/>
      <c r="G27" s="2006"/>
      <c r="H27" s="2006"/>
      <c r="I27" s="2006"/>
      <c r="J27" s="2006"/>
      <c r="K27" s="2007"/>
      <c r="M27" s="3"/>
      <c r="N27" s="229"/>
    </row>
    <row r="28" spans="1:14" s="75" customFormat="1" x14ac:dyDescent="0.15">
      <c r="A28" s="2005"/>
      <c r="B28" s="2006"/>
      <c r="C28" s="2006"/>
      <c r="D28" s="2006"/>
      <c r="E28" s="2006"/>
      <c r="F28" s="2006"/>
      <c r="G28" s="2006"/>
      <c r="H28" s="2006"/>
      <c r="I28" s="2006"/>
      <c r="J28" s="2006"/>
      <c r="K28" s="2007"/>
      <c r="M28" s="3"/>
      <c r="N28" s="229"/>
    </row>
    <row r="29" spans="1:14" s="75" customFormat="1" x14ac:dyDescent="0.15">
      <c r="A29" s="2005"/>
      <c r="B29" s="2006"/>
      <c r="C29" s="2006"/>
      <c r="D29" s="2006"/>
      <c r="E29" s="2006"/>
      <c r="F29" s="2006"/>
      <c r="G29" s="2006"/>
      <c r="H29" s="2006"/>
      <c r="I29" s="2006"/>
      <c r="J29" s="2006"/>
      <c r="K29" s="2007"/>
      <c r="M29" s="3"/>
      <c r="N29" s="229"/>
    </row>
    <row r="30" spans="1:14" s="75" customFormat="1" x14ac:dyDescent="0.15">
      <c r="A30" s="2005"/>
      <c r="B30" s="2006"/>
      <c r="C30" s="2006"/>
      <c r="D30" s="2006"/>
      <c r="E30" s="2006"/>
      <c r="F30" s="2006"/>
      <c r="G30" s="2006"/>
      <c r="H30" s="2006"/>
      <c r="I30" s="2006"/>
      <c r="J30" s="2006"/>
      <c r="K30" s="2007"/>
      <c r="M30" s="3"/>
      <c r="N30" s="229"/>
    </row>
    <row r="31" spans="1:14" s="75" customFormat="1" x14ac:dyDescent="0.15">
      <c r="A31" s="2005"/>
      <c r="B31" s="2006"/>
      <c r="C31" s="2006"/>
      <c r="D31" s="2006"/>
      <c r="E31" s="2006"/>
      <c r="F31" s="2006"/>
      <c r="G31" s="2006"/>
      <c r="H31" s="2006"/>
      <c r="I31" s="2006"/>
      <c r="J31" s="2006"/>
      <c r="K31" s="2007"/>
      <c r="M31" s="3"/>
      <c r="N31" s="229"/>
    </row>
    <row r="32" spans="1:14" s="75" customFormat="1" x14ac:dyDescent="0.15">
      <c r="A32" s="2005"/>
      <c r="B32" s="2006"/>
      <c r="C32" s="2006"/>
      <c r="D32" s="2006"/>
      <c r="E32" s="2006"/>
      <c r="F32" s="2006"/>
      <c r="G32" s="2006"/>
      <c r="H32" s="2006"/>
      <c r="I32" s="2006"/>
      <c r="J32" s="2006"/>
      <c r="K32" s="2007"/>
      <c r="M32" s="3"/>
      <c r="N32" s="229"/>
    </row>
    <row r="33" spans="1:14" s="75" customFormat="1" x14ac:dyDescent="0.15">
      <c r="A33" s="2005"/>
      <c r="B33" s="2006"/>
      <c r="C33" s="2006"/>
      <c r="D33" s="2006"/>
      <c r="E33" s="2006"/>
      <c r="F33" s="2006"/>
      <c r="G33" s="2006"/>
      <c r="H33" s="2006"/>
      <c r="I33" s="2006"/>
      <c r="J33" s="2006"/>
      <c r="K33" s="2007"/>
      <c r="M33" s="3"/>
      <c r="N33" s="229"/>
    </row>
    <row r="34" spans="1:14" s="75" customFormat="1" x14ac:dyDescent="0.15">
      <c r="A34" s="2005"/>
      <c r="B34" s="2006"/>
      <c r="C34" s="2006"/>
      <c r="D34" s="2006"/>
      <c r="E34" s="2006"/>
      <c r="F34" s="2006"/>
      <c r="G34" s="2006"/>
      <c r="H34" s="2006"/>
      <c r="I34" s="2006"/>
      <c r="J34" s="2006"/>
      <c r="K34" s="2007"/>
      <c r="M34" s="3"/>
      <c r="N34" s="229"/>
    </row>
    <row r="35" spans="1:14" s="75" customFormat="1" x14ac:dyDescent="0.15">
      <c r="A35" s="2005"/>
      <c r="B35" s="2006"/>
      <c r="C35" s="2006"/>
      <c r="D35" s="2006"/>
      <c r="E35" s="2006"/>
      <c r="F35" s="2006"/>
      <c r="G35" s="2006"/>
      <c r="H35" s="2006"/>
      <c r="I35" s="2006"/>
      <c r="J35" s="2006"/>
      <c r="K35" s="2007"/>
      <c r="M35" s="3"/>
      <c r="N35" s="229"/>
    </row>
    <row r="36" spans="1:14" s="75" customFormat="1" x14ac:dyDescent="0.15">
      <c r="A36" s="2005"/>
      <c r="B36" s="2006"/>
      <c r="C36" s="2006"/>
      <c r="D36" s="2006"/>
      <c r="E36" s="2006"/>
      <c r="F36" s="2006"/>
      <c r="G36" s="2006"/>
      <c r="H36" s="2006"/>
      <c r="I36" s="2006"/>
      <c r="J36" s="2006"/>
      <c r="K36" s="2007"/>
      <c r="M36" s="3"/>
      <c r="N36" s="229"/>
    </row>
    <row r="37" spans="1:14" s="75" customFormat="1" x14ac:dyDescent="0.15">
      <c r="A37" s="2005"/>
      <c r="B37" s="2006"/>
      <c r="C37" s="2006"/>
      <c r="D37" s="2006"/>
      <c r="E37" s="2006"/>
      <c r="F37" s="2006"/>
      <c r="G37" s="2006"/>
      <c r="H37" s="2006"/>
      <c r="I37" s="2006"/>
      <c r="J37" s="2006"/>
      <c r="K37" s="2007"/>
      <c r="M37" s="3"/>
      <c r="N37" s="229"/>
    </row>
    <row r="38" spans="1:14" s="75" customFormat="1" x14ac:dyDescent="0.15">
      <c r="A38" s="2005"/>
      <c r="B38" s="2006"/>
      <c r="C38" s="2006"/>
      <c r="D38" s="2006"/>
      <c r="E38" s="2006"/>
      <c r="F38" s="2006"/>
      <c r="G38" s="2006"/>
      <c r="H38" s="2006"/>
      <c r="I38" s="2006"/>
      <c r="J38" s="2006"/>
      <c r="K38" s="2007"/>
      <c r="M38" s="3"/>
      <c r="N38" s="229"/>
    </row>
    <row r="39" spans="1:14" s="75" customFormat="1" x14ac:dyDescent="0.15">
      <c r="A39" s="2005"/>
      <c r="B39" s="2006"/>
      <c r="C39" s="2006"/>
      <c r="D39" s="2006"/>
      <c r="E39" s="2006"/>
      <c r="F39" s="2006"/>
      <c r="G39" s="2006"/>
      <c r="H39" s="2006"/>
      <c r="I39" s="2006"/>
      <c r="J39" s="2006"/>
      <c r="K39" s="2007"/>
      <c r="M39" s="3"/>
      <c r="N39" s="229"/>
    </row>
    <row r="40" spans="1:14" s="75" customFormat="1" x14ac:dyDescent="0.15">
      <c r="A40" s="2005"/>
      <c r="B40" s="2006"/>
      <c r="C40" s="2006"/>
      <c r="D40" s="2006"/>
      <c r="E40" s="2006"/>
      <c r="F40" s="2006"/>
      <c r="G40" s="2006"/>
      <c r="H40" s="2006"/>
      <c r="I40" s="2006"/>
      <c r="J40" s="2006"/>
      <c r="K40" s="2007"/>
      <c r="M40" s="3"/>
      <c r="N40" s="229"/>
    </row>
    <row r="41" spans="1:14" s="75" customFormat="1" x14ac:dyDescent="0.15">
      <c r="A41" s="2005"/>
      <c r="B41" s="2006"/>
      <c r="C41" s="2006"/>
      <c r="D41" s="2006"/>
      <c r="E41" s="2006"/>
      <c r="F41" s="2006"/>
      <c r="G41" s="2006"/>
      <c r="H41" s="2006"/>
      <c r="I41" s="2006"/>
      <c r="J41" s="2006"/>
      <c r="K41" s="2007"/>
      <c r="M41" s="3"/>
      <c r="N41" s="229"/>
    </row>
    <row r="42" spans="1:14" s="75" customFormat="1" x14ac:dyDescent="0.15">
      <c r="A42" s="2005"/>
      <c r="B42" s="2006"/>
      <c r="C42" s="2006"/>
      <c r="D42" s="2006"/>
      <c r="E42" s="2006"/>
      <c r="F42" s="2006"/>
      <c r="G42" s="2006"/>
      <c r="H42" s="2006"/>
      <c r="I42" s="2006"/>
      <c r="J42" s="2006"/>
      <c r="K42" s="2007"/>
      <c r="M42" s="3"/>
      <c r="N42" s="229"/>
    </row>
    <row r="43" spans="1:14" s="75" customFormat="1" x14ac:dyDescent="0.15">
      <c r="A43" s="2005"/>
      <c r="B43" s="2006"/>
      <c r="C43" s="2006"/>
      <c r="D43" s="2006"/>
      <c r="E43" s="2006"/>
      <c r="F43" s="2006"/>
      <c r="G43" s="2006"/>
      <c r="H43" s="2006"/>
      <c r="I43" s="2006"/>
      <c r="J43" s="2006"/>
      <c r="K43" s="2007"/>
      <c r="M43" s="3"/>
      <c r="N43" s="229"/>
    </row>
    <row r="44" spans="1:14" s="75" customFormat="1" x14ac:dyDescent="0.15">
      <c r="A44" s="2005"/>
      <c r="B44" s="2006"/>
      <c r="C44" s="2006"/>
      <c r="D44" s="2006"/>
      <c r="E44" s="2006"/>
      <c r="F44" s="2006"/>
      <c r="G44" s="2006"/>
      <c r="H44" s="2006"/>
      <c r="I44" s="2006"/>
      <c r="J44" s="2006"/>
      <c r="K44" s="2007"/>
      <c r="M44" s="3"/>
      <c r="N44" s="229"/>
    </row>
    <row r="45" spans="1:14" s="75" customFormat="1" x14ac:dyDescent="0.15">
      <c r="A45" s="2005"/>
      <c r="B45" s="2006"/>
      <c r="C45" s="2006"/>
      <c r="D45" s="2006"/>
      <c r="E45" s="2006"/>
      <c r="F45" s="2006"/>
      <c r="G45" s="2006"/>
      <c r="H45" s="2006"/>
      <c r="I45" s="2006"/>
      <c r="J45" s="2006"/>
      <c r="K45" s="2007"/>
      <c r="M45" s="3"/>
      <c r="N45" s="229"/>
    </row>
    <row r="46" spans="1:14" s="75" customFormat="1" x14ac:dyDescent="0.15">
      <c r="A46" s="2005"/>
      <c r="B46" s="2006"/>
      <c r="C46" s="2006"/>
      <c r="D46" s="2006"/>
      <c r="E46" s="2006"/>
      <c r="F46" s="2006"/>
      <c r="G46" s="2006"/>
      <c r="H46" s="2006"/>
      <c r="I46" s="2006"/>
      <c r="J46" s="2006"/>
      <c r="K46" s="2007"/>
      <c r="M46" s="3"/>
      <c r="N46" s="229"/>
    </row>
    <row r="47" spans="1:14" s="75" customFormat="1" x14ac:dyDescent="0.15">
      <c r="A47" s="2005"/>
      <c r="B47" s="2006"/>
      <c r="C47" s="2006"/>
      <c r="D47" s="2006"/>
      <c r="E47" s="2006"/>
      <c r="F47" s="2006"/>
      <c r="G47" s="2006"/>
      <c r="H47" s="2006"/>
      <c r="I47" s="2006"/>
      <c r="J47" s="2006"/>
      <c r="K47" s="2007"/>
      <c r="M47" s="3"/>
      <c r="N47" s="229"/>
    </row>
    <row r="48" spans="1:14" s="75" customFormat="1" x14ac:dyDescent="0.15">
      <c r="A48" s="2005"/>
      <c r="B48" s="2006"/>
      <c r="C48" s="2006"/>
      <c r="D48" s="2006"/>
      <c r="E48" s="2006"/>
      <c r="F48" s="2006"/>
      <c r="G48" s="2006"/>
      <c r="H48" s="2006"/>
      <c r="I48" s="2006"/>
      <c r="J48" s="2006"/>
      <c r="K48" s="2007"/>
      <c r="M48" s="3"/>
      <c r="N48" s="229"/>
    </row>
    <row r="49" spans="1:14" s="75" customFormat="1" x14ac:dyDescent="0.15">
      <c r="A49" s="2005"/>
      <c r="B49" s="2006"/>
      <c r="C49" s="2006"/>
      <c r="D49" s="2006"/>
      <c r="E49" s="2006"/>
      <c r="F49" s="2006"/>
      <c r="G49" s="2006"/>
      <c r="H49" s="2006"/>
      <c r="I49" s="2006"/>
      <c r="J49" s="2006"/>
      <c r="K49" s="2007"/>
      <c r="M49" s="3"/>
      <c r="N49" s="229"/>
    </row>
    <row r="50" spans="1:14" s="75" customFormat="1" x14ac:dyDescent="0.15">
      <c r="A50" s="2005"/>
      <c r="B50" s="2006"/>
      <c r="C50" s="2006"/>
      <c r="D50" s="2006"/>
      <c r="E50" s="2006"/>
      <c r="F50" s="2006"/>
      <c r="G50" s="2006"/>
      <c r="H50" s="2006"/>
      <c r="I50" s="2006"/>
      <c r="J50" s="2006"/>
      <c r="K50" s="2007"/>
      <c r="M50" s="3"/>
      <c r="N50" s="229"/>
    </row>
    <row r="51" spans="1:14" s="75" customFormat="1" x14ac:dyDescent="0.15">
      <c r="A51" s="2005"/>
      <c r="B51" s="2006"/>
      <c r="C51" s="2006"/>
      <c r="D51" s="2006"/>
      <c r="E51" s="2006"/>
      <c r="F51" s="2006"/>
      <c r="G51" s="2006"/>
      <c r="H51" s="2006"/>
      <c r="I51" s="2006"/>
      <c r="J51" s="2006"/>
      <c r="K51" s="2007"/>
      <c r="M51" s="3"/>
      <c r="N51" s="229"/>
    </row>
    <row r="52" spans="1:14" s="75" customFormat="1" x14ac:dyDescent="0.15">
      <c r="A52" s="2005"/>
      <c r="B52" s="2006"/>
      <c r="C52" s="2006"/>
      <c r="D52" s="2006"/>
      <c r="E52" s="2006"/>
      <c r="F52" s="2006"/>
      <c r="G52" s="2006"/>
      <c r="H52" s="2006"/>
      <c r="I52" s="2006"/>
      <c r="J52" s="2006"/>
      <c r="K52" s="2007"/>
      <c r="M52" s="3"/>
      <c r="N52" s="229"/>
    </row>
    <row r="53" spans="1:14" s="75" customFormat="1" x14ac:dyDescent="0.15">
      <c r="A53" s="2005"/>
      <c r="B53" s="2006"/>
      <c r="C53" s="2006"/>
      <c r="D53" s="2006"/>
      <c r="E53" s="2006"/>
      <c r="F53" s="2006"/>
      <c r="G53" s="2006"/>
      <c r="H53" s="2006"/>
      <c r="I53" s="2006"/>
      <c r="J53" s="2006"/>
      <c r="K53" s="2007"/>
      <c r="M53" s="3"/>
      <c r="N53" s="229"/>
    </row>
    <row r="54" spans="1:14" s="75" customFormat="1" x14ac:dyDescent="0.15">
      <c r="A54" s="2005"/>
      <c r="B54" s="2006"/>
      <c r="C54" s="2006"/>
      <c r="D54" s="2006"/>
      <c r="E54" s="2006"/>
      <c r="F54" s="2006"/>
      <c r="G54" s="2006"/>
      <c r="H54" s="2006"/>
      <c r="I54" s="2006"/>
      <c r="J54" s="2006"/>
      <c r="K54" s="2007"/>
      <c r="M54" s="3"/>
      <c r="N54" s="229"/>
    </row>
    <row r="55" spans="1:14" s="75" customFormat="1" x14ac:dyDescent="0.15">
      <c r="A55" s="2005"/>
      <c r="B55" s="2006"/>
      <c r="C55" s="2006"/>
      <c r="D55" s="2006"/>
      <c r="E55" s="2006"/>
      <c r="F55" s="2006"/>
      <c r="G55" s="2006"/>
      <c r="H55" s="2006"/>
      <c r="I55" s="2006"/>
      <c r="J55" s="2006"/>
      <c r="K55" s="2007"/>
      <c r="M55" s="3"/>
      <c r="N55" s="229"/>
    </row>
    <row r="56" spans="1:14" s="75" customFormat="1" x14ac:dyDescent="0.15">
      <c r="A56" s="2005"/>
      <c r="B56" s="2006"/>
      <c r="C56" s="2006"/>
      <c r="D56" s="2006"/>
      <c r="E56" s="2006"/>
      <c r="F56" s="2006"/>
      <c r="G56" s="2006"/>
      <c r="H56" s="2006"/>
      <c r="I56" s="2006"/>
      <c r="J56" s="2006"/>
      <c r="K56" s="2007"/>
      <c r="M56" s="3"/>
      <c r="N56" s="229"/>
    </row>
    <row r="57" spans="1:14" s="75" customFormat="1" x14ac:dyDescent="0.15">
      <c r="A57" s="2005"/>
      <c r="B57" s="2006"/>
      <c r="C57" s="2006"/>
      <c r="D57" s="2006"/>
      <c r="E57" s="2006"/>
      <c r="F57" s="2006"/>
      <c r="G57" s="2006"/>
      <c r="H57" s="2006"/>
      <c r="I57" s="2006"/>
      <c r="J57" s="2006"/>
      <c r="K57" s="2007"/>
      <c r="M57" s="3"/>
      <c r="N57" s="229"/>
    </row>
    <row r="58" spans="1:14" s="75" customFormat="1" x14ac:dyDescent="0.15">
      <c r="A58" s="2005"/>
      <c r="B58" s="2006"/>
      <c r="C58" s="2006"/>
      <c r="D58" s="2006"/>
      <c r="E58" s="2006"/>
      <c r="F58" s="2006"/>
      <c r="G58" s="2006"/>
      <c r="H58" s="2006"/>
      <c r="I58" s="2006"/>
      <c r="J58" s="2006"/>
      <c r="K58" s="2007"/>
      <c r="M58" s="3"/>
      <c r="N58" s="229"/>
    </row>
    <row r="59" spans="1:14" s="75" customFormat="1" x14ac:dyDescent="0.15">
      <c r="A59" s="2005"/>
      <c r="B59" s="2006"/>
      <c r="C59" s="2006"/>
      <c r="D59" s="2006"/>
      <c r="E59" s="2006"/>
      <c r="F59" s="2006"/>
      <c r="G59" s="2006"/>
      <c r="H59" s="2006"/>
      <c r="I59" s="2006"/>
      <c r="J59" s="2006"/>
      <c r="K59" s="2007"/>
      <c r="M59" s="3"/>
      <c r="N59" s="229"/>
    </row>
    <row r="60" spans="1:14" s="75" customFormat="1" x14ac:dyDescent="0.15">
      <c r="A60" s="2005"/>
      <c r="B60" s="2006"/>
      <c r="C60" s="2006"/>
      <c r="D60" s="2006"/>
      <c r="E60" s="2006"/>
      <c r="F60" s="2006"/>
      <c r="G60" s="2006"/>
      <c r="H60" s="2006"/>
      <c r="I60" s="2006"/>
      <c r="J60" s="2006"/>
      <c r="K60" s="2007"/>
      <c r="M60" s="3"/>
      <c r="N60" s="229"/>
    </row>
    <row r="61" spans="1:14" s="75" customFormat="1" x14ac:dyDescent="0.15">
      <c r="A61" s="2008"/>
      <c r="B61" s="2009"/>
      <c r="C61" s="2009"/>
      <c r="D61" s="2009"/>
      <c r="E61" s="2009"/>
      <c r="F61" s="2009"/>
      <c r="G61" s="2009"/>
      <c r="H61" s="2009"/>
      <c r="I61" s="2009"/>
      <c r="J61" s="2009"/>
      <c r="K61" s="2010"/>
      <c r="M61" s="3"/>
      <c r="N61" s="230"/>
    </row>
    <row r="62" spans="1:14" s="75" customFormat="1" x14ac:dyDescent="0.15">
      <c r="L62" s="235" t="s">
        <v>552</v>
      </c>
      <c r="M62" s="3"/>
    </row>
    <row r="63" spans="1:14" s="75" customFormat="1" x14ac:dyDescent="0.15">
      <c r="M63" s="3"/>
    </row>
    <row r="64" spans="1:14" s="75" customFormat="1" x14ac:dyDescent="0.15">
      <c r="M64" s="3"/>
    </row>
    <row r="65" spans="13:13" s="75" customFormat="1" x14ac:dyDescent="0.15">
      <c r="M65" s="3"/>
    </row>
    <row r="66" spans="13:13" s="75" customFormat="1" x14ac:dyDescent="0.15">
      <c r="M66" s="3"/>
    </row>
    <row r="67" spans="13:13" s="75" customFormat="1" x14ac:dyDescent="0.15">
      <c r="M67" s="3"/>
    </row>
    <row r="68" spans="13:13" s="75" customFormat="1" x14ac:dyDescent="0.15">
      <c r="M68" s="3"/>
    </row>
    <row r="69" spans="13:13" s="75" customFormat="1" x14ac:dyDescent="0.15">
      <c r="M69" s="3"/>
    </row>
    <row r="70" spans="13:13" s="75" customFormat="1" x14ac:dyDescent="0.15">
      <c r="M70" s="3"/>
    </row>
    <row r="71" spans="13:13" s="75" customFormat="1" x14ac:dyDescent="0.15">
      <c r="M71" s="3"/>
    </row>
  </sheetData>
  <sheetProtection formatCells="0" formatColumns="0" formatRows="0" insertHyperlinks="0"/>
  <mergeCells count="7">
    <mergeCell ref="L2:L4"/>
    <mergeCell ref="A11:K61"/>
    <mergeCell ref="F9:H9"/>
    <mergeCell ref="A1:K1"/>
    <mergeCell ref="A6:K6"/>
    <mergeCell ref="A2:J2"/>
    <mergeCell ref="G4:K4"/>
  </mergeCells>
  <phoneticPr fontId="4"/>
  <dataValidations count="4">
    <dataValidation allowBlank="1" showInputMessage="1" showErrorMessage="1" prompt="表紙シートの病院名を反映" sqref="G4:K4"/>
    <dataValidation type="list" allowBlank="1" showInputMessage="1" showErrorMessage="1" prompt="表紙①に反映されます" sqref="K2">
      <formula1>"あり,なし"</formula1>
    </dataValidation>
    <dataValidation type="list" allowBlank="1" showInputMessage="1" showErrorMessage="1" sqref="D7">
      <formula1>"あり,なし"</formula1>
    </dataValidation>
    <dataValidation type="list" allowBlank="1" showInputMessage="1" showErrorMessage="1" sqref="D8">
      <formula1>"ワード,一太郎,リッチテキスト,エクセル,パワーポイント,PDF,その他"</formula1>
    </dataValidation>
  </dataValidations>
  <hyperlinks>
    <hyperlink ref="M1" location="表紙①!D43" tooltip="表紙①に戻ります" display="表紙①に戻る"/>
    <hyperlink ref="M2" location="'様式4（機能別）'!N463" tooltip="様式４（機能別）に戻ります" display="様式4（機能別）に戻る"/>
  </hyperlinks>
  <printOptions horizontalCentered="1"/>
  <pageMargins left="0.39370078740157483" right="0.39370078740157483" top="0.59055118110236227" bottom="0.59055118110236227" header="0.35433070866141736" footer="0.27559055118110237"/>
  <pageSetup paperSize="9" scale="87" fitToHeight="0" orientation="portrait" cellComments="asDisplayed" r:id="rId1"/>
  <headerFooter>
    <oddHeader>&amp;Rver.2.0</oddHeader>
    <oddFooter>&amp;C&amp;P/&amp;N&amp;R&amp;A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Z19"/>
  <sheetViews>
    <sheetView showGridLines="0" view="pageBreakPreview" topLeftCell="B1" zoomScaleNormal="100" zoomScaleSheetLayoutView="100" workbookViewId="0">
      <selection activeCell="E4" sqref="E4:W4"/>
    </sheetView>
  </sheetViews>
  <sheetFormatPr defaultColWidth="9" defaultRowHeight="13.5" x14ac:dyDescent="0.15"/>
  <cols>
    <col min="1" max="1" width="3.625" style="316" customWidth="1"/>
    <col min="2" max="2" width="18.625" style="316" customWidth="1"/>
    <col min="3" max="3" width="10.625" style="316" customWidth="1"/>
    <col min="4" max="4" width="9" style="316"/>
    <col min="5" max="13" width="2.625" style="316" customWidth="1"/>
    <col min="14" max="14" width="1.625" style="316" customWidth="1"/>
    <col min="15" max="22" width="2.625" style="316" customWidth="1"/>
    <col min="23" max="23" width="9" style="316"/>
    <col min="24" max="24" width="15.125" style="316" customWidth="1"/>
    <col min="25" max="25" width="2.25" style="290" customWidth="1"/>
    <col min="26" max="26" width="80.625" style="316" customWidth="1"/>
    <col min="27" max="16384" width="9" style="316"/>
  </cols>
  <sheetData>
    <row r="1" spans="1:26" ht="18" thickBot="1" x14ac:dyDescent="0.2">
      <c r="A1" s="1788" t="s">
        <v>1485</v>
      </c>
      <c r="B1" s="1788"/>
      <c r="C1" s="1788"/>
      <c r="D1" s="1788"/>
      <c r="E1" s="1788"/>
      <c r="F1" s="1788"/>
      <c r="G1" s="1788"/>
      <c r="H1" s="1788"/>
      <c r="I1" s="1788"/>
      <c r="J1" s="1788"/>
      <c r="K1" s="1788"/>
      <c r="L1" s="1788"/>
      <c r="M1" s="1788"/>
      <c r="N1" s="1788"/>
      <c r="O1" s="1788"/>
      <c r="P1" s="1788"/>
      <c r="Q1" s="1788"/>
      <c r="R1" s="1788"/>
      <c r="S1" s="1788"/>
      <c r="T1" s="1788"/>
      <c r="U1" s="1788"/>
      <c r="V1" s="1788"/>
      <c r="W1" s="1788"/>
      <c r="Y1" s="1161" t="s">
        <v>1724</v>
      </c>
    </row>
    <row r="2" spans="1:26" ht="24.95" customHeight="1" thickTop="1" thickBot="1" x14ac:dyDescent="0.2">
      <c r="A2" s="1857" t="s">
        <v>549</v>
      </c>
      <c r="B2" s="1857"/>
      <c r="C2" s="1857"/>
      <c r="D2" s="1857"/>
      <c r="E2" s="1857"/>
      <c r="F2" s="1857"/>
      <c r="G2" s="1857"/>
      <c r="H2" s="1857"/>
      <c r="I2" s="1857"/>
      <c r="J2" s="1857"/>
      <c r="K2" s="1857"/>
      <c r="L2" s="1857"/>
      <c r="M2" s="1857"/>
      <c r="N2" s="1857"/>
      <c r="O2" s="1857"/>
      <c r="P2" s="1857"/>
      <c r="Q2" s="1857"/>
      <c r="R2" s="1857"/>
      <c r="S2" s="1857"/>
      <c r="T2" s="1857"/>
      <c r="U2" s="1857"/>
      <c r="V2" s="1858"/>
      <c r="W2" s="331" t="s">
        <v>489</v>
      </c>
      <c r="X2" s="2078" t="str">
        <f>IF(AND(W6&lt;&gt;"",W11&lt;&gt;"",W14&lt;&gt;"",W2&lt;&gt;""),"",IF(W2="あり","カウンセリングの設定の有無及び問い合わせ窓口について入力してください",IF(W2="","←「あり」か「なし」を選択してください","")))</f>
        <v/>
      </c>
      <c r="Y2" s="1161" t="s">
        <v>1730</v>
      </c>
    </row>
    <row r="3" spans="1:26" ht="5.0999999999999996" customHeight="1" thickTop="1" x14ac:dyDescent="0.15">
      <c r="A3" s="290"/>
      <c r="B3" s="290"/>
      <c r="C3" s="290"/>
      <c r="D3" s="290"/>
      <c r="E3" s="290"/>
      <c r="F3" s="290"/>
      <c r="G3" s="290"/>
      <c r="H3" s="290"/>
      <c r="I3" s="290"/>
      <c r="J3" s="290"/>
      <c r="K3" s="290"/>
      <c r="L3" s="290"/>
      <c r="M3" s="290"/>
      <c r="N3" s="290"/>
      <c r="O3" s="289"/>
      <c r="P3" s="289"/>
      <c r="Q3" s="289"/>
      <c r="R3" s="289"/>
      <c r="S3" s="289"/>
      <c r="T3" s="289"/>
      <c r="U3" s="289"/>
      <c r="V3" s="289"/>
      <c r="W3" s="290"/>
      <c r="X3" s="2078"/>
    </row>
    <row r="4" spans="1:26" x14ac:dyDescent="0.15">
      <c r="A4" s="290"/>
      <c r="B4" s="290"/>
      <c r="C4" s="290"/>
      <c r="D4" s="322" t="s">
        <v>473</v>
      </c>
      <c r="E4" s="1790" t="str">
        <f>表紙①!E2</f>
        <v>和泉市立総合医療センター</v>
      </c>
      <c r="F4" s="2161"/>
      <c r="G4" s="2161"/>
      <c r="H4" s="2161"/>
      <c r="I4" s="2161"/>
      <c r="J4" s="2161"/>
      <c r="K4" s="2161"/>
      <c r="L4" s="2418"/>
      <c r="M4" s="2418"/>
      <c r="N4" s="2418"/>
      <c r="O4" s="2418"/>
      <c r="P4" s="2418"/>
      <c r="Q4" s="2418"/>
      <c r="R4" s="2418"/>
      <c r="S4" s="2418"/>
      <c r="T4" s="2418"/>
      <c r="U4" s="2418"/>
      <c r="V4" s="2418"/>
      <c r="W4" s="2419"/>
      <c r="X4" s="2078"/>
      <c r="Y4" s="699"/>
      <c r="Z4" s="1472" t="s">
        <v>545</v>
      </c>
    </row>
    <row r="5" spans="1:26" ht="24" customHeight="1" thickBot="1" x14ac:dyDescent="0.2">
      <c r="A5" s="290"/>
      <c r="B5" s="290"/>
      <c r="C5" s="290"/>
      <c r="D5" s="287" t="s">
        <v>2022</v>
      </c>
      <c r="E5" s="39" t="s">
        <v>2144</v>
      </c>
      <c r="F5" s="39"/>
      <c r="G5" s="39"/>
      <c r="H5" s="39"/>
      <c r="I5" s="39"/>
      <c r="J5" s="39"/>
      <c r="K5" s="39"/>
      <c r="L5" s="130"/>
      <c r="M5" s="130"/>
      <c r="N5" s="306"/>
      <c r="O5" s="306"/>
      <c r="P5" s="306"/>
      <c r="Q5" s="306"/>
      <c r="R5" s="306"/>
      <c r="S5" s="306"/>
      <c r="T5" s="306"/>
      <c r="U5" s="306"/>
      <c r="V5" s="306"/>
      <c r="W5" s="306"/>
      <c r="X5" s="2078"/>
      <c r="Y5" s="699"/>
      <c r="Z5" s="408"/>
    </row>
    <row r="6" spans="1:26" ht="24" customHeight="1" thickBot="1" x14ac:dyDescent="0.2">
      <c r="A6" s="617">
        <v>1</v>
      </c>
      <c r="B6" s="1951" t="s">
        <v>1484</v>
      </c>
      <c r="C6" s="1952"/>
      <c r="D6" s="2420"/>
      <c r="E6" s="2420"/>
      <c r="F6" s="2420"/>
      <c r="G6" s="2420"/>
      <c r="H6" s="2420"/>
      <c r="I6" s="2420"/>
      <c r="J6" s="2420"/>
      <c r="K6" s="2420"/>
      <c r="L6" s="2420"/>
      <c r="M6" s="2420"/>
      <c r="N6" s="2420"/>
      <c r="O6" s="2420"/>
      <c r="P6" s="825"/>
      <c r="Q6" s="825"/>
      <c r="R6" s="825"/>
      <c r="S6" s="825"/>
      <c r="T6" s="825"/>
      <c r="U6" s="825"/>
      <c r="V6" s="825"/>
      <c r="W6" s="614"/>
      <c r="X6" s="2078"/>
      <c r="Z6" s="408"/>
    </row>
    <row r="7" spans="1:26" ht="24" customHeight="1" thickBot="1" x14ac:dyDescent="0.2">
      <c r="A7" s="617">
        <v>2</v>
      </c>
      <c r="B7" s="2412" t="s">
        <v>1483</v>
      </c>
      <c r="C7" s="2413"/>
      <c r="D7" s="1966"/>
      <c r="E7" s="1967"/>
      <c r="F7" s="1967"/>
      <c r="G7" s="1967"/>
      <c r="H7" s="1967"/>
      <c r="I7" s="1967"/>
      <c r="J7" s="1967"/>
      <c r="K7" s="1967"/>
      <c r="L7" s="1967"/>
      <c r="M7" s="1967"/>
      <c r="N7" s="1967"/>
      <c r="O7" s="1967"/>
      <c r="P7" s="1967"/>
      <c r="Q7" s="1967"/>
      <c r="R7" s="1967"/>
      <c r="S7" s="1967"/>
      <c r="T7" s="1967"/>
      <c r="U7" s="1967"/>
      <c r="V7" s="1967"/>
      <c r="W7" s="1968"/>
      <c r="Z7" s="408"/>
    </row>
    <row r="8" spans="1:26" ht="50.1" customHeight="1" thickBot="1" x14ac:dyDescent="0.2">
      <c r="A8" s="617">
        <v>3</v>
      </c>
      <c r="B8" s="2412" t="s">
        <v>1482</v>
      </c>
      <c r="C8" s="2413"/>
      <c r="D8" s="1801"/>
      <c r="E8" s="1846"/>
      <c r="F8" s="1846"/>
      <c r="G8" s="1846"/>
      <c r="H8" s="1846"/>
      <c r="I8" s="1846"/>
      <c r="J8" s="1846"/>
      <c r="K8" s="1846"/>
      <c r="L8" s="1846"/>
      <c r="M8" s="1846"/>
      <c r="N8" s="1846"/>
      <c r="O8" s="1846"/>
      <c r="P8" s="1846"/>
      <c r="Q8" s="1846"/>
      <c r="R8" s="1846"/>
      <c r="S8" s="1846"/>
      <c r="T8" s="1846"/>
      <c r="U8" s="1846"/>
      <c r="V8" s="1846"/>
      <c r="W8" s="1802"/>
      <c r="Y8" s="694"/>
      <c r="Z8" s="408"/>
    </row>
    <row r="9" spans="1:26" ht="39.950000000000003" customHeight="1" thickBot="1" x14ac:dyDescent="0.2">
      <c r="A9" s="1886">
        <v>4</v>
      </c>
      <c r="B9" s="2244" t="s">
        <v>1481</v>
      </c>
      <c r="C9" s="824" t="s">
        <v>87</v>
      </c>
      <c r="D9" s="1892"/>
      <c r="E9" s="1893"/>
      <c r="F9" s="1893"/>
      <c r="G9" s="1893"/>
      <c r="H9" s="1893"/>
      <c r="I9" s="1893"/>
      <c r="J9" s="1893"/>
      <c r="K9" s="1893"/>
      <c r="L9" s="1893"/>
      <c r="M9" s="1893"/>
      <c r="N9" s="1893"/>
      <c r="O9" s="1893"/>
      <c r="P9" s="2411"/>
      <c r="Q9" s="2411"/>
      <c r="R9" s="2411"/>
      <c r="S9" s="2411"/>
      <c r="T9" s="2411"/>
      <c r="U9" s="2411"/>
      <c r="V9" s="2411"/>
      <c r="W9" s="1894"/>
      <c r="Z9" s="408"/>
    </row>
    <row r="10" spans="1:26" ht="50.1" customHeight="1" thickBot="1" x14ac:dyDescent="0.2">
      <c r="A10" s="1887"/>
      <c r="B10" s="2245"/>
      <c r="C10" s="340" t="s">
        <v>1372</v>
      </c>
      <c r="D10" s="1895"/>
      <c r="E10" s="1846"/>
      <c r="F10" s="1846"/>
      <c r="G10" s="1846"/>
      <c r="H10" s="1846"/>
      <c r="I10" s="1846"/>
      <c r="J10" s="1846"/>
      <c r="K10" s="1846"/>
      <c r="L10" s="1846"/>
      <c r="M10" s="1846"/>
      <c r="N10" s="1846"/>
      <c r="O10" s="1846"/>
      <c r="P10" s="1846"/>
      <c r="Q10" s="1846"/>
      <c r="R10" s="1846"/>
      <c r="S10" s="1846"/>
      <c r="T10" s="1846"/>
      <c r="U10" s="1846"/>
      <c r="V10" s="1846"/>
      <c r="W10" s="1802"/>
      <c r="Z10" s="408"/>
    </row>
    <row r="11" spans="1:26" ht="24" customHeight="1" thickBot="1" x14ac:dyDescent="0.2">
      <c r="A11" s="1879">
        <v>5</v>
      </c>
      <c r="B11" s="2408" t="s">
        <v>1351</v>
      </c>
      <c r="C11" s="2409"/>
      <c r="D11" s="2410"/>
      <c r="E11" s="2410"/>
      <c r="F11" s="2410"/>
      <c r="G11" s="2410"/>
      <c r="H11" s="2410"/>
      <c r="I11" s="2410"/>
      <c r="J11" s="2410"/>
      <c r="K11" s="2410"/>
      <c r="L11" s="2410"/>
      <c r="M11" s="2410"/>
      <c r="N11" s="2410"/>
      <c r="O11" s="2410"/>
      <c r="P11" s="610"/>
      <c r="Q11" s="610"/>
      <c r="R11" s="610"/>
      <c r="S11" s="610"/>
      <c r="T11" s="610"/>
      <c r="U11" s="610"/>
      <c r="V11" s="610"/>
      <c r="W11" s="1564"/>
      <c r="Z11" s="408"/>
    </row>
    <row r="12" spans="1:26" ht="24" customHeight="1" thickBot="1" x14ac:dyDescent="0.2">
      <c r="A12" s="2407"/>
      <c r="B12" s="1961" t="s">
        <v>366</v>
      </c>
      <c r="C12" s="1983"/>
      <c r="D12" s="1966"/>
      <c r="E12" s="1967"/>
      <c r="F12" s="1967"/>
      <c r="G12" s="1967"/>
      <c r="H12" s="1967"/>
      <c r="I12" s="1967"/>
      <c r="J12" s="1967"/>
      <c r="K12" s="1967"/>
      <c r="L12" s="1967"/>
      <c r="M12" s="1967"/>
      <c r="N12" s="1967"/>
      <c r="O12" s="1967"/>
      <c r="P12" s="1967"/>
      <c r="Q12" s="1967"/>
      <c r="R12" s="1967"/>
      <c r="S12" s="1967"/>
      <c r="T12" s="1967"/>
      <c r="U12" s="1967"/>
      <c r="V12" s="1967"/>
      <c r="W12" s="1968"/>
      <c r="Z12" s="408"/>
    </row>
    <row r="13" spans="1:26" ht="24" customHeight="1" thickBot="1" x14ac:dyDescent="0.2">
      <c r="A13" s="2414"/>
      <c r="B13" s="2289" t="s">
        <v>2216</v>
      </c>
      <c r="C13" s="2290"/>
      <c r="D13" s="1966"/>
      <c r="E13" s="1967"/>
      <c r="F13" s="1967"/>
      <c r="G13" s="1967"/>
      <c r="H13" s="1967"/>
      <c r="I13" s="1967"/>
      <c r="J13" s="1967"/>
      <c r="K13" s="1967"/>
      <c r="L13" s="1967"/>
      <c r="M13" s="1968"/>
      <c r="N13" s="2422" t="s">
        <v>365</v>
      </c>
      <c r="O13" s="2312"/>
      <c r="P13" s="2423"/>
      <c r="Q13" s="2417"/>
      <c r="R13" s="2417"/>
      <c r="S13" s="2417"/>
      <c r="T13" s="2417"/>
      <c r="U13" s="2417"/>
      <c r="V13" s="2417"/>
      <c r="W13" s="823"/>
      <c r="Z13" s="408"/>
    </row>
    <row r="14" spans="1:26" ht="24" customHeight="1" thickBot="1" x14ac:dyDescent="0.2">
      <c r="A14" s="1879">
        <v>6</v>
      </c>
      <c r="B14" s="1979" t="s">
        <v>1350</v>
      </c>
      <c r="C14" s="1980"/>
      <c r="D14" s="1981"/>
      <c r="E14" s="1981"/>
      <c r="F14" s="1981"/>
      <c r="G14" s="1981"/>
      <c r="H14" s="1981"/>
      <c r="I14" s="1981"/>
      <c r="J14" s="1981"/>
      <c r="K14" s="1981"/>
      <c r="L14" s="1981"/>
      <c r="M14" s="1981"/>
      <c r="N14" s="1981"/>
      <c r="O14" s="1981"/>
      <c r="P14" s="609"/>
      <c r="Q14" s="609"/>
      <c r="R14" s="609"/>
      <c r="S14" s="609"/>
      <c r="T14" s="609"/>
      <c r="U14" s="609"/>
      <c r="V14" s="609"/>
      <c r="W14" s="614"/>
      <c r="Z14" s="408"/>
    </row>
    <row r="15" spans="1:26" ht="24" customHeight="1" thickBot="1" x14ac:dyDescent="0.2">
      <c r="A15" s="2407"/>
      <c r="B15" s="1961" t="s">
        <v>366</v>
      </c>
      <c r="C15" s="1983"/>
      <c r="D15" s="1966"/>
      <c r="E15" s="1967"/>
      <c r="F15" s="1967"/>
      <c r="G15" s="1967"/>
      <c r="H15" s="1967"/>
      <c r="I15" s="1967"/>
      <c r="J15" s="1967"/>
      <c r="K15" s="1967"/>
      <c r="L15" s="1967"/>
      <c r="M15" s="1967"/>
      <c r="N15" s="1967"/>
      <c r="O15" s="1967"/>
      <c r="P15" s="1967"/>
      <c r="Q15" s="1967"/>
      <c r="R15" s="1967"/>
      <c r="S15" s="1967"/>
      <c r="T15" s="1967"/>
      <c r="U15" s="1967"/>
      <c r="V15" s="1967"/>
      <c r="W15" s="2416"/>
      <c r="Z15" s="408"/>
    </row>
    <row r="16" spans="1:26" ht="24" customHeight="1" thickBot="1" x14ac:dyDescent="0.2">
      <c r="A16" s="2407"/>
      <c r="B16" s="1961" t="s">
        <v>2216</v>
      </c>
      <c r="C16" s="2421"/>
      <c r="D16" s="1966"/>
      <c r="E16" s="1967"/>
      <c r="F16" s="1967"/>
      <c r="G16" s="1967"/>
      <c r="H16" s="1967"/>
      <c r="I16" s="1967"/>
      <c r="J16" s="1967"/>
      <c r="K16" s="1967"/>
      <c r="L16" s="1967"/>
      <c r="M16" s="1968"/>
      <c r="N16" s="2415" t="s">
        <v>365</v>
      </c>
      <c r="O16" s="2415"/>
      <c r="P16" s="2415"/>
      <c r="Q16" s="2417"/>
      <c r="R16" s="2417"/>
      <c r="S16" s="2417"/>
      <c r="T16" s="2417"/>
      <c r="U16" s="2417"/>
      <c r="V16" s="2417"/>
      <c r="W16" s="823"/>
      <c r="Z16" s="408"/>
    </row>
    <row r="17" spans="24:25" x14ac:dyDescent="0.15">
      <c r="X17" s="372" t="s">
        <v>552</v>
      </c>
    </row>
    <row r="19" spans="24:25" x14ac:dyDescent="0.15">
      <c r="Y19" s="685"/>
    </row>
  </sheetData>
  <sheetProtection formatCells="0" formatColumns="0" formatRows="0" insertHyperlinks="0"/>
  <mergeCells count="31">
    <mergeCell ref="T16:V16"/>
    <mergeCell ref="D16:M16"/>
    <mergeCell ref="B13:C13"/>
    <mergeCell ref="B16:C16"/>
    <mergeCell ref="Q16:S16"/>
    <mergeCell ref="B14:O14"/>
    <mergeCell ref="N13:P13"/>
    <mergeCell ref="D13:M13"/>
    <mergeCell ref="Q13:S13"/>
    <mergeCell ref="A1:W1"/>
    <mergeCell ref="E4:W4"/>
    <mergeCell ref="B6:O6"/>
    <mergeCell ref="B7:C7"/>
    <mergeCell ref="D7:W7"/>
    <mergeCell ref="A2:V2"/>
    <mergeCell ref="A14:A16"/>
    <mergeCell ref="X2:X6"/>
    <mergeCell ref="B11:O11"/>
    <mergeCell ref="B12:C12"/>
    <mergeCell ref="D12:W12"/>
    <mergeCell ref="B9:B10"/>
    <mergeCell ref="D9:W9"/>
    <mergeCell ref="D10:W10"/>
    <mergeCell ref="A9:A10"/>
    <mergeCell ref="D8:W8"/>
    <mergeCell ref="B8:C8"/>
    <mergeCell ref="A11:A13"/>
    <mergeCell ref="B15:C15"/>
    <mergeCell ref="N16:P16"/>
    <mergeCell ref="D15:W15"/>
    <mergeCell ref="T13:V13"/>
  </mergeCells>
  <phoneticPr fontId="4"/>
  <dataValidations count="6">
    <dataValidation imeMode="disabled" allowBlank="1" showInputMessage="1" showErrorMessage="1" prompt="内線番号を半角で入力" sqref="Q13:W13 Q16:W16"/>
    <dataValidation type="custom" imeMode="disabled" allowBlank="1" showInputMessage="1" showErrorMessage="1" error="半角で入力してください" prompt="電話番号はハイフン「-」を含め、半角で入力_x000a_XXX-XXXX-XXXX" sqref="D13:M13 D16:M16">
      <formula1>LEN(D13)=LENB(D13)</formula1>
    </dataValidation>
    <dataValidation type="list" allowBlank="1" showInputMessage="1" showErrorMessage="1" prompt="表紙①に反映されます" sqref="W2">
      <formula1>"あり,なし"</formula1>
    </dataValidation>
    <dataValidation type="list" allowBlank="1" showInputMessage="1" showErrorMessage="1" sqref="W14 W6 W11">
      <formula1>"はい,いいえ"</formula1>
    </dataValidation>
    <dataValidation allowBlank="1" showInputMessage="1" showErrorMessage="1" prompt="表紙シートの病院名を反映" sqref="E4:W4"/>
    <dataValidation type="custom" imeMode="disabled" allowBlank="1" showInputMessage="1" showErrorMessage="1" error="半角で入力してください" prompt="アドレスは、手入力せずにホームページからコピーしてください" sqref="D10:W10">
      <formula1>LEN(D10)=LENB(D10)</formula1>
    </dataValidation>
  </dataValidations>
  <hyperlinks>
    <hyperlink ref="Y1" location="表紙①!D44" tooltip="表紙①に戻ります" display="表紙①に戻る"/>
    <hyperlink ref="Y2" location="'様式4（機能別）'!N487" tooltip="様式４（機能別）に戻ります" display="様式4（機能別）に戻る"/>
  </hyperlinks>
  <printOptions horizontalCentered="1"/>
  <pageMargins left="0.39370078740157483" right="0.39370078740157483" top="0.59055118110236227" bottom="0.59055118110236227" header="0.35433070866141736" footer="0.27559055118110237"/>
  <pageSetup paperSize="9" scale="85" fitToHeight="0" orientation="portrait" cellComments="asDisplayed" r:id="rId1"/>
  <headerFooter>
    <oddHeader>&amp;Rver.2.0</oddHeader>
    <oddFooter>&amp;C&amp;P/&amp;N&amp;R&amp;A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K53"/>
  <sheetViews>
    <sheetView showGridLines="0" view="pageBreakPreview" zoomScaleNormal="100" zoomScaleSheetLayoutView="100" zoomScalePageLayoutView="80" workbookViewId="0">
      <selection activeCell="K51" sqref="K51"/>
    </sheetView>
  </sheetViews>
  <sheetFormatPr defaultColWidth="8.875" defaultRowHeight="20.100000000000001" customHeight="1" x14ac:dyDescent="0.15"/>
  <cols>
    <col min="1" max="1" width="3.625" style="3" customWidth="1"/>
    <col min="2" max="2" width="26.875" style="3" customWidth="1"/>
    <col min="3" max="3" width="15.625" style="3" customWidth="1"/>
    <col min="4" max="4" width="16.125" style="3" customWidth="1"/>
    <col min="5" max="5" width="11.875" style="3" customWidth="1"/>
    <col min="6" max="6" width="6.625" style="3" customWidth="1"/>
    <col min="7" max="7" width="8.625" style="3" customWidth="1"/>
    <col min="8" max="8" width="23.25" style="3" customWidth="1"/>
    <col min="9" max="9" width="15" style="3" customWidth="1"/>
    <col min="10" max="10" width="2.25" style="3" customWidth="1"/>
    <col min="11" max="11" width="80.625" style="3" customWidth="1"/>
    <col min="12" max="16384" width="8.875" style="3"/>
  </cols>
  <sheetData>
    <row r="1" spans="1:11" ht="18" customHeight="1" thickBot="1" x14ac:dyDescent="0.2">
      <c r="A1" s="2452" t="s">
        <v>1511</v>
      </c>
      <c r="B1" s="2452"/>
      <c r="C1" s="2452"/>
      <c r="D1" s="2452"/>
      <c r="E1" s="2452"/>
      <c r="F1" s="2452"/>
      <c r="G1" s="2452"/>
      <c r="H1" s="2452"/>
      <c r="J1" s="1161" t="s">
        <v>1724</v>
      </c>
    </row>
    <row r="2" spans="1:11" ht="24.95" customHeight="1" thickTop="1" thickBot="1" x14ac:dyDescent="0.2">
      <c r="A2" s="1789" t="s">
        <v>1475</v>
      </c>
      <c r="B2" s="1789"/>
      <c r="C2" s="1789"/>
      <c r="D2" s="1789"/>
      <c r="E2" s="1789"/>
      <c r="F2" s="1789"/>
      <c r="G2" s="1789"/>
      <c r="H2" s="849" t="s">
        <v>489</v>
      </c>
      <c r="I2" s="1854" t="str">
        <f>IF(OR(AND(C17&lt;&gt;"",D17&lt;&gt;"",H2="あり"),AND(E21&lt;&gt;"",H2="あり"),AND(H2="あり",B30&lt;&gt;"",C30&lt;&gt;"",D30&lt;&gt;"",E30&lt;&gt;"")),"",IF(H2="あり","緩和ケアセンターの医師・看護師・医療従事者について入力してください",IF(H2="","←「あり」か「なし」を選択してください","")))</f>
        <v/>
      </c>
      <c r="J2" s="1161" t="s">
        <v>1730</v>
      </c>
    </row>
    <row r="3" spans="1:11" ht="14.25" thickTop="1" x14ac:dyDescent="0.15">
      <c r="A3" s="625"/>
      <c r="B3" s="625"/>
      <c r="C3" s="625"/>
      <c r="D3" s="625"/>
      <c r="E3" s="625"/>
      <c r="F3" s="625"/>
      <c r="G3" s="625"/>
      <c r="H3" s="963" t="s">
        <v>1510</v>
      </c>
      <c r="I3" s="1854"/>
    </row>
    <row r="4" spans="1:11" ht="5.0999999999999996" customHeight="1" x14ac:dyDescent="0.15">
      <c r="A4" s="848"/>
      <c r="B4" s="848"/>
      <c r="C4" s="848"/>
      <c r="D4" s="848"/>
      <c r="E4" s="848"/>
      <c r="F4" s="848"/>
      <c r="G4" s="848"/>
      <c r="H4" s="847"/>
      <c r="I4" s="1854"/>
    </row>
    <row r="5" spans="1:11" s="843" customFormat="1" ht="20.100000000000001" customHeight="1" x14ac:dyDescent="0.15">
      <c r="A5" s="845"/>
      <c r="B5" s="845"/>
      <c r="C5" s="845"/>
      <c r="D5" s="845"/>
      <c r="E5" s="844" t="s">
        <v>1473</v>
      </c>
      <c r="F5" s="2453" t="str">
        <f>表紙①!E2</f>
        <v>和泉市立総合医療センター</v>
      </c>
      <c r="G5" s="2454"/>
      <c r="H5" s="2455"/>
      <c r="I5" s="1854"/>
      <c r="K5" s="1472" t="s">
        <v>545</v>
      </c>
    </row>
    <row r="6" spans="1:11" s="843" customFormat="1" ht="20.100000000000001" customHeight="1" x14ac:dyDescent="0.15">
      <c r="A6" s="845"/>
      <c r="B6" s="845"/>
      <c r="C6" s="845"/>
      <c r="D6" s="845"/>
      <c r="E6" s="844" t="s">
        <v>2022</v>
      </c>
      <c r="F6" s="550" t="s">
        <v>2145</v>
      </c>
      <c r="G6" s="550"/>
      <c r="H6" s="550"/>
      <c r="I6" s="1854"/>
      <c r="K6" s="1480" t="s">
        <v>2473</v>
      </c>
    </row>
    <row r="7" spans="1:11" s="843" customFormat="1" ht="20.100000000000001" customHeight="1" x14ac:dyDescent="0.15">
      <c r="A7" s="846" t="s">
        <v>1509</v>
      </c>
      <c r="B7" s="845"/>
      <c r="C7" s="845"/>
      <c r="D7" s="845"/>
      <c r="E7" s="844"/>
      <c r="F7" s="39"/>
      <c r="G7" s="818"/>
      <c r="H7" s="818"/>
      <c r="K7" s="229"/>
    </row>
    <row r="8" spans="1:11" ht="16.5" customHeight="1" x14ac:dyDescent="0.15">
      <c r="A8" s="842"/>
      <c r="B8" s="2456" t="s">
        <v>1508</v>
      </c>
      <c r="C8" s="2456"/>
      <c r="D8" s="2456"/>
      <c r="E8" s="2456"/>
      <c r="F8" s="2456"/>
      <c r="G8" s="2456"/>
      <c r="H8" s="2456"/>
      <c r="K8" s="229"/>
    </row>
    <row r="9" spans="1:11" ht="16.5" customHeight="1" x14ac:dyDescent="0.15">
      <c r="A9" s="842"/>
      <c r="B9" s="2456" t="s">
        <v>1507</v>
      </c>
      <c r="C9" s="2456"/>
      <c r="D9" s="2456"/>
      <c r="E9" s="2456"/>
      <c r="F9" s="2456"/>
      <c r="G9" s="2456"/>
      <c r="H9" s="2456"/>
      <c r="K9" s="229"/>
    </row>
    <row r="10" spans="1:11" ht="55.5" customHeight="1" x14ac:dyDescent="0.15">
      <c r="A10" s="842"/>
      <c r="B10" s="2456" t="s">
        <v>1506</v>
      </c>
      <c r="C10" s="2456"/>
      <c r="D10" s="2456"/>
      <c r="E10" s="2456"/>
      <c r="F10" s="2456"/>
      <c r="G10" s="2456"/>
      <c r="H10" s="2456"/>
      <c r="K10" s="229"/>
    </row>
    <row r="11" spans="1:11" ht="30" customHeight="1" x14ac:dyDescent="0.15">
      <c r="A11" s="842"/>
      <c r="B11" s="2450" t="s">
        <v>1505</v>
      </c>
      <c r="C11" s="2450"/>
      <c r="D11" s="2450"/>
      <c r="E11" s="2450"/>
      <c r="F11" s="2450"/>
      <c r="G11" s="2450"/>
      <c r="H11" s="2450"/>
      <c r="K11" s="229"/>
    </row>
    <row r="12" spans="1:11" ht="80.099999999999994" customHeight="1" x14ac:dyDescent="0.15">
      <c r="A12" s="842"/>
      <c r="B12" s="2451" t="s">
        <v>1504</v>
      </c>
      <c r="C12" s="2451"/>
      <c r="D12" s="2451"/>
      <c r="E12" s="2451"/>
      <c r="F12" s="2451"/>
      <c r="G12" s="2451"/>
      <c r="H12" s="2451"/>
      <c r="K12" s="229"/>
    </row>
    <row r="13" spans="1:11" ht="13.9" customHeight="1" x14ac:dyDescent="0.15">
      <c r="A13" s="842"/>
      <c r="B13" s="962"/>
      <c r="C13" s="962"/>
      <c r="D13" s="962"/>
      <c r="E13" s="962"/>
      <c r="F13" s="962"/>
      <c r="G13" s="962"/>
      <c r="H13" s="962"/>
      <c r="I13" s="961"/>
      <c r="J13" s="961"/>
      <c r="K13" s="229"/>
    </row>
    <row r="14" spans="1:11" ht="27.95" customHeight="1" x14ac:dyDescent="0.15">
      <c r="A14" s="576"/>
      <c r="B14" s="2436" t="s">
        <v>1503</v>
      </c>
      <c r="C14" s="2436"/>
      <c r="D14" s="2436"/>
      <c r="E14" s="2436"/>
      <c r="F14" s="576"/>
      <c r="G14" s="841"/>
      <c r="H14" s="841"/>
      <c r="I14" s="961"/>
      <c r="J14" s="961"/>
      <c r="K14" s="229"/>
    </row>
    <row r="15" spans="1:11" ht="27.95" customHeight="1" x14ac:dyDescent="0.15">
      <c r="A15" s="577"/>
      <c r="B15" s="578" t="s">
        <v>1204</v>
      </c>
      <c r="C15" s="579" t="s">
        <v>1189</v>
      </c>
      <c r="D15" s="2438" t="s">
        <v>1194</v>
      </c>
      <c r="E15" s="2439"/>
      <c r="F15" s="2439"/>
      <c r="G15" s="2439"/>
      <c r="H15" s="2440"/>
      <c r="I15" s="961"/>
      <c r="J15" s="961"/>
      <c r="K15" s="229"/>
    </row>
    <row r="16" spans="1:11" ht="39.950000000000003" customHeight="1" x14ac:dyDescent="0.15">
      <c r="A16" s="580" t="s">
        <v>1190</v>
      </c>
      <c r="B16" s="581" t="s">
        <v>1501</v>
      </c>
      <c r="C16" s="840">
        <v>3</v>
      </c>
      <c r="D16" s="2441" t="s">
        <v>1502</v>
      </c>
      <c r="E16" s="2442"/>
      <c r="F16" s="2442"/>
      <c r="G16" s="2442"/>
      <c r="H16" s="2443"/>
      <c r="K16" s="229"/>
    </row>
    <row r="17" spans="1:11" ht="39.950000000000003" customHeight="1" x14ac:dyDescent="0.15">
      <c r="A17" s="580"/>
      <c r="B17" s="588" t="s">
        <v>1501</v>
      </c>
      <c r="C17" s="967"/>
      <c r="D17" s="2444"/>
      <c r="E17" s="2445"/>
      <c r="F17" s="2445"/>
      <c r="G17" s="2445"/>
      <c r="H17" s="2446"/>
      <c r="K17" s="229"/>
    </row>
    <row r="18" spans="1:11" ht="39.950000000000003" customHeight="1" x14ac:dyDescent="0.15">
      <c r="A18" s="580"/>
      <c r="B18" s="588" t="s">
        <v>1500</v>
      </c>
      <c r="C18" s="967"/>
      <c r="D18" s="2447"/>
      <c r="E18" s="2448"/>
      <c r="F18" s="2448"/>
      <c r="G18" s="2448"/>
      <c r="H18" s="2449"/>
      <c r="K18" s="229"/>
    </row>
    <row r="19" spans="1:11" ht="30.6" customHeight="1" x14ac:dyDescent="0.15">
      <c r="A19" s="842"/>
      <c r="B19" s="2437" t="s">
        <v>1499</v>
      </c>
      <c r="C19" s="2437"/>
      <c r="D19" s="2437"/>
      <c r="E19" s="2437"/>
      <c r="F19" s="2437"/>
      <c r="G19" s="2437"/>
      <c r="H19" s="2437"/>
      <c r="K19" s="229"/>
    </row>
    <row r="20" spans="1:11" ht="39.950000000000003" customHeight="1" thickBot="1" x14ac:dyDescent="0.2">
      <c r="A20" s="835"/>
      <c r="B20" s="839" t="s">
        <v>1498</v>
      </c>
      <c r="C20" s="838" t="s">
        <v>1491</v>
      </c>
      <c r="D20" s="838" t="s">
        <v>1490</v>
      </c>
      <c r="E20" s="2428" t="s">
        <v>1497</v>
      </c>
      <c r="F20" s="2429"/>
      <c r="G20" s="2429"/>
      <c r="H20" s="2430"/>
      <c r="K20" s="229"/>
    </row>
    <row r="21" spans="1:11" ht="39.950000000000003" customHeight="1" thickBot="1" x14ac:dyDescent="0.2">
      <c r="A21" s="832">
        <v>1</v>
      </c>
      <c r="B21" s="964" t="s">
        <v>1496</v>
      </c>
      <c r="C21" s="965" t="s">
        <v>1308</v>
      </c>
      <c r="D21" s="1049" t="s">
        <v>1495</v>
      </c>
      <c r="E21" s="2426"/>
      <c r="F21" s="2426"/>
      <c r="G21" s="2426"/>
      <c r="H21" s="2426"/>
      <c r="K21" s="229"/>
    </row>
    <row r="22" spans="1:11" ht="39.950000000000003" customHeight="1" thickBot="1" x14ac:dyDescent="0.2">
      <c r="A22" s="832">
        <v>2</v>
      </c>
      <c r="B22" s="966" t="s">
        <v>1494</v>
      </c>
      <c r="C22" s="965" t="s">
        <v>1308</v>
      </c>
      <c r="D22" s="1049" t="s">
        <v>1495</v>
      </c>
      <c r="E22" s="2426"/>
      <c r="F22" s="2426"/>
      <c r="G22" s="2426"/>
      <c r="H22" s="2426"/>
      <c r="K22" s="229"/>
    </row>
    <row r="23" spans="1:11" ht="39.950000000000003" customHeight="1" thickBot="1" x14ac:dyDescent="0.2">
      <c r="A23" s="832">
        <v>3</v>
      </c>
      <c r="B23" s="966" t="s">
        <v>1494</v>
      </c>
      <c r="C23" s="965" t="s">
        <v>1308</v>
      </c>
      <c r="D23" s="1049" t="s">
        <v>1495</v>
      </c>
      <c r="E23" s="2426"/>
      <c r="F23" s="2426"/>
      <c r="G23" s="2426"/>
      <c r="H23" s="2426"/>
      <c r="K23" s="229"/>
    </row>
    <row r="24" spans="1:11" ht="39.950000000000003" customHeight="1" thickBot="1" x14ac:dyDescent="0.2">
      <c r="A24" s="832">
        <v>4</v>
      </c>
      <c r="B24" s="966" t="s">
        <v>1494</v>
      </c>
      <c r="C24" s="837"/>
      <c r="D24" s="836"/>
      <c r="E24" s="2426"/>
      <c r="F24" s="2426"/>
      <c r="G24" s="2426"/>
      <c r="H24" s="2426"/>
      <c r="K24" s="229"/>
    </row>
    <row r="25" spans="1:11" ht="39.950000000000003" customHeight="1" thickBot="1" x14ac:dyDescent="0.2">
      <c r="A25" s="832">
        <v>5</v>
      </c>
      <c r="B25" s="966" t="s">
        <v>1494</v>
      </c>
      <c r="C25" s="837"/>
      <c r="D25" s="836"/>
      <c r="E25" s="2426"/>
      <c r="F25" s="2426"/>
      <c r="G25" s="2426"/>
      <c r="H25" s="2426"/>
      <c r="K25" s="229"/>
    </row>
    <row r="26" spans="1:11" ht="39.950000000000003" customHeight="1" thickBot="1" x14ac:dyDescent="0.2">
      <c r="A26" s="832">
        <v>6</v>
      </c>
      <c r="B26" s="966" t="s">
        <v>1494</v>
      </c>
      <c r="C26" s="837"/>
      <c r="D26" s="836"/>
      <c r="E26" s="2426"/>
      <c r="F26" s="2426"/>
      <c r="G26" s="2426"/>
      <c r="H26" s="2426"/>
      <c r="K26" s="229"/>
    </row>
    <row r="27" spans="1:11" ht="39.950000000000003" customHeight="1" thickBot="1" x14ac:dyDescent="0.2">
      <c r="A27" s="832">
        <v>7</v>
      </c>
      <c r="B27" s="966" t="s">
        <v>1494</v>
      </c>
      <c r="C27" s="837"/>
      <c r="D27" s="836"/>
      <c r="E27" s="2426"/>
      <c r="F27" s="2426"/>
      <c r="G27" s="2426"/>
      <c r="H27" s="2426"/>
      <c r="K27" s="229"/>
    </row>
    <row r="28" spans="1:11" ht="39.950000000000003" customHeight="1" x14ac:dyDescent="0.15">
      <c r="A28" s="842"/>
      <c r="B28" s="2427" t="s">
        <v>1493</v>
      </c>
      <c r="C28" s="2427"/>
      <c r="D28" s="2427"/>
      <c r="E28" s="2427"/>
      <c r="F28" s="2427"/>
      <c r="G28" s="2427"/>
      <c r="H28" s="2427"/>
      <c r="K28" s="229"/>
    </row>
    <row r="29" spans="1:11" ht="39.950000000000003" customHeight="1" thickBot="1" x14ac:dyDescent="0.2">
      <c r="A29" s="835"/>
      <c r="B29" s="834" t="s">
        <v>1492</v>
      </c>
      <c r="C29" s="833" t="s">
        <v>1491</v>
      </c>
      <c r="D29" s="833" t="s">
        <v>1490</v>
      </c>
      <c r="E29" s="2428" t="s">
        <v>1489</v>
      </c>
      <c r="F29" s="2429"/>
      <c r="G29" s="2429"/>
      <c r="H29" s="2430"/>
      <c r="K29" s="229"/>
    </row>
    <row r="30" spans="1:11" ht="39.950000000000003" customHeight="1" thickBot="1" x14ac:dyDescent="0.2">
      <c r="A30" s="832">
        <v>8</v>
      </c>
      <c r="B30" s="831"/>
      <c r="C30" s="830"/>
      <c r="D30" s="829"/>
      <c r="E30" s="2425"/>
      <c r="F30" s="2425"/>
      <c r="G30" s="2425"/>
      <c r="H30" s="2425"/>
      <c r="K30" s="229"/>
    </row>
    <row r="31" spans="1:11" ht="39.950000000000003" customHeight="1" thickBot="1" x14ac:dyDescent="0.2">
      <c r="A31" s="832">
        <v>9</v>
      </c>
      <c r="B31" s="831"/>
      <c r="C31" s="830"/>
      <c r="D31" s="829"/>
      <c r="E31" s="2425"/>
      <c r="F31" s="2425"/>
      <c r="G31" s="2425"/>
      <c r="H31" s="2425"/>
      <c r="K31" s="229"/>
    </row>
    <row r="32" spans="1:11" ht="39.950000000000003" customHeight="1" thickBot="1" x14ac:dyDescent="0.2">
      <c r="A32" s="832">
        <v>10</v>
      </c>
      <c r="B32" s="831"/>
      <c r="C32" s="830"/>
      <c r="D32" s="829"/>
      <c r="E32" s="2425"/>
      <c r="F32" s="2425"/>
      <c r="G32" s="2425"/>
      <c r="H32" s="2425"/>
      <c r="K32" s="229"/>
    </row>
    <row r="33" spans="1:11" ht="39.950000000000003" customHeight="1" thickBot="1" x14ac:dyDescent="0.2">
      <c r="A33" s="832">
        <v>11</v>
      </c>
      <c r="B33" s="831"/>
      <c r="C33" s="830"/>
      <c r="D33" s="829"/>
      <c r="E33" s="2425"/>
      <c r="F33" s="2425"/>
      <c r="G33" s="2425"/>
      <c r="H33" s="2425"/>
      <c r="K33" s="229"/>
    </row>
    <row r="34" spans="1:11" ht="39.950000000000003" customHeight="1" thickBot="1" x14ac:dyDescent="0.2">
      <c r="A34" s="832">
        <v>12</v>
      </c>
      <c r="B34" s="831"/>
      <c r="C34" s="830"/>
      <c r="D34" s="829"/>
      <c r="E34" s="2425"/>
      <c r="F34" s="2425"/>
      <c r="G34" s="2425"/>
      <c r="H34" s="2425"/>
      <c r="K34" s="229"/>
    </row>
    <row r="35" spans="1:11" ht="39.950000000000003" customHeight="1" thickBot="1" x14ac:dyDescent="0.2">
      <c r="A35" s="832">
        <v>13</v>
      </c>
      <c r="B35" s="831"/>
      <c r="C35" s="830"/>
      <c r="D35" s="829"/>
      <c r="E35" s="2425"/>
      <c r="F35" s="2425"/>
      <c r="G35" s="2425"/>
      <c r="H35" s="2425"/>
      <c r="K35" s="229"/>
    </row>
    <row r="36" spans="1:11" ht="39.950000000000003" customHeight="1" thickBot="1" x14ac:dyDescent="0.2">
      <c r="A36" s="832">
        <v>14</v>
      </c>
      <c r="B36" s="831"/>
      <c r="C36" s="830"/>
      <c r="D36" s="829"/>
      <c r="E36" s="2425"/>
      <c r="F36" s="2425"/>
      <c r="G36" s="2425"/>
      <c r="H36" s="2425"/>
      <c r="K36" s="229"/>
    </row>
    <row r="37" spans="1:11" ht="39.950000000000003" customHeight="1" thickBot="1" x14ac:dyDescent="0.2">
      <c r="A37" s="832">
        <v>15</v>
      </c>
      <c r="B37" s="831"/>
      <c r="C37" s="830"/>
      <c r="D37" s="829"/>
      <c r="E37" s="2425"/>
      <c r="F37" s="2425"/>
      <c r="G37" s="2425"/>
      <c r="H37" s="2425"/>
      <c r="K37" s="229"/>
    </row>
    <row r="38" spans="1:11" ht="39.950000000000003" customHeight="1" thickBot="1" x14ac:dyDescent="0.2">
      <c r="A38" s="832">
        <v>16</v>
      </c>
      <c r="B38" s="831"/>
      <c r="C38" s="830"/>
      <c r="D38" s="829"/>
      <c r="E38" s="2425"/>
      <c r="F38" s="2425"/>
      <c r="G38" s="2425"/>
      <c r="H38" s="2425"/>
      <c r="K38" s="229"/>
    </row>
    <row r="39" spans="1:11" ht="39.950000000000003" customHeight="1" thickBot="1" x14ac:dyDescent="0.2">
      <c r="A39" s="832">
        <v>17</v>
      </c>
      <c r="B39" s="831"/>
      <c r="C39" s="830"/>
      <c r="D39" s="829"/>
      <c r="E39" s="2425"/>
      <c r="F39" s="2425"/>
      <c r="G39" s="2425"/>
      <c r="H39" s="2425"/>
      <c r="K39" s="229"/>
    </row>
    <row r="40" spans="1:11" ht="20.100000000000001" customHeight="1" x14ac:dyDescent="0.15">
      <c r="A40" s="2376"/>
      <c r="B40" s="2376"/>
      <c r="C40" s="2376"/>
      <c r="D40" s="2376"/>
      <c r="E40" s="2376"/>
      <c r="F40" s="2376"/>
      <c r="G40" s="2376"/>
      <c r="H40" s="2376"/>
      <c r="I40" s="1105"/>
      <c r="J40" s="1105"/>
      <c r="K40" s="229"/>
    </row>
    <row r="41" spans="1:11" ht="20.100000000000001" customHeight="1" x14ac:dyDescent="0.15">
      <c r="A41" s="827"/>
      <c r="B41" s="2434" t="s">
        <v>1488</v>
      </c>
      <c r="C41" s="2434"/>
      <c r="D41" s="2434"/>
      <c r="E41" s="2434"/>
      <c r="F41" s="2434"/>
      <c r="G41" s="2434"/>
      <c r="H41" s="2434"/>
      <c r="I41" s="316"/>
      <c r="J41" s="316"/>
      <c r="K41" s="229"/>
    </row>
    <row r="42" spans="1:11" ht="20.100000000000001" customHeight="1" x14ac:dyDescent="0.15">
      <c r="A42" s="814" t="s">
        <v>1469</v>
      </c>
      <c r="B42" s="2435" t="s">
        <v>1487</v>
      </c>
      <c r="C42" s="2435"/>
      <c r="D42" s="2435"/>
      <c r="E42" s="2435"/>
      <c r="F42" s="2435"/>
      <c r="G42" s="2435"/>
      <c r="H42" s="2435"/>
      <c r="I42" s="316"/>
      <c r="J42" s="316"/>
      <c r="K42" s="229"/>
    </row>
    <row r="43" spans="1:11" ht="20.100000000000001" customHeight="1" x14ac:dyDescent="0.15">
      <c r="A43" s="826" t="s">
        <v>1240</v>
      </c>
      <c r="B43" s="2431" t="s">
        <v>1486</v>
      </c>
      <c r="C43" s="2432"/>
      <c r="D43" s="2432"/>
      <c r="E43" s="2432"/>
      <c r="F43" s="2432"/>
      <c r="G43" s="2432"/>
      <c r="H43" s="2433"/>
      <c r="I43" s="316"/>
      <c r="J43" s="316"/>
      <c r="K43" s="229"/>
    </row>
    <row r="44" spans="1:11" ht="20.100000000000001" customHeight="1" x14ac:dyDescent="0.15">
      <c r="A44" s="813">
        <v>1</v>
      </c>
      <c r="B44" s="2424"/>
      <c r="C44" s="2424"/>
      <c r="D44" s="2424"/>
      <c r="E44" s="2424"/>
      <c r="F44" s="2424"/>
      <c r="G44" s="2424"/>
      <c r="H44" s="2424"/>
      <c r="I44" s="316"/>
      <c r="J44" s="316"/>
      <c r="K44" s="229"/>
    </row>
    <row r="45" spans="1:11" ht="20.100000000000001" customHeight="1" x14ac:dyDescent="0.15">
      <c r="A45" s="812">
        <v>2</v>
      </c>
      <c r="B45" s="2424"/>
      <c r="C45" s="2424"/>
      <c r="D45" s="2424"/>
      <c r="E45" s="2424"/>
      <c r="F45" s="2424"/>
      <c r="G45" s="2424"/>
      <c r="H45" s="2424"/>
      <c r="I45" s="316"/>
      <c r="J45" s="316"/>
      <c r="K45" s="229"/>
    </row>
    <row r="46" spans="1:11" ht="20.100000000000001" customHeight="1" x14ac:dyDescent="0.15">
      <c r="A46" s="812">
        <v>3</v>
      </c>
      <c r="B46" s="2424"/>
      <c r="C46" s="2424"/>
      <c r="D46" s="2424"/>
      <c r="E46" s="2424"/>
      <c r="F46" s="2424"/>
      <c r="G46" s="2424"/>
      <c r="H46" s="2424"/>
      <c r="I46" s="316"/>
      <c r="J46" s="316"/>
      <c r="K46" s="229"/>
    </row>
    <row r="47" spans="1:11" ht="20.100000000000001" customHeight="1" x14ac:dyDescent="0.15">
      <c r="A47" s="812">
        <v>4</v>
      </c>
      <c r="B47" s="2424"/>
      <c r="C47" s="2424"/>
      <c r="D47" s="2424"/>
      <c r="E47" s="2424"/>
      <c r="F47" s="2424"/>
      <c r="G47" s="2424"/>
      <c r="H47" s="2424"/>
      <c r="I47" s="316"/>
      <c r="J47" s="316"/>
      <c r="K47" s="229"/>
    </row>
    <row r="48" spans="1:11" ht="20.100000000000001" customHeight="1" x14ac:dyDescent="0.15">
      <c r="A48" s="812">
        <v>5</v>
      </c>
      <c r="B48" s="2424"/>
      <c r="C48" s="2424"/>
      <c r="D48" s="2424"/>
      <c r="E48" s="2424"/>
      <c r="F48" s="2424"/>
      <c r="G48" s="2424"/>
      <c r="H48" s="2424"/>
      <c r="I48" s="316"/>
      <c r="J48" s="316"/>
      <c r="K48" s="229"/>
    </row>
    <row r="49" spans="1:11" ht="20.100000000000001" customHeight="1" x14ac:dyDescent="0.15">
      <c r="A49" s="812">
        <v>6</v>
      </c>
      <c r="B49" s="2424"/>
      <c r="C49" s="2424"/>
      <c r="D49" s="2424"/>
      <c r="E49" s="2424"/>
      <c r="F49" s="2424"/>
      <c r="G49" s="2424"/>
      <c r="H49" s="2424"/>
      <c r="I49" s="316"/>
      <c r="J49" s="316"/>
      <c r="K49" s="229"/>
    </row>
    <row r="50" spans="1:11" ht="20.100000000000001" customHeight="1" x14ac:dyDescent="0.15">
      <c r="A50" s="812">
        <v>7</v>
      </c>
      <c r="B50" s="2424"/>
      <c r="C50" s="2424"/>
      <c r="D50" s="2424"/>
      <c r="E50" s="2424"/>
      <c r="F50" s="2424"/>
      <c r="G50" s="2424"/>
      <c r="H50" s="2424"/>
      <c r="I50" s="316"/>
      <c r="J50" s="316"/>
      <c r="K50" s="229"/>
    </row>
    <row r="51" spans="1:11" ht="20.100000000000001" customHeight="1" x14ac:dyDescent="0.15">
      <c r="A51" s="812">
        <v>8</v>
      </c>
      <c r="B51" s="2424"/>
      <c r="C51" s="2424"/>
      <c r="D51" s="2424"/>
      <c r="E51" s="2424"/>
      <c r="F51" s="2424"/>
      <c r="G51" s="2424"/>
      <c r="H51" s="2424"/>
      <c r="I51" s="316"/>
      <c r="J51" s="316"/>
      <c r="K51" s="229"/>
    </row>
    <row r="52" spans="1:11" ht="20.100000000000001" customHeight="1" x14ac:dyDescent="0.15">
      <c r="A52" s="812">
        <v>9</v>
      </c>
      <c r="B52" s="2424"/>
      <c r="C52" s="2424"/>
      <c r="D52" s="2424"/>
      <c r="E52" s="2424"/>
      <c r="F52" s="2424"/>
      <c r="G52" s="2424"/>
      <c r="H52" s="2424"/>
      <c r="I52" s="316"/>
      <c r="J52" s="316"/>
      <c r="K52" s="229"/>
    </row>
    <row r="53" spans="1:11" ht="20.100000000000001" customHeight="1" x14ac:dyDescent="0.15">
      <c r="A53" s="812">
        <v>10</v>
      </c>
      <c r="B53" s="2424"/>
      <c r="C53" s="2424"/>
      <c r="D53" s="2424"/>
      <c r="E53" s="2424"/>
      <c r="F53" s="2424"/>
      <c r="G53" s="2424"/>
      <c r="H53" s="2424"/>
      <c r="I53" s="316"/>
      <c r="J53" s="316"/>
      <c r="K53" s="230"/>
    </row>
  </sheetData>
  <sheetProtection formatCells="0" formatColumns="0" formatRows="0" insertHyperlinks="0"/>
  <mergeCells count="49">
    <mergeCell ref="B11:H11"/>
    <mergeCell ref="B12:H12"/>
    <mergeCell ref="A1:H1"/>
    <mergeCell ref="A2:G2"/>
    <mergeCell ref="F5:H5"/>
    <mergeCell ref="B8:H8"/>
    <mergeCell ref="B9:H9"/>
    <mergeCell ref="B10:H10"/>
    <mergeCell ref="B14:E14"/>
    <mergeCell ref="B19:H19"/>
    <mergeCell ref="D15:H15"/>
    <mergeCell ref="D16:H16"/>
    <mergeCell ref="D17:H17"/>
    <mergeCell ref="D18:H18"/>
    <mergeCell ref="E30:H30"/>
    <mergeCell ref="E25:H25"/>
    <mergeCell ref="E20:H20"/>
    <mergeCell ref="E21:H21"/>
    <mergeCell ref="E22:H22"/>
    <mergeCell ref="E23:H23"/>
    <mergeCell ref="B53:H53"/>
    <mergeCell ref="B43:H43"/>
    <mergeCell ref="A40:H40"/>
    <mergeCell ref="E38:H38"/>
    <mergeCell ref="E39:H39"/>
    <mergeCell ref="B47:H47"/>
    <mergeCell ref="B48:H48"/>
    <mergeCell ref="B49:H49"/>
    <mergeCell ref="B50:H50"/>
    <mergeCell ref="B51:H51"/>
    <mergeCell ref="B41:H41"/>
    <mergeCell ref="B42:H42"/>
    <mergeCell ref="B44:H44"/>
    <mergeCell ref="I2:I6"/>
    <mergeCell ref="B52:H52"/>
    <mergeCell ref="B46:H46"/>
    <mergeCell ref="E37:H37"/>
    <mergeCell ref="B45:H45"/>
    <mergeCell ref="E24:H24"/>
    <mergeCell ref="E33:H33"/>
    <mergeCell ref="E34:H34"/>
    <mergeCell ref="E35:H35"/>
    <mergeCell ref="E36:H36"/>
    <mergeCell ref="E31:H31"/>
    <mergeCell ref="E32:H32"/>
    <mergeCell ref="B28:H28"/>
    <mergeCell ref="E26:H26"/>
    <mergeCell ref="E27:H27"/>
    <mergeCell ref="E29:H29"/>
  </mergeCells>
  <phoneticPr fontId="4"/>
  <dataValidations count="7">
    <dataValidation type="list" allowBlank="1" showInputMessage="1" showErrorMessage="1" sqref="B30:B39">
      <formula1>"薬剤師,精神保健福祉士,社会福祉士,管理栄養士,医療心理に携わる者,理学療法士,歯科衛生士,その他"</formula1>
    </dataValidation>
    <dataValidation type="list" allowBlank="1" showInputMessage="1" showErrorMessage="1" sqref="E21:H27">
      <formula1>"がん看護専門看護師,緩和ケア認定看護師,がん性疼痛看護認定看護師,がん化学療法看護認定看護師,乳がん看護認定看護師,がん放射線療法看護認定看護師"</formula1>
    </dataValidation>
    <dataValidation allowBlank="1" showInputMessage="1" showErrorMessage="1" prompt="表紙シートの病院名を反映" sqref="F5:H5"/>
    <dataValidation type="list" allowBlank="1" showInputMessage="1" showErrorMessage="1" sqref="C21:C27 C30:C39">
      <formula1>"常勤,非常勤"</formula1>
    </dataValidation>
    <dataValidation type="list" allowBlank="1" showInputMessage="1" showErrorMessage="1" sqref="D21:D27 D30:D39">
      <formula1>"専従(8割以上),専任(5割以上8割未満),兼任(5割未満)"</formula1>
    </dataValidation>
    <dataValidation type="list" allowBlank="1" showInputMessage="1" showErrorMessage="1" prompt="表紙①に反映されます" sqref="H2">
      <formula1>"あり,なし"</formula1>
    </dataValidation>
    <dataValidation type="whole" allowBlank="1" showInputMessage="1" showErrorMessage="1" prompt="整数で入力" sqref="C17:C18">
      <formula1>0</formula1>
      <formula2>999</formula2>
    </dataValidation>
  </dataValidations>
  <hyperlinks>
    <hyperlink ref="J1" location="表紙①!D47" tooltip="表紙①に戻ります" display="表紙①に戻る"/>
    <hyperlink ref="J2" location="'様式4（機能別）'!N509" tooltip="様式４（機能別）に戻ります" display="様式4（機能別）に戻る"/>
  </hyperlinks>
  <printOptions horizontalCentered="1"/>
  <pageMargins left="0.39370078740157483" right="0.39370078740157483" top="0.59055118110236227" bottom="0.59055118110236227" header="0.35433070866141736" footer="0.27559055118110237"/>
  <pageSetup paperSize="9" scale="76" fitToHeight="0" orientation="portrait" cellComments="asDisplayed" r:id="rId1"/>
  <headerFooter>
    <oddHeader>&amp;Rver.2.0</oddHeader>
    <oddFooter>&amp;C&amp;P/&amp;N&amp;R&amp;A</oddFooter>
  </headerFooter>
  <rowBreaks count="1" manualBreakCount="1">
    <brk id="27" max="8"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33"/>
    <pageSetUpPr fitToPage="1"/>
  </sheetPr>
  <dimension ref="A1:M64"/>
  <sheetViews>
    <sheetView showGridLines="0" view="pageBreakPreview" zoomScaleNormal="100" zoomScaleSheetLayoutView="100" workbookViewId="0">
      <selection activeCell="J2" sqref="J2"/>
    </sheetView>
  </sheetViews>
  <sheetFormatPr defaultColWidth="9" defaultRowHeight="13.5" x14ac:dyDescent="0.15"/>
  <cols>
    <col min="1" max="1" width="7.875" style="136" customWidth="1"/>
    <col min="2" max="2" width="9.625" style="136" customWidth="1"/>
    <col min="3" max="3" width="5.625" style="136" customWidth="1"/>
    <col min="4" max="4" width="15.625" style="136" customWidth="1"/>
    <col min="5" max="5" width="5.625" style="136" customWidth="1"/>
    <col min="6" max="7" width="9.625" style="136" customWidth="1"/>
    <col min="8" max="8" width="15.875" style="136" customWidth="1"/>
    <col min="9" max="10" width="9.625" style="136" customWidth="1"/>
    <col min="11" max="11" width="15" style="136" customWidth="1"/>
    <col min="12" max="12" width="2.25" customWidth="1"/>
    <col min="13" max="13" width="80.625" style="136" customWidth="1"/>
    <col min="14" max="16384" width="9" style="136"/>
  </cols>
  <sheetData>
    <row r="1" spans="1:13" ht="20.100000000000001" customHeight="1" thickBot="1" x14ac:dyDescent="0.2">
      <c r="A1" s="2014" t="s">
        <v>1515</v>
      </c>
      <c r="B1" s="2014"/>
      <c r="C1" s="2014"/>
      <c r="D1" s="2014"/>
      <c r="E1" s="2014"/>
      <c r="F1" s="2014"/>
      <c r="G1" s="2014"/>
      <c r="H1" s="2014"/>
      <c r="I1" s="2014"/>
      <c r="J1" s="2014"/>
      <c r="L1" s="1161" t="s">
        <v>1724</v>
      </c>
    </row>
    <row r="2" spans="1:13" ht="24.95" customHeight="1" thickTop="1" thickBot="1" x14ac:dyDescent="0.2">
      <c r="A2" s="2463" t="s">
        <v>549</v>
      </c>
      <c r="B2" s="2463"/>
      <c r="C2" s="2463"/>
      <c r="D2" s="2463"/>
      <c r="E2" s="2463"/>
      <c r="F2" s="2463"/>
      <c r="G2" s="2463"/>
      <c r="H2" s="2463"/>
      <c r="I2" s="2464"/>
      <c r="J2" s="385" t="s">
        <v>489</v>
      </c>
      <c r="K2" s="1854" t="str">
        <f>IF(AND(J2&lt;&gt;"",D7&lt;&gt;""),"",IF(J2="あり","←別添資料の提出有無について選択してください",IF(J2="","←「あり」か「なし」を選択してください","")))</f>
        <v/>
      </c>
      <c r="L2" s="1161" t="s">
        <v>1730</v>
      </c>
    </row>
    <row r="3" spans="1:13" ht="5.0999999999999996" customHeight="1" thickTop="1" x14ac:dyDescent="0.15">
      <c r="A3" s="3"/>
      <c r="B3" s="3"/>
      <c r="C3" s="3"/>
      <c r="D3" s="3"/>
      <c r="E3" s="3"/>
      <c r="F3" s="3"/>
      <c r="G3" s="3"/>
      <c r="H3" s="3"/>
      <c r="I3" s="3"/>
      <c r="J3" s="3"/>
      <c r="K3" s="1854"/>
    </row>
    <row r="4" spans="1:13" ht="20.100000000000001" customHeight="1" x14ac:dyDescent="0.15">
      <c r="A4" s="132"/>
      <c r="B4" s="132"/>
      <c r="C4" s="132"/>
      <c r="D4" s="132"/>
      <c r="E4" s="132"/>
      <c r="F4" s="758" t="s">
        <v>473</v>
      </c>
      <c r="G4" s="2143" t="str">
        <f>表紙①!E2</f>
        <v>和泉市立総合医療センター</v>
      </c>
      <c r="H4" s="2144"/>
      <c r="I4" s="2144"/>
      <c r="J4" s="2145"/>
      <c r="K4" s="1854"/>
    </row>
    <row r="5" spans="1:13" ht="20.100000000000001" customHeight="1" x14ac:dyDescent="0.15">
      <c r="A5" s="857"/>
      <c r="B5" s="857"/>
      <c r="C5" s="857"/>
      <c r="D5" s="857"/>
      <c r="E5" s="857"/>
      <c r="F5" s="857"/>
      <c r="G5" s="39"/>
      <c r="H5" s="260"/>
      <c r="I5" s="137"/>
      <c r="J5" s="137"/>
      <c r="M5" s="1472" t="s">
        <v>545</v>
      </c>
    </row>
    <row r="6" spans="1:13" ht="39.950000000000003" customHeight="1" thickBot="1" x14ac:dyDescent="0.2">
      <c r="A6" s="2462" t="s">
        <v>2230</v>
      </c>
      <c r="B6" s="2462"/>
      <c r="C6" s="2462"/>
      <c r="D6" s="2462"/>
      <c r="E6" s="2462"/>
      <c r="F6" s="2462"/>
      <c r="G6" s="2462"/>
      <c r="H6" s="2462"/>
      <c r="I6" s="2462"/>
      <c r="J6" s="2462"/>
      <c r="M6" s="229"/>
    </row>
    <row r="7" spans="1:13" s="611" customFormat="1" ht="15" customHeight="1" thickBot="1" x14ac:dyDescent="0.2">
      <c r="A7" s="161" t="s">
        <v>21</v>
      </c>
      <c r="B7" s="160"/>
      <c r="C7" s="139"/>
      <c r="D7" s="338"/>
      <c r="E7" s="75" t="s">
        <v>1514</v>
      </c>
      <c r="F7" s="75"/>
      <c r="G7" s="75"/>
      <c r="H7" s="75"/>
      <c r="I7" s="75"/>
      <c r="J7" s="75"/>
      <c r="L7"/>
      <c r="M7" s="229"/>
    </row>
    <row r="8" spans="1:13" s="611" customFormat="1" ht="15" customHeight="1" thickBot="1" x14ac:dyDescent="0.2">
      <c r="A8" s="161" t="s">
        <v>22</v>
      </c>
      <c r="B8" s="75"/>
      <c r="C8" s="75"/>
      <c r="D8" s="338"/>
      <c r="E8" s="856" t="s">
        <v>594</v>
      </c>
      <c r="F8" s="75"/>
      <c r="G8" s="75"/>
      <c r="H8" s="75"/>
      <c r="I8" s="75"/>
      <c r="J8" s="75"/>
      <c r="L8"/>
      <c r="M8" s="229"/>
    </row>
    <row r="9" spans="1:13" s="611" customFormat="1" ht="15" customHeight="1" thickBot="1" x14ac:dyDescent="0.2">
      <c r="A9" s="162" t="s">
        <v>23</v>
      </c>
      <c r="B9" s="128"/>
      <c r="C9" s="128"/>
      <c r="D9" s="128"/>
      <c r="E9" s="128"/>
      <c r="F9" s="2403"/>
      <c r="G9" s="2404"/>
      <c r="H9" s="2405"/>
      <c r="I9" s="128"/>
      <c r="J9" s="75"/>
      <c r="L9"/>
      <c r="M9" s="229"/>
    </row>
    <row r="10" spans="1:13" s="75" customFormat="1" ht="15" customHeight="1" thickBot="1" x14ac:dyDescent="0.2">
      <c r="A10" s="162"/>
      <c r="B10" s="128"/>
      <c r="C10" s="128"/>
      <c r="D10" s="128"/>
      <c r="E10" s="128"/>
      <c r="F10" s="47"/>
      <c r="G10" s="47"/>
      <c r="H10" s="47"/>
      <c r="I10" s="128"/>
      <c r="L10"/>
      <c r="M10" s="229"/>
    </row>
    <row r="11" spans="1:13" s="75" customFormat="1" ht="15" customHeight="1" thickBot="1" x14ac:dyDescent="0.2">
      <c r="B11" s="20" t="s">
        <v>1512</v>
      </c>
      <c r="C11" s="855"/>
      <c r="D11" s="2458"/>
      <c r="E11" s="2459"/>
      <c r="F11" s="2459"/>
      <c r="G11" s="2459"/>
      <c r="H11" s="2459"/>
      <c r="I11" s="2460"/>
      <c r="J11" s="854"/>
      <c r="K11" s="1854" t="str">
        <f>IF(AND(D7="なし",D11=""),"以下の項目の１つ以上の記載が必要です","")</f>
        <v/>
      </c>
      <c r="L11"/>
      <c r="M11" s="229"/>
    </row>
    <row r="12" spans="1:13" s="75" customFormat="1" ht="15" customHeight="1" thickBot="1" x14ac:dyDescent="0.2">
      <c r="B12" s="853" t="s">
        <v>2148</v>
      </c>
      <c r="C12" s="24"/>
      <c r="D12" s="24"/>
      <c r="E12" s="20"/>
      <c r="F12" s="20"/>
      <c r="G12" s="20"/>
      <c r="H12" s="20"/>
      <c r="I12" s="852"/>
      <c r="J12" s="24" t="s">
        <v>477</v>
      </c>
      <c r="K12" s="1854"/>
      <c r="L12"/>
      <c r="M12" s="229"/>
    </row>
    <row r="13" spans="1:13" s="75" customFormat="1" ht="15" customHeight="1" thickBot="1" x14ac:dyDescent="0.2">
      <c r="B13" s="24"/>
      <c r="C13" s="139" t="s">
        <v>2225</v>
      </c>
      <c r="D13" s="139"/>
      <c r="E13" s="239"/>
      <c r="F13" s="239"/>
      <c r="G13" s="47"/>
      <c r="H13" s="24"/>
      <c r="I13" s="852"/>
      <c r="J13" s="24" t="s">
        <v>477</v>
      </c>
      <c r="K13" s="1854"/>
      <c r="L13"/>
      <c r="M13" s="229"/>
    </row>
    <row r="14" spans="1:13" s="75" customFormat="1" ht="15" customHeight="1" thickBot="1" x14ac:dyDescent="0.2">
      <c r="B14" s="139"/>
      <c r="C14" s="139" t="s">
        <v>2226</v>
      </c>
      <c r="D14" s="139"/>
      <c r="E14" s="239"/>
      <c r="F14" s="239"/>
      <c r="G14" s="47"/>
      <c r="H14" s="24"/>
      <c r="I14" s="1059" t="str">
        <f>IF(ISERROR(I13/I12*100),"",I13/I12*100)</f>
        <v/>
      </c>
      <c r="J14" s="24" t="s">
        <v>1513</v>
      </c>
      <c r="K14" s="1854"/>
      <c r="L14"/>
      <c r="M14" s="229"/>
    </row>
    <row r="15" spans="1:13" s="75" customFormat="1" ht="15" customHeight="1" thickBot="1" x14ac:dyDescent="0.2">
      <c r="B15" s="853" t="s">
        <v>2227</v>
      </c>
      <c r="C15" s="24"/>
      <c r="D15" s="24"/>
      <c r="E15" s="239"/>
      <c r="F15" s="239"/>
      <c r="G15" s="47"/>
      <c r="H15" s="24"/>
      <c r="I15" s="852"/>
      <c r="J15" s="24" t="s">
        <v>477</v>
      </c>
      <c r="L15"/>
      <c r="M15" s="229"/>
    </row>
    <row r="16" spans="1:13" s="75" customFormat="1" ht="15" customHeight="1" thickBot="1" x14ac:dyDescent="0.2">
      <c r="B16" s="853" t="s">
        <v>2228</v>
      </c>
      <c r="C16" s="139"/>
      <c r="D16" s="139"/>
      <c r="E16" s="239"/>
      <c r="F16" s="239"/>
      <c r="G16" s="47"/>
      <c r="H16" s="24"/>
      <c r="I16" s="852"/>
      <c r="J16" s="24" t="s">
        <v>477</v>
      </c>
      <c r="L16"/>
      <c r="M16" s="229"/>
    </row>
    <row r="17" spans="2:13" s="75" customFormat="1" ht="15" customHeight="1" thickBot="1" x14ac:dyDescent="0.2">
      <c r="B17" s="853" t="s">
        <v>2220</v>
      </c>
      <c r="C17" s="24"/>
      <c r="D17" s="24"/>
      <c r="E17" s="239"/>
      <c r="F17" s="239"/>
      <c r="G17" s="47"/>
      <c r="H17" s="24"/>
      <c r="I17" s="852"/>
      <c r="J17" s="24" t="s">
        <v>255</v>
      </c>
      <c r="L17"/>
      <c r="M17" s="229"/>
    </row>
    <row r="18" spans="2:13" s="75" customFormat="1" ht="15" customHeight="1" thickBot="1" x14ac:dyDescent="0.2">
      <c r="B18" s="853" t="s">
        <v>2222</v>
      </c>
      <c r="C18" s="24"/>
      <c r="D18" s="24"/>
      <c r="E18" s="239"/>
      <c r="F18" s="239"/>
      <c r="G18" s="47"/>
      <c r="H18" s="24"/>
      <c r="I18" s="852"/>
      <c r="J18" s="24" t="s">
        <v>255</v>
      </c>
      <c r="L18"/>
      <c r="M18" s="229"/>
    </row>
    <row r="19" spans="2:13" s="75" customFormat="1" ht="18.75" customHeight="1" thickBot="1" x14ac:dyDescent="0.2">
      <c r="B19" s="2457" t="s">
        <v>2221</v>
      </c>
      <c r="C19" s="2457"/>
      <c r="D19" s="2457"/>
      <c r="E19" s="2457"/>
      <c r="F19" s="2457"/>
      <c r="G19" s="2457"/>
      <c r="H19" s="2457"/>
      <c r="I19" s="24"/>
      <c r="J19" s="24"/>
      <c r="L19"/>
      <c r="M19" s="229"/>
    </row>
    <row r="20" spans="2:13" s="75" customFormat="1" ht="15" customHeight="1" thickBot="1" x14ac:dyDescent="0.2">
      <c r="B20" s="853" t="s">
        <v>2223</v>
      </c>
      <c r="C20" s="24"/>
      <c r="D20" s="24"/>
      <c r="E20" s="239"/>
      <c r="F20" s="239"/>
      <c r="G20" s="47"/>
      <c r="H20" s="24"/>
      <c r="I20" s="852"/>
      <c r="J20" s="24" t="s">
        <v>255</v>
      </c>
      <c r="L20"/>
      <c r="M20" s="229"/>
    </row>
    <row r="21" spans="2:13" s="75" customFormat="1" ht="20.25" customHeight="1" x14ac:dyDescent="0.15">
      <c r="B21" s="2457" t="s">
        <v>2224</v>
      </c>
      <c r="C21" s="2457"/>
      <c r="D21" s="2457"/>
      <c r="E21" s="2457"/>
      <c r="F21" s="2457"/>
      <c r="G21" s="2457"/>
      <c r="H21" s="2457"/>
      <c r="I21" s="24"/>
      <c r="J21" s="24"/>
      <c r="L21"/>
      <c r="M21" s="229"/>
    </row>
    <row r="22" spans="2:13" s="75" customFormat="1" ht="15" customHeight="1" thickBot="1" x14ac:dyDescent="0.2">
      <c r="B22" s="139"/>
      <c r="C22" s="139"/>
      <c r="D22" s="139"/>
      <c r="E22" s="239"/>
      <c r="F22" s="239"/>
      <c r="G22" s="47"/>
      <c r="H22" s="24"/>
      <c r="I22" s="1521"/>
      <c r="L22"/>
      <c r="M22" s="229"/>
    </row>
    <row r="23" spans="2:13" s="75" customFormat="1" ht="15" customHeight="1" thickBot="1" x14ac:dyDescent="0.2">
      <c r="B23" s="20" t="s">
        <v>1512</v>
      </c>
      <c r="C23" s="855"/>
      <c r="D23" s="2458"/>
      <c r="E23" s="2459"/>
      <c r="F23" s="2459"/>
      <c r="G23" s="2459"/>
      <c r="H23" s="2459"/>
      <c r="I23" s="2460"/>
      <c r="J23" s="854"/>
      <c r="K23" s="1854" t="str">
        <f>IF(AND(D19="なし",D23=""),"以下の項目の１つ以上の記載が必要です","")</f>
        <v/>
      </c>
      <c r="L23"/>
      <c r="M23" s="229"/>
    </row>
    <row r="24" spans="2:13" s="75" customFormat="1" ht="15" customHeight="1" thickBot="1" x14ac:dyDescent="0.2">
      <c r="B24" s="853" t="s">
        <v>2148</v>
      </c>
      <c r="C24" s="24"/>
      <c r="D24" s="24"/>
      <c r="E24" s="20"/>
      <c r="F24" s="20"/>
      <c r="G24" s="20"/>
      <c r="H24" s="20"/>
      <c r="I24" s="852"/>
      <c r="J24" s="24" t="s">
        <v>477</v>
      </c>
      <c r="K24" s="1854"/>
      <c r="L24"/>
      <c r="M24" s="229"/>
    </row>
    <row r="25" spans="2:13" s="75" customFormat="1" ht="15" customHeight="1" thickBot="1" x14ac:dyDescent="0.2">
      <c r="B25" s="24"/>
      <c r="C25" s="139" t="s">
        <v>2225</v>
      </c>
      <c r="D25" s="139"/>
      <c r="E25" s="239"/>
      <c r="F25" s="239"/>
      <c r="G25" s="47"/>
      <c r="H25" s="24"/>
      <c r="I25" s="852"/>
      <c r="J25" s="24" t="s">
        <v>477</v>
      </c>
      <c r="K25" s="1854"/>
      <c r="L25"/>
      <c r="M25" s="229"/>
    </row>
    <row r="26" spans="2:13" s="75" customFormat="1" ht="15" customHeight="1" thickBot="1" x14ac:dyDescent="0.2">
      <c r="B26" s="139"/>
      <c r="C26" s="139" t="s">
        <v>2226</v>
      </c>
      <c r="D26" s="139"/>
      <c r="E26" s="239"/>
      <c r="F26" s="239"/>
      <c r="G26" s="47"/>
      <c r="H26" s="24"/>
      <c r="I26" s="1059" t="str">
        <f>IF(ISERROR(I25/I24*100),"",I25/I24*100)</f>
        <v/>
      </c>
      <c r="J26" s="24" t="s">
        <v>52</v>
      </c>
      <c r="K26" s="1854"/>
      <c r="L26"/>
      <c r="M26" s="229"/>
    </row>
    <row r="27" spans="2:13" s="75" customFormat="1" ht="15" customHeight="1" thickBot="1" x14ac:dyDescent="0.2">
      <c r="B27" s="853" t="s">
        <v>2227</v>
      </c>
      <c r="C27" s="24"/>
      <c r="D27" s="24"/>
      <c r="E27" s="239"/>
      <c r="F27" s="239"/>
      <c r="G27" s="47"/>
      <c r="H27" s="24"/>
      <c r="I27" s="852"/>
      <c r="J27" s="24" t="s">
        <v>477</v>
      </c>
      <c r="L27"/>
      <c r="M27" s="229"/>
    </row>
    <row r="28" spans="2:13" s="75" customFormat="1" ht="15" customHeight="1" thickBot="1" x14ac:dyDescent="0.2">
      <c r="B28" s="853" t="s">
        <v>2228</v>
      </c>
      <c r="C28" s="139"/>
      <c r="D28" s="139"/>
      <c r="E28" s="239"/>
      <c r="F28" s="239"/>
      <c r="G28" s="47"/>
      <c r="H28" s="24"/>
      <c r="I28" s="852"/>
      <c r="J28" s="24" t="s">
        <v>477</v>
      </c>
      <c r="L28"/>
      <c r="M28" s="229"/>
    </row>
    <row r="29" spans="2:13" s="75" customFormat="1" ht="15" customHeight="1" thickBot="1" x14ac:dyDescent="0.2">
      <c r="B29" s="853" t="s">
        <v>2220</v>
      </c>
      <c r="C29" s="24"/>
      <c r="D29" s="24"/>
      <c r="E29" s="239"/>
      <c r="F29" s="239"/>
      <c r="G29" s="47"/>
      <c r="H29" s="24"/>
      <c r="I29" s="852"/>
      <c r="J29" s="24" t="s">
        <v>255</v>
      </c>
      <c r="L29"/>
      <c r="M29" s="229"/>
    </row>
    <row r="30" spans="2:13" s="75" customFormat="1" ht="15" customHeight="1" thickBot="1" x14ac:dyDescent="0.2">
      <c r="B30" s="853" t="s">
        <v>2222</v>
      </c>
      <c r="C30" s="24"/>
      <c r="D30" s="24"/>
      <c r="E30" s="239"/>
      <c r="F30" s="239"/>
      <c r="G30" s="47"/>
      <c r="H30" s="24"/>
      <c r="I30" s="852"/>
      <c r="J30" s="24" t="s">
        <v>255</v>
      </c>
      <c r="L30"/>
      <c r="M30" s="229"/>
    </row>
    <row r="31" spans="2:13" s="75" customFormat="1" ht="18.75" customHeight="1" thickBot="1" x14ac:dyDescent="0.2">
      <c r="B31" s="2457" t="s">
        <v>2221</v>
      </c>
      <c r="C31" s="2457"/>
      <c r="D31" s="2457"/>
      <c r="E31" s="2457"/>
      <c r="F31" s="2457"/>
      <c r="G31" s="2457"/>
      <c r="H31" s="2457"/>
      <c r="I31" s="24"/>
      <c r="J31" s="24"/>
      <c r="L31"/>
      <c r="M31" s="229"/>
    </row>
    <row r="32" spans="2:13" s="75" customFormat="1" ht="15" customHeight="1" thickBot="1" x14ac:dyDescent="0.2">
      <c r="B32" s="853" t="s">
        <v>2223</v>
      </c>
      <c r="C32" s="24"/>
      <c r="D32" s="24"/>
      <c r="E32" s="239"/>
      <c r="F32" s="239"/>
      <c r="G32" s="47"/>
      <c r="H32" s="24"/>
      <c r="I32" s="852"/>
      <c r="J32" s="24" t="s">
        <v>255</v>
      </c>
      <c r="L32"/>
      <c r="M32" s="229"/>
    </row>
    <row r="33" spans="2:13" s="75" customFormat="1" ht="20.25" customHeight="1" x14ac:dyDescent="0.15">
      <c r="B33" s="2457" t="s">
        <v>2224</v>
      </c>
      <c r="C33" s="2457"/>
      <c r="D33" s="2457"/>
      <c r="E33" s="2457"/>
      <c r="F33" s="2457"/>
      <c r="G33" s="2457"/>
      <c r="H33" s="2457"/>
      <c r="I33" s="24"/>
      <c r="J33" s="24"/>
      <c r="L33"/>
      <c r="M33" s="229"/>
    </row>
    <row r="34" spans="2:13" s="75" customFormat="1" ht="15" customHeight="1" thickBot="1" x14ac:dyDescent="0.2">
      <c r="B34" s="139"/>
      <c r="C34" s="139"/>
      <c r="D34" s="139"/>
      <c r="E34" s="239"/>
      <c r="F34" s="239"/>
      <c r="G34" s="47"/>
      <c r="H34" s="24"/>
      <c r="I34" s="1521"/>
      <c r="L34"/>
      <c r="M34" s="229"/>
    </row>
    <row r="35" spans="2:13" s="75" customFormat="1" ht="15" customHeight="1" thickBot="1" x14ac:dyDescent="0.2">
      <c r="B35" s="20" t="s">
        <v>1512</v>
      </c>
      <c r="C35" s="855"/>
      <c r="D35" s="2458"/>
      <c r="E35" s="2459"/>
      <c r="F35" s="2459"/>
      <c r="G35" s="2459"/>
      <c r="H35" s="2459"/>
      <c r="I35" s="2461"/>
      <c r="J35" s="854"/>
      <c r="K35" s="1854" t="str">
        <f>IF(AND(D31="なし",D35=""),"以下の項目の１つ以上の記載が必要です","")</f>
        <v/>
      </c>
      <c r="L35"/>
      <c r="M35" s="229"/>
    </row>
    <row r="36" spans="2:13" s="75" customFormat="1" ht="15" customHeight="1" thickBot="1" x14ac:dyDescent="0.2">
      <c r="B36" s="853" t="s">
        <v>2148</v>
      </c>
      <c r="C36" s="24"/>
      <c r="D36" s="24"/>
      <c r="E36" s="20"/>
      <c r="F36" s="20"/>
      <c r="G36" s="20"/>
      <c r="H36" s="20"/>
      <c r="I36" s="852"/>
      <c r="J36" s="24" t="s">
        <v>477</v>
      </c>
      <c r="K36" s="1854"/>
      <c r="L36"/>
      <c r="M36" s="229"/>
    </row>
    <row r="37" spans="2:13" s="75" customFormat="1" ht="15" customHeight="1" thickBot="1" x14ac:dyDescent="0.2">
      <c r="B37" s="24"/>
      <c r="C37" s="139" t="s">
        <v>2225</v>
      </c>
      <c r="D37" s="139"/>
      <c r="E37" s="239"/>
      <c r="F37" s="239"/>
      <c r="G37" s="47"/>
      <c r="H37" s="24"/>
      <c r="I37" s="852"/>
      <c r="J37" s="24" t="s">
        <v>477</v>
      </c>
      <c r="K37" s="1854"/>
      <c r="L37"/>
      <c r="M37" s="229"/>
    </row>
    <row r="38" spans="2:13" s="75" customFormat="1" ht="15" customHeight="1" thickBot="1" x14ac:dyDescent="0.2">
      <c r="B38" s="139"/>
      <c r="C38" s="139" t="s">
        <v>2226</v>
      </c>
      <c r="D38" s="139"/>
      <c r="E38" s="239"/>
      <c r="F38" s="239"/>
      <c r="G38" s="47"/>
      <c r="H38" s="24"/>
      <c r="I38" s="1059" t="str">
        <f>IF(ISERROR(I37/I36*100),"",I37/I36*100)</f>
        <v/>
      </c>
      <c r="J38" s="24" t="s">
        <v>52</v>
      </c>
      <c r="K38" s="1854"/>
      <c r="L38"/>
      <c r="M38" s="229"/>
    </row>
    <row r="39" spans="2:13" s="75" customFormat="1" ht="15" customHeight="1" thickBot="1" x14ac:dyDescent="0.2">
      <c r="B39" s="853" t="s">
        <v>2227</v>
      </c>
      <c r="C39" s="24"/>
      <c r="D39" s="24"/>
      <c r="E39" s="239"/>
      <c r="F39" s="239"/>
      <c r="G39" s="47"/>
      <c r="H39" s="24"/>
      <c r="I39" s="852"/>
      <c r="J39" s="24" t="s">
        <v>477</v>
      </c>
      <c r="L39"/>
      <c r="M39" s="229"/>
    </row>
    <row r="40" spans="2:13" s="75" customFormat="1" ht="15" customHeight="1" thickBot="1" x14ac:dyDescent="0.2">
      <c r="B40" s="853" t="s">
        <v>2228</v>
      </c>
      <c r="C40" s="139"/>
      <c r="D40" s="139"/>
      <c r="E40" s="239"/>
      <c r="F40" s="239"/>
      <c r="G40" s="47"/>
      <c r="H40" s="24"/>
      <c r="I40" s="852"/>
      <c r="J40" s="24" t="s">
        <v>477</v>
      </c>
      <c r="L40"/>
      <c r="M40" s="229"/>
    </row>
    <row r="41" spans="2:13" s="75" customFormat="1" ht="15" customHeight="1" thickBot="1" x14ac:dyDescent="0.2">
      <c r="B41" s="853" t="s">
        <v>2220</v>
      </c>
      <c r="C41" s="24"/>
      <c r="D41" s="24"/>
      <c r="E41" s="239"/>
      <c r="F41" s="239"/>
      <c r="G41" s="47"/>
      <c r="H41" s="24"/>
      <c r="I41" s="852"/>
      <c r="J41" s="24" t="s">
        <v>255</v>
      </c>
      <c r="L41"/>
      <c r="M41" s="229"/>
    </row>
    <row r="42" spans="2:13" s="75" customFormat="1" ht="15" customHeight="1" thickBot="1" x14ac:dyDescent="0.2">
      <c r="B42" s="853" t="s">
        <v>2222</v>
      </c>
      <c r="C42" s="24"/>
      <c r="D42" s="24"/>
      <c r="E42" s="239"/>
      <c r="F42" s="239"/>
      <c r="G42" s="47"/>
      <c r="H42" s="24"/>
      <c r="I42" s="852"/>
      <c r="J42" s="24" t="s">
        <v>255</v>
      </c>
      <c r="L42"/>
      <c r="M42" s="229"/>
    </row>
    <row r="43" spans="2:13" s="75" customFormat="1" ht="18.75" customHeight="1" thickBot="1" x14ac:dyDescent="0.2">
      <c r="B43" s="2457" t="s">
        <v>2221</v>
      </c>
      <c r="C43" s="2457"/>
      <c r="D43" s="2457"/>
      <c r="E43" s="2457"/>
      <c r="F43" s="2457"/>
      <c r="G43" s="2457"/>
      <c r="H43" s="2457"/>
      <c r="I43" s="24"/>
      <c r="J43" s="24"/>
      <c r="L43"/>
      <c r="M43" s="229"/>
    </row>
    <row r="44" spans="2:13" s="75" customFormat="1" ht="15" customHeight="1" thickBot="1" x14ac:dyDescent="0.2">
      <c r="B44" s="853" t="s">
        <v>2223</v>
      </c>
      <c r="C44" s="24"/>
      <c r="D44" s="24"/>
      <c r="E44" s="239"/>
      <c r="F44" s="239"/>
      <c r="G44" s="47"/>
      <c r="H44" s="24"/>
      <c r="I44" s="852"/>
      <c r="J44" s="24" t="s">
        <v>255</v>
      </c>
      <c r="L44"/>
      <c r="M44" s="229"/>
    </row>
    <row r="45" spans="2:13" s="75" customFormat="1" ht="20.25" customHeight="1" x14ac:dyDescent="0.15">
      <c r="B45" s="2457" t="s">
        <v>2224</v>
      </c>
      <c r="C45" s="2457"/>
      <c r="D45" s="2457"/>
      <c r="E45" s="2457"/>
      <c r="F45" s="2457"/>
      <c r="G45" s="2457"/>
      <c r="H45" s="2457"/>
      <c r="I45" s="24"/>
      <c r="J45" s="24"/>
      <c r="L45"/>
      <c r="M45" s="229"/>
    </row>
    <row r="46" spans="2:13" s="75" customFormat="1" ht="15" customHeight="1" x14ac:dyDescent="0.15">
      <c r="B46" s="139"/>
      <c r="C46" s="139"/>
      <c r="D46" s="139"/>
      <c r="E46" s="239"/>
      <c r="F46" s="239"/>
      <c r="G46" s="47"/>
      <c r="H46" s="24"/>
      <c r="I46" s="851"/>
      <c r="L46"/>
      <c r="M46" s="229"/>
    </row>
    <row r="47" spans="2:13" s="75" customFormat="1" ht="15" customHeight="1" x14ac:dyDescent="0.15">
      <c r="B47" s="139"/>
      <c r="C47" s="139"/>
      <c r="D47" s="139"/>
      <c r="E47" s="239"/>
      <c r="F47" s="239"/>
      <c r="G47" s="47"/>
      <c r="H47" s="24"/>
      <c r="I47" s="851"/>
      <c r="L47"/>
      <c r="M47" s="229"/>
    </row>
    <row r="48" spans="2:13" s="75" customFormat="1" ht="15" customHeight="1" x14ac:dyDescent="0.15">
      <c r="B48" s="139"/>
      <c r="C48" s="139"/>
      <c r="D48" s="139"/>
      <c r="E48" s="239"/>
      <c r="F48" s="239"/>
      <c r="G48" s="47"/>
      <c r="H48" s="24"/>
      <c r="I48" s="851"/>
      <c r="L48"/>
      <c r="M48" s="229"/>
    </row>
    <row r="49" spans="2:13" s="75" customFormat="1" ht="15" customHeight="1" x14ac:dyDescent="0.15">
      <c r="B49" s="139"/>
      <c r="C49" s="139"/>
      <c r="D49" s="139"/>
      <c r="E49" s="239"/>
      <c r="F49" s="239"/>
      <c r="G49" s="47"/>
      <c r="H49" s="24"/>
      <c r="I49" s="851"/>
      <c r="L49"/>
      <c r="M49" s="229"/>
    </row>
    <row r="50" spans="2:13" s="75" customFormat="1" ht="15" customHeight="1" x14ac:dyDescent="0.15">
      <c r="I50" s="850"/>
      <c r="L50" s="235"/>
      <c r="M50" s="230"/>
    </row>
    <row r="51" spans="2:13" s="75" customFormat="1" x14ac:dyDescent="0.15">
      <c r="K51" s="235" t="s">
        <v>552</v>
      </c>
      <c r="L51" s="3"/>
    </row>
    <row r="52" spans="2:13" s="75" customFormat="1" x14ac:dyDescent="0.15">
      <c r="L52" s="3"/>
    </row>
    <row r="53" spans="2:13" s="75" customFormat="1" x14ac:dyDescent="0.15">
      <c r="L53" s="3"/>
    </row>
    <row r="54" spans="2:13" s="75" customFormat="1" x14ac:dyDescent="0.15">
      <c r="L54" s="3"/>
    </row>
    <row r="55" spans="2:13" s="3" customFormat="1" x14ac:dyDescent="0.15"/>
    <row r="56" spans="2:13" s="3" customFormat="1" x14ac:dyDescent="0.15"/>
    <row r="57" spans="2:13" s="3" customFormat="1" x14ac:dyDescent="0.15"/>
    <row r="58" spans="2:13" s="3" customFormat="1" x14ac:dyDescent="0.15"/>
    <row r="59" spans="2:13" s="3" customFormat="1" x14ac:dyDescent="0.15"/>
    <row r="60" spans="2:13" s="3" customFormat="1" x14ac:dyDescent="0.15"/>
    <row r="61" spans="2:13" s="3" customFormat="1" x14ac:dyDescent="0.15"/>
    <row r="62" spans="2:13" s="3" customFormat="1" x14ac:dyDescent="0.15"/>
    <row r="63" spans="2:13" s="3" customFormat="1" x14ac:dyDescent="0.15"/>
    <row r="64" spans="2:13" s="3" customFormat="1" x14ac:dyDescent="0.15"/>
  </sheetData>
  <sheetProtection formatCells="0" formatColumns="0" formatRows="0" insertHyperlinks="0"/>
  <mergeCells count="18">
    <mergeCell ref="A1:J1"/>
    <mergeCell ref="A6:J6"/>
    <mergeCell ref="F9:H9"/>
    <mergeCell ref="A2:I2"/>
    <mergeCell ref="G4:J4"/>
    <mergeCell ref="B45:H45"/>
    <mergeCell ref="K2:K4"/>
    <mergeCell ref="K11:K14"/>
    <mergeCell ref="D11:I11"/>
    <mergeCell ref="B19:H19"/>
    <mergeCell ref="B21:H21"/>
    <mergeCell ref="D23:I23"/>
    <mergeCell ref="K23:K26"/>
    <mergeCell ref="B31:H31"/>
    <mergeCell ref="B33:H33"/>
    <mergeCell ref="D35:I35"/>
    <mergeCell ref="K35:K38"/>
    <mergeCell ref="B43:H43"/>
  </mergeCells>
  <phoneticPr fontId="4"/>
  <conditionalFormatting sqref="I14">
    <cfRule type="expression" dxfId="2" priority="11">
      <formula>I14&gt;100</formula>
    </cfRule>
  </conditionalFormatting>
  <conditionalFormatting sqref="I26">
    <cfRule type="expression" dxfId="1" priority="2">
      <formula>I26&gt;100</formula>
    </cfRule>
  </conditionalFormatting>
  <conditionalFormatting sqref="I38">
    <cfRule type="expression" dxfId="0" priority="1">
      <formula>I38&gt;100</formula>
    </cfRule>
  </conditionalFormatting>
  <dataValidations count="6">
    <dataValidation allowBlank="1" showInputMessage="1" showErrorMessage="1" prompt="表紙シートの病院名を反映" sqref="G4:J4"/>
    <dataValidation allowBlank="1" showInputMessage="1" showErrorMessage="1" prompt="自動計算" sqref="I14 I26 I38"/>
    <dataValidation type="list" allowBlank="1" showInputMessage="1" showErrorMessage="1" prompt="表紙①に反映されます" sqref="J2">
      <formula1>"あり,なし"</formula1>
    </dataValidation>
    <dataValidation type="whole" imeMode="disabled" operator="greaterThanOrEqual" allowBlank="1" showInputMessage="1" showErrorMessage="1" error="整数で入力してください" prompt="整数で入力" sqref="I12:I13 I15:I18 I20 I24:I25 I27:I30 I32 I36:I37 I39:I42 I44">
      <formula1>0</formula1>
    </dataValidation>
    <dataValidation type="list" allowBlank="1" showInputMessage="1" showErrorMessage="1" sqref="D7">
      <formula1>"あり,なし"</formula1>
    </dataValidation>
    <dataValidation type="list" allowBlank="1" showInputMessage="1" showErrorMessage="1" sqref="D8">
      <formula1>"ワード,一太郎,リッチテキスト,エクセル,パワーポイント,PDF,その他"</formula1>
    </dataValidation>
  </dataValidations>
  <hyperlinks>
    <hyperlink ref="L1" location="表紙①!D51" tooltip="表紙①に戻ります" display="表紙①に戻る"/>
    <hyperlink ref="L2" location="'様式4（機能別）'!N535" tooltip="様式４（機能別）に戻ります" display="様式4（機能別）に戻る"/>
  </hyperlinks>
  <printOptions horizontalCentered="1"/>
  <pageMargins left="0.39370078740157483" right="0.39370078740157483" top="0.59055118110236227" bottom="0.59055118110236227" header="0.35433070866141736" footer="0.27559055118110237"/>
  <pageSetup paperSize="9" scale="85" fitToHeight="0" orientation="portrait" cellComments="asDisplayed" r:id="rId1"/>
  <headerFooter>
    <oddHeader>&amp;Rver.2.0</oddHeader>
    <oddFooter>&amp;C&amp;P/&amp;N&amp;R&amp;A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33"/>
    <pageSetUpPr fitToPage="1"/>
  </sheetPr>
  <dimension ref="A1:N70"/>
  <sheetViews>
    <sheetView showGridLines="0" view="pageBreakPreview" zoomScaleNormal="100" zoomScaleSheetLayoutView="100" workbookViewId="0">
      <selection activeCell="K2" sqref="K2"/>
    </sheetView>
  </sheetViews>
  <sheetFormatPr defaultColWidth="9" defaultRowHeight="13.5" x14ac:dyDescent="0.15"/>
  <cols>
    <col min="1" max="2" width="8.625" style="3" customWidth="1"/>
    <col min="3" max="3" width="5.625" style="3" customWidth="1"/>
    <col min="4" max="4" width="15.625" style="3" customWidth="1"/>
    <col min="5" max="5" width="5.625" style="3" customWidth="1"/>
    <col min="6" max="11" width="8.625" style="3" customWidth="1"/>
    <col min="12" max="12" width="15.125" style="3" customWidth="1"/>
    <col min="13" max="13" width="2.25" customWidth="1"/>
    <col min="14" max="14" width="80.625" style="3" customWidth="1"/>
    <col min="15" max="16384" width="9" style="3"/>
  </cols>
  <sheetData>
    <row r="1" spans="1:14" ht="20.100000000000001" customHeight="1" thickBot="1" x14ac:dyDescent="0.2">
      <c r="A1" s="2014" t="s">
        <v>1517</v>
      </c>
      <c r="B1" s="2014"/>
      <c r="C1" s="2014"/>
      <c r="D1" s="2014"/>
      <c r="E1" s="2014"/>
      <c r="F1" s="2014"/>
      <c r="G1" s="2014"/>
      <c r="H1" s="2014"/>
      <c r="I1" s="2014"/>
      <c r="J1" s="2014"/>
      <c r="K1" s="2014"/>
      <c r="M1" s="1161" t="s">
        <v>1724</v>
      </c>
    </row>
    <row r="2" spans="1:14" ht="24.95" customHeight="1" thickTop="1" thickBot="1" x14ac:dyDescent="0.2">
      <c r="A2" s="2463" t="s">
        <v>549</v>
      </c>
      <c r="B2" s="2463"/>
      <c r="C2" s="2463"/>
      <c r="D2" s="2463"/>
      <c r="E2" s="2463"/>
      <c r="F2" s="2463"/>
      <c r="G2" s="2463"/>
      <c r="H2" s="2463"/>
      <c r="I2" s="2463"/>
      <c r="J2" s="2464"/>
      <c r="K2" s="385" t="s">
        <v>489</v>
      </c>
      <c r="L2" s="1854" t="str">
        <f>IF(AND(K2&lt;&gt;"",D7&lt;&gt;""),"",IF(K2="あり","←別添資料の提出有無について選択してください",IF(K2="","←「あり」か「なし」を選択してください","")))</f>
        <v/>
      </c>
      <c r="M2" s="1161" t="s">
        <v>1730</v>
      </c>
    </row>
    <row r="3" spans="1:14" ht="5.0999999999999996" customHeight="1" thickTop="1" x14ac:dyDescent="0.15">
      <c r="L3" s="1854"/>
    </row>
    <row r="4" spans="1:14" ht="20.100000000000001" customHeight="1" x14ac:dyDescent="0.15">
      <c r="A4" s="132"/>
      <c r="B4" s="132"/>
      <c r="C4" s="132"/>
      <c r="D4" s="132"/>
      <c r="E4" s="132"/>
      <c r="F4" s="758" t="s">
        <v>473</v>
      </c>
      <c r="G4" s="2143" t="str">
        <f>表紙①!E2</f>
        <v>和泉市立総合医療センター</v>
      </c>
      <c r="H4" s="2144"/>
      <c r="I4" s="2144"/>
      <c r="J4" s="2144"/>
      <c r="K4" s="2145"/>
      <c r="L4" s="1854"/>
      <c r="N4" s="1472" t="s">
        <v>545</v>
      </c>
    </row>
    <row r="5" spans="1:14" ht="20.100000000000001" customHeight="1" x14ac:dyDescent="0.15">
      <c r="A5" s="132"/>
      <c r="B5" s="132"/>
      <c r="C5" s="132"/>
      <c r="D5" s="132"/>
      <c r="E5" s="132"/>
      <c r="F5" s="133" t="s">
        <v>2022</v>
      </c>
      <c r="G5" s="39" t="s">
        <v>2143</v>
      </c>
      <c r="H5" s="39"/>
      <c r="J5" s="137"/>
      <c r="K5" s="137"/>
      <c r="N5" s="229"/>
    </row>
    <row r="6" spans="1:14" s="75" customFormat="1" ht="39.950000000000003" customHeight="1" thickBot="1" x14ac:dyDescent="0.2">
      <c r="A6" s="2018" t="s">
        <v>2265</v>
      </c>
      <c r="B6" s="2018"/>
      <c r="C6" s="2018"/>
      <c r="D6" s="2018"/>
      <c r="E6" s="2018"/>
      <c r="F6" s="2018"/>
      <c r="G6" s="2018"/>
      <c r="H6" s="2018"/>
      <c r="I6" s="2018"/>
      <c r="J6" s="2018"/>
      <c r="K6" s="2018"/>
      <c r="M6"/>
      <c r="N6" s="229"/>
    </row>
    <row r="7" spans="1:14" s="75" customFormat="1" ht="15" customHeight="1" thickBot="1" x14ac:dyDescent="0.2">
      <c r="A7" s="161" t="s">
        <v>21</v>
      </c>
      <c r="B7" s="160"/>
      <c r="C7" s="139"/>
      <c r="D7" s="338"/>
      <c r="E7" s="160" t="s">
        <v>1516</v>
      </c>
      <c r="M7"/>
      <c r="N7" s="229"/>
    </row>
    <row r="8" spans="1:14" s="75" customFormat="1" ht="15" customHeight="1" thickBot="1" x14ac:dyDescent="0.2">
      <c r="A8" s="161" t="s">
        <v>22</v>
      </c>
      <c r="D8" s="338"/>
      <c r="E8" s="451" t="s">
        <v>594</v>
      </c>
      <c r="M8"/>
      <c r="N8" s="229"/>
    </row>
    <row r="9" spans="1:14" s="75" customFormat="1" ht="15" customHeight="1" thickBot="1" x14ac:dyDescent="0.2">
      <c r="A9" s="162" t="s">
        <v>23</v>
      </c>
      <c r="B9" s="128"/>
      <c r="C9" s="128"/>
      <c r="D9" s="128"/>
      <c r="E9" s="128"/>
      <c r="F9" s="2403"/>
      <c r="G9" s="2404"/>
      <c r="H9" s="2405"/>
      <c r="I9" s="128"/>
      <c r="J9" s="128"/>
      <c r="M9"/>
      <c r="N9" s="229"/>
    </row>
    <row r="10" spans="1:14" s="75" customFormat="1" x14ac:dyDescent="0.15">
      <c r="A10" s="756"/>
      <c r="B10" s="858"/>
      <c r="C10" s="858"/>
      <c r="D10" s="858"/>
      <c r="E10" s="858"/>
      <c r="F10" s="858"/>
      <c r="G10" s="858"/>
      <c r="H10" s="858"/>
      <c r="I10" s="858"/>
      <c r="J10" s="858"/>
      <c r="K10" s="756"/>
      <c r="M10"/>
      <c r="N10" s="229"/>
    </row>
    <row r="11" spans="1:14" s="75" customFormat="1" x14ac:dyDescent="0.15">
      <c r="A11" s="2002" t="s">
        <v>1696</v>
      </c>
      <c r="B11" s="2318"/>
      <c r="C11" s="2318"/>
      <c r="D11" s="2318"/>
      <c r="E11" s="2318"/>
      <c r="F11" s="2318"/>
      <c r="G11" s="2318"/>
      <c r="H11" s="2318"/>
      <c r="I11" s="2318"/>
      <c r="J11" s="2318"/>
      <c r="K11" s="2319"/>
      <c r="M11"/>
      <c r="N11" s="229"/>
    </row>
    <row r="12" spans="1:14" s="75" customFormat="1" x14ac:dyDescent="0.15">
      <c r="A12" s="2320"/>
      <c r="B12" s="2321"/>
      <c r="C12" s="2321"/>
      <c r="D12" s="2321"/>
      <c r="E12" s="2321"/>
      <c r="F12" s="2321"/>
      <c r="G12" s="2321"/>
      <c r="H12" s="2321"/>
      <c r="I12" s="2321"/>
      <c r="J12" s="2321"/>
      <c r="K12" s="2322"/>
      <c r="M12"/>
      <c r="N12" s="229"/>
    </row>
    <row r="13" spans="1:14" s="75" customFormat="1" x14ac:dyDescent="0.15">
      <c r="A13" s="2320"/>
      <c r="B13" s="2321"/>
      <c r="C13" s="2321"/>
      <c r="D13" s="2321"/>
      <c r="E13" s="2321"/>
      <c r="F13" s="2321"/>
      <c r="G13" s="2321"/>
      <c r="H13" s="2321"/>
      <c r="I13" s="2321"/>
      <c r="J13" s="2321"/>
      <c r="K13" s="2322"/>
      <c r="M13"/>
      <c r="N13" s="229"/>
    </row>
    <row r="14" spans="1:14" s="75" customFormat="1" x14ac:dyDescent="0.15">
      <c r="A14" s="2320"/>
      <c r="B14" s="2321"/>
      <c r="C14" s="2321"/>
      <c r="D14" s="2321"/>
      <c r="E14" s="2321"/>
      <c r="F14" s="2321"/>
      <c r="G14" s="2321"/>
      <c r="H14" s="2321"/>
      <c r="I14" s="2321"/>
      <c r="J14" s="2321"/>
      <c r="K14" s="2322"/>
      <c r="M14"/>
      <c r="N14" s="229"/>
    </row>
    <row r="15" spans="1:14" s="75" customFormat="1" x14ac:dyDescent="0.15">
      <c r="A15" s="2320"/>
      <c r="B15" s="2321"/>
      <c r="C15" s="2321"/>
      <c r="D15" s="2321"/>
      <c r="E15" s="2321"/>
      <c r="F15" s="2321"/>
      <c r="G15" s="2321"/>
      <c r="H15" s="2321"/>
      <c r="I15" s="2321"/>
      <c r="J15" s="2321"/>
      <c r="K15" s="2322"/>
      <c r="M15"/>
      <c r="N15" s="229"/>
    </row>
    <row r="16" spans="1:14" s="75" customFormat="1" x14ac:dyDescent="0.15">
      <c r="A16" s="2320"/>
      <c r="B16" s="2321"/>
      <c r="C16" s="2321"/>
      <c r="D16" s="2321"/>
      <c r="E16" s="2321"/>
      <c r="F16" s="2321"/>
      <c r="G16" s="2321"/>
      <c r="H16" s="2321"/>
      <c r="I16" s="2321"/>
      <c r="J16" s="2321"/>
      <c r="K16" s="2322"/>
      <c r="M16"/>
      <c r="N16" s="229"/>
    </row>
    <row r="17" spans="1:14" s="75" customFormat="1" x14ac:dyDescent="0.15">
      <c r="A17" s="2320"/>
      <c r="B17" s="2321"/>
      <c r="C17" s="2321"/>
      <c r="D17" s="2321"/>
      <c r="E17" s="2321"/>
      <c r="F17" s="2321"/>
      <c r="G17" s="2321"/>
      <c r="H17" s="2321"/>
      <c r="I17" s="2321"/>
      <c r="J17" s="2321"/>
      <c r="K17" s="2322"/>
      <c r="M17"/>
      <c r="N17" s="229"/>
    </row>
    <row r="18" spans="1:14" s="75" customFormat="1" x14ac:dyDescent="0.15">
      <c r="A18" s="2320"/>
      <c r="B18" s="2321"/>
      <c r="C18" s="2321"/>
      <c r="D18" s="2321"/>
      <c r="E18" s="2321"/>
      <c r="F18" s="2321"/>
      <c r="G18" s="2321"/>
      <c r="H18" s="2321"/>
      <c r="I18" s="2321"/>
      <c r="J18" s="2321"/>
      <c r="K18" s="2322"/>
      <c r="M18"/>
      <c r="N18" s="229"/>
    </row>
    <row r="19" spans="1:14" s="75" customFormat="1" x14ac:dyDescent="0.15">
      <c r="A19" s="2320"/>
      <c r="B19" s="2321"/>
      <c r="C19" s="2321"/>
      <c r="D19" s="2321"/>
      <c r="E19" s="2321"/>
      <c r="F19" s="2321"/>
      <c r="G19" s="2321"/>
      <c r="H19" s="2321"/>
      <c r="I19" s="2321"/>
      <c r="J19" s="2321"/>
      <c r="K19" s="2322"/>
      <c r="M19"/>
      <c r="N19" s="229"/>
    </row>
    <row r="20" spans="1:14" s="75" customFormat="1" x14ac:dyDescent="0.15">
      <c r="A20" s="2320"/>
      <c r="B20" s="2321"/>
      <c r="C20" s="2321"/>
      <c r="D20" s="2321"/>
      <c r="E20" s="2321"/>
      <c r="F20" s="2321"/>
      <c r="G20" s="2321"/>
      <c r="H20" s="2321"/>
      <c r="I20" s="2321"/>
      <c r="J20" s="2321"/>
      <c r="K20" s="2322"/>
      <c r="M20"/>
      <c r="N20" s="229"/>
    </row>
    <row r="21" spans="1:14" s="75" customFormat="1" x14ac:dyDescent="0.15">
      <c r="A21" s="2320"/>
      <c r="B21" s="2321"/>
      <c r="C21" s="2321"/>
      <c r="D21" s="2321"/>
      <c r="E21" s="2321"/>
      <c r="F21" s="2321"/>
      <c r="G21" s="2321"/>
      <c r="H21" s="2321"/>
      <c r="I21" s="2321"/>
      <c r="J21" s="2321"/>
      <c r="K21" s="2322"/>
      <c r="M21"/>
      <c r="N21" s="229"/>
    </row>
    <row r="22" spans="1:14" s="75" customFormat="1" x14ac:dyDescent="0.15">
      <c r="A22" s="2320"/>
      <c r="B22" s="2321"/>
      <c r="C22" s="2321"/>
      <c r="D22" s="2321"/>
      <c r="E22" s="2321"/>
      <c r="F22" s="2321"/>
      <c r="G22" s="2321"/>
      <c r="H22" s="2321"/>
      <c r="I22" s="2321"/>
      <c r="J22" s="2321"/>
      <c r="K22" s="2322"/>
      <c r="M22"/>
      <c r="N22" s="229"/>
    </row>
    <row r="23" spans="1:14" s="75" customFormat="1" x14ac:dyDescent="0.15">
      <c r="A23" s="2320"/>
      <c r="B23" s="2321"/>
      <c r="C23" s="2321"/>
      <c r="D23" s="2321"/>
      <c r="E23" s="2321"/>
      <c r="F23" s="2321"/>
      <c r="G23" s="2321"/>
      <c r="H23" s="2321"/>
      <c r="I23" s="2321"/>
      <c r="J23" s="2321"/>
      <c r="K23" s="2322"/>
      <c r="M23"/>
      <c r="N23" s="229"/>
    </row>
    <row r="24" spans="1:14" s="75" customFormat="1" x14ac:dyDescent="0.15">
      <c r="A24" s="2320"/>
      <c r="B24" s="2321"/>
      <c r="C24" s="2321"/>
      <c r="D24" s="2321"/>
      <c r="E24" s="2321"/>
      <c r="F24" s="2321"/>
      <c r="G24" s="2321"/>
      <c r="H24" s="2321"/>
      <c r="I24" s="2321"/>
      <c r="J24" s="2321"/>
      <c r="K24" s="2322"/>
      <c r="M24"/>
      <c r="N24" s="229"/>
    </row>
    <row r="25" spans="1:14" s="75" customFormat="1" x14ac:dyDescent="0.15">
      <c r="A25" s="2320"/>
      <c r="B25" s="2321"/>
      <c r="C25" s="2321"/>
      <c r="D25" s="2321"/>
      <c r="E25" s="2321"/>
      <c r="F25" s="2321"/>
      <c r="G25" s="2321"/>
      <c r="H25" s="2321"/>
      <c r="I25" s="2321"/>
      <c r="J25" s="2321"/>
      <c r="K25" s="2322"/>
      <c r="M25"/>
      <c r="N25" s="229"/>
    </row>
    <row r="26" spans="1:14" s="75" customFormat="1" x14ac:dyDescent="0.15">
      <c r="A26" s="2320"/>
      <c r="B26" s="2321"/>
      <c r="C26" s="2321"/>
      <c r="D26" s="2321"/>
      <c r="E26" s="2321"/>
      <c r="F26" s="2321"/>
      <c r="G26" s="2321"/>
      <c r="H26" s="2321"/>
      <c r="I26" s="2321"/>
      <c r="J26" s="2321"/>
      <c r="K26" s="2322"/>
      <c r="M26"/>
      <c r="N26" s="229"/>
    </row>
    <row r="27" spans="1:14" s="75" customFormat="1" x14ac:dyDescent="0.15">
      <c r="A27" s="2320"/>
      <c r="B27" s="2321"/>
      <c r="C27" s="2321"/>
      <c r="D27" s="2321"/>
      <c r="E27" s="2321"/>
      <c r="F27" s="2321"/>
      <c r="G27" s="2321"/>
      <c r="H27" s="2321"/>
      <c r="I27" s="2321"/>
      <c r="J27" s="2321"/>
      <c r="K27" s="2322"/>
      <c r="M27"/>
      <c r="N27" s="229"/>
    </row>
    <row r="28" spans="1:14" s="75" customFormat="1" x14ac:dyDescent="0.15">
      <c r="A28" s="2320"/>
      <c r="B28" s="2321"/>
      <c r="C28" s="2321"/>
      <c r="D28" s="2321"/>
      <c r="E28" s="2321"/>
      <c r="F28" s="2321"/>
      <c r="G28" s="2321"/>
      <c r="H28" s="2321"/>
      <c r="I28" s="2321"/>
      <c r="J28" s="2321"/>
      <c r="K28" s="2322"/>
      <c r="M28"/>
      <c r="N28" s="229"/>
    </row>
    <row r="29" spans="1:14" s="75" customFormat="1" x14ac:dyDescent="0.15">
      <c r="A29" s="2320"/>
      <c r="B29" s="2321"/>
      <c r="C29" s="2321"/>
      <c r="D29" s="2321"/>
      <c r="E29" s="2321"/>
      <c r="F29" s="2321"/>
      <c r="G29" s="2321"/>
      <c r="H29" s="2321"/>
      <c r="I29" s="2321"/>
      <c r="J29" s="2321"/>
      <c r="K29" s="2322"/>
      <c r="M29"/>
      <c r="N29" s="229"/>
    </row>
    <row r="30" spans="1:14" s="75" customFormat="1" x14ac:dyDescent="0.15">
      <c r="A30" s="2320"/>
      <c r="B30" s="2321"/>
      <c r="C30" s="2321"/>
      <c r="D30" s="2321"/>
      <c r="E30" s="2321"/>
      <c r="F30" s="2321"/>
      <c r="G30" s="2321"/>
      <c r="H30" s="2321"/>
      <c r="I30" s="2321"/>
      <c r="J30" s="2321"/>
      <c r="K30" s="2322"/>
      <c r="M30"/>
      <c r="N30" s="229"/>
    </row>
    <row r="31" spans="1:14" s="75" customFormat="1" x14ac:dyDescent="0.15">
      <c r="A31" s="2320"/>
      <c r="B31" s="2321"/>
      <c r="C31" s="2321"/>
      <c r="D31" s="2321"/>
      <c r="E31" s="2321"/>
      <c r="F31" s="2321"/>
      <c r="G31" s="2321"/>
      <c r="H31" s="2321"/>
      <c r="I31" s="2321"/>
      <c r="J31" s="2321"/>
      <c r="K31" s="2322"/>
      <c r="M31"/>
      <c r="N31" s="229"/>
    </row>
    <row r="32" spans="1:14" s="75" customFormat="1" x14ac:dyDescent="0.15">
      <c r="A32" s="2320"/>
      <c r="B32" s="2321"/>
      <c r="C32" s="2321"/>
      <c r="D32" s="2321"/>
      <c r="E32" s="2321"/>
      <c r="F32" s="2321"/>
      <c r="G32" s="2321"/>
      <c r="H32" s="2321"/>
      <c r="I32" s="2321"/>
      <c r="J32" s="2321"/>
      <c r="K32" s="2322"/>
      <c r="M32"/>
      <c r="N32" s="229"/>
    </row>
    <row r="33" spans="1:14" s="75" customFormat="1" x14ac:dyDescent="0.15">
      <c r="A33" s="2320"/>
      <c r="B33" s="2321"/>
      <c r="C33" s="2321"/>
      <c r="D33" s="2321"/>
      <c r="E33" s="2321"/>
      <c r="F33" s="2321"/>
      <c r="G33" s="2321"/>
      <c r="H33" s="2321"/>
      <c r="I33" s="2321"/>
      <c r="J33" s="2321"/>
      <c r="K33" s="2322"/>
      <c r="M33"/>
      <c r="N33" s="229"/>
    </row>
    <row r="34" spans="1:14" s="75" customFormat="1" x14ac:dyDescent="0.15">
      <c r="A34" s="2320"/>
      <c r="B34" s="2321"/>
      <c r="C34" s="2321"/>
      <c r="D34" s="2321"/>
      <c r="E34" s="2321"/>
      <c r="F34" s="2321"/>
      <c r="G34" s="2321"/>
      <c r="H34" s="2321"/>
      <c r="I34" s="2321"/>
      <c r="J34" s="2321"/>
      <c r="K34" s="2322"/>
      <c r="M34"/>
      <c r="N34" s="229"/>
    </row>
    <row r="35" spans="1:14" s="75" customFormat="1" x14ac:dyDescent="0.15">
      <c r="A35" s="2320"/>
      <c r="B35" s="2321"/>
      <c r="C35" s="2321"/>
      <c r="D35" s="2321"/>
      <c r="E35" s="2321"/>
      <c r="F35" s="2321"/>
      <c r="G35" s="2321"/>
      <c r="H35" s="2321"/>
      <c r="I35" s="2321"/>
      <c r="J35" s="2321"/>
      <c r="K35" s="2322"/>
      <c r="M35"/>
      <c r="N35" s="229"/>
    </row>
    <row r="36" spans="1:14" s="75" customFormat="1" x14ac:dyDescent="0.15">
      <c r="A36" s="2320"/>
      <c r="B36" s="2321"/>
      <c r="C36" s="2321"/>
      <c r="D36" s="2321"/>
      <c r="E36" s="2321"/>
      <c r="F36" s="2321"/>
      <c r="G36" s="2321"/>
      <c r="H36" s="2321"/>
      <c r="I36" s="2321"/>
      <c r="J36" s="2321"/>
      <c r="K36" s="2322"/>
      <c r="M36"/>
      <c r="N36" s="229"/>
    </row>
    <row r="37" spans="1:14" s="75" customFormat="1" x14ac:dyDescent="0.15">
      <c r="A37" s="2320"/>
      <c r="B37" s="2321"/>
      <c r="C37" s="2321"/>
      <c r="D37" s="2321"/>
      <c r="E37" s="2321"/>
      <c r="F37" s="2321"/>
      <c r="G37" s="2321"/>
      <c r="H37" s="2321"/>
      <c r="I37" s="2321"/>
      <c r="J37" s="2321"/>
      <c r="K37" s="2322"/>
      <c r="M37"/>
      <c r="N37" s="229"/>
    </row>
    <row r="38" spans="1:14" s="75" customFormat="1" x14ac:dyDescent="0.15">
      <c r="A38" s="2320"/>
      <c r="B38" s="2321"/>
      <c r="C38" s="2321"/>
      <c r="D38" s="2321"/>
      <c r="E38" s="2321"/>
      <c r="F38" s="2321"/>
      <c r="G38" s="2321"/>
      <c r="H38" s="2321"/>
      <c r="I38" s="2321"/>
      <c r="J38" s="2321"/>
      <c r="K38" s="2322"/>
      <c r="M38"/>
      <c r="N38" s="229"/>
    </row>
    <row r="39" spans="1:14" s="75" customFormat="1" x14ac:dyDescent="0.15">
      <c r="A39" s="2320"/>
      <c r="B39" s="2321"/>
      <c r="C39" s="2321"/>
      <c r="D39" s="2321"/>
      <c r="E39" s="2321"/>
      <c r="F39" s="2321"/>
      <c r="G39" s="2321"/>
      <c r="H39" s="2321"/>
      <c r="I39" s="2321"/>
      <c r="J39" s="2321"/>
      <c r="K39" s="2322"/>
      <c r="M39"/>
      <c r="N39" s="229"/>
    </row>
    <row r="40" spans="1:14" s="75" customFormat="1" x14ac:dyDescent="0.15">
      <c r="A40" s="2320"/>
      <c r="B40" s="2321"/>
      <c r="C40" s="2321"/>
      <c r="D40" s="2321"/>
      <c r="E40" s="2321"/>
      <c r="F40" s="2321"/>
      <c r="G40" s="2321"/>
      <c r="H40" s="2321"/>
      <c r="I40" s="2321"/>
      <c r="J40" s="2321"/>
      <c r="K40" s="2322"/>
      <c r="M40"/>
      <c r="N40" s="229"/>
    </row>
    <row r="41" spans="1:14" s="75" customFormat="1" x14ac:dyDescent="0.15">
      <c r="A41" s="2320"/>
      <c r="B41" s="2321"/>
      <c r="C41" s="2321"/>
      <c r="D41" s="2321"/>
      <c r="E41" s="2321"/>
      <c r="F41" s="2321"/>
      <c r="G41" s="2321"/>
      <c r="H41" s="2321"/>
      <c r="I41" s="2321"/>
      <c r="J41" s="2321"/>
      <c r="K41" s="2322"/>
      <c r="M41"/>
      <c r="N41" s="229"/>
    </row>
    <row r="42" spans="1:14" s="75" customFormat="1" x14ac:dyDescent="0.15">
      <c r="A42" s="2320"/>
      <c r="B42" s="2321"/>
      <c r="C42" s="2321"/>
      <c r="D42" s="2321"/>
      <c r="E42" s="2321"/>
      <c r="F42" s="2321"/>
      <c r="G42" s="2321"/>
      <c r="H42" s="2321"/>
      <c r="I42" s="2321"/>
      <c r="J42" s="2321"/>
      <c r="K42" s="2322"/>
      <c r="M42"/>
      <c r="N42" s="229"/>
    </row>
    <row r="43" spans="1:14" s="75" customFormat="1" x14ac:dyDescent="0.15">
      <c r="A43" s="2320"/>
      <c r="B43" s="2321"/>
      <c r="C43" s="2321"/>
      <c r="D43" s="2321"/>
      <c r="E43" s="2321"/>
      <c r="F43" s="2321"/>
      <c r="G43" s="2321"/>
      <c r="H43" s="2321"/>
      <c r="I43" s="2321"/>
      <c r="J43" s="2321"/>
      <c r="K43" s="2322"/>
      <c r="M43"/>
      <c r="N43" s="229"/>
    </row>
    <row r="44" spans="1:14" s="75" customFormat="1" x14ac:dyDescent="0.15">
      <c r="A44" s="2320"/>
      <c r="B44" s="2321"/>
      <c r="C44" s="2321"/>
      <c r="D44" s="2321"/>
      <c r="E44" s="2321"/>
      <c r="F44" s="2321"/>
      <c r="G44" s="2321"/>
      <c r="H44" s="2321"/>
      <c r="I44" s="2321"/>
      <c r="J44" s="2321"/>
      <c r="K44" s="2322"/>
      <c r="M44"/>
      <c r="N44" s="229"/>
    </row>
    <row r="45" spans="1:14" s="75" customFormat="1" x14ac:dyDescent="0.15">
      <c r="A45" s="2320"/>
      <c r="B45" s="2321"/>
      <c r="C45" s="2321"/>
      <c r="D45" s="2321"/>
      <c r="E45" s="2321"/>
      <c r="F45" s="2321"/>
      <c r="G45" s="2321"/>
      <c r="H45" s="2321"/>
      <c r="I45" s="2321"/>
      <c r="J45" s="2321"/>
      <c r="K45" s="2322"/>
      <c r="M45"/>
      <c r="N45" s="229"/>
    </row>
    <row r="46" spans="1:14" s="75" customFormat="1" x14ac:dyDescent="0.15">
      <c r="A46" s="2320"/>
      <c r="B46" s="2321"/>
      <c r="C46" s="2321"/>
      <c r="D46" s="2321"/>
      <c r="E46" s="2321"/>
      <c r="F46" s="2321"/>
      <c r="G46" s="2321"/>
      <c r="H46" s="2321"/>
      <c r="I46" s="2321"/>
      <c r="J46" s="2321"/>
      <c r="K46" s="2322"/>
      <c r="M46"/>
      <c r="N46" s="229"/>
    </row>
    <row r="47" spans="1:14" s="75" customFormat="1" x14ac:dyDescent="0.15">
      <c r="A47" s="2320"/>
      <c r="B47" s="2321"/>
      <c r="C47" s="2321"/>
      <c r="D47" s="2321"/>
      <c r="E47" s="2321"/>
      <c r="F47" s="2321"/>
      <c r="G47" s="2321"/>
      <c r="H47" s="2321"/>
      <c r="I47" s="2321"/>
      <c r="J47" s="2321"/>
      <c r="K47" s="2322"/>
      <c r="M47"/>
      <c r="N47" s="229"/>
    </row>
    <row r="48" spans="1:14" s="75" customFormat="1" x14ac:dyDescent="0.15">
      <c r="A48" s="2320"/>
      <c r="B48" s="2321"/>
      <c r="C48" s="2321"/>
      <c r="D48" s="2321"/>
      <c r="E48" s="2321"/>
      <c r="F48" s="2321"/>
      <c r="G48" s="2321"/>
      <c r="H48" s="2321"/>
      <c r="I48" s="2321"/>
      <c r="J48" s="2321"/>
      <c r="K48" s="2322"/>
      <c r="M48"/>
      <c r="N48" s="229"/>
    </row>
    <row r="49" spans="1:14" s="75" customFormat="1" x14ac:dyDescent="0.15">
      <c r="A49" s="2320"/>
      <c r="B49" s="2321"/>
      <c r="C49" s="2321"/>
      <c r="D49" s="2321"/>
      <c r="E49" s="2321"/>
      <c r="F49" s="2321"/>
      <c r="G49" s="2321"/>
      <c r="H49" s="2321"/>
      <c r="I49" s="2321"/>
      <c r="J49" s="2321"/>
      <c r="K49" s="2322"/>
      <c r="M49"/>
      <c r="N49" s="229"/>
    </row>
    <row r="50" spans="1:14" s="75" customFormat="1" x14ac:dyDescent="0.15">
      <c r="A50" s="2320"/>
      <c r="B50" s="2321"/>
      <c r="C50" s="2321"/>
      <c r="D50" s="2321"/>
      <c r="E50" s="2321"/>
      <c r="F50" s="2321"/>
      <c r="G50" s="2321"/>
      <c r="H50" s="2321"/>
      <c r="I50" s="2321"/>
      <c r="J50" s="2321"/>
      <c r="K50" s="2322"/>
      <c r="M50"/>
      <c r="N50" s="229"/>
    </row>
    <row r="51" spans="1:14" s="75" customFormat="1" x14ac:dyDescent="0.15">
      <c r="A51" s="2320"/>
      <c r="B51" s="2321"/>
      <c r="C51" s="2321"/>
      <c r="D51" s="2321"/>
      <c r="E51" s="2321"/>
      <c r="F51" s="2321"/>
      <c r="G51" s="2321"/>
      <c r="H51" s="2321"/>
      <c r="I51" s="2321"/>
      <c r="J51" s="2321"/>
      <c r="K51" s="2322"/>
      <c r="M51"/>
      <c r="N51" s="229"/>
    </row>
    <row r="52" spans="1:14" s="75" customFormat="1" x14ac:dyDescent="0.15">
      <c r="A52" s="2320"/>
      <c r="B52" s="2321"/>
      <c r="C52" s="2321"/>
      <c r="D52" s="2321"/>
      <c r="E52" s="2321"/>
      <c r="F52" s="2321"/>
      <c r="G52" s="2321"/>
      <c r="H52" s="2321"/>
      <c r="I52" s="2321"/>
      <c r="J52" s="2321"/>
      <c r="K52" s="2322"/>
      <c r="M52"/>
      <c r="N52" s="229"/>
    </row>
    <row r="53" spans="1:14" s="75" customFormat="1" x14ac:dyDescent="0.15">
      <c r="A53" s="2320"/>
      <c r="B53" s="2321"/>
      <c r="C53" s="2321"/>
      <c r="D53" s="2321"/>
      <c r="E53" s="2321"/>
      <c r="F53" s="2321"/>
      <c r="G53" s="2321"/>
      <c r="H53" s="2321"/>
      <c r="I53" s="2321"/>
      <c r="J53" s="2321"/>
      <c r="K53" s="2322"/>
      <c r="M53"/>
      <c r="N53" s="229"/>
    </row>
    <row r="54" spans="1:14" s="75" customFormat="1" x14ac:dyDescent="0.15">
      <c r="A54" s="2320"/>
      <c r="B54" s="2321"/>
      <c r="C54" s="2321"/>
      <c r="D54" s="2321"/>
      <c r="E54" s="2321"/>
      <c r="F54" s="2321"/>
      <c r="G54" s="2321"/>
      <c r="H54" s="2321"/>
      <c r="I54" s="2321"/>
      <c r="J54" s="2321"/>
      <c r="K54" s="2322"/>
      <c r="M54"/>
      <c r="N54" s="229"/>
    </row>
    <row r="55" spans="1:14" s="75" customFormat="1" x14ac:dyDescent="0.15">
      <c r="A55" s="2320"/>
      <c r="B55" s="2321"/>
      <c r="C55" s="2321"/>
      <c r="D55" s="2321"/>
      <c r="E55" s="2321"/>
      <c r="F55" s="2321"/>
      <c r="G55" s="2321"/>
      <c r="H55" s="2321"/>
      <c r="I55" s="2321"/>
      <c r="J55" s="2321"/>
      <c r="K55" s="2322"/>
      <c r="M55"/>
      <c r="N55" s="229"/>
    </row>
    <row r="56" spans="1:14" s="75" customFormat="1" ht="12" x14ac:dyDescent="0.15">
      <c r="A56" s="2320"/>
      <c r="B56" s="2321"/>
      <c r="C56" s="2321"/>
      <c r="D56" s="2321"/>
      <c r="E56" s="2321"/>
      <c r="F56" s="2321"/>
      <c r="G56" s="2321"/>
      <c r="H56" s="2321"/>
      <c r="I56" s="2321"/>
      <c r="J56" s="2321"/>
      <c r="K56" s="2322"/>
      <c r="M56" s="235"/>
      <c r="N56" s="229"/>
    </row>
    <row r="57" spans="1:14" s="75" customFormat="1" x14ac:dyDescent="0.15">
      <c r="A57" s="2320"/>
      <c r="B57" s="2321"/>
      <c r="C57" s="2321"/>
      <c r="D57" s="2321"/>
      <c r="E57" s="2321"/>
      <c r="F57" s="2321"/>
      <c r="G57" s="2321"/>
      <c r="H57" s="2321"/>
      <c r="I57" s="2321"/>
      <c r="J57" s="2321"/>
      <c r="K57" s="2322"/>
      <c r="M57"/>
      <c r="N57" s="229"/>
    </row>
    <row r="58" spans="1:14" s="75" customFormat="1" x14ac:dyDescent="0.15">
      <c r="A58" s="2320"/>
      <c r="B58" s="2321"/>
      <c r="C58" s="2321"/>
      <c r="D58" s="2321"/>
      <c r="E58" s="2321"/>
      <c r="F58" s="2321"/>
      <c r="G58" s="2321"/>
      <c r="H58" s="2321"/>
      <c r="I58" s="2321"/>
      <c r="J58" s="2321"/>
      <c r="K58" s="2322"/>
      <c r="M58"/>
      <c r="N58" s="229"/>
    </row>
    <row r="59" spans="1:14" s="75" customFormat="1" x14ac:dyDescent="0.15">
      <c r="A59" s="2320"/>
      <c r="B59" s="2321"/>
      <c r="C59" s="2321"/>
      <c r="D59" s="2321"/>
      <c r="E59" s="2321"/>
      <c r="F59" s="2321"/>
      <c r="G59" s="2321"/>
      <c r="H59" s="2321"/>
      <c r="I59" s="2321"/>
      <c r="J59" s="2321"/>
      <c r="K59" s="2322"/>
      <c r="M59"/>
      <c r="N59" s="229"/>
    </row>
    <row r="60" spans="1:14" s="75" customFormat="1" x14ac:dyDescent="0.15">
      <c r="A60" s="2323"/>
      <c r="B60" s="2324"/>
      <c r="C60" s="2324"/>
      <c r="D60" s="2324"/>
      <c r="E60" s="2324"/>
      <c r="F60" s="2324"/>
      <c r="G60" s="2324"/>
      <c r="H60" s="2324"/>
      <c r="I60" s="2324"/>
      <c r="J60" s="2324"/>
      <c r="K60" s="2325"/>
      <c r="M60"/>
      <c r="N60" s="230"/>
    </row>
    <row r="61" spans="1:14" s="75" customFormat="1" x14ac:dyDescent="0.15">
      <c r="L61" s="235" t="s">
        <v>552</v>
      </c>
      <c r="M61"/>
    </row>
    <row r="62" spans="1:14" s="75" customFormat="1" x14ac:dyDescent="0.15">
      <c r="M62"/>
    </row>
    <row r="63" spans="1:14" s="75" customFormat="1" x14ac:dyDescent="0.15">
      <c r="M63"/>
    </row>
    <row r="64" spans="1:14" s="75" customFormat="1" x14ac:dyDescent="0.15">
      <c r="M64"/>
    </row>
    <row r="65" spans="13:13" s="75" customFormat="1" x14ac:dyDescent="0.15">
      <c r="M65"/>
    </row>
    <row r="66" spans="13:13" s="75" customFormat="1" x14ac:dyDescent="0.15">
      <c r="M66"/>
    </row>
    <row r="67" spans="13:13" s="75" customFormat="1" x14ac:dyDescent="0.15">
      <c r="M67"/>
    </row>
    <row r="68" spans="13:13" s="75" customFormat="1" x14ac:dyDescent="0.15">
      <c r="M68"/>
    </row>
    <row r="69" spans="13:13" s="75" customFormat="1" x14ac:dyDescent="0.15">
      <c r="M69"/>
    </row>
    <row r="70" spans="13:13" s="75" customFormat="1" x14ac:dyDescent="0.15">
      <c r="M70"/>
    </row>
  </sheetData>
  <sheetProtection formatCells="0" formatColumns="0" formatRows="0" insertHyperlinks="0"/>
  <mergeCells count="7">
    <mergeCell ref="L2:L4"/>
    <mergeCell ref="A11:K60"/>
    <mergeCell ref="F9:H9"/>
    <mergeCell ref="A1:K1"/>
    <mergeCell ref="A6:K6"/>
    <mergeCell ref="A2:J2"/>
    <mergeCell ref="G4:K4"/>
  </mergeCells>
  <phoneticPr fontId="4"/>
  <dataValidations count="4">
    <dataValidation allowBlank="1" showInputMessage="1" showErrorMessage="1" prompt="表紙シートの病院名を反映" sqref="G4:K4"/>
    <dataValidation type="list" allowBlank="1" showInputMessage="1" showErrorMessage="1" prompt="表紙①に反映されます" sqref="K2">
      <formula1>"あり,なし"</formula1>
    </dataValidation>
    <dataValidation type="list" allowBlank="1" showInputMessage="1" showErrorMessage="1" sqref="D7">
      <formula1>"あり,なし"</formula1>
    </dataValidation>
    <dataValidation type="list" allowBlank="1" showInputMessage="1" showErrorMessage="1" sqref="D8">
      <formula1>"ワード,一太郎,リッチテキスト,エクセル,パワーポイント,PDF,その他"</formula1>
    </dataValidation>
  </dataValidations>
  <hyperlinks>
    <hyperlink ref="M1" location="表紙①!D52" tooltip="表紙①に戻ります" display="表紙①に戻る"/>
    <hyperlink ref="M2" location="'様式4（機能別）'!N538" tooltip="様式４（機能別）に戻ります" display="様式4（機能別）に戻る"/>
  </hyperlinks>
  <printOptions horizontalCentered="1"/>
  <pageMargins left="0.39370078740157483" right="0.39370078740157483" top="0.59055118110236227" bottom="0.59055118110236227" header="0.35433070866141736" footer="0.27559055118110237"/>
  <pageSetup paperSize="9" scale="86" fitToHeight="0" orientation="portrait" cellComments="asDisplayed" r:id="rId1"/>
  <headerFooter>
    <oddHeader>&amp;Rver.2.0</oddHeader>
    <oddFooter>&amp;C&amp;P/&amp;N&amp;R&amp;A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D339"/>
  <sheetViews>
    <sheetView showGridLines="0" view="pageBreakPreview" zoomScale="70" zoomScaleNormal="70" zoomScaleSheetLayoutView="70" zoomScalePageLayoutView="30" workbookViewId="0">
      <selection activeCell="V20" sqref="V20"/>
    </sheetView>
  </sheetViews>
  <sheetFormatPr defaultColWidth="9" defaultRowHeight="20.100000000000001" customHeight="1" x14ac:dyDescent="0.15"/>
  <cols>
    <col min="1" max="1" width="1.875" style="5" customWidth="1"/>
    <col min="2" max="2" width="3.5" style="5" customWidth="1"/>
    <col min="3" max="3" width="6" style="5" customWidth="1"/>
    <col min="4" max="4" width="2.625" style="5" customWidth="1"/>
    <col min="5" max="5" width="2.875" style="5" customWidth="1"/>
    <col min="6" max="6" width="12.625" style="71" customWidth="1"/>
    <col min="7" max="7" width="33.625" style="72" customWidth="1"/>
    <col min="8" max="8" width="34.375" style="73" customWidth="1"/>
    <col min="9" max="9" width="10.625" style="74" customWidth="1"/>
    <col min="10" max="10" width="5.625" style="75" customWidth="1"/>
    <col min="11" max="11" width="2.375" style="75" customWidth="1"/>
    <col min="12" max="13" width="5.625" style="75" customWidth="1"/>
    <col min="14" max="14" width="7" style="75" customWidth="1"/>
    <col min="15" max="17" width="5.625" style="75" customWidth="1"/>
    <col min="18" max="18" width="10.625" style="74" customWidth="1"/>
    <col min="19" max="19" width="5.625" style="75" customWidth="1"/>
    <col min="20" max="20" width="10.625" style="71" customWidth="1"/>
    <col min="21" max="21" width="7.875" style="75" customWidth="1"/>
    <col min="22" max="22" width="6.5" style="530" customWidth="1"/>
    <col min="23" max="23" width="10.625" style="19" customWidth="1"/>
    <col min="24" max="24" width="2.625" style="11" customWidth="1"/>
    <col min="25" max="25" width="100.625" style="11" customWidth="1"/>
    <col min="26" max="26" width="9" style="11"/>
    <col min="27" max="30" width="9" style="22"/>
    <col min="31" max="16384" width="9" style="26"/>
  </cols>
  <sheetData>
    <row r="1" spans="1:30" ht="17.25" customHeight="1" x14ac:dyDescent="0.15">
      <c r="A1" s="11"/>
      <c r="B1" s="16"/>
      <c r="C1" s="16"/>
      <c r="D1" s="16"/>
      <c r="E1" s="16"/>
      <c r="F1" s="11"/>
      <c r="G1" s="17"/>
      <c r="H1" s="18"/>
      <c r="I1" s="19"/>
      <c r="J1" s="20"/>
      <c r="K1" s="20"/>
      <c r="L1" s="20"/>
      <c r="M1" s="20"/>
      <c r="N1" s="20"/>
      <c r="O1" s="20"/>
      <c r="P1" s="20"/>
      <c r="Q1" s="20"/>
      <c r="R1" s="19"/>
      <c r="S1" s="20"/>
      <c r="T1" s="11"/>
      <c r="U1" s="21"/>
      <c r="V1" s="1628" t="str">
        <f>IF(COUNTIF((W5:W332),"未入力あり"),"※このシートには未入力があります。「未入力あり」の行を確認してください。↓","✔チェック欄に未入力なし")</f>
        <v>✔チェック欄に未入力なし</v>
      </c>
      <c r="W1" s="1628"/>
    </row>
    <row r="2" spans="1:30" ht="28.5" customHeight="1" x14ac:dyDescent="0.15">
      <c r="A2" s="1640" t="s">
        <v>2294</v>
      </c>
      <c r="B2" s="1640"/>
      <c r="C2" s="1640"/>
      <c r="D2" s="1640"/>
      <c r="E2" s="1640"/>
      <c r="F2" s="1640"/>
      <c r="G2" s="1640"/>
      <c r="H2" s="1640"/>
      <c r="I2" s="1640"/>
      <c r="J2" s="1640"/>
      <c r="K2" s="1640"/>
      <c r="L2" s="1640"/>
      <c r="M2" s="1640"/>
      <c r="N2" s="1640"/>
      <c r="O2" s="1640"/>
      <c r="P2" s="1640"/>
      <c r="Q2" s="1640"/>
      <c r="R2" s="1640"/>
      <c r="S2" s="1640"/>
      <c r="T2" s="1640"/>
      <c r="U2" s="1640"/>
      <c r="V2" s="1628"/>
      <c r="W2" s="1628"/>
      <c r="X2" s="236"/>
      <c r="Y2" s="236"/>
    </row>
    <row r="3" spans="1:30" ht="24.95" customHeight="1" x14ac:dyDescent="0.15">
      <c r="A3" s="1647" t="s">
        <v>2089</v>
      </c>
      <c r="B3" s="1647"/>
      <c r="C3" s="1647"/>
      <c r="D3" s="1647"/>
      <c r="E3" s="1647"/>
      <c r="F3" s="1647"/>
      <c r="G3" s="1647"/>
      <c r="H3" s="1647"/>
      <c r="I3" s="1647"/>
      <c r="J3" s="1647"/>
      <c r="K3" s="1647"/>
      <c r="L3" s="1647"/>
      <c r="M3" s="1647"/>
      <c r="N3" s="1647"/>
      <c r="O3" s="1647"/>
      <c r="P3" s="1647"/>
      <c r="Q3" s="1647"/>
      <c r="R3" s="1647"/>
      <c r="S3" s="1647"/>
      <c r="T3" s="1647"/>
      <c r="U3" s="1647"/>
      <c r="V3" s="1628"/>
      <c r="W3" s="1628"/>
      <c r="Y3" s="1462" t="s">
        <v>561</v>
      </c>
    </row>
    <row r="4" spans="1:30" ht="9.75" customHeight="1" thickBot="1" x14ac:dyDescent="0.2">
      <c r="A4" s="16"/>
      <c r="B4" s="16"/>
      <c r="C4" s="16"/>
      <c r="D4" s="16"/>
      <c r="E4" s="16"/>
      <c r="F4" s="22"/>
      <c r="G4" s="17"/>
      <c r="H4" s="25"/>
      <c r="I4" s="23"/>
      <c r="J4" s="24"/>
      <c r="K4" s="24"/>
      <c r="L4" s="24"/>
      <c r="M4" s="24"/>
      <c r="N4" s="24"/>
      <c r="O4" s="24"/>
      <c r="P4" s="24"/>
      <c r="Q4" s="24"/>
      <c r="R4" s="23"/>
      <c r="S4" s="24"/>
      <c r="T4" s="22"/>
      <c r="U4" s="24"/>
      <c r="V4" s="1628"/>
      <c r="W4" s="1628"/>
      <c r="Y4" s="1463"/>
    </row>
    <row r="5" spans="1:30" ht="20.100000000000001" customHeight="1" thickBot="1" x14ac:dyDescent="0.2">
      <c r="A5" s="26" t="s">
        <v>433</v>
      </c>
      <c r="B5" s="26"/>
      <c r="C5" s="26"/>
      <c r="D5" s="26"/>
      <c r="E5" s="26"/>
      <c r="F5" s="22"/>
      <c r="G5" s="423" t="s">
        <v>2297</v>
      </c>
      <c r="H5" s="2" t="s">
        <v>1029</v>
      </c>
      <c r="I5" s="2"/>
      <c r="J5" s="2"/>
      <c r="K5" s="2"/>
      <c r="L5" s="2"/>
      <c r="M5" s="2"/>
      <c r="N5" s="2"/>
      <c r="O5" s="2"/>
      <c r="P5" s="2"/>
      <c r="Q5" s="2"/>
      <c r="R5" s="39"/>
      <c r="S5" s="39"/>
      <c r="T5" s="39"/>
      <c r="U5" s="24"/>
      <c r="W5" s="226" t="str">
        <f>IF(G5="","未入力あり","✔")</f>
        <v>✔</v>
      </c>
      <c r="Y5" s="1463"/>
    </row>
    <row r="6" spans="1:30" ht="20.100000000000001" customHeight="1" thickBot="1" x14ac:dyDescent="0.2">
      <c r="A6" s="26"/>
      <c r="B6" s="26"/>
      <c r="C6" s="26"/>
      <c r="D6" s="26"/>
      <c r="E6" s="26"/>
      <c r="F6" s="454" t="s">
        <v>543</v>
      </c>
      <c r="G6" s="1065" t="s">
        <v>2298</v>
      </c>
      <c r="H6" s="39" t="s">
        <v>586</v>
      </c>
      <c r="I6" s="26"/>
      <c r="J6" s="24"/>
      <c r="K6" s="24"/>
      <c r="L6" s="24"/>
      <c r="M6" s="24"/>
      <c r="N6" s="24"/>
      <c r="O6" s="24"/>
      <c r="P6" s="24"/>
      <c r="Q6" s="24"/>
      <c r="R6" s="26"/>
      <c r="S6" s="26"/>
      <c r="T6" s="26"/>
      <c r="U6" s="24"/>
      <c r="W6" s="226" t="str">
        <f>IF(G6="","未入力あり","✔")</f>
        <v>✔</v>
      </c>
      <c r="Y6" s="1463"/>
    </row>
    <row r="7" spans="1:30" s="1064" customFormat="1" ht="20.100000000000001" customHeight="1" thickBot="1" x14ac:dyDescent="0.2">
      <c r="A7" s="26"/>
      <c r="B7" s="26"/>
      <c r="C7" s="26"/>
      <c r="D7" s="26"/>
      <c r="E7" s="26"/>
      <c r="F7" s="454" t="s">
        <v>845</v>
      </c>
      <c r="G7" s="533" t="s">
        <v>2298</v>
      </c>
      <c r="H7" s="39" t="s">
        <v>586</v>
      </c>
      <c r="I7" s="26"/>
      <c r="J7" s="24"/>
      <c r="K7" s="24"/>
      <c r="L7" s="24"/>
      <c r="M7" s="24"/>
      <c r="N7" s="24"/>
      <c r="O7" s="24"/>
      <c r="P7" s="24"/>
      <c r="Q7" s="24"/>
      <c r="R7" s="26"/>
      <c r="S7" s="26"/>
      <c r="T7" s="26"/>
      <c r="U7" s="24"/>
      <c r="V7" s="1039"/>
      <c r="W7" s="226" t="str">
        <f>IF(G7="","未入力あり","✔")</f>
        <v>✔</v>
      </c>
      <c r="X7" s="1062"/>
      <c r="Y7" s="1464"/>
      <c r="Z7" s="1062"/>
      <c r="AA7" s="1063"/>
      <c r="AB7" s="1063"/>
      <c r="AC7" s="1063"/>
      <c r="AD7" s="1063"/>
    </row>
    <row r="8" spans="1:30" ht="20.100000000000001" customHeight="1" thickBot="1" x14ac:dyDescent="0.2">
      <c r="A8" s="26"/>
      <c r="B8" s="26"/>
      <c r="C8" s="26"/>
      <c r="D8" s="26"/>
      <c r="E8" s="26"/>
      <c r="F8" s="22"/>
      <c r="G8" s="27"/>
      <c r="H8" s="25"/>
      <c r="I8" s="23"/>
      <c r="J8" s="24"/>
      <c r="K8" s="24"/>
      <c r="L8" s="24"/>
      <c r="M8" s="24"/>
      <c r="N8" s="24"/>
      <c r="O8" s="24"/>
      <c r="P8" s="24"/>
      <c r="Q8" s="24"/>
      <c r="R8" s="23"/>
      <c r="S8" s="24"/>
      <c r="T8" s="22"/>
      <c r="U8" s="24"/>
      <c r="Y8" s="1463"/>
    </row>
    <row r="9" spans="1:30" ht="20.100000000000001" customHeight="1" thickBot="1" x14ac:dyDescent="0.2">
      <c r="A9" s="26" t="s">
        <v>239</v>
      </c>
      <c r="B9" s="26"/>
      <c r="C9" s="26"/>
      <c r="D9" s="26"/>
      <c r="E9" s="26"/>
      <c r="F9" s="22"/>
      <c r="G9" s="222" t="s">
        <v>2299</v>
      </c>
      <c r="H9" s="2" t="s">
        <v>591</v>
      </c>
      <c r="I9" s="16"/>
      <c r="J9" s="26" t="s">
        <v>569</v>
      </c>
      <c r="K9" s="455"/>
      <c r="L9" s="455"/>
      <c r="M9" s="16"/>
      <c r="N9" s="1458"/>
      <c r="O9" s="1450"/>
      <c r="P9" s="5" t="s">
        <v>567</v>
      </c>
      <c r="Q9" s="411"/>
      <c r="R9" s="5" t="s">
        <v>566</v>
      </c>
      <c r="S9" s="411"/>
      <c r="T9" s="16" t="s">
        <v>565</v>
      </c>
      <c r="U9" s="24"/>
      <c r="W9" s="226" t="str">
        <f>IF(OR(G9="",AND(G9&lt;&gt;"新規指定",OR(O9="",Q9="",S9=""))),"未入力あり","✔")</f>
        <v>✔</v>
      </c>
      <c r="Y9" s="1463"/>
    </row>
    <row r="10" spans="1:30" ht="20.100000000000001" customHeight="1" x14ac:dyDescent="0.15">
      <c r="A10" s="26"/>
      <c r="B10" s="26"/>
      <c r="C10" s="26"/>
      <c r="D10" s="26"/>
      <c r="E10" s="26"/>
      <c r="F10" s="22"/>
      <c r="G10" s="28"/>
      <c r="H10" s="25"/>
      <c r="I10" s="23"/>
      <c r="J10" s="24" t="s">
        <v>568</v>
      </c>
      <c r="K10" s="24"/>
      <c r="L10" s="24"/>
      <c r="M10" s="24"/>
      <c r="N10" s="24"/>
      <c r="O10" s="24"/>
      <c r="P10" s="24"/>
      <c r="Q10" s="24"/>
      <c r="R10" s="23"/>
      <c r="S10" s="24"/>
      <c r="T10" s="22"/>
      <c r="U10" s="24"/>
      <c r="Y10" s="1463"/>
    </row>
    <row r="11" spans="1:30" ht="20.100000000000001" customHeight="1" x14ac:dyDescent="0.15">
      <c r="A11" s="26" t="s">
        <v>338</v>
      </c>
      <c r="B11" s="26"/>
      <c r="C11" s="26"/>
      <c r="D11" s="26"/>
      <c r="E11" s="26"/>
      <c r="F11" s="22"/>
      <c r="G11" s="27"/>
      <c r="H11" s="25"/>
      <c r="I11" s="23"/>
      <c r="J11" s="24"/>
      <c r="K11" s="24"/>
      <c r="L11" s="24"/>
      <c r="M11" s="24"/>
      <c r="N11" s="24"/>
      <c r="O11" s="24"/>
      <c r="P11" s="24"/>
      <c r="Q11" s="24"/>
      <c r="R11" s="23"/>
      <c r="S11" s="24"/>
      <c r="T11" s="23"/>
      <c r="U11" s="430"/>
      <c r="W11" s="16"/>
      <c r="Y11" s="1463"/>
    </row>
    <row r="12" spans="1:30" ht="21.75" customHeight="1" x14ac:dyDescent="0.15">
      <c r="A12" s="514" t="s">
        <v>514</v>
      </c>
      <c r="B12" s="515"/>
      <c r="C12" s="515"/>
      <c r="D12" s="515"/>
      <c r="E12" s="515"/>
      <c r="F12" s="516"/>
      <c r="G12" s="517"/>
      <c r="H12" s="1641" t="str">
        <f>表紙①!E2</f>
        <v>和泉市立総合医療センター</v>
      </c>
      <c r="I12" s="1642"/>
      <c r="J12" s="1642"/>
      <c r="K12" s="1642"/>
      <c r="L12" s="1642"/>
      <c r="M12" s="1642"/>
      <c r="N12" s="1642"/>
      <c r="O12" s="1642"/>
      <c r="P12" s="1642"/>
      <c r="Q12" s="1642"/>
      <c r="R12" s="1642"/>
      <c r="S12" s="1642"/>
      <c r="T12" s="1643"/>
      <c r="U12" s="518"/>
      <c r="V12" s="530">
        <v>12</v>
      </c>
      <c r="Y12" s="1465"/>
    </row>
    <row r="13" spans="1:30" ht="18" thickBot="1" x14ac:dyDescent="0.2">
      <c r="A13" s="512"/>
      <c r="B13" s="34"/>
      <c r="C13" s="34"/>
      <c r="D13" s="34"/>
      <c r="E13" s="34"/>
      <c r="F13" s="35"/>
      <c r="G13" s="622"/>
      <c r="H13" s="519"/>
      <c r="I13" s="241"/>
      <c r="J13" s="241"/>
      <c r="K13" s="241"/>
      <c r="L13" s="241"/>
      <c r="M13" s="241"/>
      <c r="N13" s="241"/>
      <c r="O13" s="241"/>
      <c r="P13" s="241"/>
      <c r="Q13" s="241"/>
      <c r="R13" s="241"/>
      <c r="S13" s="241"/>
      <c r="T13" s="520"/>
      <c r="U13" s="513"/>
      <c r="V13" s="530">
        <v>13</v>
      </c>
      <c r="Y13" s="1465"/>
    </row>
    <row r="14" spans="1:30" ht="20.100000000000001" customHeight="1" thickBot="1" x14ac:dyDescent="0.2">
      <c r="A14" s="29"/>
      <c r="B14" s="30" t="s">
        <v>616</v>
      </c>
      <c r="C14" s="30"/>
      <c r="D14" s="30"/>
      <c r="E14" s="30"/>
      <c r="F14" s="31"/>
      <c r="G14" s="557"/>
      <c r="H14" s="1648" t="s">
        <v>2301</v>
      </c>
      <c r="I14" s="1649"/>
      <c r="J14" s="1649"/>
      <c r="K14" s="1649"/>
      <c r="L14" s="1649"/>
      <c r="M14" s="1649"/>
      <c r="N14" s="1649"/>
      <c r="O14" s="1649"/>
      <c r="P14" s="1649"/>
      <c r="Q14" s="1649"/>
      <c r="R14" s="1649"/>
      <c r="S14" s="1649"/>
      <c r="T14" s="1650"/>
      <c r="U14" s="464"/>
      <c r="V14" s="530">
        <v>14</v>
      </c>
      <c r="W14" s="467"/>
      <c r="Y14" s="1465"/>
    </row>
    <row r="15" spans="1:30" ht="20.100000000000001" customHeight="1" x14ac:dyDescent="0.15">
      <c r="A15" s="468" t="s">
        <v>2013</v>
      </c>
      <c r="B15" s="30"/>
      <c r="C15" s="30"/>
      <c r="D15" s="30"/>
      <c r="E15" s="30"/>
      <c r="F15" s="31"/>
      <c r="G15" s="557"/>
      <c r="H15" s="496"/>
      <c r="I15" s="496"/>
      <c r="J15" s="496"/>
      <c r="K15" s="496"/>
      <c r="L15" s="496"/>
      <c r="M15" s="496"/>
      <c r="N15" s="496"/>
      <c r="O15" s="496"/>
      <c r="P15" s="496"/>
      <c r="Q15" s="496"/>
      <c r="R15" s="496"/>
      <c r="S15" s="496"/>
      <c r="T15" s="496"/>
      <c r="U15" s="464"/>
      <c r="V15" s="530">
        <v>15</v>
      </c>
      <c r="W15" s="467"/>
      <c r="Y15" s="1465"/>
    </row>
    <row r="16" spans="1:30" ht="20.100000000000001" customHeight="1" thickBot="1" x14ac:dyDescent="0.2">
      <c r="A16" s="29" t="s">
        <v>475</v>
      </c>
      <c r="B16" s="30"/>
      <c r="C16" s="30"/>
      <c r="D16" s="30"/>
      <c r="E16" s="30"/>
      <c r="F16" s="31"/>
      <c r="G16" s="557"/>
      <c r="H16" s="469"/>
      <c r="I16" s="44"/>
      <c r="J16" s="44"/>
      <c r="K16" s="44"/>
      <c r="L16" s="44"/>
      <c r="M16" s="44"/>
      <c r="N16" s="44"/>
      <c r="O16" s="44"/>
      <c r="P16" s="44"/>
      <c r="Q16" s="44"/>
      <c r="R16" s="44"/>
      <c r="S16" s="44"/>
      <c r="T16" s="44"/>
      <c r="U16" s="32"/>
      <c r="V16" s="530">
        <v>16</v>
      </c>
      <c r="Y16" s="1465"/>
      <c r="Z16" s="1654"/>
    </row>
    <row r="17" spans="1:26" ht="20.100000000000001" customHeight="1" thickBot="1" x14ac:dyDescent="0.2">
      <c r="A17" s="29"/>
      <c r="B17" s="30" t="s">
        <v>353</v>
      </c>
      <c r="C17" s="30"/>
      <c r="D17" s="30"/>
      <c r="E17" s="30"/>
      <c r="F17" s="31"/>
      <c r="G17" s="49" t="s">
        <v>617</v>
      </c>
      <c r="H17" s="425">
        <v>5940073</v>
      </c>
      <c r="I17" s="1567"/>
      <c r="J17" s="1567"/>
      <c r="K17" s="1567"/>
      <c r="L17" s="1567"/>
      <c r="M17" s="1567"/>
      <c r="N17" s="1567"/>
      <c r="O17" s="1567"/>
      <c r="P17" s="1567"/>
      <c r="Q17" s="1567"/>
      <c r="R17" s="1567"/>
      <c r="S17" s="1567"/>
      <c r="T17" s="1567"/>
      <c r="U17" s="32"/>
      <c r="V17" s="530">
        <v>17</v>
      </c>
      <c r="W17" s="467"/>
      <c r="Y17" s="1465"/>
      <c r="Z17" s="1654"/>
    </row>
    <row r="18" spans="1:26" ht="20.100000000000001" customHeight="1" thickBot="1" x14ac:dyDescent="0.2">
      <c r="A18" s="29"/>
      <c r="B18" s="33" t="s">
        <v>434</v>
      </c>
      <c r="C18" s="557"/>
      <c r="D18" s="557"/>
      <c r="E18" s="557"/>
      <c r="F18" s="31"/>
      <c r="G18" s="470"/>
      <c r="H18" s="412" t="s">
        <v>2302</v>
      </c>
      <c r="I18" s="1651" t="s">
        <v>2303</v>
      </c>
      <c r="J18" s="1652"/>
      <c r="K18" s="1652"/>
      <c r="L18" s="1652"/>
      <c r="M18" s="1652"/>
      <c r="N18" s="1652"/>
      <c r="O18" s="1652"/>
      <c r="P18" s="1652"/>
      <c r="Q18" s="1652"/>
      <c r="R18" s="1652"/>
      <c r="S18" s="1652"/>
      <c r="T18" s="1653"/>
      <c r="U18" s="32"/>
      <c r="V18" s="530">
        <v>18</v>
      </c>
      <c r="W18" s="467"/>
      <c r="Y18" s="1465"/>
      <c r="Z18" s="1654"/>
    </row>
    <row r="19" spans="1:26" s="26" customFormat="1" ht="21" customHeight="1" thickBot="1" x14ac:dyDescent="0.2">
      <c r="A19" s="512"/>
      <c r="B19" s="521" t="s">
        <v>618</v>
      </c>
      <c r="C19" s="622"/>
      <c r="D19" s="622"/>
      <c r="E19" s="622"/>
      <c r="F19" s="35"/>
      <c r="G19" s="522"/>
      <c r="H19"/>
      <c r="I19" s="1580" t="s">
        <v>2304</v>
      </c>
      <c r="J19" s="1581"/>
      <c r="K19" s="1581"/>
      <c r="L19" s="1581"/>
      <c r="M19" s="1581"/>
      <c r="N19" s="1581"/>
      <c r="O19" s="1581"/>
      <c r="P19" s="1581"/>
      <c r="Q19" s="1581"/>
      <c r="R19" s="1581"/>
      <c r="S19" s="1581"/>
      <c r="T19" s="1582"/>
      <c r="U19" s="523"/>
      <c r="V19" s="530">
        <v>19</v>
      </c>
      <c r="W19" s="467"/>
      <c r="X19" s="11"/>
      <c r="Y19" s="1465"/>
      <c r="Z19" s="1654"/>
    </row>
    <row r="20" spans="1:26" s="26" customFormat="1" ht="20.100000000000001" customHeight="1" thickBot="1" x14ac:dyDescent="0.2">
      <c r="A20" s="29"/>
      <c r="B20" s="33" t="s">
        <v>180</v>
      </c>
      <c r="C20" s="557"/>
      <c r="D20" s="557"/>
      <c r="E20" s="557"/>
      <c r="F20" s="31"/>
      <c r="G20" s="557"/>
      <c r="H20" s="1583" t="s">
        <v>2305</v>
      </c>
      <c r="I20" s="1578"/>
      <c r="J20" s="1578"/>
      <c r="K20" s="1578"/>
      <c r="L20" s="1578"/>
      <c r="M20" s="1578"/>
      <c r="N20" s="1578"/>
      <c r="O20" s="1578"/>
      <c r="P20" s="1578"/>
      <c r="Q20" s="1578"/>
      <c r="R20" s="1578"/>
      <c r="S20" s="1578"/>
      <c r="T20" s="1579"/>
      <c r="U20" s="32"/>
      <c r="V20" s="530">
        <v>20</v>
      </c>
      <c r="W20" s="467"/>
      <c r="X20" s="11"/>
      <c r="Y20" s="1465"/>
      <c r="Z20" s="1654"/>
    </row>
    <row r="21" spans="1:26" s="26" customFormat="1" ht="20.100000000000001" customHeight="1" thickBot="1" x14ac:dyDescent="0.2">
      <c r="A21" s="29"/>
      <c r="B21" s="33" t="s">
        <v>324</v>
      </c>
      <c r="C21" s="557"/>
      <c r="D21" s="557"/>
      <c r="E21" s="557"/>
      <c r="F21" s="31"/>
      <c r="G21" s="557"/>
      <c r="H21" s="1583" t="s">
        <v>2306</v>
      </c>
      <c r="I21" s="1578"/>
      <c r="J21" s="1578"/>
      <c r="K21" s="1578"/>
      <c r="L21" s="1578"/>
      <c r="M21" s="1578"/>
      <c r="N21" s="1578"/>
      <c r="O21" s="1578"/>
      <c r="P21" s="1578"/>
      <c r="Q21" s="1578"/>
      <c r="R21" s="1578"/>
      <c r="S21" s="1578"/>
      <c r="T21" s="1579"/>
      <c r="U21" s="32"/>
      <c r="V21" s="530">
        <v>21</v>
      </c>
      <c r="W21" s="23"/>
      <c r="X21" s="11"/>
      <c r="Y21" s="1465"/>
      <c r="Z21" s="1654"/>
    </row>
    <row r="22" spans="1:26" s="26" customFormat="1" ht="20.100000000000001" customHeight="1" thickBot="1" x14ac:dyDescent="0.2">
      <c r="A22" s="29"/>
      <c r="B22" s="33" t="s">
        <v>325</v>
      </c>
      <c r="C22" s="557"/>
      <c r="D22" s="557"/>
      <c r="E22" s="557"/>
      <c r="F22" s="31"/>
      <c r="G22" s="557"/>
      <c r="H22" s="1577" t="s">
        <v>2307</v>
      </c>
      <c r="I22" s="1578"/>
      <c r="J22" s="1578"/>
      <c r="K22" s="1578"/>
      <c r="L22" s="1578"/>
      <c r="M22" s="1578"/>
      <c r="N22" s="1578"/>
      <c r="O22" s="1578"/>
      <c r="P22" s="1578"/>
      <c r="Q22" s="1578"/>
      <c r="R22" s="1578"/>
      <c r="S22" s="1578"/>
      <c r="T22" s="1579"/>
      <c r="U22" s="32"/>
      <c r="V22" s="530">
        <v>22</v>
      </c>
      <c r="W22" s="23"/>
      <c r="X22" s="11"/>
      <c r="Y22" s="1465"/>
      <c r="Z22" s="1654"/>
    </row>
    <row r="23" spans="1:26" s="26" customFormat="1" ht="20.100000000000001" customHeight="1" thickBot="1" x14ac:dyDescent="0.2">
      <c r="A23" s="29"/>
      <c r="B23" s="33" t="s">
        <v>619</v>
      </c>
      <c r="C23" s="557"/>
      <c r="D23" s="557"/>
      <c r="E23" s="557"/>
      <c r="F23" s="31"/>
      <c r="G23" s="557"/>
      <c r="H23" s="1577" t="s">
        <v>2308</v>
      </c>
      <c r="I23" s="1578"/>
      <c r="J23" s="1578"/>
      <c r="K23" s="1578"/>
      <c r="L23" s="1578"/>
      <c r="M23" s="1578"/>
      <c r="N23" s="1578"/>
      <c r="O23" s="1578"/>
      <c r="P23" s="1578"/>
      <c r="Q23" s="1578"/>
      <c r="R23" s="1578"/>
      <c r="S23" s="1578"/>
      <c r="T23" s="1579"/>
      <c r="U23" s="32"/>
      <c r="V23" s="530">
        <v>23</v>
      </c>
      <c r="W23" s="23"/>
      <c r="X23" s="11"/>
      <c r="Y23" s="1465"/>
      <c r="Z23" s="1654"/>
    </row>
    <row r="24" spans="1:26" s="26" customFormat="1" ht="20.100000000000001" customHeight="1" thickBot="1" x14ac:dyDescent="0.2">
      <c r="A24" s="29"/>
      <c r="B24" s="30" t="s">
        <v>339</v>
      </c>
      <c r="C24" s="30"/>
      <c r="D24" s="30"/>
      <c r="E24" s="30"/>
      <c r="F24" s="31"/>
      <c r="G24" s="557"/>
      <c r="H24" s="1644" t="s">
        <v>2491</v>
      </c>
      <c r="I24" s="1645"/>
      <c r="J24" s="1645"/>
      <c r="K24" s="1645"/>
      <c r="L24" s="1645"/>
      <c r="M24" s="1645"/>
      <c r="N24" s="1645"/>
      <c r="O24" s="1645"/>
      <c r="P24" s="1645"/>
      <c r="Q24" s="1645"/>
      <c r="R24" s="1645"/>
      <c r="S24" s="1645"/>
      <c r="T24" s="1646"/>
      <c r="U24" s="32"/>
      <c r="V24" s="530">
        <v>24</v>
      </c>
      <c r="W24" s="467"/>
      <c r="X24" s="11"/>
      <c r="Y24" s="1465"/>
      <c r="Z24" s="1654"/>
    </row>
    <row r="25" spans="1:26" s="26" customFormat="1" ht="20.100000000000001" customHeight="1" x14ac:dyDescent="0.15">
      <c r="A25" s="468" t="s">
        <v>2014</v>
      </c>
      <c r="B25" s="30"/>
      <c r="C25" s="30"/>
      <c r="D25" s="30"/>
      <c r="E25" s="30"/>
      <c r="F25" s="31"/>
      <c r="G25" s="557"/>
      <c r="H25" s="1638"/>
      <c r="I25" s="1639"/>
      <c r="J25" s="1639"/>
      <c r="K25" s="1639"/>
      <c r="L25" s="1639"/>
      <c r="M25" s="1639"/>
      <c r="N25" s="1639"/>
      <c r="O25" s="1639"/>
      <c r="P25" s="1639"/>
      <c r="Q25" s="1639"/>
      <c r="R25" s="1639"/>
      <c r="S25" s="1639"/>
      <c r="T25" s="1639"/>
      <c r="U25" s="36"/>
      <c r="V25" s="530">
        <v>25</v>
      </c>
      <c r="W25" s="19"/>
      <c r="X25" s="11"/>
      <c r="Y25" s="1465"/>
      <c r="Z25" s="1654"/>
    </row>
    <row r="26" spans="1:26" s="26" customFormat="1" ht="27" customHeight="1" x14ac:dyDescent="0.15">
      <c r="A26" s="29" t="s">
        <v>2015</v>
      </c>
      <c r="B26" s="30"/>
      <c r="C26" s="30"/>
      <c r="D26" s="30"/>
      <c r="E26" s="30"/>
      <c r="F26" s="33"/>
      <c r="G26" s="557"/>
      <c r="H26" s="1584"/>
      <c r="I26" s="1585"/>
      <c r="J26" s="34"/>
      <c r="K26" s="34"/>
      <c r="L26" s="34"/>
      <c r="M26" s="34"/>
      <c r="N26" s="34"/>
      <c r="O26" s="34"/>
      <c r="P26" s="34"/>
      <c r="Q26" s="34"/>
      <c r="R26" s="1585"/>
      <c r="S26" s="34"/>
      <c r="T26" s="34"/>
      <c r="U26" s="37"/>
      <c r="V26" s="530">
        <v>26</v>
      </c>
      <c r="W26" s="19"/>
      <c r="X26" s="11"/>
      <c r="Y26" s="1465"/>
      <c r="Z26" s="11"/>
    </row>
    <row r="27" spans="1:26" s="26" customFormat="1" ht="18" thickBot="1" x14ac:dyDescent="0.2">
      <c r="A27" s="29"/>
      <c r="B27" s="33" t="s">
        <v>305</v>
      </c>
      <c r="C27" s="30"/>
      <c r="D27" s="30"/>
      <c r="E27" s="30"/>
      <c r="F27" s="33"/>
      <c r="G27" s="557"/>
      <c r="H27" s="466"/>
      <c r="I27" s="43"/>
      <c r="J27" s="13"/>
      <c r="K27" s="13"/>
      <c r="L27" s="13"/>
      <c r="M27" s="13"/>
      <c r="N27" s="13"/>
      <c r="O27" s="13"/>
      <c r="P27" s="13"/>
      <c r="Q27" s="13"/>
      <c r="R27" s="43"/>
      <c r="S27" s="13"/>
      <c r="T27" s="466"/>
      <c r="U27" s="36"/>
      <c r="V27" s="530">
        <v>27</v>
      </c>
      <c r="W27" s="19"/>
      <c r="X27" s="11"/>
      <c r="Y27" s="1465"/>
      <c r="Z27" s="11"/>
    </row>
    <row r="28" spans="1:26" s="26" customFormat="1" ht="20.100000000000001" customHeight="1" thickBot="1" x14ac:dyDescent="0.2">
      <c r="A28" s="29"/>
      <c r="B28" s="30"/>
      <c r="C28" s="30" t="s">
        <v>469</v>
      </c>
      <c r="D28" s="557"/>
      <c r="E28" s="30"/>
      <c r="F28" s="44"/>
      <c r="G28" s="557"/>
      <c r="H28" s="466"/>
      <c r="I28" s="45"/>
      <c r="J28" s="13"/>
      <c r="K28" s="13"/>
      <c r="L28" s="13"/>
      <c r="M28" s="13"/>
      <c r="N28" s="13"/>
      <c r="O28" s="13"/>
      <c r="P28" s="13"/>
      <c r="Q28" s="13"/>
      <c r="R28" s="7">
        <v>307</v>
      </c>
      <c r="S28" s="31" t="s">
        <v>478</v>
      </c>
      <c r="T28" s="466"/>
      <c r="U28" s="36"/>
      <c r="V28" s="530">
        <v>28</v>
      </c>
      <c r="W28" s="226" t="str">
        <f>IF(R28="","未入力あり","✔")</f>
        <v>✔</v>
      </c>
      <c r="X28" s="11"/>
      <c r="Y28" s="1465"/>
      <c r="Z28" s="11"/>
    </row>
    <row r="29" spans="1:26" s="26" customFormat="1" ht="20.100000000000001" customHeight="1" thickBot="1" x14ac:dyDescent="0.2">
      <c r="A29" s="29"/>
      <c r="B29" s="44"/>
      <c r="C29" s="33" t="s">
        <v>326</v>
      </c>
      <c r="D29" s="557"/>
      <c r="E29" s="30"/>
      <c r="F29" s="44"/>
      <c r="G29" s="557"/>
      <c r="H29" s="466"/>
      <c r="I29" s="45"/>
      <c r="J29" s="13"/>
      <c r="K29" s="13"/>
      <c r="L29" s="13"/>
      <c r="M29" s="13"/>
      <c r="N29" s="13"/>
      <c r="O29" s="13"/>
      <c r="P29" s="13"/>
      <c r="Q29" s="13"/>
      <c r="R29" s="7">
        <v>0</v>
      </c>
      <c r="S29" s="31" t="s">
        <v>478</v>
      </c>
      <c r="T29" s="466"/>
      <c r="U29" s="36"/>
      <c r="V29" s="530">
        <v>29</v>
      </c>
      <c r="W29" s="226" t="str">
        <f>IF(R29="","未入力あり","✔")</f>
        <v>✔</v>
      </c>
      <c r="X29" s="11"/>
      <c r="Y29" s="1465"/>
      <c r="Z29" s="11"/>
    </row>
    <row r="30" spans="1:26" s="26" customFormat="1" ht="20.100000000000001" customHeight="1" thickBot="1" x14ac:dyDescent="0.2">
      <c r="A30" s="29"/>
      <c r="B30" s="44"/>
      <c r="C30" s="33" t="s">
        <v>327</v>
      </c>
      <c r="D30" s="557"/>
      <c r="E30" s="30"/>
      <c r="F30" s="44"/>
      <c r="G30" s="557"/>
      <c r="H30" s="466"/>
      <c r="I30" s="45"/>
      <c r="J30" s="13"/>
      <c r="K30" s="13"/>
      <c r="L30" s="13"/>
      <c r="M30" s="13"/>
      <c r="N30" s="13"/>
      <c r="O30" s="13"/>
      <c r="P30" s="13"/>
      <c r="Q30" s="13"/>
      <c r="R30" s="7">
        <v>307</v>
      </c>
      <c r="S30" s="31" t="s">
        <v>478</v>
      </c>
      <c r="T30" s="466"/>
      <c r="U30" s="36"/>
      <c r="V30" s="530">
        <v>30</v>
      </c>
      <c r="W30" s="226" t="str">
        <f>IF(R30="","未入力あり","✔")</f>
        <v>✔</v>
      </c>
      <c r="X30" s="11"/>
      <c r="Y30" s="1465"/>
      <c r="Z30" s="11"/>
    </row>
    <row r="31" spans="1:26" s="26" customFormat="1" ht="20.100000000000001" customHeight="1" thickBot="1" x14ac:dyDescent="0.2">
      <c r="A31" s="29"/>
      <c r="B31" s="30"/>
      <c r="C31" s="30" t="s">
        <v>328</v>
      </c>
      <c r="D31" s="30"/>
      <c r="E31" s="30"/>
      <c r="F31" s="44"/>
      <c r="G31" s="557"/>
      <c r="H31" s="466"/>
      <c r="I31" s="45"/>
      <c r="J31" s="13"/>
      <c r="K31" s="13"/>
      <c r="L31" s="13"/>
      <c r="M31" s="13"/>
      <c r="N31" s="13"/>
      <c r="O31" s="13"/>
      <c r="P31" s="13"/>
      <c r="Q31" s="13"/>
      <c r="R31" s="7">
        <v>78</v>
      </c>
      <c r="S31" s="31" t="s">
        <v>478</v>
      </c>
      <c r="T31" s="466"/>
      <c r="U31" s="36"/>
      <c r="V31" s="530">
        <v>31</v>
      </c>
      <c r="W31" s="226" t="str">
        <f>IF(R31="","未入力あり","✔")</f>
        <v>✔</v>
      </c>
      <c r="X31" s="22"/>
      <c r="Y31" s="1465"/>
      <c r="Z31" s="11"/>
    </row>
    <row r="32" spans="1:26" s="26" customFormat="1" ht="20.100000000000001" customHeight="1" x14ac:dyDescent="0.15">
      <c r="A32" s="29"/>
      <c r="B32" s="31"/>
      <c r="C32" s="621"/>
      <c r="D32" s="620"/>
      <c r="E32" s="620"/>
      <c r="F32" s="623"/>
      <c r="G32" s="620"/>
      <c r="H32" s="466"/>
      <c r="I32" s="45"/>
      <c r="J32" s="13"/>
      <c r="K32" s="13"/>
      <c r="L32" s="13"/>
      <c r="M32" s="13"/>
      <c r="N32" s="13"/>
      <c r="O32" s="13"/>
      <c r="P32" s="13"/>
      <c r="Q32" s="13"/>
      <c r="R32" s="47"/>
      <c r="S32" s="31"/>
      <c r="T32" s="466"/>
      <c r="U32" s="36"/>
      <c r="V32" s="530">
        <v>32</v>
      </c>
      <c r="W32" s="19"/>
      <c r="X32" s="11"/>
      <c r="Y32" s="1465"/>
      <c r="Z32" s="11"/>
    </row>
    <row r="33" spans="1:26" s="26" customFormat="1" ht="19.5" customHeight="1" thickBot="1" x14ac:dyDescent="0.2">
      <c r="A33" s="29" t="s">
        <v>2016</v>
      </c>
      <c r="B33" s="30"/>
      <c r="C33" s="30"/>
      <c r="D33" s="30"/>
      <c r="E33" s="30"/>
      <c r="F33" s="33"/>
      <c r="G33" s="557"/>
      <c r="H33" s="465"/>
      <c r="I33" s="48"/>
      <c r="J33" s="31"/>
      <c r="K33" s="31"/>
      <c r="L33" s="31"/>
      <c r="M33" s="31"/>
      <c r="N33" s="31"/>
      <c r="O33" s="31"/>
      <c r="P33" s="31"/>
      <c r="Q33" s="31"/>
      <c r="R33" s="45"/>
      <c r="S33" s="31"/>
      <c r="T33" s="557"/>
      <c r="U33" s="36"/>
      <c r="V33" s="530">
        <v>33</v>
      </c>
      <c r="W33" s="19"/>
      <c r="X33" s="11"/>
      <c r="Y33" s="1465"/>
      <c r="Z33" s="11"/>
    </row>
    <row r="34" spans="1:26" s="26" customFormat="1" ht="18" thickBot="1" x14ac:dyDescent="0.2">
      <c r="A34" s="29"/>
      <c r="B34" s="33" t="s">
        <v>531</v>
      </c>
      <c r="C34" s="31"/>
      <c r="D34" s="31"/>
      <c r="E34" s="31"/>
      <c r="F34" s="31"/>
      <c r="G34" s="31"/>
      <c r="H34" s="466"/>
      <c r="I34" s="43"/>
      <c r="J34" s="13"/>
      <c r="K34" s="13"/>
      <c r="L34" s="13"/>
      <c r="M34" s="13"/>
      <c r="N34" s="13"/>
      <c r="O34" s="13"/>
      <c r="P34" s="13"/>
      <c r="Q34" s="13"/>
      <c r="R34" s="7">
        <v>275</v>
      </c>
      <c r="S34" s="31" t="s">
        <v>478</v>
      </c>
      <c r="T34" s="466"/>
      <c r="U34" s="36"/>
      <c r="V34" s="530">
        <v>34</v>
      </c>
      <c r="W34" s="19"/>
      <c r="X34" s="11"/>
      <c r="Y34" s="1465"/>
      <c r="Z34" s="11"/>
    </row>
    <row r="35" spans="1:26" s="26" customFormat="1" ht="20.100000000000001" customHeight="1" thickBot="1" x14ac:dyDescent="0.2">
      <c r="A35" s="29"/>
      <c r="B35" s="44"/>
      <c r="C35" s="1633" t="s">
        <v>181</v>
      </c>
      <c r="D35" s="1633"/>
      <c r="E35" s="1633"/>
      <c r="F35" s="1633"/>
      <c r="G35" s="1633"/>
      <c r="H35" s="49"/>
      <c r="I35" s="45"/>
      <c r="J35" s="13"/>
      <c r="K35" s="13"/>
      <c r="L35" s="13"/>
      <c r="M35" s="13"/>
      <c r="N35" s="13"/>
      <c r="O35" s="13"/>
      <c r="P35" s="13"/>
      <c r="Q35" s="13"/>
      <c r="R35" s="7">
        <v>0</v>
      </c>
      <c r="S35" s="31" t="s">
        <v>478</v>
      </c>
      <c r="T35" s="466"/>
      <c r="U35" s="36"/>
      <c r="V35" s="530">
        <v>35</v>
      </c>
      <c r="W35" s="226" t="str">
        <f t="shared" ref="W35:W46" si="0">IF(R34="","未入力あり","✔")</f>
        <v>✔</v>
      </c>
      <c r="X35" s="11"/>
      <c r="Y35" s="1465"/>
      <c r="Z35" s="1654"/>
    </row>
    <row r="36" spans="1:26" s="26" customFormat="1" ht="18" thickBot="1" x14ac:dyDescent="0.2">
      <c r="A36" s="29"/>
      <c r="B36" s="44"/>
      <c r="C36" s="1633" t="s">
        <v>182</v>
      </c>
      <c r="D36" s="1633"/>
      <c r="E36" s="1633"/>
      <c r="F36" s="1633"/>
      <c r="G36" s="1633"/>
      <c r="H36" s="49"/>
      <c r="I36" s="45"/>
      <c r="J36" s="13"/>
      <c r="K36" s="13"/>
      <c r="L36" s="13"/>
      <c r="M36" s="13"/>
      <c r="N36" s="13"/>
      <c r="O36" s="13"/>
      <c r="P36" s="13"/>
      <c r="Q36" s="13"/>
      <c r="R36" s="7">
        <v>0</v>
      </c>
      <c r="S36" s="31" t="s">
        <v>478</v>
      </c>
      <c r="T36" s="466"/>
      <c r="U36" s="36"/>
      <c r="V36" s="530">
        <v>36</v>
      </c>
      <c r="W36" s="226" t="str">
        <f t="shared" si="0"/>
        <v>✔</v>
      </c>
      <c r="X36" s="11"/>
      <c r="Y36" s="1465"/>
      <c r="Z36" s="1654"/>
    </row>
    <row r="37" spans="1:26" s="26" customFormat="1" ht="20.100000000000001" customHeight="1" thickBot="1" x14ac:dyDescent="0.2">
      <c r="A37" s="29"/>
      <c r="B37" s="44"/>
      <c r="C37" s="1633" t="s">
        <v>620</v>
      </c>
      <c r="D37" s="1633"/>
      <c r="E37" s="1633"/>
      <c r="F37" s="1633"/>
      <c r="G37" s="1633"/>
      <c r="H37" s="49"/>
      <c r="I37" s="45"/>
      <c r="J37" s="13"/>
      <c r="K37" s="13"/>
      <c r="L37" s="13"/>
      <c r="M37" s="13"/>
      <c r="N37" s="13"/>
      <c r="O37" s="13"/>
      <c r="P37" s="13"/>
      <c r="Q37" s="13"/>
      <c r="R37" s="7">
        <v>0</v>
      </c>
      <c r="S37" s="31" t="s">
        <v>478</v>
      </c>
      <c r="T37" s="466"/>
      <c r="U37" s="36"/>
      <c r="V37" s="530">
        <v>37</v>
      </c>
      <c r="W37" s="226" t="str">
        <f t="shared" si="0"/>
        <v>✔</v>
      </c>
      <c r="X37" s="11"/>
      <c r="Y37" s="1465"/>
      <c r="Z37" s="1654"/>
    </row>
    <row r="38" spans="1:26" s="26" customFormat="1" ht="20.100000000000001" customHeight="1" thickBot="1" x14ac:dyDescent="0.2">
      <c r="A38" s="29"/>
      <c r="B38" s="44"/>
      <c r="C38" s="1633" t="s">
        <v>183</v>
      </c>
      <c r="D38" s="1633"/>
      <c r="E38" s="1633"/>
      <c r="F38" s="1633"/>
      <c r="G38" s="1633"/>
      <c r="H38" s="49"/>
      <c r="I38" s="45"/>
      <c r="J38" s="13"/>
      <c r="K38" s="13"/>
      <c r="L38" s="13"/>
      <c r="M38" s="13"/>
      <c r="N38" s="13"/>
      <c r="O38" s="13"/>
      <c r="P38" s="13"/>
      <c r="Q38" s="13"/>
      <c r="R38" s="7">
        <v>0</v>
      </c>
      <c r="S38" s="31" t="s">
        <v>478</v>
      </c>
      <c r="T38" s="466"/>
      <c r="U38" s="36"/>
      <c r="V38" s="530">
        <v>38</v>
      </c>
      <c r="W38" s="226" t="str">
        <f t="shared" si="0"/>
        <v>✔</v>
      </c>
      <c r="X38" s="11"/>
      <c r="Y38" s="1465"/>
      <c r="Z38" s="1654"/>
    </row>
    <row r="39" spans="1:26" s="26" customFormat="1" ht="20.100000000000001" customHeight="1" thickBot="1" x14ac:dyDescent="0.2">
      <c r="A39" s="29"/>
      <c r="B39" s="44"/>
      <c r="C39" s="1633" t="s">
        <v>168</v>
      </c>
      <c r="D39" s="1633"/>
      <c r="E39" s="1633"/>
      <c r="F39" s="1633"/>
      <c r="G39" s="1633"/>
      <c r="H39" s="49"/>
      <c r="I39" s="45"/>
      <c r="J39" s="13"/>
      <c r="K39" s="13"/>
      <c r="L39" s="13"/>
      <c r="M39" s="13"/>
      <c r="N39" s="13"/>
      <c r="O39" s="13"/>
      <c r="P39" s="13"/>
      <c r="Q39" s="13"/>
      <c r="R39" s="7">
        <v>8</v>
      </c>
      <c r="S39" s="31" t="s">
        <v>478</v>
      </c>
      <c r="T39" s="466"/>
      <c r="U39" s="36"/>
      <c r="V39" s="530">
        <v>39</v>
      </c>
      <c r="W39" s="226" t="str">
        <f t="shared" si="0"/>
        <v>✔</v>
      </c>
      <c r="X39" s="11"/>
      <c r="Y39" s="1465"/>
      <c r="Z39" s="1654"/>
    </row>
    <row r="40" spans="1:26" s="26" customFormat="1" ht="20.100000000000001" customHeight="1" thickBot="1" x14ac:dyDescent="0.2">
      <c r="A40" s="29"/>
      <c r="B40" s="44"/>
      <c r="C40" s="1633" t="s">
        <v>184</v>
      </c>
      <c r="D40" s="1633"/>
      <c r="E40" s="1633"/>
      <c r="F40" s="1633"/>
      <c r="G40" s="1633"/>
      <c r="H40" s="49"/>
      <c r="I40" s="45"/>
      <c r="J40" s="13"/>
      <c r="K40" s="13"/>
      <c r="L40" s="13"/>
      <c r="M40" s="13"/>
      <c r="N40" s="13"/>
      <c r="O40" s="13"/>
      <c r="P40" s="13"/>
      <c r="Q40" s="13"/>
      <c r="R40" s="7">
        <v>0</v>
      </c>
      <c r="S40" s="31" t="s">
        <v>478</v>
      </c>
      <c r="T40" s="466"/>
      <c r="U40" s="36"/>
      <c r="V40" s="530">
        <v>40</v>
      </c>
      <c r="W40" s="226" t="str">
        <f t="shared" si="0"/>
        <v>✔</v>
      </c>
      <c r="X40" s="11"/>
      <c r="Y40" s="1465"/>
      <c r="Z40" s="1654"/>
    </row>
    <row r="41" spans="1:26" s="26" customFormat="1" ht="20.100000000000001" customHeight="1" thickBot="1" x14ac:dyDescent="0.2">
      <c r="A41" s="29"/>
      <c r="B41" s="44"/>
      <c r="C41" s="1633" t="s">
        <v>185</v>
      </c>
      <c r="D41" s="1633"/>
      <c r="E41" s="1633"/>
      <c r="F41" s="1633"/>
      <c r="G41" s="1633"/>
      <c r="H41" s="49"/>
      <c r="I41" s="45"/>
      <c r="J41" s="13"/>
      <c r="K41" s="13"/>
      <c r="L41" s="13"/>
      <c r="M41" s="13"/>
      <c r="N41" s="13"/>
      <c r="O41" s="13"/>
      <c r="P41" s="13"/>
      <c r="Q41" s="13"/>
      <c r="R41" s="7">
        <v>17</v>
      </c>
      <c r="S41" s="31" t="s">
        <v>478</v>
      </c>
      <c r="T41" s="466"/>
      <c r="U41" s="36"/>
      <c r="V41" s="530">
        <v>41</v>
      </c>
      <c r="W41" s="226" t="str">
        <f t="shared" si="0"/>
        <v>✔</v>
      </c>
      <c r="X41" s="11"/>
      <c r="Y41" s="1465"/>
      <c r="Z41" s="1654"/>
    </row>
    <row r="42" spans="1:26" s="26" customFormat="1" ht="20.100000000000001" customHeight="1" thickBot="1" x14ac:dyDescent="0.2">
      <c r="A42" s="29"/>
      <c r="B42" s="44"/>
      <c r="C42" s="1633" t="s">
        <v>186</v>
      </c>
      <c r="D42" s="1633"/>
      <c r="E42" s="1633"/>
      <c r="F42" s="1633"/>
      <c r="G42" s="1633"/>
      <c r="H42" s="49"/>
      <c r="I42" s="45"/>
      <c r="J42" s="13"/>
      <c r="K42" s="13"/>
      <c r="L42" s="13"/>
      <c r="M42" s="13"/>
      <c r="N42" s="13"/>
      <c r="O42" s="13"/>
      <c r="P42" s="13"/>
      <c r="Q42" s="13"/>
      <c r="R42" s="7">
        <v>0</v>
      </c>
      <c r="S42" s="31" t="s">
        <v>478</v>
      </c>
      <c r="T42" s="466"/>
      <c r="U42" s="36"/>
      <c r="V42" s="530">
        <v>42</v>
      </c>
      <c r="W42" s="226" t="str">
        <f t="shared" si="0"/>
        <v>✔</v>
      </c>
      <c r="X42" s="11"/>
      <c r="Y42" s="1465"/>
      <c r="Z42" s="1654"/>
    </row>
    <row r="43" spans="1:26" s="26" customFormat="1" ht="20.100000000000001" customHeight="1" thickBot="1" x14ac:dyDescent="0.2">
      <c r="A43" s="29"/>
      <c r="B43" s="44"/>
      <c r="C43" s="1633" t="s">
        <v>187</v>
      </c>
      <c r="D43" s="1633"/>
      <c r="E43" s="1633"/>
      <c r="F43" s="1633"/>
      <c r="G43" s="1633"/>
      <c r="H43" s="49"/>
      <c r="I43" s="45"/>
      <c r="J43" s="13"/>
      <c r="K43" s="13"/>
      <c r="L43" s="13"/>
      <c r="M43" s="13"/>
      <c r="N43" s="13"/>
      <c r="O43" s="13"/>
      <c r="P43" s="13"/>
      <c r="Q43" s="13"/>
      <c r="R43" s="7">
        <v>0</v>
      </c>
      <c r="S43" s="31" t="s">
        <v>478</v>
      </c>
      <c r="T43" s="466"/>
      <c r="U43" s="36"/>
      <c r="V43" s="530">
        <v>43</v>
      </c>
      <c r="W43" s="226" t="str">
        <f t="shared" si="0"/>
        <v>✔</v>
      </c>
      <c r="X43" s="11"/>
      <c r="Y43" s="1465"/>
      <c r="Z43" s="1654"/>
    </row>
    <row r="44" spans="1:26" s="26" customFormat="1" ht="20.100000000000001" customHeight="1" thickBot="1" x14ac:dyDescent="0.2">
      <c r="A44" s="29"/>
      <c r="B44" s="44"/>
      <c r="C44" s="620" t="s">
        <v>621</v>
      </c>
      <c r="D44" s="620"/>
      <c r="E44" s="620"/>
      <c r="F44" s="620"/>
      <c r="G44" s="620"/>
      <c r="H44" s="49"/>
      <c r="I44" s="45"/>
      <c r="J44" s="13"/>
      <c r="K44" s="13"/>
      <c r="L44" s="13"/>
      <c r="M44" s="13"/>
      <c r="N44" s="13"/>
      <c r="O44" s="13"/>
      <c r="P44" s="13"/>
      <c r="Q44" s="13"/>
      <c r="R44" s="7">
        <v>0</v>
      </c>
      <c r="S44" s="31" t="s">
        <v>478</v>
      </c>
      <c r="T44" s="466"/>
      <c r="U44" s="36"/>
      <c r="V44" s="530">
        <v>44</v>
      </c>
      <c r="W44" s="226" t="str">
        <f t="shared" si="0"/>
        <v>✔</v>
      </c>
      <c r="X44" s="11"/>
      <c r="Y44" s="1465"/>
      <c r="Z44" s="1654"/>
    </row>
    <row r="45" spans="1:26" s="26" customFormat="1" ht="20.100000000000001" customHeight="1" thickBot="1" x14ac:dyDescent="0.2">
      <c r="A45" s="29"/>
      <c r="B45" s="44"/>
      <c r="C45" s="1633" t="s">
        <v>2149</v>
      </c>
      <c r="D45" s="1633"/>
      <c r="E45" s="1633"/>
      <c r="F45" s="1633"/>
      <c r="G45" s="1633"/>
      <c r="H45" s="49"/>
      <c r="I45" s="45"/>
      <c r="J45" s="13"/>
      <c r="K45" s="13"/>
      <c r="L45" s="13"/>
      <c r="M45" s="13"/>
      <c r="N45" s="13"/>
      <c r="O45" s="13"/>
      <c r="P45" s="13"/>
      <c r="Q45" s="13"/>
      <c r="R45" s="7">
        <v>0</v>
      </c>
      <c r="S45" s="31" t="s">
        <v>478</v>
      </c>
      <c r="T45" s="466"/>
      <c r="U45" s="36"/>
      <c r="V45" s="530">
        <v>45</v>
      </c>
      <c r="W45" s="226" t="str">
        <f t="shared" si="0"/>
        <v>✔</v>
      </c>
      <c r="X45" s="11"/>
      <c r="Y45" s="1465"/>
      <c r="Z45" s="1654"/>
    </row>
    <row r="46" spans="1:26" s="26" customFormat="1" ht="20.100000000000001" customHeight="1" thickBot="1" x14ac:dyDescent="0.2">
      <c r="A46" s="29"/>
      <c r="B46" s="44"/>
      <c r="C46" s="1633" t="s">
        <v>169</v>
      </c>
      <c r="D46" s="1633"/>
      <c r="E46" s="1633"/>
      <c r="F46" s="1633"/>
      <c r="G46" s="1633"/>
      <c r="H46" s="466"/>
      <c r="I46" s="45"/>
      <c r="J46" s="13"/>
      <c r="K46" s="13"/>
      <c r="L46" s="13"/>
      <c r="M46" s="13"/>
      <c r="N46" s="13"/>
      <c r="O46" s="13"/>
      <c r="P46" s="13"/>
      <c r="Q46" s="13"/>
      <c r="R46" s="7">
        <v>24</v>
      </c>
      <c r="S46" s="13"/>
      <c r="T46" s="466"/>
      <c r="U46" s="36"/>
      <c r="V46" s="530">
        <v>46</v>
      </c>
      <c r="W46" s="226" t="str">
        <f t="shared" si="0"/>
        <v>✔</v>
      </c>
      <c r="X46" s="11"/>
      <c r="Y46" s="1465"/>
      <c r="Z46" s="1654"/>
    </row>
    <row r="47" spans="1:26" s="26" customFormat="1" ht="19.5" customHeight="1" x14ac:dyDescent="0.15">
      <c r="A47" s="29"/>
      <c r="B47" s="44"/>
      <c r="C47" s="33"/>
      <c r="D47" s="33"/>
      <c r="E47" s="30"/>
      <c r="F47" s="31"/>
      <c r="G47" s="557"/>
      <c r="H47" s="466"/>
      <c r="I47" s="45"/>
      <c r="J47" s="13"/>
      <c r="K47" s="13"/>
      <c r="L47" s="13"/>
      <c r="M47" s="13"/>
      <c r="N47" s="13"/>
      <c r="O47" s="13"/>
      <c r="P47" s="13"/>
      <c r="Q47" s="13"/>
      <c r="T47" s="466"/>
      <c r="U47" s="36"/>
      <c r="V47" s="530">
        <v>47</v>
      </c>
      <c r="W47" s="19"/>
      <c r="X47" s="11"/>
      <c r="Y47" s="1465"/>
      <c r="Z47" s="11"/>
    </row>
    <row r="48" spans="1:26" s="26" customFormat="1" ht="20.100000000000001" customHeight="1" thickBot="1" x14ac:dyDescent="0.2">
      <c r="A48" s="29"/>
      <c r="B48" s="33" t="s">
        <v>2090</v>
      </c>
      <c r="C48" s="1061"/>
      <c r="D48" s="1061"/>
      <c r="E48" s="1061"/>
      <c r="F48" s="1061"/>
      <c r="G48" s="1061"/>
      <c r="H48" s="49"/>
      <c r="I48" s="45"/>
      <c r="J48" s="31"/>
      <c r="K48" s="31"/>
      <c r="L48" s="31"/>
      <c r="M48" s="31"/>
      <c r="N48" s="31"/>
      <c r="O48" s="31"/>
      <c r="P48" s="31"/>
      <c r="Q48" s="31"/>
      <c r="R48" s="53"/>
      <c r="S48" s="13"/>
      <c r="T48" s="557"/>
      <c r="U48" s="36"/>
      <c r="V48" s="530">
        <v>48</v>
      </c>
      <c r="W48" s="19"/>
      <c r="X48" s="11"/>
      <c r="Y48" s="1465"/>
      <c r="Z48" s="11"/>
    </row>
    <row r="49" spans="1:26" s="26" customFormat="1" ht="20.100000000000001" customHeight="1" thickBot="1" x14ac:dyDescent="0.2">
      <c r="A49" s="471"/>
      <c r="B49" s="472"/>
      <c r="C49" s="478" t="s">
        <v>337</v>
      </c>
      <c r="D49" s="478"/>
      <c r="E49" s="478"/>
      <c r="F49" s="478"/>
      <c r="G49" s="478"/>
      <c r="H49" s="479" t="s">
        <v>622</v>
      </c>
      <c r="I49" s="474"/>
      <c r="J49" s="476"/>
      <c r="K49" s="476"/>
      <c r="L49" s="476"/>
      <c r="M49" s="476"/>
      <c r="N49" s="476"/>
      <c r="O49" s="476"/>
      <c r="P49" s="476"/>
      <c r="Q49" s="476"/>
      <c r="R49" s="410" t="s">
        <v>2309</v>
      </c>
      <c r="S49" s="478" t="s">
        <v>611</v>
      </c>
      <c r="T49" s="476"/>
      <c r="U49" s="477"/>
      <c r="V49" s="530">
        <v>49</v>
      </c>
      <c r="W49" s="226" t="str">
        <f>IF(R49="","未入力あり","✔")</f>
        <v>✔</v>
      </c>
      <c r="X49" s="11"/>
      <c r="Y49" s="1465"/>
      <c r="Z49" s="1654"/>
    </row>
    <row r="50" spans="1:26" s="26" customFormat="1" ht="20.100000000000001" customHeight="1" thickBot="1" x14ac:dyDescent="0.2">
      <c r="A50" s="471"/>
      <c r="B50" s="472"/>
      <c r="C50" s="478" t="s">
        <v>441</v>
      </c>
      <c r="D50" s="478"/>
      <c r="E50" s="478"/>
      <c r="F50" s="478"/>
      <c r="G50" s="480"/>
      <c r="H50" s="410" t="s">
        <v>438</v>
      </c>
      <c r="I50" s="481" t="s">
        <v>623</v>
      </c>
      <c r="J50" s="482"/>
      <c r="K50" s="476"/>
      <c r="L50" s="476"/>
      <c r="M50" s="476"/>
      <c r="N50" s="476"/>
      <c r="O50" s="476"/>
      <c r="P50" s="476"/>
      <c r="Q50" s="476"/>
      <c r="R50" s="497">
        <v>8260</v>
      </c>
      <c r="S50" s="476" t="s">
        <v>255</v>
      </c>
      <c r="T50" s="483"/>
      <c r="U50" s="484"/>
      <c r="V50" s="530">
        <v>50</v>
      </c>
      <c r="W50" s="226" t="str">
        <f t="shared" ref="W50:W81" si="1">IF(OR(H50="",R50=""),"未入力あり","✔")</f>
        <v>✔</v>
      </c>
      <c r="X50" s="11"/>
      <c r="Y50" s="1465"/>
      <c r="Z50" s="1654"/>
    </row>
    <row r="51" spans="1:26" s="26" customFormat="1" ht="20.100000000000001" customHeight="1" thickBot="1" x14ac:dyDescent="0.2">
      <c r="A51" s="485"/>
      <c r="B51" s="486"/>
      <c r="C51" s="478" t="s">
        <v>624</v>
      </c>
      <c r="D51" s="478"/>
      <c r="E51" s="478"/>
      <c r="F51" s="478"/>
      <c r="G51" s="478"/>
      <c r="H51" s="410" t="s">
        <v>438</v>
      </c>
      <c r="I51" s="481" t="s">
        <v>625</v>
      </c>
      <c r="J51" s="476"/>
      <c r="K51" s="476"/>
      <c r="L51" s="476"/>
      <c r="M51" s="476"/>
      <c r="N51" s="476"/>
      <c r="O51" s="476"/>
      <c r="P51" s="476"/>
      <c r="Q51" s="476"/>
      <c r="R51" s="497">
        <v>8260</v>
      </c>
      <c r="S51" s="476" t="s">
        <v>255</v>
      </c>
      <c r="T51" s="483"/>
      <c r="U51" s="484"/>
      <c r="V51" s="530">
        <v>51</v>
      </c>
      <c r="W51" s="226" t="str">
        <f t="shared" si="1"/>
        <v>✔</v>
      </c>
      <c r="X51" s="11"/>
      <c r="Y51" s="1465"/>
      <c r="Z51" s="1654"/>
    </row>
    <row r="52" spans="1:26" s="26" customFormat="1" ht="20.100000000000001" customHeight="1" thickBot="1" x14ac:dyDescent="0.2">
      <c r="A52" s="471"/>
      <c r="B52" s="472"/>
      <c r="C52" s="478" t="s">
        <v>160</v>
      </c>
      <c r="D52" s="478"/>
      <c r="E52" s="478"/>
      <c r="F52" s="478"/>
      <c r="G52" s="478"/>
      <c r="H52" s="410" t="s">
        <v>438</v>
      </c>
      <c r="I52" s="481" t="s">
        <v>626</v>
      </c>
      <c r="J52" s="476"/>
      <c r="K52" s="476"/>
      <c r="L52" s="476"/>
      <c r="M52" s="476"/>
      <c r="N52" s="476"/>
      <c r="O52" s="476"/>
      <c r="P52" s="476"/>
      <c r="Q52" s="476"/>
      <c r="R52" s="497">
        <v>42</v>
      </c>
      <c r="S52" s="476" t="s">
        <v>255</v>
      </c>
      <c r="T52" s="487"/>
      <c r="U52" s="488"/>
      <c r="V52" s="530">
        <v>52</v>
      </c>
      <c r="W52" s="226" t="str">
        <f t="shared" si="1"/>
        <v>✔</v>
      </c>
      <c r="X52" s="11"/>
      <c r="Y52" s="1465"/>
      <c r="Z52" s="1654"/>
    </row>
    <row r="53" spans="1:26" s="26" customFormat="1" ht="20.100000000000001" customHeight="1" thickBot="1" x14ac:dyDescent="0.2">
      <c r="A53" s="471"/>
      <c r="B53" s="472"/>
      <c r="C53" s="489" t="s">
        <v>2150</v>
      </c>
      <c r="D53" s="489"/>
      <c r="E53" s="478"/>
      <c r="F53" s="478"/>
      <c r="G53" s="478"/>
      <c r="H53" s="410" t="s">
        <v>489</v>
      </c>
      <c r="I53" s="481" t="s">
        <v>627</v>
      </c>
      <c r="J53" s="476"/>
      <c r="K53" s="476"/>
      <c r="L53" s="476"/>
      <c r="M53" s="476"/>
      <c r="N53" s="476"/>
      <c r="O53" s="476"/>
      <c r="P53" s="476"/>
      <c r="Q53" s="476"/>
      <c r="R53" s="497">
        <v>0</v>
      </c>
      <c r="S53" s="476" t="s">
        <v>255</v>
      </c>
      <c r="T53" s="490"/>
      <c r="U53" s="491"/>
      <c r="V53" s="530">
        <v>53</v>
      </c>
      <c r="W53" s="226" t="str">
        <f t="shared" si="1"/>
        <v>✔</v>
      </c>
      <c r="X53" s="11"/>
      <c r="Y53" s="1465"/>
      <c r="Z53" s="1654"/>
    </row>
    <row r="54" spans="1:26" s="26" customFormat="1" ht="20.100000000000001" customHeight="1" thickBot="1" x14ac:dyDescent="0.2">
      <c r="A54" s="485"/>
      <c r="B54" s="486"/>
      <c r="C54" s="478" t="s">
        <v>161</v>
      </c>
      <c r="D54" s="478"/>
      <c r="E54" s="478"/>
      <c r="F54" s="478"/>
      <c r="G54" s="478"/>
      <c r="H54" s="410" t="s">
        <v>489</v>
      </c>
      <c r="I54" s="481" t="s">
        <v>628</v>
      </c>
      <c r="J54" s="476"/>
      <c r="K54" s="476"/>
      <c r="L54" s="476"/>
      <c r="M54" s="476"/>
      <c r="N54" s="476"/>
      <c r="O54" s="476"/>
      <c r="P54" s="476"/>
      <c r="Q54" s="476"/>
      <c r="R54" s="497">
        <v>0</v>
      </c>
      <c r="S54" s="476" t="s">
        <v>255</v>
      </c>
      <c r="T54" s="490"/>
      <c r="U54" s="491"/>
      <c r="V54" s="530">
        <v>54</v>
      </c>
      <c r="W54" s="226" t="str">
        <f t="shared" si="1"/>
        <v>✔</v>
      </c>
      <c r="X54" s="11"/>
      <c r="Y54" s="1465"/>
      <c r="Z54" s="1654"/>
    </row>
    <row r="55" spans="1:26" s="26" customFormat="1" ht="20.100000000000001" customHeight="1" thickBot="1" x14ac:dyDescent="0.2">
      <c r="A55" s="471"/>
      <c r="B55" s="473"/>
      <c r="C55" s="472" t="s">
        <v>2151</v>
      </c>
      <c r="D55" s="473"/>
      <c r="E55" s="473"/>
      <c r="F55" s="476"/>
      <c r="G55" s="619"/>
      <c r="H55" s="410" t="s">
        <v>438</v>
      </c>
      <c r="I55" s="481" t="s">
        <v>629</v>
      </c>
      <c r="J55" s="475"/>
      <c r="K55" s="475"/>
      <c r="L55" s="475"/>
      <c r="M55" s="475"/>
      <c r="N55" s="475"/>
      <c r="O55" s="475"/>
      <c r="P55" s="475"/>
      <c r="Q55" s="475"/>
      <c r="R55" s="497">
        <v>8260</v>
      </c>
      <c r="S55" s="476" t="s">
        <v>255</v>
      </c>
      <c r="T55" s="490"/>
      <c r="U55" s="491"/>
      <c r="V55" s="530">
        <v>55</v>
      </c>
      <c r="W55" s="226" t="str">
        <f t="shared" si="1"/>
        <v>✔</v>
      </c>
      <c r="X55" s="11"/>
      <c r="Y55" s="1465"/>
      <c r="Z55" s="1654"/>
    </row>
    <row r="56" spans="1:26" s="26" customFormat="1" ht="20.100000000000001" customHeight="1" thickBot="1" x14ac:dyDescent="0.2">
      <c r="A56" s="471"/>
      <c r="B56" s="473"/>
      <c r="C56" s="472" t="s">
        <v>2152</v>
      </c>
      <c r="D56" s="473"/>
      <c r="E56" s="473"/>
      <c r="F56" s="476"/>
      <c r="G56" s="619"/>
      <c r="H56" s="410" t="s">
        <v>438</v>
      </c>
      <c r="I56" s="481" t="s">
        <v>629</v>
      </c>
      <c r="J56" s="475"/>
      <c r="K56" s="475"/>
      <c r="L56" s="475"/>
      <c r="M56" s="475"/>
      <c r="N56" s="475"/>
      <c r="O56" s="475"/>
      <c r="P56" s="475"/>
      <c r="Q56" s="475"/>
      <c r="R56" s="497">
        <v>8260</v>
      </c>
      <c r="S56" s="476" t="s">
        <v>255</v>
      </c>
      <c r="T56" s="490"/>
      <c r="U56" s="491"/>
      <c r="V56" s="530">
        <v>56</v>
      </c>
      <c r="W56" s="226" t="str">
        <f t="shared" si="1"/>
        <v>✔</v>
      </c>
      <c r="X56" s="11"/>
      <c r="Y56" s="1465"/>
      <c r="Z56" s="1654"/>
    </row>
    <row r="57" spans="1:26" s="26" customFormat="1" ht="19.899999999999999" customHeight="1" thickBot="1" x14ac:dyDescent="0.2">
      <c r="A57" s="471"/>
      <c r="B57" s="473"/>
      <c r="C57" s="472" t="s">
        <v>2153</v>
      </c>
      <c r="D57" s="473"/>
      <c r="E57" s="473"/>
      <c r="F57" s="476"/>
      <c r="G57" s="619"/>
      <c r="H57" s="410" t="s">
        <v>489</v>
      </c>
      <c r="I57" s="481" t="s">
        <v>630</v>
      </c>
      <c r="J57" s="475"/>
      <c r="K57" s="475"/>
      <c r="L57" s="475"/>
      <c r="M57" s="475"/>
      <c r="N57" s="475"/>
      <c r="O57" s="475"/>
      <c r="P57" s="475"/>
      <c r="Q57" s="475"/>
      <c r="R57" s="497">
        <v>0</v>
      </c>
      <c r="S57" s="476" t="s">
        <v>255</v>
      </c>
      <c r="T57" s="490"/>
      <c r="U57" s="491"/>
      <c r="V57" s="530">
        <v>57</v>
      </c>
      <c r="W57" s="226" t="str">
        <f t="shared" si="1"/>
        <v>✔</v>
      </c>
      <c r="X57" s="11"/>
      <c r="Y57" s="1465"/>
      <c r="Z57" s="1654"/>
    </row>
    <row r="58" spans="1:26" s="26" customFormat="1" ht="20.100000000000001" customHeight="1" thickBot="1" x14ac:dyDescent="0.2">
      <c r="A58" s="471"/>
      <c r="B58" s="473"/>
      <c r="C58" s="472" t="s">
        <v>2154</v>
      </c>
      <c r="D58" s="473"/>
      <c r="E58" s="473"/>
      <c r="F58" s="476"/>
      <c r="G58" s="619"/>
      <c r="H58" s="410" t="s">
        <v>489</v>
      </c>
      <c r="I58" s="481" t="s">
        <v>629</v>
      </c>
      <c r="J58" s="475"/>
      <c r="K58" s="475"/>
      <c r="L58" s="475"/>
      <c r="M58" s="475"/>
      <c r="N58" s="475"/>
      <c r="O58" s="475"/>
      <c r="P58" s="475"/>
      <c r="Q58" s="475"/>
      <c r="R58" s="497">
        <v>0</v>
      </c>
      <c r="S58" s="476" t="s">
        <v>255</v>
      </c>
      <c r="T58" s="490"/>
      <c r="U58" s="491"/>
      <c r="V58" s="530">
        <v>58</v>
      </c>
      <c r="W58" s="226" t="str">
        <f t="shared" si="1"/>
        <v>✔</v>
      </c>
      <c r="X58" s="11"/>
      <c r="Y58" s="1465"/>
      <c r="Z58" s="1654"/>
    </row>
    <row r="59" spans="1:26" s="26" customFormat="1" ht="19.899999999999999" customHeight="1" thickBot="1" x14ac:dyDescent="0.2">
      <c r="A59" s="471"/>
      <c r="B59" s="473"/>
      <c r="C59" s="472" t="s">
        <v>162</v>
      </c>
      <c r="D59" s="473"/>
      <c r="E59" s="473"/>
      <c r="F59" s="476"/>
      <c r="G59" s="492"/>
      <c r="H59" s="410" t="s">
        <v>438</v>
      </c>
      <c r="I59" s="499" t="s">
        <v>631</v>
      </c>
      <c r="J59" s="475"/>
      <c r="K59" s="475"/>
      <c r="L59" s="475"/>
      <c r="M59" s="475"/>
      <c r="N59" s="475"/>
      <c r="O59" s="475"/>
      <c r="P59" s="475"/>
      <c r="Q59" s="475"/>
      <c r="R59" s="497">
        <v>8260</v>
      </c>
      <c r="S59" s="476" t="s">
        <v>255</v>
      </c>
      <c r="T59" s="490"/>
      <c r="U59" s="491"/>
      <c r="V59" s="530">
        <v>59</v>
      </c>
      <c r="W59" s="226" t="str">
        <f t="shared" si="1"/>
        <v>✔</v>
      </c>
      <c r="X59" s="11"/>
      <c r="Y59" s="1465"/>
      <c r="Z59" s="1654"/>
    </row>
    <row r="60" spans="1:26" s="26" customFormat="1" ht="20.100000000000001" customHeight="1" thickBot="1" x14ac:dyDescent="0.2">
      <c r="A60" s="471"/>
      <c r="B60" s="473"/>
      <c r="C60" s="472" t="s">
        <v>634</v>
      </c>
      <c r="D60" s="473"/>
      <c r="E60" s="473"/>
      <c r="F60" s="476"/>
      <c r="G60" s="619"/>
      <c r="H60" s="410" t="s">
        <v>438</v>
      </c>
      <c r="I60" s="481" t="s">
        <v>635</v>
      </c>
      <c r="J60" s="475"/>
      <c r="K60" s="475"/>
      <c r="L60" s="475"/>
      <c r="M60" s="475"/>
      <c r="N60" s="475"/>
      <c r="O60" s="475"/>
      <c r="P60" s="475"/>
      <c r="Q60" s="475"/>
      <c r="R60" s="497">
        <v>0</v>
      </c>
      <c r="S60" s="476" t="s">
        <v>255</v>
      </c>
      <c r="T60" s="490"/>
      <c r="U60" s="491"/>
      <c r="V60" s="530">
        <v>60</v>
      </c>
      <c r="W60" s="226" t="str">
        <f t="shared" si="1"/>
        <v>✔</v>
      </c>
      <c r="X60" s="11"/>
      <c r="Y60" s="1465"/>
      <c r="Z60" s="1654"/>
    </row>
    <row r="61" spans="1:26" s="26" customFormat="1" ht="20.100000000000001" customHeight="1" thickBot="1" x14ac:dyDescent="0.2">
      <c r="A61" s="471"/>
      <c r="B61" s="473"/>
      <c r="C61" s="472" t="s">
        <v>636</v>
      </c>
      <c r="D61" s="473"/>
      <c r="E61" s="473"/>
      <c r="F61" s="476"/>
      <c r="G61" s="619"/>
      <c r="H61" s="410" t="s">
        <v>438</v>
      </c>
      <c r="I61" s="481" t="s">
        <v>632</v>
      </c>
      <c r="J61" s="475"/>
      <c r="K61" s="475"/>
      <c r="L61" s="475"/>
      <c r="M61" s="475"/>
      <c r="N61" s="475"/>
      <c r="O61" s="475"/>
      <c r="P61" s="475"/>
      <c r="Q61" s="475"/>
      <c r="R61" s="497">
        <v>2073</v>
      </c>
      <c r="S61" s="476" t="s">
        <v>255</v>
      </c>
      <c r="T61" s="490"/>
      <c r="U61" s="491"/>
      <c r="V61" s="530">
        <v>61</v>
      </c>
      <c r="W61" s="226" t="str">
        <f t="shared" si="1"/>
        <v>✔</v>
      </c>
      <c r="X61" s="11"/>
      <c r="Y61" s="1465"/>
      <c r="Z61" s="1654"/>
    </row>
    <row r="62" spans="1:26" s="26" customFormat="1" ht="34.5" customHeight="1" thickBot="1" x14ac:dyDescent="0.2">
      <c r="A62" s="471"/>
      <c r="B62" s="472"/>
      <c r="C62" s="1634" t="s">
        <v>2155</v>
      </c>
      <c r="D62" s="1634"/>
      <c r="E62" s="1634"/>
      <c r="F62" s="1634"/>
      <c r="G62" s="1635"/>
      <c r="H62" s="410" t="s">
        <v>438</v>
      </c>
      <c r="I62" s="481" t="s">
        <v>637</v>
      </c>
      <c r="J62" s="476"/>
      <c r="K62" s="476"/>
      <c r="L62" s="476"/>
      <c r="M62" s="476"/>
      <c r="N62" s="476"/>
      <c r="O62" s="476"/>
      <c r="P62" s="476"/>
      <c r="Q62" s="476"/>
      <c r="R62" s="497">
        <v>8069</v>
      </c>
      <c r="S62" s="476" t="s">
        <v>255</v>
      </c>
      <c r="T62" s="490"/>
      <c r="U62" s="491"/>
      <c r="V62" s="530">
        <v>62</v>
      </c>
      <c r="W62" s="226" t="str">
        <f t="shared" si="1"/>
        <v>✔</v>
      </c>
      <c r="X62" s="11"/>
      <c r="Y62" s="1465"/>
      <c r="Z62" s="1654"/>
    </row>
    <row r="63" spans="1:26" s="26" customFormat="1" ht="19.899999999999999" customHeight="1" thickBot="1" x14ac:dyDescent="0.2">
      <c r="A63" s="29"/>
      <c r="B63" s="33"/>
      <c r="C63" s="1005" t="s">
        <v>1205</v>
      </c>
      <c r="D63" s="1005"/>
      <c r="E63" s="1005"/>
      <c r="F63" s="1005"/>
      <c r="G63" s="1005"/>
      <c r="H63" s="410" t="s">
        <v>489</v>
      </c>
      <c r="I63" s="1014" t="s">
        <v>637</v>
      </c>
      <c r="J63" s="31"/>
      <c r="K63" s="31"/>
      <c r="L63" s="31"/>
      <c r="M63" s="31"/>
      <c r="N63" s="31"/>
      <c r="O63" s="31"/>
      <c r="P63" s="31"/>
      <c r="Q63" s="31"/>
      <c r="R63" s="497">
        <v>0</v>
      </c>
      <c r="S63" s="31" t="s">
        <v>255</v>
      </c>
      <c r="T63" s="1015"/>
      <c r="U63" s="1016"/>
      <c r="V63" s="530">
        <v>63</v>
      </c>
      <c r="W63" s="226" t="str">
        <f t="shared" si="1"/>
        <v>✔</v>
      </c>
      <c r="X63" s="11"/>
      <c r="Y63" s="1465"/>
      <c r="Z63" s="1654"/>
    </row>
    <row r="64" spans="1:26" s="26" customFormat="1" ht="20.100000000000001" customHeight="1" thickBot="1" x14ac:dyDescent="0.2">
      <c r="A64" s="471"/>
      <c r="B64" s="472"/>
      <c r="C64" s="478" t="s">
        <v>2156</v>
      </c>
      <c r="D64" s="478"/>
      <c r="E64" s="478"/>
      <c r="F64" s="478"/>
      <c r="G64" s="478"/>
      <c r="H64" s="410" t="s">
        <v>438</v>
      </c>
      <c r="I64" s="481" t="s">
        <v>589</v>
      </c>
      <c r="J64" s="476"/>
      <c r="K64" s="476"/>
      <c r="L64" s="476"/>
      <c r="M64" s="476"/>
      <c r="N64" s="476"/>
      <c r="O64" s="476"/>
      <c r="P64" s="476"/>
      <c r="Q64" s="476"/>
      <c r="R64" s="497">
        <v>500</v>
      </c>
      <c r="S64" s="476" t="s">
        <v>255</v>
      </c>
      <c r="T64" s="490"/>
      <c r="U64" s="491"/>
      <c r="V64" s="530">
        <v>64</v>
      </c>
      <c r="W64" s="226" t="str">
        <f t="shared" si="1"/>
        <v>✔</v>
      </c>
      <c r="X64" s="11"/>
      <c r="Y64" s="1465"/>
      <c r="Z64" s="1654"/>
    </row>
    <row r="65" spans="1:30" ht="20.100000000000001" customHeight="1" thickBot="1" x14ac:dyDescent="0.2">
      <c r="A65" s="471"/>
      <c r="B65" s="473"/>
      <c r="C65" s="472" t="s">
        <v>2157</v>
      </c>
      <c r="D65" s="473"/>
      <c r="E65" s="473"/>
      <c r="F65" s="476"/>
      <c r="G65" s="619"/>
      <c r="H65" s="410" t="s">
        <v>438</v>
      </c>
      <c r="I65" s="481" t="s">
        <v>638</v>
      </c>
      <c r="J65" s="475"/>
      <c r="K65" s="475"/>
      <c r="L65" s="475"/>
      <c r="M65" s="475"/>
      <c r="N65" s="475"/>
      <c r="O65" s="475"/>
      <c r="P65" s="475"/>
      <c r="Q65" s="475"/>
      <c r="R65" s="497">
        <v>62</v>
      </c>
      <c r="S65" s="476" t="s">
        <v>255</v>
      </c>
      <c r="T65" s="490"/>
      <c r="U65" s="491"/>
      <c r="V65" s="530">
        <v>65</v>
      </c>
      <c r="W65" s="226" t="str">
        <f t="shared" si="1"/>
        <v>✔</v>
      </c>
      <c r="Y65" s="1465"/>
      <c r="Z65" s="1654"/>
    </row>
    <row r="66" spans="1:30" ht="20.100000000000001" customHeight="1" thickBot="1" x14ac:dyDescent="0.2">
      <c r="A66" s="471"/>
      <c r="B66" s="473"/>
      <c r="C66" s="472" t="s">
        <v>2158</v>
      </c>
      <c r="D66" s="473"/>
      <c r="E66" s="473"/>
      <c r="F66" s="476"/>
      <c r="G66" s="619"/>
      <c r="H66" s="410" t="s">
        <v>438</v>
      </c>
      <c r="I66" s="481" t="s">
        <v>639</v>
      </c>
      <c r="J66" s="475"/>
      <c r="K66" s="475"/>
      <c r="L66" s="475"/>
      <c r="M66" s="475"/>
      <c r="N66" s="475"/>
      <c r="O66" s="475"/>
      <c r="P66" s="475"/>
      <c r="Q66" s="475"/>
      <c r="R66" s="497">
        <v>21</v>
      </c>
      <c r="S66" s="476" t="s">
        <v>255</v>
      </c>
      <c r="T66" s="490"/>
      <c r="U66" s="491"/>
      <c r="V66" s="530">
        <v>66</v>
      </c>
      <c r="W66" s="226" t="str">
        <f t="shared" si="1"/>
        <v>✔</v>
      </c>
      <c r="Y66" s="1465"/>
      <c r="Z66" s="1654"/>
    </row>
    <row r="67" spans="1:30" ht="20.100000000000001" customHeight="1" thickBot="1" x14ac:dyDescent="0.2">
      <c r="A67" s="471"/>
      <c r="B67" s="473"/>
      <c r="C67" s="472" t="s">
        <v>2159</v>
      </c>
      <c r="D67" s="473"/>
      <c r="E67" s="473"/>
      <c r="F67" s="476"/>
      <c r="G67" s="619"/>
      <c r="H67" s="410" t="s">
        <v>438</v>
      </c>
      <c r="I67" s="481" t="s">
        <v>589</v>
      </c>
      <c r="J67" s="475"/>
      <c r="K67" s="475"/>
      <c r="L67" s="475"/>
      <c r="M67" s="475"/>
      <c r="N67" s="475"/>
      <c r="O67" s="475"/>
      <c r="P67" s="475"/>
      <c r="Q67" s="475"/>
      <c r="R67" s="497">
        <v>0</v>
      </c>
      <c r="S67" s="476" t="s">
        <v>255</v>
      </c>
      <c r="T67" s="490"/>
      <c r="U67" s="491"/>
      <c r="V67" s="530">
        <v>67</v>
      </c>
      <c r="W67" s="226" t="str">
        <f t="shared" si="1"/>
        <v>✔</v>
      </c>
      <c r="Y67" s="1465"/>
      <c r="Z67" s="1654"/>
    </row>
    <row r="68" spans="1:30" ht="20.100000000000001" customHeight="1" thickBot="1" x14ac:dyDescent="0.2">
      <c r="A68" s="471"/>
      <c r="B68" s="473"/>
      <c r="C68" s="472" t="s">
        <v>163</v>
      </c>
      <c r="D68" s="473"/>
      <c r="E68" s="473"/>
      <c r="F68" s="476"/>
      <c r="G68" s="619"/>
      <c r="H68" s="410" t="s">
        <v>438</v>
      </c>
      <c r="I68" s="481" t="s">
        <v>640</v>
      </c>
      <c r="J68" s="475"/>
      <c r="K68" s="475"/>
      <c r="L68" s="475"/>
      <c r="M68" s="475"/>
      <c r="N68" s="475"/>
      <c r="O68" s="475"/>
      <c r="P68" s="475"/>
      <c r="Q68" s="475"/>
      <c r="R68" s="497">
        <v>0</v>
      </c>
      <c r="S68" s="476" t="s">
        <v>255</v>
      </c>
      <c r="T68" s="490"/>
      <c r="U68" s="491"/>
      <c r="V68" s="530">
        <v>68</v>
      </c>
      <c r="W68" s="226" t="str">
        <f t="shared" si="1"/>
        <v>✔</v>
      </c>
      <c r="Y68" s="1465"/>
      <c r="Z68" s="1654"/>
    </row>
    <row r="69" spans="1:30" ht="20.100000000000001" customHeight="1" thickBot="1" x14ac:dyDescent="0.2">
      <c r="A69" s="471"/>
      <c r="B69" s="473"/>
      <c r="C69" s="472" t="s">
        <v>164</v>
      </c>
      <c r="D69" s="473"/>
      <c r="E69" s="473"/>
      <c r="F69" s="476"/>
      <c r="G69" s="619"/>
      <c r="H69" s="410" t="s">
        <v>438</v>
      </c>
      <c r="I69" s="481" t="s">
        <v>641</v>
      </c>
      <c r="J69" s="475"/>
      <c r="K69" s="475"/>
      <c r="L69" s="475"/>
      <c r="M69" s="475"/>
      <c r="N69" s="475"/>
      <c r="O69" s="475"/>
      <c r="P69" s="475"/>
      <c r="Q69" s="475"/>
      <c r="R69" s="497">
        <v>858</v>
      </c>
      <c r="S69" s="476" t="s">
        <v>255</v>
      </c>
      <c r="T69" s="490"/>
      <c r="U69" s="491"/>
      <c r="V69" s="530">
        <v>69</v>
      </c>
      <c r="W69" s="226" t="str">
        <f t="shared" si="1"/>
        <v>✔</v>
      </c>
      <c r="Y69" s="1465"/>
      <c r="Z69" s="1654"/>
    </row>
    <row r="70" spans="1:30" ht="20.100000000000001" customHeight="1" thickBot="1" x14ac:dyDescent="0.2">
      <c r="A70" s="471"/>
      <c r="B70" s="473"/>
      <c r="C70" s="472" t="s">
        <v>642</v>
      </c>
      <c r="D70" s="473"/>
      <c r="E70" s="473"/>
      <c r="F70" s="476"/>
      <c r="G70" s="619"/>
      <c r="H70" s="410" t="s">
        <v>438</v>
      </c>
      <c r="I70" s="481" t="s">
        <v>643</v>
      </c>
      <c r="J70" s="475"/>
      <c r="K70" s="475"/>
      <c r="L70" s="475"/>
      <c r="M70" s="475"/>
      <c r="N70" s="475"/>
      <c r="O70" s="475"/>
      <c r="P70" s="475"/>
      <c r="Q70" s="475"/>
      <c r="R70" s="497">
        <v>44</v>
      </c>
      <c r="S70" s="476" t="s">
        <v>255</v>
      </c>
      <c r="T70" s="490"/>
      <c r="U70" s="491"/>
      <c r="V70" s="530">
        <v>70</v>
      </c>
      <c r="W70" s="226" t="str">
        <f t="shared" si="1"/>
        <v>✔</v>
      </c>
      <c r="Y70" s="1465"/>
      <c r="Z70" s="1654"/>
    </row>
    <row r="71" spans="1:30" ht="20.100000000000001" customHeight="1" thickBot="1" x14ac:dyDescent="0.2">
      <c r="A71" s="471"/>
      <c r="B71" s="473"/>
      <c r="C71" s="472" t="s">
        <v>165</v>
      </c>
      <c r="D71" s="473"/>
      <c r="E71" s="473"/>
      <c r="F71" s="476"/>
      <c r="G71" s="619"/>
      <c r="H71" s="410" t="s">
        <v>438</v>
      </c>
      <c r="I71" s="481" t="s">
        <v>612</v>
      </c>
      <c r="J71" s="475"/>
      <c r="K71" s="475"/>
      <c r="L71" s="475"/>
      <c r="M71" s="475"/>
      <c r="N71" s="475"/>
      <c r="O71" s="475"/>
      <c r="P71" s="475"/>
      <c r="Q71" s="475"/>
      <c r="R71" s="497">
        <v>65</v>
      </c>
      <c r="S71" s="476" t="s">
        <v>255</v>
      </c>
      <c r="T71" s="1629"/>
      <c r="U71" s="1630"/>
      <c r="V71" s="530">
        <v>71</v>
      </c>
      <c r="W71" s="226" t="str">
        <f t="shared" si="1"/>
        <v>✔</v>
      </c>
      <c r="Y71" s="1465"/>
      <c r="Z71" s="1654"/>
    </row>
    <row r="72" spans="1:30" s="1004" customFormat="1" ht="20.100000000000001" customHeight="1" thickBot="1" x14ac:dyDescent="0.2">
      <c r="A72" s="512"/>
      <c r="B72" s="34"/>
      <c r="C72" s="33" t="s">
        <v>1175</v>
      </c>
      <c r="D72" s="30"/>
      <c r="E72" s="30"/>
      <c r="F72" s="31"/>
      <c r="G72" s="557"/>
      <c r="H72" s="410" t="s">
        <v>489</v>
      </c>
      <c r="I72" s="481" t="s">
        <v>612</v>
      </c>
      <c r="J72" s="475"/>
      <c r="K72" s="475"/>
      <c r="L72" s="475"/>
      <c r="M72" s="475"/>
      <c r="N72" s="475"/>
      <c r="O72" s="475"/>
      <c r="P72" s="475"/>
      <c r="Q72" s="475"/>
      <c r="R72" s="497">
        <v>0</v>
      </c>
      <c r="S72" s="476" t="s">
        <v>255</v>
      </c>
      <c r="T72" s="1629"/>
      <c r="U72" s="1630"/>
      <c r="V72" s="530">
        <v>72</v>
      </c>
      <c r="W72" s="226" t="str">
        <f t="shared" si="1"/>
        <v>✔</v>
      </c>
      <c r="X72" s="1002"/>
      <c r="Y72" s="1466"/>
      <c r="Z72" s="1654"/>
      <c r="AA72" s="1003"/>
      <c r="AB72" s="1003"/>
      <c r="AC72" s="1003"/>
      <c r="AD72" s="1003"/>
    </row>
    <row r="73" spans="1:30" ht="20.100000000000001" customHeight="1" thickBot="1" x14ac:dyDescent="0.2">
      <c r="A73" s="485"/>
      <c r="B73" s="486"/>
      <c r="C73" s="478" t="s">
        <v>613</v>
      </c>
      <c r="D73" s="478"/>
      <c r="E73" s="478"/>
      <c r="F73" s="478"/>
      <c r="G73" s="478"/>
      <c r="H73" s="410" t="s">
        <v>438</v>
      </c>
      <c r="I73" s="481" t="s">
        <v>589</v>
      </c>
      <c r="J73" s="476"/>
      <c r="K73" s="476"/>
      <c r="L73" s="476"/>
      <c r="M73" s="476"/>
      <c r="N73" s="476"/>
      <c r="O73" s="476"/>
      <c r="P73" s="476"/>
      <c r="Q73" s="476"/>
      <c r="R73" s="497">
        <v>192</v>
      </c>
      <c r="S73" s="476" t="s">
        <v>255</v>
      </c>
      <c r="T73" s="493"/>
      <c r="U73" s="491"/>
      <c r="V73" s="530">
        <v>73</v>
      </c>
      <c r="W73" s="226" t="str">
        <f t="shared" si="1"/>
        <v>✔</v>
      </c>
      <c r="Y73" s="1465"/>
      <c r="Z73" s="1654"/>
    </row>
    <row r="74" spans="1:30" ht="20.100000000000001" customHeight="1" thickBot="1" x14ac:dyDescent="0.2">
      <c r="A74" s="471"/>
      <c r="B74" s="473"/>
      <c r="C74" s="1631" t="s">
        <v>7</v>
      </c>
      <c r="D74" s="1631"/>
      <c r="E74" s="1631"/>
      <c r="F74" s="1631"/>
      <c r="G74" s="1632"/>
      <c r="H74" s="410" t="s">
        <v>438</v>
      </c>
      <c r="I74" s="481" t="s">
        <v>633</v>
      </c>
      <c r="J74" s="475"/>
      <c r="K74" s="475"/>
      <c r="L74" s="475"/>
      <c r="M74" s="475"/>
      <c r="N74" s="475"/>
      <c r="O74" s="475"/>
      <c r="P74" s="475"/>
      <c r="Q74" s="475"/>
      <c r="R74" s="497">
        <v>0</v>
      </c>
      <c r="S74" s="476" t="s">
        <v>255</v>
      </c>
      <c r="T74" s="493"/>
      <c r="U74" s="491"/>
      <c r="V74" s="530">
        <v>74</v>
      </c>
      <c r="W74" s="226" t="str">
        <f t="shared" si="1"/>
        <v>✔</v>
      </c>
      <c r="Y74" s="1465"/>
      <c r="Z74" s="1654"/>
    </row>
    <row r="75" spans="1:30" ht="19.5" customHeight="1" thickBot="1" x14ac:dyDescent="0.2">
      <c r="A75" s="471"/>
      <c r="B75" s="473"/>
      <c r="C75" s="1631" t="s">
        <v>8</v>
      </c>
      <c r="D75" s="1631"/>
      <c r="E75" s="1631"/>
      <c r="F75" s="1631"/>
      <c r="G75" s="1632"/>
      <c r="H75" s="410" t="s">
        <v>438</v>
      </c>
      <c r="I75" s="481" t="s">
        <v>644</v>
      </c>
      <c r="J75" s="475"/>
      <c r="K75" s="475"/>
      <c r="L75" s="475"/>
      <c r="M75" s="475"/>
      <c r="N75" s="475"/>
      <c r="O75" s="475"/>
      <c r="P75" s="475"/>
      <c r="Q75" s="475"/>
      <c r="R75" s="497">
        <v>0</v>
      </c>
      <c r="S75" s="476" t="s">
        <v>255</v>
      </c>
      <c r="T75" s="493"/>
      <c r="U75" s="491"/>
      <c r="V75" s="530">
        <v>75</v>
      </c>
      <c r="W75" s="226" t="str">
        <f t="shared" si="1"/>
        <v>✔</v>
      </c>
      <c r="Y75" s="1465"/>
      <c r="Z75" s="1654"/>
    </row>
    <row r="76" spans="1:30" ht="20.100000000000001" customHeight="1" thickBot="1" x14ac:dyDescent="0.2">
      <c r="A76" s="485"/>
      <c r="B76" s="486"/>
      <c r="C76" s="478" t="s">
        <v>274</v>
      </c>
      <c r="D76" s="478"/>
      <c r="E76" s="478"/>
      <c r="F76" s="478"/>
      <c r="G76" s="478"/>
      <c r="H76" s="410" t="s">
        <v>438</v>
      </c>
      <c r="I76" s="481" t="s">
        <v>645</v>
      </c>
      <c r="J76" s="476"/>
      <c r="K76" s="476"/>
      <c r="L76" s="476"/>
      <c r="M76" s="476"/>
      <c r="N76" s="476"/>
      <c r="O76" s="476"/>
      <c r="P76" s="476"/>
      <c r="Q76" s="476"/>
      <c r="R76" s="497">
        <v>78</v>
      </c>
      <c r="S76" s="476" t="s">
        <v>255</v>
      </c>
      <c r="T76" s="490"/>
      <c r="U76" s="494"/>
      <c r="V76" s="530">
        <v>76</v>
      </c>
      <c r="W76" s="226" t="str">
        <f t="shared" si="1"/>
        <v>✔</v>
      </c>
      <c r="Y76" s="1465"/>
      <c r="Z76" s="1654"/>
    </row>
    <row r="77" spans="1:30" ht="20.100000000000001" customHeight="1" thickBot="1" x14ac:dyDescent="0.2">
      <c r="A77" s="485"/>
      <c r="B77" s="486"/>
      <c r="C77" s="478" t="s">
        <v>275</v>
      </c>
      <c r="D77" s="478"/>
      <c r="E77" s="478"/>
      <c r="F77" s="478"/>
      <c r="G77" s="478"/>
      <c r="H77" s="410" t="s">
        <v>438</v>
      </c>
      <c r="I77" s="481" t="s">
        <v>646</v>
      </c>
      <c r="J77" s="476"/>
      <c r="K77" s="476"/>
      <c r="L77" s="476"/>
      <c r="M77" s="476"/>
      <c r="N77" s="476"/>
      <c r="O77" s="476"/>
      <c r="P77" s="476"/>
      <c r="Q77" s="476"/>
      <c r="R77" s="497">
        <v>1</v>
      </c>
      <c r="S77" s="476" t="s">
        <v>255</v>
      </c>
      <c r="T77" s="490"/>
      <c r="U77" s="494"/>
      <c r="V77" s="530">
        <v>77</v>
      </c>
      <c r="W77" s="226" t="str">
        <f t="shared" si="1"/>
        <v>✔</v>
      </c>
      <c r="Y77" s="1465"/>
      <c r="Z77" s="1654"/>
    </row>
    <row r="78" spans="1:30" ht="20.100000000000001" customHeight="1" thickBot="1" x14ac:dyDescent="0.2">
      <c r="A78" s="485"/>
      <c r="B78" s="486"/>
      <c r="C78" s="478" t="s">
        <v>166</v>
      </c>
      <c r="D78" s="478"/>
      <c r="E78" s="478"/>
      <c r="F78" s="478"/>
      <c r="G78" s="478"/>
      <c r="H78" s="410" t="s">
        <v>489</v>
      </c>
      <c r="I78" s="481" t="s">
        <v>589</v>
      </c>
      <c r="J78" s="476"/>
      <c r="K78" s="476"/>
      <c r="L78" s="476"/>
      <c r="M78" s="476"/>
      <c r="N78" s="476"/>
      <c r="O78" s="476"/>
      <c r="P78" s="476"/>
      <c r="Q78" s="476"/>
      <c r="R78" s="497">
        <v>0</v>
      </c>
      <c r="S78" s="476" t="s">
        <v>255</v>
      </c>
      <c r="T78" s="490"/>
      <c r="U78" s="494"/>
      <c r="V78" s="530">
        <v>78</v>
      </c>
      <c r="W78" s="226" t="str">
        <f t="shared" si="1"/>
        <v>✔</v>
      </c>
      <c r="Y78" s="1465"/>
      <c r="Z78" s="1654"/>
    </row>
    <row r="79" spans="1:30" ht="20.100000000000001" customHeight="1" thickBot="1" x14ac:dyDescent="0.2">
      <c r="A79" s="471"/>
      <c r="B79" s="473"/>
      <c r="C79" s="472" t="s">
        <v>647</v>
      </c>
      <c r="D79" s="473"/>
      <c r="E79" s="473"/>
      <c r="F79" s="476"/>
      <c r="G79" s="619"/>
      <c r="H79" s="410" t="s">
        <v>438</v>
      </c>
      <c r="I79" s="481" t="s">
        <v>648</v>
      </c>
      <c r="J79" s="475"/>
      <c r="K79" s="475"/>
      <c r="L79" s="475"/>
      <c r="M79" s="475"/>
      <c r="N79" s="475"/>
      <c r="O79" s="475"/>
      <c r="P79" s="475"/>
      <c r="Q79" s="475"/>
      <c r="R79" s="497">
        <v>7854</v>
      </c>
      <c r="S79" s="476" t="s">
        <v>255</v>
      </c>
      <c r="T79" s="490"/>
      <c r="U79" s="491"/>
      <c r="V79" s="530">
        <v>79</v>
      </c>
      <c r="W79" s="226" t="str">
        <f t="shared" si="1"/>
        <v>✔</v>
      </c>
      <c r="Y79" s="1465"/>
      <c r="Z79" s="1654"/>
    </row>
    <row r="80" spans="1:30" ht="20.100000000000001" customHeight="1" thickBot="1" x14ac:dyDescent="0.2">
      <c r="A80" s="471"/>
      <c r="B80" s="473"/>
      <c r="C80" s="472" t="s">
        <v>2160</v>
      </c>
      <c r="D80" s="473"/>
      <c r="E80" s="473"/>
      <c r="F80" s="476"/>
      <c r="G80" s="1494"/>
      <c r="H80" s="410" t="s">
        <v>438</v>
      </c>
      <c r="I80" s="481" t="s">
        <v>589</v>
      </c>
      <c r="J80" s="475"/>
      <c r="K80" s="475"/>
      <c r="L80" s="475"/>
      <c r="M80" s="475"/>
      <c r="N80" s="475"/>
      <c r="O80" s="475"/>
      <c r="P80" s="475"/>
      <c r="Q80" s="475"/>
      <c r="R80" s="497">
        <v>1812</v>
      </c>
      <c r="S80" s="476" t="s">
        <v>255</v>
      </c>
      <c r="T80" s="490"/>
      <c r="U80" s="491"/>
      <c r="V80" s="530">
        <v>80</v>
      </c>
      <c r="W80" s="226" t="str">
        <f t="shared" si="1"/>
        <v>✔</v>
      </c>
      <c r="Y80" s="1465"/>
      <c r="Z80" s="1654"/>
      <c r="AA80" s="26"/>
      <c r="AB80" s="26"/>
      <c r="AC80" s="26"/>
      <c r="AD80" s="26"/>
    </row>
    <row r="81" spans="1:30" ht="20.100000000000001" customHeight="1" thickBot="1" x14ac:dyDescent="0.2">
      <c r="A81" s="471"/>
      <c r="B81" s="473"/>
      <c r="C81" s="472" t="s">
        <v>2161</v>
      </c>
      <c r="D81" s="473"/>
      <c r="E81" s="473"/>
      <c r="F81" s="476"/>
      <c r="G81" s="619"/>
      <c r="H81" s="410" t="s">
        <v>489</v>
      </c>
      <c r="I81" s="481" t="s">
        <v>649</v>
      </c>
      <c r="J81" s="475"/>
      <c r="K81" s="475"/>
      <c r="L81" s="475"/>
      <c r="M81" s="475"/>
      <c r="N81" s="475"/>
      <c r="O81" s="475"/>
      <c r="P81" s="475"/>
      <c r="Q81" s="475"/>
      <c r="R81" s="497">
        <v>0</v>
      </c>
      <c r="S81" s="476" t="s">
        <v>255</v>
      </c>
      <c r="T81" s="490"/>
      <c r="U81" s="491"/>
      <c r="V81" s="530">
        <v>81</v>
      </c>
      <c r="W81" s="226" t="str">
        <f t="shared" si="1"/>
        <v>✔</v>
      </c>
      <c r="Y81" s="1465"/>
      <c r="Z81" s="1654"/>
      <c r="AA81" s="26"/>
      <c r="AB81" s="26"/>
      <c r="AC81" s="26"/>
      <c r="AD81" s="26"/>
    </row>
    <row r="82" spans="1:30" ht="20.100000000000001" customHeight="1" thickBot="1" x14ac:dyDescent="0.2">
      <c r="A82" s="471"/>
      <c r="B82" s="472"/>
      <c r="C82" s="478" t="s">
        <v>167</v>
      </c>
      <c r="D82" s="478"/>
      <c r="E82" s="478"/>
      <c r="F82" s="478"/>
      <c r="G82" s="478"/>
      <c r="H82" s="410" t="s">
        <v>438</v>
      </c>
      <c r="I82" s="481" t="s">
        <v>626</v>
      </c>
      <c r="J82" s="476"/>
      <c r="K82" s="476"/>
      <c r="L82" s="476"/>
      <c r="M82" s="476"/>
      <c r="N82" s="476"/>
      <c r="O82" s="476"/>
      <c r="P82" s="476"/>
      <c r="Q82" s="476"/>
      <c r="R82" s="497">
        <v>1085</v>
      </c>
      <c r="S82" s="476" t="s">
        <v>255</v>
      </c>
      <c r="T82" s="490"/>
      <c r="U82" s="491"/>
      <c r="V82" s="530">
        <v>82</v>
      </c>
      <c r="W82" s="226" t="str">
        <f t="shared" ref="W82:W116" si="2">IF(OR(H82="",R82=""),"未入力あり","✔")</f>
        <v>✔</v>
      </c>
      <c r="Y82" s="1465"/>
      <c r="Z82" s="1654"/>
      <c r="AA82" s="26"/>
      <c r="AB82" s="26"/>
      <c r="AC82" s="26"/>
      <c r="AD82" s="26"/>
    </row>
    <row r="83" spans="1:30" ht="21.75" customHeight="1" thickBot="1" x14ac:dyDescent="0.2">
      <c r="A83" s="471"/>
      <c r="B83" s="473"/>
      <c r="C83" s="472" t="s">
        <v>650</v>
      </c>
      <c r="D83" s="473"/>
      <c r="E83" s="473"/>
      <c r="F83" s="476"/>
      <c r="G83" s="619"/>
      <c r="H83" s="410" t="s">
        <v>438</v>
      </c>
      <c r="I83" s="481" t="s">
        <v>651</v>
      </c>
      <c r="J83" s="475"/>
      <c r="K83" s="475"/>
      <c r="L83" s="475"/>
      <c r="M83" s="475"/>
      <c r="N83" s="475"/>
      <c r="O83" s="475"/>
      <c r="P83" s="475"/>
      <c r="Q83" s="475"/>
      <c r="R83" s="497">
        <v>299</v>
      </c>
      <c r="S83" s="476" t="s">
        <v>255</v>
      </c>
      <c r="T83" s="1624"/>
      <c r="U83" s="1625"/>
      <c r="V83" s="530">
        <v>83</v>
      </c>
      <c r="W83" s="226" t="str">
        <f t="shared" si="2"/>
        <v>✔</v>
      </c>
      <c r="Y83" s="1465"/>
      <c r="Z83" s="1654"/>
      <c r="AA83" s="26"/>
      <c r="AB83" s="26"/>
      <c r="AC83" s="26"/>
      <c r="AD83" s="26"/>
    </row>
    <row r="84" spans="1:30" ht="22.5" customHeight="1" thickBot="1" x14ac:dyDescent="0.2">
      <c r="A84" s="471"/>
      <c r="B84" s="473"/>
      <c r="C84" s="472" t="s">
        <v>652</v>
      </c>
      <c r="D84" s="473"/>
      <c r="E84" s="473"/>
      <c r="F84" s="476"/>
      <c r="G84" s="619"/>
      <c r="H84" s="410" t="s">
        <v>438</v>
      </c>
      <c r="I84" s="481" t="s">
        <v>653</v>
      </c>
      <c r="J84" s="475"/>
      <c r="K84" s="475"/>
      <c r="L84" s="475"/>
      <c r="M84" s="475"/>
      <c r="N84" s="475"/>
      <c r="O84" s="475"/>
      <c r="P84" s="475"/>
      <c r="Q84" s="475"/>
      <c r="R84" s="497">
        <v>19</v>
      </c>
      <c r="S84" s="476" t="s">
        <v>255</v>
      </c>
      <c r="T84" s="490"/>
      <c r="U84" s="491"/>
      <c r="V84" s="530">
        <v>84</v>
      </c>
      <c r="W84" s="226" t="str">
        <f t="shared" si="2"/>
        <v>✔</v>
      </c>
      <c r="Y84" s="1465"/>
      <c r="Z84" s="1654"/>
      <c r="AA84" s="26"/>
      <c r="AB84" s="26"/>
      <c r="AC84" s="26"/>
      <c r="AD84" s="26"/>
    </row>
    <row r="85" spans="1:30" ht="20.100000000000001" customHeight="1" thickBot="1" x14ac:dyDescent="0.2">
      <c r="A85" s="471"/>
      <c r="B85" s="473"/>
      <c r="C85" s="472" t="s">
        <v>226</v>
      </c>
      <c r="D85" s="473"/>
      <c r="E85" s="473"/>
      <c r="F85" s="476"/>
      <c r="G85" s="619"/>
      <c r="H85" s="410" t="s">
        <v>438</v>
      </c>
      <c r="I85" s="481" t="s">
        <v>649</v>
      </c>
      <c r="J85" s="475"/>
      <c r="K85" s="475"/>
      <c r="L85" s="475"/>
      <c r="M85" s="475"/>
      <c r="N85" s="475"/>
      <c r="O85" s="475"/>
      <c r="P85" s="475"/>
      <c r="Q85" s="475"/>
      <c r="R85" s="497">
        <v>26825</v>
      </c>
      <c r="S85" s="476" t="s">
        <v>255</v>
      </c>
      <c r="T85" s="490"/>
      <c r="U85" s="491"/>
      <c r="V85" s="530">
        <v>85</v>
      </c>
      <c r="W85" s="226" t="str">
        <f t="shared" si="2"/>
        <v>✔</v>
      </c>
      <c r="Y85" s="1465"/>
      <c r="Z85" s="1654"/>
      <c r="AA85" s="26"/>
      <c r="AB85" s="26"/>
      <c r="AC85" s="26"/>
      <c r="AD85" s="26"/>
    </row>
    <row r="86" spans="1:30" ht="20.100000000000001" customHeight="1" thickBot="1" x14ac:dyDescent="0.2">
      <c r="A86" s="471"/>
      <c r="B86" s="473"/>
      <c r="C86" s="472" t="s">
        <v>532</v>
      </c>
      <c r="D86" s="473"/>
      <c r="E86" s="473"/>
      <c r="F86" s="476"/>
      <c r="G86" s="1494"/>
      <c r="H86" s="410" t="s">
        <v>489</v>
      </c>
      <c r="I86" s="478" t="s">
        <v>589</v>
      </c>
      <c r="J86" s="475"/>
      <c r="K86" s="475"/>
      <c r="L86" s="475"/>
      <c r="M86" s="475"/>
      <c r="N86" s="475"/>
      <c r="O86" s="475"/>
      <c r="P86" s="475"/>
      <c r="Q86" s="475"/>
      <c r="R86" s="497">
        <v>0</v>
      </c>
      <c r="S86" s="476" t="s">
        <v>255</v>
      </c>
      <c r="T86" s="490"/>
      <c r="U86" s="491"/>
      <c r="V86" s="530">
        <v>86</v>
      </c>
      <c r="W86" s="226" t="str">
        <f t="shared" si="2"/>
        <v>✔</v>
      </c>
      <c r="Y86" s="1465"/>
      <c r="Z86" s="1654"/>
      <c r="AA86" s="26"/>
      <c r="AB86" s="26"/>
      <c r="AC86" s="26"/>
      <c r="AD86" s="26"/>
    </row>
    <row r="87" spans="1:30" ht="20.100000000000001" customHeight="1" thickBot="1" x14ac:dyDescent="0.2">
      <c r="A87" s="471"/>
      <c r="B87" s="473"/>
      <c r="C87" s="472" t="s">
        <v>2162</v>
      </c>
      <c r="D87" s="473"/>
      <c r="E87" s="473"/>
      <c r="F87" s="476"/>
      <c r="G87" s="619"/>
      <c r="H87" s="410" t="s">
        <v>489</v>
      </c>
      <c r="I87" s="478" t="s">
        <v>626</v>
      </c>
      <c r="J87" s="475"/>
      <c r="K87" s="475"/>
      <c r="L87" s="475"/>
      <c r="M87" s="475"/>
      <c r="N87" s="475"/>
      <c r="O87" s="475"/>
      <c r="P87" s="475"/>
      <c r="Q87" s="475"/>
      <c r="R87" s="497">
        <v>0</v>
      </c>
      <c r="S87" s="476" t="s">
        <v>255</v>
      </c>
      <c r="T87" s="490"/>
      <c r="U87" s="491"/>
      <c r="V87" s="530">
        <v>87</v>
      </c>
      <c r="W87" s="226" t="str">
        <f t="shared" si="2"/>
        <v>✔</v>
      </c>
      <c r="Y87" s="1465"/>
      <c r="Z87" s="1654"/>
      <c r="AA87" s="26"/>
      <c r="AB87" s="26"/>
      <c r="AC87" s="26"/>
      <c r="AD87" s="26"/>
    </row>
    <row r="88" spans="1:30" ht="17.25" customHeight="1" thickBot="1" x14ac:dyDescent="0.2">
      <c r="A88" s="471"/>
      <c r="B88" s="473"/>
      <c r="C88" s="1631" t="s">
        <v>654</v>
      </c>
      <c r="D88" s="1631"/>
      <c r="E88" s="1631"/>
      <c r="F88" s="1631"/>
      <c r="G88" s="1632"/>
      <c r="H88" s="410" t="s">
        <v>489</v>
      </c>
      <c r="I88" s="478" t="s">
        <v>655</v>
      </c>
      <c r="J88" s="475"/>
      <c r="K88" s="475"/>
      <c r="L88" s="475"/>
      <c r="M88" s="475"/>
      <c r="N88" s="475"/>
      <c r="O88" s="475"/>
      <c r="P88" s="475"/>
      <c r="Q88" s="475"/>
      <c r="R88" s="497">
        <v>0</v>
      </c>
      <c r="S88" s="476" t="s">
        <v>255</v>
      </c>
      <c r="T88" s="490"/>
      <c r="U88" s="491"/>
      <c r="V88" s="530">
        <v>88</v>
      </c>
      <c r="W88" s="226" t="str">
        <f t="shared" si="2"/>
        <v>✔</v>
      </c>
      <c r="Y88" s="1465"/>
      <c r="Z88" s="1654"/>
      <c r="AA88" s="26"/>
      <c r="AB88" s="26"/>
      <c r="AC88" s="26"/>
      <c r="AD88" s="26"/>
    </row>
    <row r="89" spans="1:30" ht="17.25" customHeight="1" thickBot="1" x14ac:dyDescent="0.2">
      <c r="A89" s="471"/>
      <c r="B89" s="473"/>
      <c r="C89" s="1626" t="s">
        <v>656</v>
      </c>
      <c r="D89" s="1627"/>
      <c r="E89" s="1627"/>
      <c r="F89" s="1627"/>
      <c r="G89" s="1627"/>
      <c r="H89" s="410" t="s">
        <v>489</v>
      </c>
      <c r="I89" s="481" t="s">
        <v>653</v>
      </c>
      <c r="J89" s="475"/>
      <c r="K89" s="475"/>
      <c r="L89" s="475"/>
      <c r="M89" s="475"/>
      <c r="N89" s="475"/>
      <c r="O89" s="475"/>
      <c r="P89" s="475"/>
      <c r="Q89" s="475"/>
      <c r="R89" s="497">
        <v>0</v>
      </c>
      <c r="S89" s="476" t="s">
        <v>255</v>
      </c>
      <c r="T89" s="490"/>
      <c r="U89" s="491"/>
      <c r="V89" s="530">
        <v>89</v>
      </c>
      <c r="W89" s="226" t="str">
        <f t="shared" si="2"/>
        <v>✔</v>
      </c>
      <c r="Y89" s="1465"/>
      <c r="Z89" s="1654"/>
      <c r="AA89" s="26"/>
      <c r="AB89" s="26"/>
      <c r="AC89" s="26"/>
      <c r="AD89" s="26"/>
    </row>
    <row r="90" spans="1:30" ht="17.25" customHeight="1" thickBot="1" x14ac:dyDescent="0.2">
      <c r="A90" s="471"/>
      <c r="B90" s="473"/>
      <c r="C90" s="1626" t="s">
        <v>2163</v>
      </c>
      <c r="D90" s="1627"/>
      <c r="E90" s="1627"/>
      <c r="F90" s="1627"/>
      <c r="G90" s="1627"/>
      <c r="H90" s="410" t="s">
        <v>489</v>
      </c>
      <c r="I90" s="481" t="s">
        <v>657</v>
      </c>
      <c r="J90" s="475"/>
      <c r="K90" s="475"/>
      <c r="L90" s="475"/>
      <c r="M90" s="475"/>
      <c r="N90" s="475"/>
      <c r="O90" s="475"/>
      <c r="P90" s="475"/>
      <c r="Q90" s="475"/>
      <c r="R90" s="497">
        <v>0</v>
      </c>
      <c r="S90" s="476" t="s">
        <v>255</v>
      </c>
      <c r="T90" s="490"/>
      <c r="U90" s="491"/>
      <c r="V90" s="530">
        <v>90</v>
      </c>
      <c r="W90" s="226" t="str">
        <f t="shared" si="2"/>
        <v>✔</v>
      </c>
      <c r="Y90" s="1465"/>
      <c r="Z90" s="1654"/>
      <c r="AA90" s="26"/>
      <c r="AB90" s="26"/>
      <c r="AC90" s="26"/>
      <c r="AD90" s="26"/>
    </row>
    <row r="91" spans="1:30" ht="20.100000000000001" customHeight="1" thickBot="1" x14ac:dyDescent="0.2">
      <c r="A91" s="471"/>
      <c r="B91" s="473"/>
      <c r="C91" s="472" t="s">
        <v>499</v>
      </c>
      <c r="D91" s="473"/>
      <c r="E91" s="473"/>
      <c r="F91" s="476"/>
      <c r="G91" s="619"/>
      <c r="H91" s="410" t="s">
        <v>438</v>
      </c>
      <c r="I91" s="478" t="s">
        <v>658</v>
      </c>
      <c r="J91" s="475"/>
      <c r="K91" s="475"/>
      <c r="L91" s="475"/>
      <c r="M91" s="475"/>
      <c r="N91" s="475"/>
      <c r="O91" s="475"/>
      <c r="P91" s="475"/>
      <c r="Q91" s="475"/>
      <c r="R91" s="497">
        <v>4977</v>
      </c>
      <c r="S91" s="476" t="s">
        <v>255</v>
      </c>
      <c r="T91" s="490"/>
      <c r="U91" s="491"/>
      <c r="V91" s="530">
        <v>91</v>
      </c>
      <c r="W91" s="226" t="str">
        <f t="shared" si="2"/>
        <v>✔</v>
      </c>
      <c r="Y91" s="1465"/>
      <c r="Z91" s="1654"/>
      <c r="AA91" s="26"/>
      <c r="AB91" s="26"/>
      <c r="AC91" s="26"/>
      <c r="AD91" s="26"/>
    </row>
    <row r="92" spans="1:30" ht="20.100000000000001" customHeight="1" thickBot="1" x14ac:dyDescent="0.2">
      <c r="A92" s="471"/>
      <c r="B92" s="473"/>
      <c r="C92" s="472" t="s">
        <v>659</v>
      </c>
      <c r="D92" s="473"/>
      <c r="E92" s="473"/>
      <c r="F92" s="476"/>
      <c r="G92" s="1494"/>
      <c r="H92" s="410" t="s">
        <v>438</v>
      </c>
      <c r="I92" s="478" t="s">
        <v>589</v>
      </c>
      <c r="J92" s="475"/>
      <c r="K92" s="475"/>
      <c r="L92" s="475"/>
      <c r="M92" s="475"/>
      <c r="N92" s="475"/>
      <c r="O92" s="475"/>
      <c r="P92" s="475"/>
      <c r="Q92" s="475"/>
      <c r="R92" s="497">
        <v>0</v>
      </c>
      <c r="S92" s="476" t="s">
        <v>255</v>
      </c>
      <c r="T92" s="490"/>
      <c r="U92" s="491"/>
      <c r="V92" s="530">
        <v>92</v>
      </c>
      <c r="W92" s="226" t="str">
        <f t="shared" si="2"/>
        <v>✔</v>
      </c>
      <c r="Y92" s="1465"/>
      <c r="Z92" s="1654"/>
      <c r="AA92" s="26"/>
      <c r="AB92" s="26"/>
      <c r="AC92" s="26"/>
      <c r="AD92" s="26"/>
    </row>
    <row r="93" spans="1:30" ht="20.100000000000001" customHeight="1" thickBot="1" x14ac:dyDescent="0.2">
      <c r="A93" s="471"/>
      <c r="B93" s="473"/>
      <c r="C93" s="472" t="s">
        <v>2164</v>
      </c>
      <c r="D93" s="473"/>
      <c r="E93" s="473"/>
      <c r="F93" s="476"/>
      <c r="G93" s="619"/>
      <c r="H93" s="410" t="s">
        <v>438</v>
      </c>
      <c r="I93" s="478" t="s">
        <v>660</v>
      </c>
      <c r="J93" s="475"/>
      <c r="K93" s="475"/>
      <c r="L93" s="475"/>
      <c r="M93" s="475"/>
      <c r="N93" s="475"/>
      <c r="O93" s="475"/>
      <c r="P93" s="475"/>
      <c r="Q93" s="475"/>
      <c r="R93" s="497">
        <v>4216</v>
      </c>
      <c r="S93" s="476" t="s">
        <v>255</v>
      </c>
      <c r="T93" s="490"/>
      <c r="U93" s="491"/>
      <c r="V93" s="530">
        <v>93</v>
      </c>
      <c r="W93" s="226" t="str">
        <f t="shared" si="2"/>
        <v>✔</v>
      </c>
      <c r="Y93" s="1465"/>
      <c r="Z93" s="1654"/>
      <c r="AA93" s="26"/>
      <c r="AB93" s="26"/>
      <c r="AC93" s="26"/>
      <c r="AD93" s="26"/>
    </row>
    <row r="94" spans="1:30" ht="20.100000000000001" customHeight="1" thickBot="1" x14ac:dyDescent="0.2">
      <c r="A94" s="471"/>
      <c r="B94" s="473"/>
      <c r="C94" s="472" t="s">
        <v>11</v>
      </c>
      <c r="D94" s="473"/>
      <c r="E94" s="473"/>
      <c r="F94" s="476"/>
      <c r="G94" s="1494"/>
      <c r="H94" s="410" t="s">
        <v>438</v>
      </c>
      <c r="I94" s="478" t="s">
        <v>589</v>
      </c>
      <c r="J94" s="475"/>
      <c r="K94" s="475"/>
      <c r="L94" s="475"/>
      <c r="M94" s="475"/>
      <c r="N94" s="475"/>
      <c r="O94" s="475"/>
      <c r="P94" s="475"/>
      <c r="Q94" s="475"/>
      <c r="R94" s="497">
        <v>0</v>
      </c>
      <c r="S94" s="476" t="s">
        <v>255</v>
      </c>
      <c r="T94" s="490"/>
      <c r="U94" s="491"/>
      <c r="V94" s="530">
        <v>94</v>
      </c>
      <c r="W94" s="226" t="str">
        <f t="shared" si="2"/>
        <v>✔</v>
      </c>
      <c r="Y94" s="1465"/>
      <c r="Z94" s="1654"/>
      <c r="AA94" s="26"/>
      <c r="AB94" s="26"/>
      <c r="AC94" s="26"/>
      <c r="AD94" s="26"/>
    </row>
    <row r="95" spans="1:30" ht="19.5" customHeight="1" thickBot="1" x14ac:dyDescent="0.2">
      <c r="A95" s="471"/>
      <c r="B95" s="473"/>
      <c r="C95" s="472" t="s">
        <v>2165</v>
      </c>
      <c r="D95" s="473"/>
      <c r="E95" s="473"/>
      <c r="F95" s="476"/>
      <c r="G95" s="619"/>
      <c r="H95" s="410" t="s">
        <v>438</v>
      </c>
      <c r="I95" s="478" t="s">
        <v>661</v>
      </c>
      <c r="J95" s="475"/>
      <c r="K95" s="475"/>
      <c r="L95" s="475"/>
      <c r="M95" s="475"/>
      <c r="N95" s="475"/>
      <c r="O95" s="475"/>
      <c r="P95" s="475"/>
      <c r="Q95" s="475"/>
      <c r="R95" s="497">
        <v>761</v>
      </c>
      <c r="S95" s="476" t="s">
        <v>255</v>
      </c>
      <c r="T95" s="490"/>
      <c r="U95" s="491"/>
      <c r="V95" s="530">
        <v>95</v>
      </c>
      <c r="W95" s="226" t="str">
        <f t="shared" si="2"/>
        <v>✔</v>
      </c>
      <c r="Y95" s="1465"/>
      <c r="Z95" s="1654"/>
      <c r="AA95" s="26"/>
      <c r="AB95" s="26"/>
      <c r="AC95" s="26"/>
      <c r="AD95" s="26"/>
    </row>
    <row r="96" spans="1:30" ht="19.5" customHeight="1" thickBot="1" x14ac:dyDescent="0.2">
      <c r="A96" s="471"/>
      <c r="B96" s="473"/>
      <c r="C96" s="472" t="s">
        <v>500</v>
      </c>
      <c r="D96" s="473"/>
      <c r="E96" s="473"/>
      <c r="F96" s="476"/>
      <c r="G96" s="619"/>
      <c r="H96" s="410" t="s">
        <v>489</v>
      </c>
      <c r="I96" s="478" t="s">
        <v>662</v>
      </c>
      <c r="J96" s="475"/>
      <c r="K96" s="475"/>
      <c r="L96" s="475"/>
      <c r="M96" s="475"/>
      <c r="N96" s="475"/>
      <c r="O96" s="475"/>
      <c r="P96" s="475"/>
      <c r="Q96" s="475"/>
      <c r="R96" s="497">
        <v>0</v>
      </c>
      <c r="S96" s="476" t="s">
        <v>255</v>
      </c>
      <c r="T96" s="490"/>
      <c r="U96" s="491"/>
      <c r="V96" s="530">
        <v>96</v>
      </c>
      <c r="W96" s="226" t="str">
        <f t="shared" si="2"/>
        <v>✔</v>
      </c>
      <c r="Y96" s="1465"/>
      <c r="Z96" s="1654"/>
      <c r="AA96" s="26"/>
      <c r="AB96" s="26"/>
      <c r="AC96" s="26"/>
      <c r="AD96" s="26"/>
    </row>
    <row r="97" spans="1:30" ht="20.100000000000001" customHeight="1" thickBot="1" x14ac:dyDescent="0.2">
      <c r="A97" s="471"/>
      <c r="B97" s="473"/>
      <c r="C97" s="472" t="s">
        <v>12</v>
      </c>
      <c r="D97" s="473"/>
      <c r="E97" s="473"/>
      <c r="F97" s="482"/>
      <c r="G97" s="1494"/>
      <c r="H97" s="410" t="s">
        <v>489</v>
      </c>
      <c r="I97" s="481" t="s">
        <v>589</v>
      </c>
      <c r="J97" s="475"/>
      <c r="K97" s="475"/>
      <c r="L97" s="475"/>
      <c r="M97" s="475"/>
      <c r="N97" s="475"/>
      <c r="O97" s="475"/>
      <c r="P97" s="475"/>
      <c r="Q97" s="475"/>
      <c r="R97" s="497">
        <v>0</v>
      </c>
      <c r="S97" s="476" t="s">
        <v>255</v>
      </c>
      <c r="T97" s="490"/>
      <c r="U97" s="491"/>
      <c r="V97" s="530">
        <v>97</v>
      </c>
      <c r="W97" s="226" t="str">
        <f t="shared" si="2"/>
        <v>✔</v>
      </c>
      <c r="Y97" s="1465"/>
      <c r="Z97" s="1654"/>
      <c r="AA97" s="26"/>
      <c r="AB97" s="26"/>
      <c r="AC97" s="26"/>
      <c r="AD97" s="26"/>
    </row>
    <row r="98" spans="1:30" ht="20.100000000000001" customHeight="1" thickBot="1" x14ac:dyDescent="0.2">
      <c r="A98" s="471"/>
      <c r="B98" s="473"/>
      <c r="C98" s="472" t="s">
        <v>2166</v>
      </c>
      <c r="D98" s="473"/>
      <c r="E98" s="473"/>
      <c r="F98" s="482"/>
      <c r="G98" s="619"/>
      <c r="H98" s="410" t="s">
        <v>489</v>
      </c>
      <c r="I98" s="481" t="s">
        <v>643</v>
      </c>
      <c r="J98" s="475"/>
      <c r="K98" s="475"/>
      <c r="L98" s="475"/>
      <c r="M98" s="475"/>
      <c r="N98" s="475"/>
      <c r="O98" s="475"/>
      <c r="P98" s="475"/>
      <c r="Q98" s="475"/>
      <c r="R98" s="497">
        <v>0</v>
      </c>
      <c r="S98" s="476" t="s">
        <v>255</v>
      </c>
      <c r="T98" s="490"/>
      <c r="U98" s="491"/>
      <c r="V98" s="530">
        <v>98</v>
      </c>
      <c r="W98" s="226" t="str">
        <f t="shared" si="2"/>
        <v>✔</v>
      </c>
      <c r="Y98" s="1465"/>
      <c r="Z98" s="1654"/>
      <c r="AA98" s="26"/>
      <c r="AB98" s="26"/>
      <c r="AC98" s="26"/>
      <c r="AD98" s="26"/>
    </row>
    <row r="99" spans="1:30" ht="20.100000000000001" customHeight="1" thickBot="1" x14ac:dyDescent="0.2">
      <c r="A99" s="471"/>
      <c r="B99" s="473"/>
      <c r="C99" s="472" t="s">
        <v>663</v>
      </c>
      <c r="D99" s="473"/>
      <c r="E99" s="473"/>
      <c r="F99" s="482"/>
      <c r="G99" s="1494"/>
      <c r="H99" s="410" t="s">
        <v>489</v>
      </c>
      <c r="I99" s="481" t="s">
        <v>589</v>
      </c>
      <c r="J99" s="475"/>
      <c r="K99" s="475"/>
      <c r="L99" s="475"/>
      <c r="M99" s="475"/>
      <c r="N99" s="475"/>
      <c r="O99" s="475"/>
      <c r="P99" s="475"/>
      <c r="Q99" s="475"/>
      <c r="R99" s="497">
        <v>0</v>
      </c>
      <c r="S99" s="476" t="s">
        <v>255</v>
      </c>
      <c r="T99" s="490"/>
      <c r="U99" s="491"/>
      <c r="V99" s="530">
        <v>99</v>
      </c>
      <c r="W99" s="226" t="str">
        <f t="shared" si="2"/>
        <v>✔</v>
      </c>
      <c r="Y99" s="1465"/>
      <c r="Z99" s="1654"/>
      <c r="AA99" s="26"/>
      <c r="AB99" s="26"/>
      <c r="AC99" s="26"/>
      <c r="AD99" s="26"/>
    </row>
    <row r="100" spans="1:30" ht="20.100000000000001" customHeight="1" thickBot="1" x14ac:dyDescent="0.2">
      <c r="A100" s="471"/>
      <c r="B100" s="473"/>
      <c r="C100" s="472" t="s">
        <v>2167</v>
      </c>
      <c r="D100" s="473"/>
      <c r="E100" s="473"/>
      <c r="F100" s="482"/>
      <c r="G100" s="619"/>
      <c r="H100" s="410" t="s">
        <v>489</v>
      </c>
      <c r="I100" s="481" t="s">
        <v>664</v>
      </c>
      <c r="J100" s="475"/>
      <c r="K100" s="475"/>
      <c r="L100" s="475"/>
      <c r="M100" s="475"/>
      <c r="N100" s="475"/>
      <c r="O100" s="475"/>
      <c r="P100" s="475"/>
      <c r="Q100" s="475"/>
      <c r="R100" s="497">
        <v>0</v>
      </c>
      <c r="S100" s="476" t="s">
        <v>255</v>
      </c>
      <c r="T100" s="490"/>
      <c r="U100" s="491"/>
      <c r="V100" s="530">
        <v>100</v>
      </c>
      <c r="W100" s="226" t="str">
        <f t="shared" si="2"/>
        <v>✔</v>
      </c>
      <c r="Y100" s="1465"/>
      <c r="Z100" s="1654"/>
      <c r="AA100" s="26"/>
      <c r="AB100" s="26"/>
      <c r="AC100" s="26"/>
      <c r="AD100" s="26"/>
    </row>
    <row r="101" spans="1:30" ht="20.100000000000001" customHeight="1" thickBot="1" x14ac:dyDescent="0.2">
      <c r="A101" s="471"/>
      <c r="B101" s="473"/>
      <c r="C101" s="472" t="s">
        <v>665</v>
      </c>
      <c r="D101" s="473"/>
      <c r="E101" s="473"/>
      <c r="F101" s="476"/>
      <c r="G101" s="619"/>
      <c r="H101" s="410" t="s">
        <v>438</v>
      </c>
      <c r="I101" s="481" t="s">
        <v>633</v>
      </c>
      <c r="J101" s="475"/>
      <c r="K101" s="475"/>
      <c r="L101" s="475"/>
      <c r="M101" s="475"/>
      <c r="N101" s="475"/>
      <c r="O101" s="475"/>
      <c r="P101" s="475"/>
      <c r="Q101" s="475"/>
      <c r="R101" s="497">
        <v>6482</v>
      </c>
      <c r="S101" s="476" t="s">
        <v>255</v>
      </c>
      <c r="T101" s="490"/>
      <c r="U101" s="491"/>
      <c r="V101" s="530">
        <v>101</v>
      </c>
      <c r="W101" s="226" t="str">
        <f t="shared" si="2"/>
        <v>✔</v>
      </c>
      <c r="Y101" s="1465"/>
      <c r="Z101" s="1654"/>
      <c r="AA101" s="26"/>
      <c r="AB101" s="26"/>
      <c r="AC101" s="26"/>
      <c r="AD101" s="26"/>
    </row>
    <row r="102" spans="1:30" ht="20.100000000000001" customHeight="1" thickBot="1" x14ac:dyDescent="0.2">
      <c r="A102" s="471"/>
      <c r="B102" s="473"/>
      <c r="C102" s="472" t="s">
        <v>426</v>
      </c>
      <c r="D102" s="473"/>
      <c r="E102" s="473"/>
      <c r="F102" s="476"/>
      <c r="G102" s="619"/>
      <c r="H102" s="410" t="s">
        <v>438</v>
      </c>
      <c r="I102" s="481" t="s">
        <v>644</v>
      </c>
      <c r="J102" s="475"/>
      <c r="K102" s="475"/>
      <c r="L102" s="475"/>
      <c r="M102" s="475"/>
      <c r="N102" s="475"/>
      <c r="O102" s="475"/>
      <c r="P102" s="475"/>
      <c r="Q102" s="475"/>
      <c r="R102" s="497">
        <v>6632</v>
      </c>
      <c r="S102" s="476" t="s">
        <v>1173</v>
      </c>
      <c r="T102" s="490"/>
      <c r="U102" s="491"/>
      <c r="V102" s="530">
        <v>102</v>
      </c>
      <c r="W102" s="226" t="str">
        <f t="shared" si="2"/>
        <v>✔</v>
      </c>
      <c r="Y102" s="1465"/>
      <c r="Z102" s="1654"/>
      <c r="AA102" s="26"/>
      <c r="AB102" s="26"/>
      <c r="AC102" s="26"/>
      <c r="AD102" s="26"/>
    </row>
    <row r="103" spans="1:30" ht="20.100000000000001" customHeight="1" thickBot="1" x14ac:dyDescent="0.2">
      <c r="A103" s="471"/>
      <c r="B103" s="473"/>
      <c r="C103" s="472" t="s">
        <v>666</v>
      </c>
      <c r="D103" s="473"/>
      <c r="E103" s="473"/>
      <c r="F103" s="476"/>
      <c r="G103" s="619"/>
      <c r="H103" s="410" t="s">
        <v>489</v>
      </c>
      <c r="I103" s="481" t="s">
        <v>667</v>
      </c>
      <c r="J103" s="475"/>
      <c r="K103" s="475"/>
      <c r="L103" s="475"/>
      <c r="M103" s="475"/>
      <c r="N103" s="475"/>
      <c r="O103" s="475"/>
      <c r="P103" s="475"/>
      <c r="Q103" s="475"/>
      <c r="R103" s="497">
        <v>0</v>
      </c>
      <c r="S103" s="476" t="s">
        <v>255</v>
      </c>
      <c r="T103" s="490"/>
      <c r="U103" s="491"/>
      <c r="V103" s="530">
        <v>103</v>
      </c>
      <c r="W103" s="226" t="str">
        <f t="shared" si="2"/>
        <v>✔</v>
      </c>
      <c r="Y103" s="1465"/>
      <c r="Z103" s="1654"/>
      <c r="AA103" s="26"/>
      <c r="AB103" s="26"/>
      <c r="AC103" s="26"/>
      <c r="AD103" s="26"/>
    </row>
    <row r="104" spans="1:30" ht="20.100000000000001" customHeight="1" thickBot="1" x14ac:dyDescent="0.2">
      <c r="A104" s="471"/>
      <c r="B104" s="473"/>
      <c r="C104" s="472" t="s">
        <v>668</v>
      </c>
      <c r="D104" s="473"/>
      <c r="E104" s="473"/>
      <c r="F104" s="476"/>
      <c r="G104" s="619"/>
      <c r="H104" s="410" t="s">
        <v>438</v>
      </c>
      <c r="I104" s="481" t="s">
        <v>669</v>
      </c>
      <c r="J104" s="475"/>
      <c r="K104" s="475"/>
      <c r="L104" s="475"/>
      <c r="M104" s="475"/>
      <c r="N104" s="475"/>
      <c r="O104" s="475"/>
      <c r="P104" s="475"/>
      <c r="Q104" s="475"/>
      <c r="R104" s="497">
        <v>923</v>
      </c>
      <c r="S104" s="476" t="s">
        <v>255</v>
      </c>
      <c r="T104" s="490"/>
      <c r="U104" s="491"/>
      <c r="V104" s="530">
        <v>104</v>
      </c>
      <c r="W104" s="226" t="str">
        <f t="shared" si="2"/>
        <v>✔</v>
      </c>
      <c r="Y104" s="1465"/>
      <c r="Z104" s="1654"/>
      <c r="AA104" s="26"/>
      <c r="AB104" s="26"/>
      <c r="AC104" s="26"/>
      <c r="AD104" s="26"/>
    </row>
    <row r="105" spans="1:30" ht="28.5" customHeight="1" thickBot="1" x14ac:dyDescent="0.2">
      <c r="A105" s="471"/>
      <c r="B105" s="473"/>
      <c r="C105" s="472" t="s">
        <v>427</v>
      </c>
      <c r="D105" s="473"/>
      <c r="E105" s="473"/>
      <c r="F105" s="476"/>
      <c r="G105" s="619"/>
      <c r="H105" s="410" t="s">
        <v>438</v>
      </c>
      <c r="I105" s="481" t="s">
        <v>670</v>
      </c>
      <c r="J105" s="475"/>
      <c r="K105" s="475"/>
      <c r="L105" s="475"/>
      <c r="M105" s="475"/>
      <c r="N105" s="475"/>
      <c r="O105" s="475"/>
      <c r="P105" s="475"/>
      <c r="Q105" s="475"/>
      <c r="R105" s="497">
        <v>358</v>
      </c>
      <c r="S105" s="476" t="s">
        <v>255</v>
      </c>
      <c r="T105" s="1624"/>
      <c r="U105" s="1625"/>
      <c r="V105" s="530">
        <v>105</v>
      </c>
      <c r="W105" s="226" t="str">
        <f t="shared" si="2"/>
        <v>✔</v>
      </c>
      <c r="Y105" s="1465"/>
      <c r="Z105" s="1654"/>
      <c r="AA105" s="26"/>
      <c r="AB105" s="26"/>
      <c r="AC105" s="26"/>
      <c r="AD105" s="26"/>
    </row>
    <row r="106" spans="1:30" ht="20.100000000000001" customHeight="1" thickBot="1" x14ac:dyDescent="0.2">
      <c r="A106" s="471"/>
      <c r="B106" s="473"/>
      <c r="C106" s="472" t="s">
        <v>428</v>
      </c>
      <c r="D106" s="473"/>
      <c r="E106" s="473"/>
      <c r="F106" s="476"/>
      <c r="G106" s="619"/>
      <c r="H106" s="410" t="s">
        <v>438</v>
      </c>
      <c r="I106" s="481" t="s">
        <v>614</v>
      </c>
      <c r="J106" s="475"/>
      <c r="K106" s="475"/>
      <c r="L106" s="475"/>
      <c r="M106" s="475"/>
      <c r="N106" s="475"/>
      <c r="O106" s="475"/>
      <c r="P106" s="475"/>
      <c r="Q106" s="475"/>
      <c r="R106" s="497">
        <v>358</v>
      </c>
      <c r="S106" s="476" t="s">
        <v>255</v>
      </c>
      <c r="T106" s="490"/>
      <c r="U106" s="491"/>
      <c r="V106" s="530">
        <v>106</v>
      </c>
      <c r="W106" s="226" t="str">
        <f t="shared" si="2"/>
        <v>✔</v>
      </c>
      <c r="Y106" s="1465"/>
      <c r="Z106" s="1654"/>
      <c r="AA106" s="26"/>
      <c r="AB106" s="26"/>
      <c r="AC106" s="26"/>
      <c r="AD106" s="26"/>
    </row>
    <row r="107" spans="1:30" ht="20.100000000000001" customHeight="1" thickBot="1" x14ac:dyDescent="0.2">
      <c r="A107" s="471"/>
      <c r="B107" s="473"/>
      <c r="C107" s="472" t="s">
        <v>429</v>
      </c>
      <c r="D107" s="473"/>
      <c r="E107" s="473"/>
      <c r="F107" s="476"/>
      <c r="G107" s="619"/>
      <c r="H107" s="410" t="s">
        <v>438</v>
      </c>
      <c r="I107" s="481" t="s">
        <v>671</v>
      </c>
      <c r="J107" s="475"/>
      <c r="K107" s="475"/>
      <c r="L107" s="475"/>
      <c r="M107" s="475"/>
      <c r="N107" s="475"/>
      <c r="O107" s="475"/>
      <c r="P107" s="475"/>
      <c r="Q107" s="475"/>
      <c r="R107" s="497">
        <v>3925</v>
      </c>
      <c r="S107" s="476" t="s">
        <v>255</v>
      </c>
      <c r="T107" s="490"/>
      <c r="U107" s="494"/>
      <c r="V107" s="530">
        <v>107</v>
      </c>
      <c r="W107" s="226" t="str">
        <f t="shared" si="2"/>
        <v>✔</v>
      </c>
      <c r="Y107" s="1465"/>
      <c r="Z107" s="1654"/>
      <c r="AA107" s="26"/>
      <c r="AB107" s="26"/>
      <c r="AC107" s="26"/>
      <c r="AD107" s="26"/>
    </row>
    <row r="108" spans="1:30" ht="20.100000000000001" customHeight="1" thickBot="1" x14ac:dyDescent="0.2">
      <c r="A108" s="471"/>
      <c r="B108" s="473"/>
      <c r="C108" s="1017" t="s">
        <v>1647</v>
      </c>
      <c r="D108" s="473"/>
      <c r="E108" s="473"/>
      <c r="F108" s="476"/>
      <c r="G108" s="619"/>
      <c r="H108" s="410" t="s">
        <v>489</v>
      </c>
      <c r="I108" s="481" t="s">
        <v>660</v>
      </c>
      <c r="J108" s="475"/>
      <c r="K108" s="1019" t="s">
        <v>1648</v>
      </c>
      <c r="L108" s="475"/>
      <c r="M108" s="475"/>
      <c r="N108" s="475"/>
      <c r="O108" s="475"/>
      <c r="P108" s="475"/>
      <c r="Q108" s="475"/>
      <c r="R108" s="497">
        <v>0</v>
      </c>
      <c r="S108" s="476" t="s">
        <v>1174</v>
      </c>
      <c r="T108" s="490"/>
      <c r="U108" s="494"/>
      <c r="V108" s="530">
        <v>108</v>
      </c>
      <c r="W108" s="226" t="str">
        <f t="shared" si="2"/>
        <v>✔</v>
      </c>
      <c r="Y108" s="1465"/>
      <c r="Z108" s="1654"/>
      <c r="AA108" s="26"/>
      <c r="AB108" s="26"/>
      <c r="AC108" s="26"/>
      <c r="AD108" s="26"/>
    </row>
    <row r="109" spans="1:30" ht="20.100000000000001" customHeight="1" thickBot="1" x14ac:dyDescent="0.2">
      <c r="A109" s="471"/>
      <c r="B109" s="473"/>
      <c r="C109" s="472" t="s">
        <v>672</v>
      </c>
      <c r="D109" s="473"/>
      <c r="E109" s="473"/>
      <c r="F109" s="476"/>
      <c r="G109" s="619"/>
      <c r="H109" s="410" t="s">
        <v>438</v>
      </c>
      <c r="I109" s="481" t="s">
        <v>673</v>
      </c>
      <c r="J109" s="475"/>
      <c r="K109" s="475"/>
      <c r="L109" s="475"/>
      <c r="M109" s="475"/>
      <c r="N109" s="475"/>
      <c r="O109" s="475"/>
      <c r="P109" s="475"/>
      <c r="Q109" s="475"/>
      <c r="R109" s="497">
        <v>4893</v>
      </c>
      <c r="S109" s="476" t="s">
        <v>255</v>
      </c>
      <c r="T109" s="490"/>
      <c r="U109" s="491"/>
      <c r="V109" s="530">
        <v>109</v>
      </c>
      <c r="W109" s="226" t="str">
        <f t="shared" si="2"/>
        <v>✔</v>
      </c>
      <c r="Y109" s="1465"/>
      <c r="Z109" s="1654"/>
      <c r="AA109" s="26"/>
      <c r="AB109" s="26"/>
      <c r="AC109" s="26"/>
      <c r="AD109" s="26"/>
    </row>
    <row r="110" spans="1:30" ht="20.100000000000001" customHeight="1" thickBot="1" x14ac:dyDescent="0.2">
      <c r="A110" s="471"/>
      <c r="B110" s="473"/>
      <c r="C110" s="472" t="s">
        <v>674</v>
      </c>
      <c r="D110" s="473"/>
      <c r="E110" s="473"/>
      <c r="F110" s="476"/>
      <c r="G110" s="619"/>
      <c r="H110" s="410" t="s">
        <v>438</v>
      </c>
      <c r="I110" s="481" t="s">
        <v>675</v>
      </c>
      <c r="J110" s="475"/>
      <c r="K110" s="475"/>
      <c r="L110" s="475"/>
      <c r="M110" s="475"/>
      <c r="N110" s="475"/>
      <c r="O110" s="475"/>
      <c r="P110" s="475"/>
      <c r="Q110" s="475"/>
      <c r="R110" s="497">
        <v>1079</v>
      </c>
      <c r="S110" s="476" t="s">
        <v>255</v>
      </c>
      <c r="T110" s="490"/>
      <c r="U110" s="491"/>
      <c r="V110" s="530">
        <v>110</v>
      </c>
      <c r="W110" s="226" t="str">
        <f t="shared" si="2"/>
        <v>✔</v>
      </c>
      <c r="Y110" s="1465"/>
      <c r="Z110" s="1654"/>
      <c r="AA110" s="26"/>
      <c r="AB110" s="26"/>
      <c r="AC110" s="26"/>
      <c r="AD110" s="26"/>
    </row>
    <row r="111" spans="1:30" ht="20.100000000000001" customHeight="1" thickBot="1" x14ac:dyDescent="0.2">
      <c r="A111" s="471"/>
      <c r="B111" s="473"/>
      <c r="C111" s="472" t="s">
        <v>269</v>
      </c>
      <c r="D111" s="473"/>
      <c r="E111" s="473"/>
      <c r="F111" s="476"/>
      <c r="G111" s="619"/>
      <c r="H111" s="410" t="s">
        <v>438</v>
      </c>
      <c r="I111" s="481" t="s">
        <v>676</v>
      </c>
      <c r="J111" s="475"/>
      <c r="K111" s="475"/>
      <c r="L111" s="475"/>
      <c r="M111" s="475"/>
      <c r="N111" s="475"/>
      <c r="O111" s="475"/>
      <c r="P111" s="475"/>
      <c r="Q111" s="475"/>
      <c r="R111" s="497">
        <v>5201</v>
      </c>
      <c r="S111" s="476" t="s">
        <v>255</v>
      </c>
      <c r="T111" s="490"/>
      <c r="U111" s="491"/>
      <c r="V111" s="530">
        <v>111</v>
      </c>
      <c r="W111" s="226" t="str">
        <f t="shared" si="2"/>
        <v>✔</v>
      </c>
      <c r="Y111" s="1465"/>
      <c r="Z111" s="1654"/>
      <c r="AA111" s="26"/>
      <c r="AB111" s="26"/>
      <c r="AC111" s="26"/>
      <c r="AD111" s="26"/>
    </row>
    <row r="112" spans="1:30" ht="20.100000000000001" customHeight="1" thickBot="1" x14ac:dyDescent="0.2">
      <c r="A112" s="471"/>
      <c r="B112" s="473"/>
      <c r="C112" s="472" t="s">
        <v>425</v>
      </c>
      <c r="D112" s="473"/>
      <c r="E112" s="473"/>
      <c r="F112" s="476"/>
      <c r="G112" s="619"/>
      <c r="H112" s="410" t="s">
        <v>489</v>
      </c>
      <c r="I112" s="481" t="s">
        <v>677</v>
      </c>
      <c r="J112" s="475"/>
      <c r="K112" s="475"/>
      <c r="L112" s="475"/>
      <c r="M112" s="475"/>
      <c r="N112" s="475"/>
      <c r="O112" s="475"/>
      <c r="P112" s="475"/>
      <c r="Q112" s="475"/>
      <c r="R112" s="497">
        <v>0</v>
      </c>
      <c r="S112" s="476" t="s">
        <v>255</v>
      </c>
      <c r="T112" s="490"/>
      <c r="U112" s="491"/>
      <c r="V112" s="530">
        <v>112</v>
      </c>
      <c r="W112" s="226" t="str">
        <f t="shared" si="2"/>
        <v>✔</v>
      </c>
      <c r="Y112" s="1465"/>
      <c r="Z112" s="1654"/>
      <c r="AA112" s="26"/>
      <c r="AB112" s="26"/>
      <c r="AC112" s="26"/>
      <c r="AD112" s="26"/>
    </row>
    <row r="113" spans="1:30" ht="16.149999999999999" customHeight="1" thickBot="1" x14ac:dyDescent="0.2">
      <c r="A113" s="471"/>
      <c r="B113" s="473"/>
      <c r="C113" s="1626" t="s">
        <v>678</v>
      </c>
      <c r="D113" s="1627"/>
      <c r="E113" s="1627"/>
      <c r="F113" s="1627"/>
      <c r="G113" s="1636"/>
      <c r="H113" s="410" t="s">
        <v>438</v>
      </c>
      <c r="I113" s="481" t="s">
        <v>679</v>
      </c>
      <c r="J113" s="475"/>
      <c r="K113" s="475"/>
      <c r="L113" s="475"/>
      <c r="M113" s="475"/>
      <c r="N113" s="475"/>
      <c r="O113" s="475"/>
      <c r="P113" s="475"/>
      <c r="Q113" s="475"/>
      <c r="R113" s="497">
        <v>27</v>
      </c>
      <c r="S113" s="476" t="s">
        <v>255</v>
      </c>
      <c r="T113" s="490"/>
      <c r="U113" s="491"/>
      <c r="V113" s="530">
        <v>113</v>
      </c>
      <c r="W113" s="226" t="str">
        <f t="shared" si="2"/>
        <v>✔</v>
      </c>
      <c r="Y113" s="1465"/>
      <c r="Z113" s="1654"/>
      <c r="AA113" s="26"/>
      <c r="AB113" s="26"/>
      <c r="AC113" s="26"/>
      <c r="AD113" s="26"/>
    </row>
    <row r="114" spans="1:30" ht="20.100000000000001" customHeight="1" thickBot="1" x14ac:dyDescent="0.2">
      <c r="A114" s="471"/>
      <c r="B114" s="473"/>
      <c r="C114" s="472" t="s">
        <v>680</v>
      </c>
      <c r="D114" s="473"/>
      <c r="E114" s="473"/>
      <c r="F114" s="476"/>
      <c r="G114" s="619"/>
      <c r="H114" s="410" t="s">
        <v>489</v>
      </c>
      <c r="I114" s="481" t="s">
        <v>681</v>
      </c>
      <c r="J114" s="475"/>
      <c r="K114" s="475"/>
      <c r="L114" s="475"/>
      <c r="M114" s="475"/>
      <c r="N114" s="475"/>
      <c r="O114" s="475"/>
      <c r="P114" s="475"/>
      <c r="Q114" s="475"/>
      <c r="R114" s="497">
        <v>0</v>
      </c>
      <c r="S114" s="476" t="s">
        <v>255</v>
      </c>
      <c r="T114" s="490"/>
      <c r="U114" s="491"/>
      <c r="V114" s="530">
        <v>114</v>
      </c>
      <c r="W114" s="226" t="str">
        <f t="shared" si="2"/>
        <v>✔</v>
      </c>
      <c r="Y114" s="1465"/>
      <c r="Z114" s="1654"/>
      <c r="AA114" s="26"/>
      <c r="AB114" s="26"/>
      <c r="AC114" s="26"/>
      <c r="AD114" s="26"/>
    </row>
    <row r="115" spans="1:30" ht="20.100000000000001" customHeight="1" thickBot="1" x14ac:dyDescent="0.2">
      <c r="A115" s="471"/>
      <c r="B115" s="473"/>
      <c r="C115" s="472" t="s">
        <v>682</v>
      </c>
      <c r="D115" s="473"/>
      <c r="E115" s="473"/>
      <c r="F115" s="482"/>
      <c r="G115" s="619"/>
      <c r="H115" s="410" t="s">
        <v>438</v>
      </c>
      <c r="I115" s="481" t="s">
        <v>683</v>
      </c>
      <c r="J115" s="475"/>
      <c r="K115" s="475"/>
      <c r="L115" s="475"/>
      <c r="M115" s="475"/>
      <c r="N115" s="475"/>
      <c r="O115" s="475"/>
      <c r="P115" s="475"/>
      <c r="Q115" s="475"/>
      <c r="R115" s="497">
        <v>0</v>
      </c>
      <c r="S115" s="476" t="s">
        <v>255</v>
      </c>
      <c r="T115" s="483"/>
      <c r="U115" s="484"/>
      <c r="V115" s="530">
        <v>115</v>
      </c>
      <c r="W115" s="226" t="str">
        <f t="shared" si="2"/>
        <v>✔</v>
      </c>
      <c r="Y115" s="1465"/>
      <c r="Z115" s="1654"/>
      <c r="AA115" s="26"/>
      <c r="AB115" s="26"/>
      <c r="AC115" s="26"/>
      <c r="AD115" s="26"/>
    </row>
    <row r="116" spans="1:30" ht="20.100000000000001" customHeight="1" thickBot="1" x14ac:dyDescent="0.2">
      <c r="A116" s="471"/>
      <c r="B116" s="473"/>
      <c r="C116" s="472" t="s">
        <v>2168</v>
      </c>
      <c r="D116" s="473"/>
      <c r="E116" s="473"/>
      <c r="F116" s="482"/>
      <c r="G116" s="619"/>
      <c r="H116" s="410" t="s">
        <v>438</v>
      </c>
      <c r="I116" s="481" t="s">
        <v>684</v>
      </c>
      <c r="J116" s="475"/>
      <c r="K116" s="475"/>
      <c r="L116" s="475"/>
      <c r="M116" s="475"/>
      <c r="N116" s="475"/>
      <c r="O116" s="475"/>
      <c r="P116" s="475"/>
      <c r="Q116" s="475"/>
      <c r="R116" s="497">
        <v>237</v>
      </c>
      <c r="S116" s="476" t="s">
        <v>255</v>
      </c>
      <c r="T116" s="483"/>
      <c r="U116" s="484"/>
      <c r="V116" s="530">
        <v>116</v>
      </c>
      <c r="W116" s="226" t="str">
        <f t="shared" si="2"/>
        <v>✔</v>
      </c>
      <c r="Y116" s="1465"/>
      <c r="Z116" s="1654"/>
      <c r="AA116" s="26"/>
      <c r="AB116" s="26"/>
      <c r="AC116" s="26"/>
      <c r="AD116" s="26"/>
    </row>
    <row r="117" spans="1:30" ht="20.100000000000001" customHeight="1" thickBot="1" x14ac:dyDescent="0.2">
      <c r="A117" s="29"/>
      <c r="B117" s="30"/>
      <c r="C117" s="33"/>
      <c r="D117" s="30"/>
      <c r="E117" s="30"/>
      <c r="F117" s="42"/>
      <c r="G117" s="557"/>
      <c r="H117" s="466"/>
      <c r="I117" s="45"/>
      <c r="J117" s="13"/>
      <c r="K117" s="13"/>
      <c r="L117" s="13"/>
      <c r="M117" s="13"/>
      <c r="N117" s="13"/>
      <c r="O117" s="13"/>
      <c r="P117" s="13"/>
      <c r="Q117" s="13"/>
      <c r="R117" s="65"/>
      <c r="S117" s="31"/>
      <c r="T117" s="31"/>
      <c r="U117" s="36"/>
      <c r="V117" s="530">
        <v>117</v>
      </c>
      <c r="Y117" s="1465"/>
      <c r="Z117" s="26"/>
      <c r="AA117" s="26"/>
      <c r="AB117" s="26"/>
      <c r="AC117" s="26"/>
      <c r="AD117" s="26"/>
    </row>
    <row r="118" spans="1:30" ht="47.25" customHeight="1" thickBot="1" x14ac:dyDescent="0.2">
      <c r="A118" s="29" t="s">
        <v>2017</v>
      </c>
      <c r="B118" s="30"/>
      <c r="C118" s="30"/>
      <c r="D118" s="30"/>
      <c r="E118" s="30"/>
      <c r="F118" s="31"/>
      <c r="G118" s="557"/>
      <c r="H118" s="557"/>
      <c r="I118" s="557"/>
      <c r="J118" s="557"/>
      <c r="K118" s="398"/>
      <c r="L118" s="398"/>
      <c r="M118" s="398"/>
      <c r="N118" s="398"/>
      <c r="O118" s="398"/>
      <c r="P118" s="398"/>
      <c r="Q118" s="399" t="s">
        <v>685</v>
      </c>
      <c r="R118" s="7">
        <v>702</v>
      </c>
      <c r="S118" s="31" t="s">
        <v>534</v>
      </c>
      <c r="T118" s="31"/>
      <c r="U118" s="36"/>
      <c r="V118" s="530">
        <v>118</v>
      </c>
      <c r="W118" s="226" t="str">
        <f>IF(R118="","未入力あり","✔")</f>
        <v>✔</v>
      </c>
      <c r="Y118" s="1465"/>
      <c r="Z118" s="26"/>
      <c r="AA118" s="26"/>
      <c r="AB118" s="26"/>
      <c r="AC118" s="26"/>
      <c r="AD118" s="26"/>
    </row>
    <row r="119" spans="1:30" ht="90" customHeight="1" x14ac:dyDescent="0.15">
      <c r="A119" s="29"/>
      <c r="B119" s="44"/>
      <c r="C119" s="33"/>
      <c r="D119" s="1637" t="s">
        <v>518</v>
      </c>
      <c r="E119" s="1637"/>
      <c r="F119" s="1637"/>
      <c r="G119" s="1637"/>
      <c r="H119" s="1637"/>
      <c r="I119" s="1637"/>
      <c r="J119" s="1637"/>
      <c r="K119" s="1637"/>
      <c r="L119" s="1637"/>
      <c r="M119" s="1637"/>
      <c r="N119" s="1637"/>
      <c r="O119" s="1637"/>
      <c r="P119" s="1637"/>
      <c r="Q119" s="1637"/>
      <c r="R119" s="1637"/>
      <c r="S119" s="1637"/>
      <c r="T119" s="1637"/>
      <c r="U119" s="36"/>
      <c r="V119" s="530">
        <v>119</v>
      </c>
      <c r="Y119" s="1465"/>
      <c r="Z119" s="26"/>
      <c r="AA119" s="26"/>
      <c r="AB119" s="26"/>
      <c r="AC119" s="26"/>
      <c r="AD119" s="26"/>
    </row>
    <row r="120" spans="1:30" ht="20.100000000000001" customHeight="1" x14ac:dyDescent="0.15">
      <c r="A120" s="29"/>
      <c r="B120" s="30"/>
      <c r="C120" s="30"/>
      <c r="D120" s="30"/>
      <c r="E120" s="30"/>
      <c r="F120" s="31"/>
      <c r="G120" s="557"/>
      <c r="H120" s="466"/>
      <c r="I120" s="45"/>
      <c r="J120" s="13"/>
      <c r="K120" s="13"/>
      <c r="L120" s="13"/>
      <c r="M120" s="13"/>
      <c r="N120" s="13"/>
      <c r="O120" s="13"/>
      <c r="P120" s="13"/>
      <c r="Q120" s="13"/>
      <c r="R120" s="45"/>
      <c r="S120" s="13"/>
      <c r="T120" s="31"/>
      <c r="U120" s="36"/>
      <c r="V120" s="530">
        <v>120</v>
      </c>
      <c r="Y120" s="1465"/>
      <c r="Z120" s="26"/>
      <c r="AA120" s="26"/>
      <c r="AB120" s="26"/>
      <c r="AC120" s="26"/>
      <c r="AD120" s="26"/>
    </row>
    <row r="121" spans="1:30" ht="20.100000000000001" customHeight="1" x14ac:dyDescent="0.15">
      <c r="A121" s="29"/>
      <c r="B121" s="30" t="s">
        <v>686</v>
      </c>
      <c r="C121" s="30"/>
      <c r="D121" s="30"/>
      <c r="E121" s="30"/>
      <c r="F121" s="31"/>
      <c r="G121" s="557"/>
      <c r="H121" s="466"/>
      <c r="I121" s="45"/>
      <c r="J121" s="13"/>
      <c r="K121" s="13"/>
      <c r="L121" s="13"/>
      <c r="M121" s="13"/>
      <c r="N121" s="13"/>
      <c r="O121" s="13"/>
      <c r="P121" s="13"/>
      <c r="Q121" s="13"/>
      <c r="R121" s="45"/>
      <c r="S121" s="13"/>
      <c r="T121" s="31"/>
      <c r="U121" s="36"/>
      <c r="V121" s="530">
        <v>121</v>
      </c>
      <c r="Y121" s="1465"/>
      <c r="Z121" s="26"/>
      <c r="AA121" s="26"/>
      <c r="AB121" s="26"/>
      <c r="AC121" s="26"/>
      <c r="AD121" s="26"/>
    </row>
    <row r="122" spans="1:30" ht="21.75" customHeight="1" x14ac:dyDescent="0.15">
      <c r="A122" s="29"/>
      <c r="B122" s="44"/>
      <c r="C122" s="33"/>
      <c r="D122" s="33" t="s">
        <v>539</v>
      </c>
      <c r="E122" s="41"/>
      <c r="F122" s="41"/>
      <c r="G122" s="41"/>
      <c r="H122" s="41"/>
      <c r="I122" s="45" t="s">
        <v>687</v>
      </c>
      <c r="J122" s="43"/>
      <c r="K122" s="43"/>
      <c r="L122" s="43"/>
      <c r="M122" s="43"/>
      <c r="N122" s="43"/>
      <c r="O122" s="43"/>
      <c r="P122" s="43"/>
      <c r="Q122" s="43"/>
      <c r="R122" s="43" t="s">
        <v>688</v>
      </c>
      <c r="S122" s="465"/>
      <c r="T122" s="465"/>
      <c r="U122" s="36"/>
      <c r="V122" s="530">
        <v>122</v>
      </c>
      <c r="Y122" s="1465"/>
      <c r="Z122" s="26"/>
      <c r="AA122" s="26"/>
      <c r="AB122" s="26"/>
      <c r="AC122" s="26"/>
      <c r="AD122" s="26"/>
    </row>
    <row r="123" spans="1:30" ht="21.75" customHeight="1" thickBot="1" x14ac:dyDescent="0.2">
      <c r="A123" s="29"/>
      <c r="B123" s="44"/>
      <c r="C123" s="33"/>
      <c r="D123" s="557"/>
      <c r="E123" s="465"/>
      <c r="F123" s="465"/>
      <c r="G123" s="465"/>
      <c r="H123" s="465"/>
      <c r="I123" s="53" t="s">
        <v>689</v>
      </c>
      <c r="J123" s="44"/>
      <c r="K123" s="466"/>
      <c r="L123" s="466"/>
      <c r="M123" s="466"/>
      <c r="N123" s="466"/>
      <c r="O123" s="466"/>
      <c r="P123" s="466"/>
      <c r="Q123" s="466"/>
      <c r="R123" s="459"/>
      <c r="S123" s="465"/>
      <c r="T123" s="465"/>
      <c r="U123" s="36"/>
      <c r="V123" s="530">
        <v>123</v>
      </c>
      <c r="Y123" s="1465"/>
      <c r="Z123" s="26"/>
      <c r="AA123" s="26"/>
      <c r="AB123" s="26"/>
      <c r="AC123" s="26"/>
      <c r="AD123" s="26"/>
    </row>
    <row r="124" spans="1:30" ht="20.100000000000001" customHeight="1" thickBot="1" x14ac:dyDescent="0.2">
      <c r="A124" s="29"/>
      <c r="B124" s="30"/>
      <c r="C124" s="33" t="s">
        <v>330</v>
      </c>
      <c r="D124" s="30"/>
      <c r="E124" s="30"/>
      <c r="F124" s="31"/>
      <c r="G124" s="557"/>
      <c r="H124" s="466"/>
      <c r="I124" s="386">
        <v>14.05</v>
      </c>
      <c r="J124" s="31" t="s">
        <v>534</v>
      </c>
      <c r="K124" s="31"/>
      <c r="L124" s="31"/>
      <c r="M124" s="31"/>
      <c r="N124" s="31"/>
      <c r="O124" s="31"/>
      <c r="P124" s="31"/>
      <c r="Q124" s="31"/>
      <c r="R124" s="7">
        <v>107</v>
      </c>
      <c r="S124" s="31" t="s">
        <v>534</v>
      </c>
      <c r="T124" s="31"/>
      <c r="U124" s="36"/>
      <c r="V124" s="530">
        <v>124</v>
      </c>
      <c r="W124" s="226" t="str">
        <f t="shared" ref="W124:W147" si="3">IF(OR(I124="",R124=""),"未入力あり","✔")</f>
        <v>✔</v>
      </c>
      <c r="Y124" s="1467"/>
      <c r="Z124" s="26"/>
      <c r="AA124" s="26"/>
      <c r="AB124" s="26"/>
      <c r="AC124" s="26"/>
      <c r="AD124" s="26"/>
    </row>
    <row r="125" spans="1:30" ht="20.100000000000001" customHeight="1" thickBot="1" x14ac:dyDescent="0.2">
      <c r="A125" s="29"/>
      <c r="B125" s="30"/>
      <c r="C125" s="33" t="s">
        <v>480</v>
      </c>
      <c r="D125" s="30"/>
      <c r="E125" s="30"/>
      <c r="F125" s="31"/>
      <c r="G125" s="557"/>
      <c r="H125" s="466"/>
      <c r="I125" s="386">
        <v>0.09</v>
      </c>
      <c r="J125" s="31" t="s">
        <v>534</v>
      </c>
      <c r="K125" s="31"/>
      <c r="L125" s="31"/>
      <c r="M125" s="31"/>
      <c r="N125" s="31"/>
      <c r="O125" s="31"/>
      <c r="P125" s="31"/>
      <c r="Q125" s="31"/>
      <c r="R125" s="7">
        <v>2</v>
      </c>
      <c r="S125" s="31" t="s">
        <v>534</v>
      </c>
      <c r="T125" s="31"/>
      <c r="U125" s="36"/>
      <c r="V125" s="530">
        <v>125</v>
      </c>
      <c r="W125" s="226" t="str">
        <f t="shared" si="3"/>
        <v>✔</v>
      </c>
      <c r="Y125" s="1465"/>
      <c r="Z125" s="26"/>
      <c r="AA125" s="26"/>
      <c r="AB125" s="26"/>
      <c r="AC125" s="26"/>
      <c r="AD125" s="26"/>
    </row>
    <row r="126" spans="1:30" ht="20.100000000000001" customHeight="1" thickBot="1" x14ac:dyDescent="0.2">
      <c r="A126" s="29"/>
      <c r="B126" s="30"/>
      <c r="C126" s="33" t="s">
        <v>482</v>
      </c>
      <c r="D126" s="30"/>
      <c r="E126" s="30"/>
      <c r="F126" s="31"/>
      <c r="G126" s="557"/>
      <c r="H126" s="466"/>
      <c r="I126" s="386">
        <v>1.8</v>
      </c>
      <c r="J126" s="31" t="s">
        <v>534</v>
      </c>
      <c r="K126" s="31"/>
      <c r="L126" s="31"/>
      <c r="M126" s="31"/>
      <c r="N126" s="31"/>
      <c r="O126" s="31"/>
      <c r="P126" s="31"/>
      <c r="Q126" s="31"/>
      <c r="R126" s="7">
        <v>21</v>
      </c>
      <c r="S126" s="31" t="s">
        <v>534</v>
      </c>
      <c r="T126" s="31"/>
      <c r="U126" s="36"/>
      <c r="V126" s="530">
        <v>126</v>
      </c>
      <c r="W126" s="226" t="str">
        <f t="shared" si="3"/>
        <v>✔</v>
      </c>
      <c r="Y126" s="1465"/>
      <c r="Z126" s="26"/>
      <c r="AA126" s="26"/>
      <c r="AB126" s="26"/>
      <c r="AC126" s="26"/>
      <c r="AD126" s="26"/>
    </row>
    <row r="127" spans="1:30" ht="20.100000000000001" customHeight="1" thickBot="1" x14ac:dyDescent="0.2">
      <c r="A127" s="29"/>
      <c r="B127" s="30"/>
      <c r="C127" s="33" t="s">
        <v>483</v>
      </c>
      <c r="D127" s="30"/>
      <c r="E127" s="30"/>
      <c r="F127" s="31"/>
      <c r="G127" s="557"/>
      <c r="H127" s="466"/>
      <c r="I127" s="386">
        <v>0</v>
      </c>
      <c r="J127" s="31" t="s">
        <v>534</v>
      </c>
      <c r="K127" s="31"/>
      <c r="L127" s="31"/>
      <c r="M127" s="31"/>
      <c r="N127" s="31"/>
      <c r="O127" s="31"/>
      <c r="P127" s="31"/>
      <c r="Q127" s="31"/>
      <c r="R127" s="7">
        <v>0</v>
      </c>
      <c r="S127" s="31" t="s">
        <v>534</v>
      </c>
      <c r="T127" s="31"/>
      <c r="U127" s="36"/>
      <c r="V127" s="530">
        <v>127</v>
      </c>
      <c r="W127" s="226" t="str">
        <f t="shared" si="3"/>
        <v>✔</v>
      </c>
      <c r="Y127" s="1465"/>
      <c r="Z127" s="26"/>
      <c r="AA127" s="26"/>
      <c r="AB127" s="26"/>
      <c r="AC127" s="26"/>
      <c r="AD127" s="26"/>
    </row>
    <row r="128" spans="1:30" ht="20.100000000000001" customHeight="1" thickBot="1" x14ac:dyDescent="0.2">
      <c r="A128" s="29"/>
      <c r="B128" s="30"/>
      <c r="C128" s="33" t="s">
        <v>496</v>
      </c>
      <c r="D128" s="30"/>
      <c r="E128" s="30"/>
      <c r="F128" s="31"/>
      <c r="G128" s="557"/>
      <c r="H128" s="466"/>
      <c r="I128" s="386">
        <v>0</v>
      </c>
      <c r="J128" s="31" t="s">
        <v>534</v>
      </c>
      <c r="K128" s="31"/>
      <c r="L128" s="31"/>
      <c r="M128" s="31"/>
      <c r="N128" s="31"/>
      <c r="O128" s="31"/>
      <c r="P128" s="31"/>
      <c r="Q128" s="31"/>
      <c r="R128" s="7">
        <v>1</v>
      </c>
      <c r="S128" s="31" t="s">
        <v>534</v>
      </c>
      <c r="T128" s="31"/>
      <c r="U128" s="36"/>
      <c r="V128" s="530">
        <v>128</v>
      </c>
      <c r="W128" s="226" t="str">
        <f t="shared" si="3"/>
        <v>✔</v>
      </c>
      <c r="Y128" s="1465"/>
      <c r="Z128" s="26"/>
      <c r="AA128" s="26"/>
      <c r="AB128" s="26"/>
      <c r="AC128" s="26"/>
      <c r="AD128" s="26"/>
    </row>
    <row r="129" spans="1:30" ht="20.100000000000001" customHeight="1" thickBot="1" x14ac:dyDescent="0.2">
      <c r="A129" s="29"/>
      <c r="B129" s="30"/>
      <c r="C129" s="33" t="s">
        <v>484</v>
      </c>
      <c r="D129" s="30"/>
      <c r="E129" s="30"/>
      <c r="F129" s="31"/>
      <c r="G129" s="557"/>
      <c r="H129" s="466"/>
      <c r="I129" s="386">
        <v>15.66</v>
      </c>
      <c r="J129" s="31" t="s">
        <v>534</v>
      </c>
      <c r="K129" s="31"/>
      <c r="L129" s="31"/>
      <c r="M129" s="31"/>
      <c r="N129" s="31"/>
      <c r="O129" s="31"/>
      <c r="P129" s="31"/>
      <c r="Q129" s="31"/>
      <c r="R129" s="7">
        <v>314</v>
      </c>
      <c r="S129" s="31" t="s">
        <v>534</v>
      </c>
      <c r="T129" s="31"/>
      <c r="U129" s="36"/>
      <c r="V129" s="530">
        <v>129</v>
      </c>
      <c r="W129" s="226" t="str">
        <f t="shared" si="3"/>
        <v>✔</v>
      </c>
      <c r="Y129" s="1465"/>
      <c r="Z129" s="26"/>
      <c r="AA129" s="26"/>
      <c r="AB129" s="26"/>
      <c r="AC129" s="26"/>
      <c r="AD129" s="26"/>
    </row>
    <row r="130" spans="1:30" ht="20.100000000000001" customHeight="1" thickBot="1" x14ac:dyDescent="0.2">
      <c r="A130" s="29"/>
      <c r="B130" s="30"/>
      <c r="C130" s="33" t="s">
        <v>502</v>
      </c>
      <c r="D130" s="30"/>
      <c r="E130" s="30"/>
      <c r="F130" s="31"/>
      <c r="G130" s="557"/>
      <c r="H130" s="466"/>
      <c r="I130" s="386">
        <v>1.8</v>
      </c>
      <c r="J130" s="31" t="s">
        <v>534</v>
      </c>
      <c r="K130" s="31"/>
      <c r="L130" s="31"/>
      <c r="M130" s="31"/>
      <c r="N130" s="31"/>
      <c r="O130" s="31"/>
      <c r="P130" s="31"/>
      <c r="Q130" s="31"/>
      <c r="R130" s="7">
        <v>4</v>
      </c>
      <c r="S130" s="31" t="s">
        <v>534</v>
      </c>
      <c r="T130" s="31"/>
      <c r="U130" s="36"/>
      <c r="V130" s="530">
        <v>130</v>
      </c>
      <c r="W130" s="226" t="str">
        <f t="shared" si="3"/>
        <v>✔</v>
      </c>
      <c r="Y130" s="1465"/>
      <c r="Z130" s="26"/>
      <c r="AA130" s="26"/>
      <c r="AB130" s="26"/>
      <c r="AC130" s="26"/>
      <c r="AD130" s="26"/>
    </row>
    <row r="131" spans="1:30" ht="20.100000000000001" customHeight="1" thickBot="1" x14ac:dyDescent="0.2">
      <c r="A131" s="29"/>
      <c r="B131" s="30"/>
      <c r="C131" s="33" t="s">
        <v>535</v>
      </c>
      <c r="D131" s="30"/>
      <c r="E131" s="30"/>
      <c r="F131" s="31"/>
      <c r="G131" s="557"/>
      <c r="H131" s="466"/>
      <c r="I131" s="386">
        <v>0</v>
      </c>
      <c r="J131" s="31" t="s">
        <v>534</v>
      </c>
      <c r="K131" s="31"/>
      <c r="L131" s="31"/>
      <c r="M131" s="31"/>
      <c r="N131" s="31"/>
      <c r="O131" s="31"/>
      <c r="P131" s="31"/>
      <c r="Q131" s="31"/>
      <c r="R131" s="7">
        <v>19</v>
      </c>
      <c r="S131" s="31" t="s">
        <v>534</v>
      </c>
      <c r="T131" s="31"/>
      <c r="U131" s="36"/>
      <c r="V131" s="530">
        <v>131</v>
      </c>
      <c r="W131" s="226" t="str">
        <f t="shared" si="3"/>
        <v>✔</v>
      </c>
      <c r="Y131" s="1465"/>
      <c r="Z131" s="26"/>
      <c r="AA131" s="26"/>
      <c r="AB131" s="26"/>
      <c r="AC131" s="26"/>
      <c r="AD131" s="26"/>
    </row>
    <row r="132" spans="1:30" ht="20.100000000000001" customHeight="1" thickBot="1" x14ac:dyDescent="0.2">
      <c r="A132" s="29"/>
      <c r="B132" s="30"/>
      <c r="C132" s="33" t="s">
        <v>536</v>
      </c>
      <c r="D132" s="30"/>
      <c r="E132" s="30"/>
      <c r="F132" s="31"/>
      <c r="G132" s="557"/>
      <c r="H132" s="466"/>
      <c r="I132" s="386">
        <v>0</v>
      </c>
      <c r="J132" s="31" t="s">
        <v>534</v>
      </c>
      <c r="K132" s="31"/>
      <c r="L132" s="31"/>
      <c r="M132" s="31"/>
      <c r="N132" s="31"/>
      <c r="O132" s="31"/>
      <c r="P132" s="31"/>
      <c r="Q132" s="31"/>
      <c r="R132" s="7">
        <v>7</v>
      </c>
      <c r="S132" s="31" t="s">
        <v>534</v>
      </c>
      <c r="T132" s="31"/>
      <c r="U132" s="36"/>
      <c r="V132" s="530">
        <v>132</v>
      </c>
      <c r="W132" s="226" t="str">
        <f t="shared" si="3"/>
        <v>✔</v>
      </c>
      <c r="Y132" s="1465"/>
      <c r="Z132" s="26"/>
      <c r="AA132" s="26"/>
      <c r="AB132" s="26"/>
      <c r="AC132" s="26"/>
      <c r="AD132" s="26"/>
    </row>
    <row r="133" spans="1:30" ht="18" thickBot="1" x14ac:dyDescent="0.2">
      <c r="A133" s="29"/>
      <c r="B133" s="30"/>
      <c r="C133" s="33" t="s">
        <v>503</v>
      </c>
      <c r="D133" s="30"/>
      <c r="E133" s="30"/>
      <c r="F133" s="31"/>
      <c r="G133" s="557"/>
      <c r="H133" s="466"/>
      <c r="I133" s="386">
        <v>1</v>
      </c>
      <c r="J133" s="31" t="s">
        <v>534</v>
      </c>
      <c r="K133" s="31"/>
      <c r="L133" s="31"/>
      <c r="M133" s="31"/>
      <c r="N133" s="31"/>
      <c r="O133" s="31"/>
      <c r="P133" s="31"/>
      <c r="Q133" s="31"/>
      <c r="R133" s="7">
        <v>1</v>
      </c>
      <c r="S133" s="31" t="s">
        <v>534</v>
      </c>
      <c r="T133" s="31"/>
      <c r="U133" s="36"/>
      <c r="V133" s="530">
        <v>133</v>
      </c>
      <c r="W133" s="226" t="str">
        <f t="shared" si="3"/>
        <v>✔</v>
      </c>
      <c r="Y133" s="1465"/>
      <c r="Z133" s="26"/>
      <c r="AA133" s="26"/>
      <c r="AB133" s="26"/>
      <c r="AC133" s="26"/>
      <c r="AD133" s="26"/>
    </row>
    <row r="134" spans="1:30" ht="20.100000000000001" customHeight="1" thickBot="1" x14ac:dyDescent="0.2">
      <c r="A134" s="29"/>
      <c r="B134" s="30"/>
      <c r="C134" s="33" t="s">
        <v>504</v>
      </c>
      <c r="D134" s="30"/>
      <c r="E134" s="30"/>
      <c r="F134" s="31"/>
      <c r="G134" s="557"/>
      <c r="H134" s="466"/>
      <c r="I134" s="386">
        <v>0</v>
      </c>
      <c r="J134" s="31" t="s">
        <v>534</v>
      </c>
      <c r="K134" s="31"/>
      <c r="L134" s="31"/>
      <c r="M134" s="31"/>
      <c r="N134" s="31"/>
      <c r="O134" s="31"/>
      <c r="P134" s="31"/>
      <c r="Q134" s="31"/>
      <c r="R134" s="7">
        <v>4</v>
      </c>
      <c r="S134" s="31" t="s">
        <v>534</v>
      </c>
      <c r="T134" s="31"/>
      <c r="U134" s="36"/>
      <c r="V134" s="530">
        <v>134</v>
      </c>
      <c r="W134" s="226" t="str">
        <f t="shared" si="3"/>
        <v>✔</v>
      </c>
      <c r="Y134" s="1465"/>
      <c r="Z134" s="26"/>
      <c r="AA134" s="26"/>
      <c r="AB134" s="26"/>
      <c r="AC134" s="26"/>
      <c r="AD134" s="26"/>
    </row>
    <row r="135" spans="1:30" ht="20.100000000000001" customHeight="1" thickBot="1" x14ac:dyDescent="0.2">
      <c r="A135" s="29"/>
      <c r="B135" s="30"/>
      <c r="C135" s="33" t="s">
        <v>497</v>
      </c>
      <c r="D135" s="30"/>
      <c r="E135" s="30"/>
      <c r="F135" s="31"/>
      <c r="G135" s="557"/>
      <c r="H135" s="466"/>
      <c r="I135" s="386">
        <v>0</v>
      </c>
      <c r="J135" s="31" t="s">
        <v>534</v>
      </c>
      <c r="K135" s="31"/>
      <c r="L135" s="31"/>
      <c r="M135" s="31"/>
      <c r="N135" s="31"/>
      <c r="O135" s="31"/>
      <c r="P135" s="31"/>
      <c r="Q135" s="31"/>
      <c r="R135" s="7">
        <v>0</v>
      </c>
      <c r="S135" s="31" t="s">
        <v>534</v>
      </c>
      <c r="T135" s="31"/>
      <c r="U135" s="36"/>
      <c r="V135" s="530">
        <v>135</v>
      </c>
      <c r="W135" s="226" t="str">
        <f t="shared" si="3"/>
        <v>✔</v>
      </c>
      <c r="Y135" s="1465"/>
      <c r="Z135" s="26"/>
      <c r="AA135" s="26"/>
      <c r="AB135" s="26"/>
      <c r="AC135" s="26"/>
      <c r="AD135" s="26"/>
    </row>
    <row r="136" spans="1:30" ht="20.100000000000001" customHeight="1" thickBot="1" x14ac:dyDescent="0.2">
      <c r="A136" s="29"/>
      <c r="B136" s="30"/>
      <c r="C136" s="33" t="s">
        <v>505</v>
      </c>
      <c r="D136" s="30"/>
      <c r="E136" s="30"/>
      <c r="F136" s="31"/>
      <c r="G136" s="557"/>
      <c r="H136" s="466"/>
      <c r="I136" s="386">
        <v>0</v>
      </c>
      <c r="J136" s="31" t="s">
        <v>534</v>
      </c>
      <c r="K136" s="31"/>
      <c r="L136" s="31"/>
      <c r="M136" s="31"/>
      <c r="N136" s="31"/>
      <c r="O136" s="31"/>
      <c r="P136" s="31"/>
      <c r="Q136" s="31"/>
      <c r="R136" s="7">
        <v>3</v>
      </c>
      <c r="S136" s="31" t="s">
        <v>534</v>
      </c>
      <c r="T136" s="31"/>
      <c r="U136" s="36"/>
      <c r="V136" s="530">
        <v>136</v>
      </c>
      <c r="W136" s="226" t="str">
        <f t="shared" si="3"/>
        <v>✔</v>
      </c>
      <c r="Y136" s="1465"/>
      <c r="Z136" s="26"/>
      <c r="AA136" s="26"/>
      <c r="AB136" s="26"/>
      <c r="AC136" s="26"/>
      <c r="AD136" s="26"/>
    </row>
    <row r="137" spans="1:30" ht="20.100000000000001" customHeight="1" thickBot="1" x14ac:dyDescent="0.2">
      <c r="A137" s="29"/>
      <c r="B137" s="30"/>
      <c r="C137" s="33" t="s">
        <v>506</v>
      </c>
      <c r="D137" s="30"/>
      <c r="E137" s="30"/>
      <c r="F137" s="31"/>
      <c r="G137" s="557"/>
      <c r="H137" s="466"/>
      <c r="I137" s="386">
        <v>0</v>
      </c>
      <c r="J137" s="31" t="s">
        <v>534</v>
      </c>
      <c r="K137" s="31"/>
      <c r="L137" s="31"/>
      <c r="M137" s="31"/>
      <c r="N137" s="31"/>
      <c r="O137" s="31"/>
      <c r="P137" s="31"/>
      <c r="Q137" s="31"/>
      <c r="R137" s="7">
        <v>0</v>
      </c>
      <c r="S137" s="31" t="s">
        <v>534</v>
      </c>
      <c r="T137" s="31"/>
      <c r="U137" s="36"/>
      <c r="V137" s="530">
        <v>137</v>
      </c>
      <c r="W137" s="226" t="str">
        <f t="shared" si="3"/>
        <v>✔</v>
      </c>
      <c r="Y137" s="1465"/>
      <c r="Z137" s="26"/>
      <c r="AA137" s="26"/>
      <c r="AB137" s="26"/>
      <c r="AC137" s="26"/>
      <c r="AD137" s="26"/>
    </row>
    <row r="138" spans="1:30" ht="20.100000000000001" customHeight="1" thickBot="1" x14ac:dyDescent="0.2">
      <c r="A138" s="29"/>
      <c r="B138" s="30"/>
      <c r="C138" s="33" t="s">
        <v>507</v>
      </c>
      <c r="D138" s="30"/>
      <c r="E138" s="30"/>
      <c r="F138" s="31"/>
      <c r="G138" s="557"/>
      <c r="H138" s="466"/>
      <c r="I138" s="386">
        <v>2</v>
      </c>
      <c r="J138" s="31" t="s">
        <v>534</v>
      </c>
      <c r="K138" s="31"/>
      <c r="L138" s="31"/>
      <c r="M138" s="31"/>
      <c r="N138" s="31"/>
      <c r="O138" s="31"/>
      <c r="P138" s="31"/>
      <c r="Q138" s="31"/>
      <c r="R138" s="7">
        <v>19</v>
      </c>
      <c r="S138" s="31" t="s">
        <v>534</v>
      </c>
      <c r="T138" s="31"/>
      <c r="U138" s="36"/>
      <c r="V138" s="530">
        <v>138</v>
      </c>
      <c r="W138" s="226" t="str">
        <f t="shared" si="3"/>
        <v>✔</v>
      </c>
      <c r="Y138" s="1465"/>
      <c r="Z138" s="26"/>
      <c r="AA138" s="26"/>
      <c r="AB138" s="26"/>
      <c r="AC138" s="26"/>
      <c r="AD138" s="26"/>
    </row>
    <row r="139" spans="1:30" ht="20.100000000000001" customHeight="1" thickBot="1" x14ac:dyDescent="0.2">
      <c r="A139" s="29"/>
      <c r="B139" s="30"/>
      <c r="C139" s="33" t="s">
        <v>508</v>
      </c>
      <c r="D139" s="30"/>
      <c r="E139" s="30"/>
      <c r="F139" s="31"/>
      <c r="G139" s="557"/>
      <c r="H139" s="466"/>
      <c r="I139" s="386">
        <v>0.37</v>
      </c>
      <c r="J139" s="31" t="s">
        <v>534</v>
      </c>
      <c r="K139" s="31"/>
      <c r="L139" s="31"/>
      <c r="M139" s="31"/>
      <c r="N139" s="31"/>
      <c r="O139" s="31"/>
      <c r="P139" s="31"/>
      <c r="Q139" s="31"/>
      <c r="R139" s="7">
        <v>26</v>
      </c>
      <c r="S139" s="31" t="s">
        <v>534</v>
      </c>
      <c r="T139" s="31"/>
      <c r="U139" s="36"/>
      <c r="V139" s="530">
        <v>139</v>
      </c>
      <c r="W139" s="226" t="str">
        <f t="shared" si="3"/>
        <v>✔</v>
      </c>
      <c r="Y139" s="1465"/>
      <c r="Z139" s="26"/>
      <c r="AA139" s="26"/>
      <c r="AB139" s="26"/>
      <c r="AC139" s="26"/>
      <c r="AD139" s="26"/>
    </row>
    <row r="140" spans="1:30" ht="20.100000000000001" customHeight="1" thickBot="1" x14ac:dyDescent="0.2">
      <c r="A140" s="29"/>
      <c r="B140" s="30"/>
      <c r="C140" s="33" t="s">
        <v>509</v>
      </c>
      <c r="D140" s="30"/>
      <c r="E140" s="30"/>
      <c r="F140" s="31"/>
      <c r="G140" s="557"/>
      <c r="H140" s="466"/>
      <c r="I140" s="386">
        <v>0</v>
      </c>
      <c r="J140" s="31" t="s">
        <v>534</v>
      </c>
      <c r="K140" s="31"/>
      <c r="L140" s="31"/>
      <c r="M140" s="31"/>
      <c r="N140" s="31"/>
      <c r="O140" s="31"/>
      <c r="P140" s="31"/>
      <c r="Q140" s="31"/>
      <c r="R140" s="7">
        <v>0</v>
      </c>
      <c r="S140" s="31" t="s">
        <v>534</v>
      </c>
      <c r="T140" s="31"/>
      <c r="U140" s="36"/>
      <c r="V140" s="530">
        <v>140</v>
      </c>
      <c r="W140" s="226" t="str">
        <f t="shared" si="3"/>
        <v>✔</v>
      </c>
      <c r="Y140" s="1465"/>
      <c r="Z140" s="26"/>
      <c r="AA140" s="26"/>
      <c r="AB140" s="26"/>
      <c r="AC140" s="26"/>
      <c r="AD140" s="26"/>
    </row>
    <row r="141" spans="1:30" ht="20.100000000000001" customHeight="1" thickBot="1" x14ac:dyDescent="0.2">
      <c r="A141" s="29"/>
      <c r="B141" s="30"/>
      <c r="C141" s="33" t="s">
        <v>498</v>
      </c>
      <c r="D141" s="30"/>
      <c r="E141" s="30"/>
      <c r="F141" s="31"/>
      <c r="G141" s="557"/>
      <c r="H141" s="466"/>
      <c r="I141" s="386">
        <v>0</v>
      </c>
      <c r="J141" s="31" t="s">
        <v>534</v>
      </c>
      <c r="K141" s="31"/>
      <c r="L141" s="31"/>
      <c r="M141" s="31"/>
      <c r="N141" s="31"/>
      <c r="O141" s="31"/>
      <c r="P141" s="31"/>
      <c r="Q141" s="31"/>
      <c r="R141" s="7">
        <v>11</v>
      </c>
      <c r="S141" s="31" t="s">
        <v>534</v>
      </c>
      <c r="T141" s="31"/>
      <c r="U141" s="36"/>
      <c r="V141" s="530">
        <v>141</v>
      </c>
      <c r="W141" s="226" t="str">
        <f t="shared" si="3"/>
        <v>✔</v>
      </c>
      <c r="Y141" s="1465"/>
      <c r="Z141" s="26"/>
      <c r="AA141" s="26"/>
      <c r="AB141" s="26"/>
      <c r="AC141" s="26"/>
      <c r="AD141" s="26"/>
    </row>
    <row r="142" spans="1:30" ht="20.100000000000001" customHeight="1" thickBot="1" x14ac:dyDescent="0.2">
      <c r="A142" s="29"/>
      <c r="B142" s="30"/>
      <c r="C142" s="33" t="s">
        <v>510</v>
      </c>
      <c r="D142" s="30"/>
      <c r="E142" s="30"/>
      <c r="F142" s="31"/>
      <c r="G142" s="557"/>
      <c r="H142" s="466"/>
      <c r="I142" s="386">
        <v>0</v>
      </c>
      <c r="J142" s="31" t="s">
        <v>534</v>
      </c>
      <c r="K142" s="31"/>
      <c r="L142" s="31"/>
      <c r="M142" s="31"/>
      <c r="N142" s="31"/>
      <c r="O142" s="31"/>
      <c r="P142" s="31"/>
      <c r="Q142" s="31"/>
      <c r="R142" s="7">
        <v>5</v>
      </c>
      <c r="S142" s="31" t="s">
        <v>534</v>
      </c>
      <c r="T142" s="31"/>
      <c r="U142" s="36"/>
      <c r="V142" s="530">
        <v>142</v>
      </c>
      <c r="W142" s="226" t="str">
        <f t="shared" si="3"/>
        <v>✔</v>
      </c>
      <c r="Y142" s="1465"/>
      <c r="Z142" s="26"/>
      <c r="AA142" s="26"/>
      <c r="AB142" s="26"/>
      <c r="AC142" s="26"/>
      <c r="AD142" s="26"/>
    </row>
    <row r="143" spans="1:30" ht="18" thickBot="1" x14ac:dyDescent="0.2">
      <c r="A143" s="29"/>
      <c r="B143" s="30"/>
      <c r="C143" s="33" t="s">
        <v>511</v>
      </c>
      <c r="D143" s="30"/>
      <c r="E143" s="30"/>
      <c r="F143" s="31"/>
      <c r="G143" s="557"/>
      <c r="H143" s="466"/>
      <c r="I143" s="386">
        <v>0</v>
      </c>
      <c r="J143" s="31" t="s">
        <v>534</v>
      </c>
      <c r="K143" s="31"/>
      <c r="L143" s="31"/>
      <c r="M143" s="31"/>
      <c r="N143" s="31"/>
      <c r="O143" s="31"/>
      <c r="P143" s="31"/>
      <c r="Q143" s="31"/>
      <c r="R143" s="7">
        <v>0</v>
      </c>
      <c r="S143" s="31" t="s">
        <v>534</v>
      </c>
      <c r="T143" s="31"/>
      <c r="U143" s="36"/>
      <c r="V143" s="530">
        <v>143</v>
      </c>
      <c r="W143" s="226" t="str">
        <f t="shared" si="3"/>
        <v>✔</v>
      </c>
      <c r="Y143" s="1465"/>
      <c r="Z143" s="26"/>
      <c r="AA143" s="26"/>
      <c r="AB143" s="26"/>
      <c r="AC143" s="26"/>
      <c r="AD143" s="26"/>
    </row>
    <row r="144" spans="1:30" ht="20.100000000000001" customHeight="1" thickBot="1" x14ac:dyDescent="0.2">
      <c r="A144" s="29"/>
      <c r="B144" s="30"/>
      <c r="C144" s="30" t="s">
        <v>450</v>
      </c>
      <c r="D144" s="30"/>
      <c r="E144" s="30"/>
      <c r="F144" s="31"/>
      <c r="G144" s="557"/>
      <c r="H144" s="14"/>
      <c r="I144" s="386">
        <v>0</v>
      </c>
      <c r="J144" s="31" t="s">
        <v>534</v>
      </c>
      <c r="K144" s="31"/>
      <c r="L144" s="31"/>
      <c r="M144" s="31"/>
      <c r="N144" s="31"/>
      <c r="O144" s="31"/>
      <c r="P144" s="31"/>
      <c r="Q144" s="31"/>
      <c r="R144" s="7">
        <v>7</v>
      </c>
      <c r="S144" s="31" t="s">
        <v>534</v>
      </c>
      <c r="T144" s="31"/>
      <c r="U144" s="36"/>
      <c r="V144" s="530">
        <v>144</v>
      </c>
      <c r="W144" s="226" t="str">
        <f t="shared" si="3"/>
        <v>✔</v>
      </c>
      <c r="Y144" s="1465"/>
      <c r="Z144" s="26"/>
      <c r="AA144" s="26"/>
      <c r="AB144" s="26"/>
      <c r="AC144" s="26"/>
      <c r="AD144" s="26"/>
    </row>
    <row r="145" spans="1:30" ht="20.100000000000001" customHeight="1" thickBot="1" x14ac:dyDescent="0.2">
      <c r="A145" s="29"/>
      <c r="B145" s="30"/>
      <c r="C145" s="33" t="s">
        <v>348</v>
      </c>
      <c r="D145" s="30"/>
      <c r="E145" s="30"/>
      <c r="F145" s="31"/>
      <c r="G145" s="557"/>
      <c r="H145" s="466"/>
      <c r="I145" s="386">
        <v>0</v>
      </c>
      <c r="J145" s="31" t="s">
        <v>534</v>
      </c>
      <c r="K145" s="31"/>
      <c r="L145" s="31"/>
      <c r="M145" s="31"/>
      <c r="N145" s="31"/>
      <c r="O145" s="31"/>
      <c r="P145" s="31"/>
      <c r="Q145" s="31"/>
      <c r="R145" s="7">
        <v>0</v>
      </c>
      <c r="S145" s="31" t="s">
        <v>534</v>
      </c>
      <c r="T145" s="31"/>
      <c r="U145" s="36"/>
      <c r="V145" s="530">
        <v>145</v>
      </c>
      <c r="W145" s="226" t="str">
        <f t="shared" si="3"/>
        <v>✔</v>
      </c>
      <c r="Y145" s="1465"/>
      <c r="Z145" s="26"/>
      <c r="AA145" s="26"/>
      <c r="AB145" s="26"/>
      <c r="AC145" s="26"/>
      <c r="AD145" s="26"/>
    </row>
    <row r="146" spans="1:30" ht="20.100000000000001" customHeight="1" thickBot="1" x14ac:dyDescent="0.2">
      <c r="A146" s="29"/>
      <c r="B146" s="30"/>
      <c r="C146" s="33" t="s">
        <v>1206</v>
      </c>
      <c r="D146" s="30"/>
      <c r="E146" s="30"/>
      <c r="F146" s="31"/>
      <c r="G146" s="557"/>
      <c r="H146" s="466"/>
      <c r="I146" s="386">
        <v>0.51</v>
      </c>
      <c r="J146" s="31" t="s">
        <v>534</v>
      </c>
      <c r="K146" s="31"/>
      <c r="L146" s="31"/>
      <c r="M146" s="31"/>
      <c r="N146" s="31"/>
      <c r="O146" s="31"/>
      <c r="P146" s="31"/>
      <c r="Q146" s="31"/>
      <c r="R146" s="7">
        <v>0</v>
      </c>
      <c r="S146" s="31" t="s">
        <v>534</v>
      </c>
      <c r="T146" s="31"/>
      <c r="U146" s="36"/>
      <c r="V146" s="530">
        <v>146</v>
      </c>
      <c r="W146" s="226" t="str">
        <f t="shared" si="3"/>
        <v>✔</v>
      </c>
      <c r="Y146" s="1465"/>
      <c r="Z146" s="26"/>
      <c r="AA146" s="26"/>
      <c r="AB146" s="26"/>
      <c r="AC146" s="26"/>
      <c r="AD146" s="26"/>
    </row>
    <row r="147" spans="1:30" ht="20.100000000000001" customHeight="1" thickBot="1" x14ac:dyDescent="0.2">
      <c r="A147" s="29"/>
      <c r="B147" s="30"/>
      <c r="C147" s="33" t="s">
        <v>432</v>
      </c>
      <c r="D147" s="30"/>
      <c r="E147" s="30"/>
      <c r="F147" s="31"/>
      <c r="G147" s="557"/>
      <c r="H147" s="466"/>
      <c r="I147" s="386">
        <v>0</v>
      </c>
      <c r="J147" s="31" t="s">
        <v>534</v>
      </c>
      <c r="K147" s="31"/>
      <c r="L147" s="31"/>
      <c r="M147" s="31"/>
      <c r="N147" s="31"/>
      <c r="O147" s="31"/>
      <c r="P147" s="31"/>
      <c r="Q147" s="31"/>
      <c r="R147" s="7">
        <v>3</v>
      </c>
      <c r="S147" s="31" t="s">
        <v>534</v>
      </c>
      <c r="T147" s="31"/>
      <c r="U147" s="36"/>
      <c r="V147" s="530">
        <v>147</v>
      </c>
      <c r="W147" s="226" t="str">
        <f t="shared" si="3"/>
        <v>✔</v>
      </c>
      <c r="Y147" s="1465"/>
      <c r="Z147" s="26"/>
      <c r="AA147" s="26"/>
      <c r="AB147" s="26"/>
      <c r="AC147" s="26"/>
      <c r="AD147" s="26"/>
    </row>
    <row r="148" spans="1:30" ht="20.100000000000001" customHeight="1" x14ac:dyDescent="0.15">
      <c r="A148" s="29"/>
      <c r="B148" s="30"/>
      <c r="C148" s="33"/>
      <c r="D148" s="30"/>
      <c r="E148" s="30"/>
      <c r="F148" s="31"/>
      <c r="G148" s="622"/>
      <c r="H148" s="466"/>
      <c r="I148" s="50"/>
      <c r="J148" s="13"/>
      <c r="K148" s="13"/>
      <c r="L148" s="13"/>
      <c r="M148" s="13"/>
      <c r="N148" s="13"/>
      <c r="O148" s="13"/>
      <c r="P148" s="13"/>
      <c r="Q148" s="13"/>
      <c r="R148" s="23"/>
      <c r="S148" s="13"/>
      <c r="T148" s="31"/>
      <c r="U148" s="36"/>
      <c r="V148" s="530">
        <v>148</v>
      </c>
      <c r="Y148" s="1465"/>
      <c r="Z148" s="26"/>
      <c r="AA148" s="26"/>
      <c r="AB148" s="26"/>
      <c r="AC148" s="26"/>
      <c r="AD148" s="26"/>
    </row>
    <row r="149" spans="1:30" ht="17.25" x14ac:dyDescent="0.15">
      <c r="A149" s="29"/>
      <c r="B149" s="30" t="s">
        <v>690</v>
      </c>
      <c r="C149" s="56"/>
      <c r="D149" s="57"/>
      <c r="E149" s="57"/>
      <c r="F149" s="57"/>
      <c r="G149" s="57"/>
      <c r="H149" s="57"/>
      <c r="I149" s="45" t="s">
        <v>467</v>
      </c>
      <c r="J149" s="30"/>
      <c r="K149" s="30"/>
      <c r="L149" s="30"/>
      <c r="M149" s="30"/>
      <c r="N149" s="30"/>
      <c r="O149" s="30"/>
      <c r="P149" s="30"/>
      <c r="Q149" s="30"/>
      <c r="R149" s="45" t="s">
        <v>481</v>
      </c>
      <c r="S149" s="13"/>
      <c r="T149" s="31"/>
      <c r="U149" s="36"/>
      <c r="V149" s="530">
        <v>149</v>
      </c>
      <c r="Y149" s="1465"/>
      <c r="Z149" s="26"/>
      <c r="AA149" s="26"/>
      <c r="AB149" s="26"/>
      <c r="AC149" s="26"/>
      <c r="AD149" s="26"/>
    </row>
    <row r="150" spans="1:30" ht="18" thickBot="1" x14ac:dyDescent="0.2">
      <c r="A150" s="29"/>
      <c r="B150" s="30" t="s">
        <v>227</v>
      </c>
      <c r="C150" s="58"/>
      <c r="D150" s="59"/>
      <c r="E150" s="59"/>
      <c r="F150" s="59"/>
      <c r="G150" s="59"/>
      <c r="H150" s="60"/>
      <c r="I150" s="45" t="s">
        <v>444</v>
      </c>
      <c r="J150" s="13"/>
      <c r="K150" s="13"/>
      <c r="L150" s="13"/>
      <c r="M150" s="13"/>
      <c r="N150" s="13"/>
      <c r="O150" s="13"/>
      <c r="P150" s="13"/>
      <c r="Q150" s="13"/>
      <c r="R150" s="45"/>
      <c r="S150" s="13"/>
      <c r="T150" s="31"/>
      <c r="U150" s="36"/>
      <c r="V150" s="530">
        <v>150</v>
      </c>
      <c r="Y150" s="1465"/>
      <c r="Z150" s="26"/>
      <c r="AA150" s="26"/>
      <c r="AB150" s="26"/>
      <c r="AC150" s="26"/>
      <c r="AD150" s="26"/>
    </row>
    <row r="151" spans="1:30" ht="20.100000000000001" customHeight="1" thickBot="1" x14ac:dyDescent="0.2">
      <c r="A151" s="29"/>
      <c r="B151" s="30"/>
      <c r="C151" s="30" t="s">
        <v>846</v>
      </c>
      <c r="D151" s="30"/>
      <c r="E151" s="30"/>
      <c r="F151" s="30"/>
      <c r="G151" s="557"/>
      <c r="H151" s="30"/>
      <c r="I151" s="1568">
        <v>0.09</v>
      </c>
      <c r="J151" s="31" t="s">
        <v>534</v>
      </c>
      <c r="K151" s="31"/>
      <c r="L151" s="31"/>
      <c r="M151" s="31"/>
      <c r="N151" s="31"/>
      <c r="O151" s="31"/>
      <c r="P151" s="31"/>
      <c r="Q151" s="31"/>
      <c r="R151" s="281">
        <v>0</v>
      </c>
      <c r="S151" s="31" t="s">
        <v>533</v>
      </c>
      <c r="T151" s="31"/>
      <c r="U151" s="36"/>
      <c r="V151" s="530">
        <v>151</v>
      </c>
      <c r="W151" s="226" t="str">
        <f t="shared" ref="W151:W182" si="4">IF(OR(I151="",R151=""),"未入力あり","✔")</f>
        <v>✔</v>
      </c>
      <c r="Y151" s="1465"/>
      <c r="Z151" s="26"/>
      <c r="AA151" s="26"/>
      <c r="AB151" s="26"/>
      <c r="AC151" s="26"/>
      <c r="AD151" s="26"/>
    </row>
    <row r="152" spans="1:30" ht="20.100000000000001" customHeight="1" thickBot="1" x14ac:dyDescent="0.2">
      <c r="A152" s="29"/>
      <c r="B152" s="30"/>
      <c r="C152" s="30" t="s">
        <v>814</v>
      </c>
      <c r="D152" s="30"/>
      <c r="E152" s="30"/>
      <c r="F152" s="30"/>
      <c r="G152" s="557"/>
      <c r="H152" s="30"/>
      <c r="I152" s="1568">
        <v>0</v>
      </c>
      <c r="J152" s="31" t="s">
        <v>534</v>
      </c>
      <c r="K152" s="31"/>
      <c r="L152" s="31"/>
      <c r="M152" s="31"/>
      <c r="N152" s="31"/>
      <c r="O152" s="31"/>
      <c r="P152" s="31"/>
      <c r="Q152" s="31"/>
      <c r="R152" s="281">
        <v>0</v>
      </c>
      <c r="S152" s="31" t="s">
        <v>533</v>
      </c>
      <c r="T152" s="31"/>
      <c r="U152" s="36"/>
      <c r="V152" s="530">
        <v>152</v>
      </c>
      <c r="W152" s="226" t="str">
        <f t="shared" si="4"/>
        <v>✔</v>
      </c>
      <c r="Y152" s="1467"/>
      <c r="Z152" s="26"/>
      <c r="AA152" s="26"/>
      <c r="AB152" s="26"/>
      <c r="AC152" s="26"/>
      <c r="AD152" s="26"/>
    </row>
    <row r="153" spans="1:30" ht="19.5" customHeight="1" thickBot="1" x14ac:dyDescent="0.2">
      <c r="A153" s="29"/>
      <c r="B153" s="30"/>
      <c r="C153" s="30" t="s">
        <v>751</v>
      </c>
      <c r="D153" s="30"/>
      <c r="E153" s="30"/>
      <c r="F153" s="30"/>
      <c r="G153" s="557"/>
      <c r="H153" s="30"/>
      <c r="I153" s="1568">
        <v>0.09</v>
      </c>
      <c r="J153" s="31" t="s">
        <v>534</v>
      </c>
      <c r="K153" s="31"/>
      <c r="L153" s="31"/>
      <c r="M153" s="31"/>
      <c r="N153" s="31"/>
      <c r="O153" s="31"/>
      <c r="P153" s="31"/>
      <c r="Q153" s="31"/>
      <c r="R153" s="281">
        <v>3</v>
      </c>
      <c r="S153" s="31" t="s">
        <v>533</v>
      </c>
      <c r="T153" s="31"/>
      <c r="U153" s="36"/>
      <c r="V153" s="530">
        <v>153</v>
      </c>
      <c r="W153" s="226" t="str">
        <f t="shared" si="4"/>
        <v>✔</v>
      </c>
      <c r="Y153" s="1465"/>
      <c r="Z153" s="26"/>
      <c r="AA153" s="26"/>
      <c r="AB153" s="26"/>
      <c r="AC153" s="26"/>
      <c r="AD153" s="26"/>
    </row>
    <row r="154" spans="1:30" ht="39" customHeight="1" thickBot="1" x14ac:dyDescent="0.2">
      <c r="A154" s="29"/>
      <c r="B154" s="30"/>
      <c r="C154" s="1616" t="s">
        <v>691</v>
      </c>
      <c r="D154" s="1616"/>
      <c r="E154" s="1616"/>
      <c r="F154" s="1616"/>
      <c r="G154" s="1616"/>
      <c r="H154" s="1617"/>
      <c r="I154" s="1568">
        <v>0</v>
      </c>
      <c r="J154" s="31" t="s">
        <v>534</v>
      </c>
      <c r="K154" s="31"/>
      <c r="L154" s="31"/>
      <c r="M154" s="31"/>
      <c r="N154" s="31"/>
      <c r="O154" s="31"/>
      <c r="P154" s="31"/>
      <c r="Q154" s="31"/>
      <c r="R154" s="281">
        <v>2</v>
      </c>
      <c r="S154" s="31" t="s">
        <v>533</v>
      </c>
      <c r="T154" s="31"/>
      <c r="U154" s="36"/>
      <c r="V154" s="530">
        <v>154</v>
      </c>
      <c r="W154" s="226" t="str">
        <f t="shared" si="4"/>
        <v>✔</v>
      </c>
      <c r="Y154" s="1465"/>
      <c r="Z154" s="26"/>
      <c r="AA154" s="26"/>
      <c r="AB154" s="26"/>
      <c r="AC154" s="26"/>
      <c r="AD154" s="26"/>
    </row>
    <row r="155" spans="1:30" ht="19.5" customHeight="1" thickBot="1" x14ac:dyDescent="0.2">
      <c r="A155" s="29"/>
      <c r="B155" s="30"/>
      <c r="C155" s="16" t="s">
        <v>826</v>
      </c>
      <c r="D155" s="16"/>
      <c r="E155" s="16"/>
      <c r="F155" s="11"/>
      <c r="G155" s="17"/>
      <c r="H155" s="18"/>
      <c r="I155" s="1568">
        <v>0</v>
      </c>
      <c r="J155" s="31" t="s">
        <v>534</v>
      </c>
      <c r="K155" s="31"/>
      <c r="L155" s="31"/>
      <c r="M155" s="31"/>
      <c r="N155" s="31"/>
      <c r="O155" s="31"/>
      <c r="P155" s="31"/>
      <c r="Q155" s="31"/>
      <c r="R155" s="281">
        <v>0</v>
      </c>
      <c r="S155" s="31" t="s">
        <v>534</v>
      </c>
      <c r="T155" s="31"/>
      <c r="U155" s="36"/>
      <c r="V155" s="530">
        <v>155</v>
      </c>
      <c r="W155" s="226" t="str">
        <f t="shared" si="4"/>
        <v>✔</v>
      </c>
      <c r="Y155" s="1465"/>
      <c r="Z155" s="26"/>
      <c r="AA155" s="26"/>
      <c r="AB155" s="26"/>
      <c r="AC155" s="26"/>
      <c r="AD155" s="26"/>
    </row>
    <row r="156" spans="1:30" ht="20.100000000000001" customHeight="1" thickBot="1" x14ac:dyDescent="0.2">
      <c r="A156" s="29"/>
      <c r="B156" s="30"/>
      <c r="C156" s="16" t="s">
        <v>752</v>
      </c>
      <c r="D156" s="30"/>
      <c r="E156" s="30"/>
      <c r="F156" s="30"/>
      <c r="G156" s="557"/>
      <c r="H156" s="30"/>
      <c r="I156" s="1568">
        <v>0</v>
      </c>
      <c r="J156" s="31" t="s">
        <v>534</v>
      </c>
      <c r="K156" s="31"/>
      <c r="L156" s="31"/>
      <c r="M156" s="31"/>
      <c r="N156" s="31"/>
      <c r="O156" s="31"/>
      <c r="P156" s="31"/>
      <c r="Q156" s="31"/>
      <c r="R156" s="281">
        <v>0</v>
      </c>
      <c r="S156" s="31" t="s">
        <v>533</v>
      </c>
      <c r="T156" s="31"/>
      <c r="U156" s="36"/>
      <c r="V156" s="530">
        <v>156</v>
      </c>
      <c r="W156" s="226" t="str">
        <f t="shared" si="4"/>
        <v>✔</v>
      </c>
      <c r="Y156" s="1465"/>
      <c r="Z156" s="26"/>
      <c r="AA156" s="26"/>
      <c r="AB156" s="26"/>
      <c r="AC156" s="26"/>
      <c r="AD156" s="26"/>
    </row>
    <row r="157" spans="1:30" ht="20.100000000000001" customHeight="1" thickBot="1" x14ac:dyDescent="0.2">
      <c r="A157" s="29"/>
      <c r="B157" s="30"/>
      <c r="C157" s="30" t="s">
        <v>753</v>
      </c>
      <c r="D157" s="30"/>
      <c r="E157" s="30"/>
      <c r="F157" s="30"/>
      <c r="G157" s="557"/>
      <c r="H157" s="30"/>
      <c r="I157" s="1568">
        <v>0.36</v>
      </c>
      <c r="J157" s="31" t="s">
        <v>534</v>
      </c>
      <c r="K157" s="31"/>
      <c r="L157" s="31"/>
      <c r="M157" s="31"/>
      <c r="N157" s="31"/>
      <c r="O157" s="31"/>
      <c r="P157" s="31"/>
      <c r="Q157" s="31"/>
      <c r="R157" s="281">
        <v>0</v>
      </c>
      <c r="S157" s="31" t="s">
        <v>533</v>
      </c>
      <c r="T157" s="31"/>
      <c r="U157" s="36"/>
      <c r="V157" s="530">
        <v>157</v>
      </c>
      <c r="W157" s="226" t="str">
        <f t="shared" si="4"/>
        <v>✔</v>
      </c>
      <c r="Y157" s="1465"/>
      <c r="Z157" s="26"/>
      <c r="AA157" s="26"/>
      <c r="AB157" s="26"/>
      <c r="AC157" s="26"/>
      <c r="AD157" s="26"/>
    </row>
    <row r="158" spans="1:30" ht="20.100000000000001" customHeight="1" thickBot="1" x14ac:dyDescent="0.2">
      <c r="A158" s="29"/>
      <c r="B158" s="30"/>
      <c r="C158" s="30" t="s">
        <v>754</v>
      </c>
      <c r="D158" s="30"/>
      <c r="E158" s="30"/>
      <c r="F158" s="30"/>
      <c r="G158" s="557"/>
      <c r="H158" s="30"/>
      <c r="I158" s="1568">
        <v>0.25</v>
      </c>
      <c r="J158" s="31" t="s">
        <v>534</v>
      </c>
      <c r="K158" s="31"/>
      <c r="L158" s="31"/>
      <c r="M158" s="31"/>
      <c r="N158" s="31"/>
      <c r="O158" s="31"/>
      <c r="P158" s="31"/>
      <c r="Q158" s="31"/>
      <c r="R158" s="281">
        <v>0</v>
      </c>
      <c r="S158" s="31" t="s">
        <v>533</v>
      </c>
      <c r="T158" s="31"/>
      <c r="U158" s="36"/>
      <c r="V158" s="530">
        <v>158</v>
      </c>
      <c r="W158" s="226" t="str">
        <f t="shared" si="4"/>
        <v>✔</v>
      </c>
      <c r="Y158" s="1465"/>
      <c r="Z158" s="26"/>
      <c r="AA158" s="26"/>
      <c r="AB158" s="26"/>
      <c r="AC158" s="26"/>
      <c r="AD158" s="26"/>
    </row>
    <row r="159" spans="1:30" ht="20.100000000000001" customHeight="1" thickBot="1" x14ac:dyDescent="0.2">
      <c r="A159" s="29"/>
      <c r="B159" s="30"/>
      <c r="C159" s="30" t="s">
        <v>755</v>
      </c>
      <c r="D159" s="30"/>
      <c r="E159" s="30"/>
      <c r="F159" s="30"/>
      <c r="G159" s="557"/>
      <c r="H159" s="30"/>
      <c r="I159" s="1568">
        <v>0.72</v>
      </c>
      <c r="J159" s="31" t="s">
        <v>534</v>
      </c>
      <c r="K159" s="31"/>
      <c r="L159" s="31"/>
      <c r="M159" s="31"/>
      <c r="N159" s="31"/>
      <c r="O159" s="31"/>
      <c r="P159" s="31"/>
      <c r="Q159" s="31"/>
      <c r="R159" s="281">
        <v>13</v>
      </c>
      <c r="S159" s="31" t="s">
        <v>533</v>
      </c>
      <c r="T159" s="31"/>
      <c r="U159" s="36"/>
      <c r="V159" s="530">
        <v>159</v>
      </c>
      <c r="W159" s="226" t="str">
        <f t="shared" si="4"/>
        <v>✔</v>
      </c>
      <c r="Y159" s="1465"/>
      <c r="Z159" s="26"/>
      <c r="AA159" s="26"/>
      <c r="AB159" s="26"/>
      <c r="AC159" s="26"/>
      <c r="AD159" s="26"/>
    </row>
    <row r="160" spans="1:30" ht="20.100000000000001" customHeight="1" thickBot="1" x14ac:dyDescent="0.2">
      <c r="A160" s="29"/>
      <c r="B160" s="30"/>
      <c r="C160" s="30" t="s">
        <v>756</v>
      </c>
      <c r="D160" s="30"/>
      <c r="E160" s="30"/>
      <c r="F160" s="30"/>
      <c r="G160" s="557"/>
      <c r="H160" s="30"/>
      <c r="I160" s="1568">
        <v>0</v>
      </c>
      <c r="J160" s="31" t="s">
        <v>534</v>
      </c>
      <c r="K160" s="31"/>
      <c r="L160" s="31"/>
      <c r="M160" s="31"/>
      <c r="N160" s="31"/>
      <c r="O160" s="31"/>
      <c r="P160" s="31"/>
      <c r="Q160" s="31"/>
      <c r="R160" s="281">
        <v>2</v>
      </c>
      <c r="S160" s="31" t="s">
        <v>533</v>
      </c>
      <c r="T160" s="31"/>
      <c r="U160" s="36"/>
      <c r="V160" s="530">
        <v>160</v>
      </c>
      <c r="W160" s="226" t="str">
        <f t="shared" si="4"/>
        <v>✔</v>
      </c>
      <c r="Y160" s="1465"/>
      <c r="Z160" s="26"/>
      <c r="AA160" s="26"/>
      <c r="AB160" s="26"/>
      <c r="AC160" s="26"/>
      <c r="AD160" s="26"/>
    </row>
    <row r="161" spans="1:30" ht="20.100000000000001" customHeight="1" thickBot="1" x14ac:dyDescent="0.2">
      <c r="A161" s="29"/>
      <c r="B161" s="30"/>
      <c r="C161" s="30" t="s">
        <v>1543</v>
      </c>
      <c r="D161" s="30"/>
      <c r="E161" s="30"/>
      <c r="F161" s="30"/>
      <c r="G161" s="557"/>
      <c r="H161" s="30"/>
      <c r="I161" s="1568">
        <v>0</v>
      </c>
      <c r="J161" s="31" t="s">
        <v>534</v>
      </c>
      <c r="K161" s="31"/>
      <c r="L161" s="31"/>
      <c r="M161" s="31"/>
      <c r="N161" s="31"/>
      <c r="O161" s="31"/>
      <c r="P161" s="31"/>
      <c r="Q161" s="31"/>
      <c r="R161" s="281">
        <v>2</v>
      </c>
      <c r="S161" s="31" t="s">
        <v>533</v>
      </c>
      <c r="T161" s="31"/>
      <c r="U161" s="36"/>
      <c r="V161" s="530">
        <v>161</v>
      </c>
      <c r="W161" s="226" t="str">
        <f t="shared" si="4"/>
        <v>✔</v>
      </c>
      <c r="Y161" s="1465"/>
      <c r="Z161" s="26"/>
      <c r="AA161" s="26"/>
      <c r="AB161" s="26"/>
      <c r="AC161" s="26"/>
      <c r="AD161" s="26"/>
    </row>
    <row r="162" spans="1:30" ht="20.100000000000001" customHeight="1" thickBot="1" x14ac:dyDescent="0.2">
      <c r="A162" s="29"/>
      <c r="B162" s="30"/>
      <c r="C162" s="30" t="s">
        <v>757</v>
      </c>
      <c r="D162" s="30"/>
      <c r="E162" s="30"/>
      <c r="F162" s="30"/>
      <c r="G162" s="557"/>
      <c r="H162" s="30"/>
      <c r="I162" s="1568">
        <v>0</v>
      </c>
      <c r="J162" s="31" t="s">
        <v>534</v>
      </c>
      <c r="K162" s="31"/>
      <c r="L162" s="31"/>
      <c r="M162" s="31"/>
      <c r="N162" s="31"/>
      <c r="O162" s="31"/>
      <c r="P162" s="31"/>
      <c r="Q162" s="31"/>
      <c r="R162" s="281">
        <v>0</v>
      </c>
      <c r="S162" s="31" t="s">
        <v>533</v>
      </c>
      <c r="T162" s="31"/>
      <c r="U162" s="36"/>
      <c r="V162" s="530">
        <v>162</v>
      </c>
      <c r="W162" s="226" t="str">
        <f t="shared" si="4"/>
        <v>✔</v>
      </c>
      <c r="Y162" s="1465"/>
      <c r="Z162" s="26"/>
      <c r="AA162" s="26"/>
      <c r="AB162" s="26"/>
      <c r="AC162" s="26"/>
      <c r="AD162" s="26"/>
    </row>
    <row r="163" spans="1:30" ht="20.100000000000001" customHeight="1" thickBot="1" x14ac:dyDescent="0.2">
      <c r="A163" s="29"/>
      <c r="B163" s="30"/>
      <c r="C163" s="30" t="s">
        <v>758</v>
      </c>
      <c r="D163" s="30"/>
      <c r="E163" s="30"/>
      <c r="F163" s="30"/>
      <c r="G163" s="557"/>
      <c r="H163" s="30"/>
      <c r="I163" s="1568">
        <v>0.59</v>
      </c>
      <c r="J163" s="31" t="s">
        <v>534</v>
      </c>
      <c r="K163" s="31"/>
      <c r="L163" s="31"/>
      <c r="M163" s="31"/>
      <c r="N163" s="31"/>
      <c r="O163" s="31"/>
      <c r="P163" s="31"/>
      <c r="Q163" s="31"/>
      <c r="R163" s="281">
        <v>4</v>
      </c>
      <c r="S163" s="31" t="s">
        <v>533</v>
      </c>
      <c r="T163" s="31"/>
      <c r="U163" s="36"/>
      <c r="V163" s="530">
        <v>163</v>
      </c>
      <c r="W163" s="226" t="str">
        <f t="shared" si="4"/>
        <v>✔</v>
      </c>
      <c r="Y163" s="1465"/>
      <c r="Z163" s="26"/>
      <c r="AA163" s="26"/>
      <c r="AB163" s="26"/>
      <c r="AC163" s="26"/>
      <c r="AD163" s="26"/>
    </row>
    <row r="164" spans="1:30" ht="20.100000000000001" customHeight="1" thickBot="1" x14ac:dyDescent="0.2">
      <c r="A164" s="29"/>
      <c r="B164" s="30"/>
      <c r="C164" s="30" t="s">
        <v>759</v>
      </c>
      <c r="D164" s="30"/>
      <c r="E164" s="30"/>
      <c r="F164" s="30"/>
      <c r="G164" s="557"/>
      <c r="H164" s="30"/>
      <c r="I164" s="1568">
        <v>0</v>
      </c>
      <c r="J164" s="31" t="s">
        <v>534</v>
      </c>
      <c r="K164" s="31"/>
      <c r="L164" s="31"/>
      <c r="M164" s="31"/>
      <c r="N164" s="31"/>
      <c r="O164" s="31"/>
      <c r="P164" s="31"/>
      <c r="Q164" s="31"/>
      <c r="R164" s="281">
        <v>0</v>
      </c>
      <c r="S164" s="31" t="s">
        <v>533</v>
      </c>
      <c r="T164" s="31"/>
      <c r="U164" s="36"/>
      <c r="V164" s="530">
        <v>164</v>
      </c>
      <c r="W164" s="226" t="str">
        <f t="shared" si="4"/>
        <v>✔</v>
      </c>
      <c r="Y164" s="1465"/>
      <c r="Z164" s="26"/>
      <c r="AA164" s="26"/>
      <c r="AB164" s="26"/>
      <c r="AC164" s="26"/>
      <c r="AD164" s="26"/>
    </row>
    <row r="165" spans="1:30" ht="20.100000000000001" customHeight="1" thickBot="1" x14ac:dyDescent="0.2">
      <c r="A165" s="29"/>
      <c r="B165" s="30"/>
      <c r="C165" s="30" t="s">
        <v>760</v>
      </c>
      <c r="D165" s="30"/>
      <c r="E165" s="30"/>
      <c r="F165" s="31"/>
      <c r="G165" s="557"/>
      <c r="H165" s="557"/>
      <c r="I165" s="1568">
        <v>0</v>
      </c>
      <c r="J165" s="31" t="s">
        <v>534</v>
      </c>
      <c r="K165" s="31"/>
      <c r="L165" s="31"/>
      <c r="M165" s="31"/>
      <c r="N165" s="31"/>
      <c r="O165" s="31"/>
      <c r="P165" s="31"/>
      <c r="Q165" s="31"/>
      <c r="R165" s="281">
        <v>0</v>
      </c>
      <c r="S165" s="31" t="s">
        <v>533</v>
      </c>
      <c r="T165" s="31"/>
      <c r="U165" s="36"/>
      <c r="V165" s="530">
        <v>165</v>
      </c>
      <c r="W165" s="226" t="str">
        <f t="shared" si="4"/>
        <v>✔</v>
      </c>
      <c r="Y165" s="1465"/>
      <c r="Z165" s="26"/>
      <c r="AA165" s="26"/>
      <c r="AB165" s="26"/>
      <c r="AC165" s="26"/>
      <c r="AD165" s="26"/>
    </row>
    <row r="166" spans="1:30" ht="20.100000000000001" customHeight="1" thickBot="1" x14ac:dyDescent="0.2">
      <c r="A166" s="29"/>
      <c r="B166" s="30"/>
      <c r="C166" s="30" t="s">
        <v>761</v>
      </c>
      <c r="D166" s="30"/>
      <c r="E166" s="30"/>
      <c r="F166" s="30"/>
      <c r="G166" s="557"/>
      <c r="H166" s="30"/>
      <c r="I166" s="1568">
        <v>0</v>
      </c>
      <c r="J166" s="31" t="s">
        <v>534</v>
      </c>
      <c r="K166" s="31"/>
      <c r="L166" s="31"/>
      <c r="M166" s="31"/>
      <c r="N166" s="31"/>
      <c r="O166" s="31"/>
      <c r="P166" s="31"/>
      <c r="Q166" s="31"/>
      <c r="R166" s="281">
        <v>0</v>
      </c>
      <c r="S166" s="31" t="s">
        <v>533</v>
      </c>
      <c r="T166" s="31"/>
      <c r="U166" s="36"/>
      <c r="V166" s="530">
        <v>166</v>
      </c>
      <c r="W166" s="226" t="str">
        <f t="shared" si="4"/>
        <v>✔</v>
      </c>
      <c r="Y166" s="1465"/>
      <c r="Z166" s="26"/>
      <c r="AA166" s="26"/>
      <c r="AB166" s="26"/>
      <c r="AC166" s="26"/>
      <c r="AD166" s="26"/>
    </row>
    <row r="167" spans="1:30" ht="20.100000000000001" customHeight="1" thickBot="1" x14ac:dyDescent="0.2">
      <c r="A167" s="29"/>
      <c r="B167" s="30"/>
      <c r="C167" s="30" t="s">
        <v>762</v>
      </c>
      <c r="D167" s="30"/>
      <c r="E167" s="30"/>
      <c r="F167" s="30"/>
      <c r="G167" s="557"/>
      <c r="H167" s="30"/>
      <c r="I167" s="1568">
        <v>0.25</v>
      </c>
      <c r="J167" s="31" t="s">
        <v>534</v>
      </c>
      <c r="K167" s="31"/>
      <c r="L167" s="31"/>
      <c r="M167" s="31"/>
      <c r="N167" s="31"/>
      <c r="O167" s="31"/>
      <c r="P167" s="31"/>
      <c r="Q167" s="31"/>
      <c r="R167" s="281">
        <v>0</v>
      </c>
      <c r="S167" s="31" t="s">
        <v>533</v>
      </c>
      <c r="T167" s="31"/>
      <c r="U167" s="36"/>
      <c r="V167" s="530">
        <v>167</v>
      </c>
      <c r="W167" s="226" t="str">
        <f t="shared" si="4"/>
        <v>✔</v>
      </c>
      <c r="Y167" s="1465"/>
      <c r="Z167" s="26"/>
      <c r="AA167" s="26"/>
      <c r="AB167" s="26"/>
      <c r="AC167" s="26"/>
      <c r="AD167" s="26"/>
    </row>
    <row r="168" spans="1:30" ht="20.100000000000001" customHeight="1" thickBot="1" x14ac:dyDescent="0.2">
      <c r="A168" s="29"/>
      <c r="B168" s="30"/>
      <c r="C168" s="30" t="s">
        <v>763</v>
      </c>
      <c r="D168" s="30"/>
      <c r="E168" s="30"/>
      <c r="F168" s="30"/>
      <c r="G168" s="557"/>
      <c r="H168" s="30"/>
      <c r="I168" s="1568">
        <v>0</v>
      </c>
      <c r="J168" s="31" t="s">
        <v>534</v>
      </c>
      <c r="K168" s="31"/>
      <c r="L168" s="31"/>
      <c r="M168" s="31"/>
      <c r="N168" s="31"/>
      <c r="O168" s="31"/>
      <c r="P168" s="31"/>
      <c r="Q168" s="31"/>
      <c r="R168" s="281">
        <v>0</v>
      </c>
      <c r="S168" s="31" t="s">
        <v>533</v>
      </c>
      <c r="T168" s="31"/>
      <c r="U168" s="36"/>
      <c r="V168" s="530">
        <v>168</v>
      </c>
      <c r="W168" s="226" t="str">
        <f t="shared" si="4"/>
        <v>✔</v>
      </c>
      <c r="Y168" s="1465"/>
      <c r="Z168" s="26"/>
      <c r="AA168" s="26"/>
      <c r="AB168" s="26"/>
      <c r="AC168" s="26"/>
      <c r="AD168" s="26"/>
    </row>
    <row r="169" spans="1:30" ht="20.100000000000001" customHeight="1" thickBot="1" x14ac:dyDescent="0.2">
      <c r="A169" s="29"/>
      <c r="B169" s="30"/>
      <c r="C169" s="30" t="s">
        <v>764</v>
      </c>
      <c r="D169" s="30"/>
      <c r="E169" s="30"/>
      <c r="F169" s="30"/>
      <c r="G169" s="557"/>
      <c r="H169" s="30"/>
      <c r="I169" s="1568">
        <v>0</v>
      </c>
      <c r="J169" s="31" t="s">
        <v>534</v>
      </c>
      <c r="K169" s="31"/>
      <c r="L169" s="31"/>
      <c r="M169" s="31"/>
      <c r="N169" s="31"/>
      <c r="O169" s="31"/>
      <c r="P169" s="31"/>
      <c r="Q169" s="31"/>
      <c r="R169" s="281">
        <v>0</v>
      </c>
      <c r="S169" s="31" t="s">
        <v>533</v>
      </c>
      <c r="T169" s="31"/>
      <c r="U169" s="36"/>
      <c r="V169" s="530">
        <v>169</v>
      </c>
      <c r="W169" s="226" t="str">
        <f t="shared" si="4"/>
        <v>✔</v>
      </c>
      <c r="Y169" s="1465"/>
      <c r="Z169" s="26"/>
      <c r="AA169" s="26"/>
      <c r="AB169" s="26"/>
      <c r="AC169" s="26"/>
      <c r="AD169" s="26"/>
    </row>
    <row r="170" spans="1:30" ht="20.100000000000001" customHeight="1" thickBot="1" x14ac:dyDescent="0.2">
      <c r="A170" s="29"/>
      <c r="B170" s="30"/>
      <c r="C170" s="30" t="s">
        <v>815</v>
      </c>
      <c r="D170" s="30"/>
      <c r="E170" s="30"/>
      <c r="F170" s="30"/>
      <c r="G170" s="557"/>
      <c r="H170" s="30"/>
      <c r="I170" s="1568">
        <v>0</v>
      </c>
      <c r="J170" s="31" t="s">
        <v>534</v>
      </c>
      <c r="K170" s="31"/>
      <c r="L170" s="31"/>
      <c r="M170" s="31"/>
      <c r="N170" s="31"/>
      <c r="O170" s="31"/>
      <c r="P170" s="31"/>
      <c r="Q170" s="31"/>
      <c r="R170" s="281">
        <v>0</v>
      </c>
      <c r="S170" s="31" t="s">
        <v>533</v>
      </c>
      <c r="T170" s="31"/>
      <c r="U170" s="36"/>
      <c r="V170" s="530">
        <v>170</v>
      </c>
      <c r="W170" s="226" t="str">
        <f t="shared" si="4"/>
        <v>✔</v>
      </c>
      <c r="Y170" s="1465"/>
      <c r="Z170" s="26"/>
      <c r="AA170" s="26"/>
      <c r="AB170" s="26"/>
      <c r="AC170" s="26"/>
      <c r="AD170" s="26"/>
    </row>
    <row r="171" spans="1:30" ht="20.100000000000001" customHeight="1" thickBot="1" x14ac:dyDescent="0.2">
      <c r="A171" s="29"/>
      <c r="B171" s="30"/>
      <c r="C171" s="30" t="s">
        <v>765</v>
      </c>
      <c r="D171" s="30"/>
      <c r="E171" s="30"/>
      <c r="F171" s="30"/>
      <c r="G171" s="557"/>
      <c r="H171" s="30"/>
      <c r="I171" s="1568">
        <v>0.44</v>
      </c>
      <c r="J171" s="31" t="s">
        <v>534</v>
      </c>
      <c r="K171" s="31"/>
      <c r="L171" s="31"/>
      <c r="M171" s="31"/>
      <c r="N171" s="31"/>
      <c r="O171" s="31"/>
      <c r="P171" s="31"/>
      <c r="Q171" s="31"/>
      <c r="R171" s="281">
        <v>1</v>
      </c>
      <c r="S171" s="31" t="s">
        <v>533</v>
      </c>
      <c r="T171" s="31"/>
      <c r="U171" s="36"/>
      <c r="V171" s="530">
        <v>171</v>
      </c>
      <c r="W171" s="226" t="str">
        <f t="shared" si="4"/>
        <v>✔</v>
      </c>
      <c r="Y171" s="1465"/>
      <c r="Z171" s="26"/>
      <c r="AA171" s="26"/>
      <c r="AB171" s="26"/>
      <c r="AC171" s="26"/>
      <c r="AD171" s="26"/>
    </row>
    <row r="172" spans="1:30" ht="20.100000000000001" customHeight="1" thickBot="1" x14ac:dyDescent="0.2">
      <c r="A172" s="29"/>
      <c r="B172" s="30"/>
      <c r="C172" s="30" t="s">
        <v>766</v>
      </c>
      <c r="D172" s="30"/>
      <c r="E172" s="30"/>
      <c r="F172" s="30"/>
      <c r="G172" s="557"/>
      <c r="H172" s="30"/>
      <c r="I172" s="1568">
        <v>0</v>
      </c>
      <c r="J172" s="31" t="s">
        <v>534</v>
      </c>
      <c r="K172" s="31"/>
      <c r="L172" s="31"/>
      <c r="M172" s="31"/>
      <c r="N172" s="31"/>
      <c r="O172" s="31"/>
      <c r="P172" s="31"/>
      <c r="Q172" s="31"/>
      <c r="R172" s="281">
        <v>1</v>
      </c>
      <c r="S172" s="31" t="s">
        <v>533</v>
      </c>
      <c r="T172" s="31"/>
      <c r="U172" s="36"/>
      <c r="V172" s="530">
        <v>172</v>
      </c>
      <c r="W172" s="226" t="str">
        <f t="shared" si="4"/>
        <v>✔</v>
      </c>
      <c r="Y172" s="1465"/>
      <c r="Z172" s="26"/>
      <c r="AA172" s="26"/>
      <c r="AB172" s="26"/>
      <c r="AC172" s="26"/>
      <c r="AD172" s="26"/>
    </row>
    <row r="173" spans="1:30" ht="20.100000000000001" customHeight="1" thickBot="1" x14ac:dyDescent="0.2">
      <c r="A173" s="29"/>
      <c r="B173" s="30"/>
      <c r="C173" s="30" t="s">
        <v>767</v>
      </c>
      <c r="D173" s="30"/>
      <c r="E173" s="30"/>
      <c r="F173" s="30"/>
      <c r="G173" s="557"/>
      <c r="H173" s="30"/>
      <c r="I173" s="1568">
        <v>0.53</v>
      </c>
      <c r="J173" s="31" t="s">
        <v>534</v>
      </c>
      <c r="K173" s="31"/>
      <c r="L173" s="31"/>
      <c r="M173" s="31"/>
      <c r="N173" s="31"/>
      <c r="O173" s="31"/>
      <c r="P173" s="31"/>
      <c r="Q173" s="31"/>
      <c r="R173" s="281">
        <v>11</v>
      </c>
      <c r="S173" s="31" t="s">
        <v>533</v>
      </c>
      <c r="T173" s="31"/>
      <c r="U173" s="36"/>
      <c r="V173" s="530">
        <v>173</v>
      </c>
      <c r="W173" s="226" t="str">
        <f t="shared" si="4"/>
        <v>✔</v>
      </c>
      <c r="Y173" s="1465"/>
      <c r="Z173" s="26"/>
      <c r="AA173" s="26"/>
      <c r="AB173" s="26"/>
      <c r="AC173" s="26"/>
      <c r="AD173" s="26"/>
    </row>
    <row r="174" spans="1:30" ht="20.100000000000001" customHeight="1" thickBot="1" x14ac:dyDescent="0.2">
      <c r="A174" s="29"/>
      <c r="B174" s="30"/>
      <c r="C174" s="30" t="s">
        <v>768</v>
      </c>
      <c r="D174" s="30"/>
      <c r="E174" s="30"/>
      <c r="F174" s="30"/>
      <c r="G174" s="557"/>
      <c r="H174" s="30"/>
      <c r="I174" s="1568">
        <v>0.25</v>
      </c>
      <c r="J174" s="31" t="s">
        <v>534</v>
      </c>
      <c r="K174" s="31"/>
      <c r="L174" s="31"/>
      <c r="M174" s="31"/>
      <c r="N174" s="31"/>
      <c r="O174" s="31"/>
      <c r="P174" s="31"/>
      <c r="Q174" s="31"/>
      <c r="R174" s="281">
        <v>3</v>
      </c>
      <c r="S174" s="31" t="s">
        <v>533</v>
      </c>
      <c r="T174" s="31"/>
      <c r="U174" s="36"/>
      <c r="V174" s="530">
        <v>174</v>
      </c>
      <c r="W174" s="226" t="str">
        <f t="shared" si="4"/>
        <v>✔</v>
      </c>
      <c r="Y174" s="1465"/>
      <c r="Z174" s="26"/>
      <c r="AA174" s="26"/>
      <c r="AB174" s="26"/>
      <c r="AC174" s="26"/>
      <c r="AD174" s="26"/>
    </row>
    <row r="175" spans="1:30" ht="20.100000000000001" customHeight="1" thickBot="1" x14ac:dyDescent="0.2">
      <c r="A175" s="29"/>
      <c r="B175" s="30"/>
      <c r="C175" s="30" t="s">
        <v>816</v>
      </c>
      <c r="D175" s="30"/>
      <c r="E175" s="30"/>
      <c r="F175" s="30"/>
      <c r="G175" s="557"/>
      <c r="H175" s="30"/>
      <c r="I175" s="1568">
        <v>1.74</v>
      </c>
      <c r="J175" s="31" t="s">
        <v>534</v>
      </c>
      <c r="K175" s="31"/>
      <c r="L175" s="31"/>
      <c r="M175" s="31"/>
      <c r="N175" s="31"/>
      <c r="O175" s="31"/>
      <c r="P175" s="31"/>
      <c r="Q175" s="31"/>
      <c r="R175" s="281">
        <v>7</v>
      </c>
      <c r="S175" s="31" t="s">
        <v>533</v>
      </c>
      <c r="T175" s="31"/>
      <c r="U175" s="36"/>
      <c r="V175" s="530">
        <v>175</v>
      </c>
      <c r="W175" s="226" t="str">
        <f t="shared" si="4"/>
        <v>✔</v>
      </c>
      <c r="Y175" s="1465"/>
      <c r="Z175" s="26"/>
      <c r="AA175" s="26"/>
      <c r="AB175" s="26"/>
      <c r="AC175" s="26"/>
      <c r="AD175" s="26"/>
    </row>
    <row r="176" spans="1:30" ht="20.100000000000001" customHeight="1" thickBot="1" x14ac:dyDescent="0.2">
      <c r="A176" s="29"/>
      <c r="B176" s="30"/>
      <c r="C176" s="30" t="s">
        <v>600</v>
      </c>
      <c r="D176" s="30"/>
      <c r="E176" s="30"/>
      <c r="F176" s="30"/>
      <c r="G176" s="557"/>
      <c r="H176" s="30"/>
      <c r="I176" s="1568">
        <v>0.25</v>
      </c>
      <c r="J176" s="31" t="s">
        <v>534</v>
      </c>
      <c r="K176" s="31"/>
      <c r="L176" s="31"/>
      <c r="M176" s="31"/>
      <c r="N176" s="31"/>
      <c r="O176" s="31"/>
      <c r="P176" s="31"/>
      <c r="Q176" s="31"/>
      <c r="R176" s="281">
        <v>2</v>
      </c>
      <c r="S176" s="31" t="s">
        <v>533</v>
      </c>
      <c r="T176" s="31"/>
      <c r="U176" s="36"/>
      <c r="V176" s="530">
        <v>176</v>
      </c>
      <c r="W176" s="226" t="str">
        <f t="shared" si="4"/>
        <v>✔</v>
      </c>
      <c r="Y176" s="1465"/>
      <c r="Z176" s="26"/>
      <c r="AA176" s="26"/>
      <c r="AB176" s="26"/>
      <c r="AC176" s="26"/>
      <c r="AD176" s="26"/>
    </row>
    <row r="177" spans="1:30" ht="20.100000000000001" customHeight="1" thickBot="1" x14ac:dyDescent="0.2">
      <c r="A177" s="29"/>
      <c r="B177" s="30"/>
      <c r="C177" s="30" t="s">
        <v>769</v>
      </c>
      <c r="D177" s="30"/>
      <c r="E177" s="30"/>
      <c r="F177" s="30"/>
      <c r="G177" s="557"/>
      <c r="H177" s="30"/>
      <c r="I177" s="1568">
        <v>0.75</v>
      </c>
      <c r="J177" s="31" t="s">
        <v>534</v>
      </c>
      <c r="K177" s="31"/>
      <c r="L177" s="31"/>
      <c r="M177" s="31"/>
      <c r="N177" s="31"/>
      <c r="O177" s="31"/>
      <c r="P177" s="31"/>
      <c r="Q177" s="31"/>
      <c r="R177" s="281">
        <v>5</v>
      </c>
      <c r="S177" s="31" t="s">
        <v>533</v>
      </c>
      <c r="T177" s="31"/>
      <c r="U177" s="36"/>
      <c r="V177" s="530">
        <v>177</v>
      </c>
      <c r="W177" s="226" t="str">
        <f t="shared" si="4"/>
        <v>✔</v>
      </c>
      <c r="Y177" s="1465"/>
      <c r="Z177" s="26"/>
      <c r="AA177" s="26"/>
      <c r="AB177" s="26"/>
      <c r="AC177" s="26"/>
      <c r="AD177" s="26"/>
    </row>
    <row r="178" spans="1:30" ht="20.100000000000001" customHeight="1" thickBot="1" x14ac:dyDescent="0.2">
      <c r="A178" s="29"/>
      <c r="B178" s="30"/>
      <c r="C178" s="30" t="s">
        <v>817</v>
      </c>
      <c r="D178" s="30"/>
      <c r="E178" s="30"/>
      <c r="F178" s="30"/>
      <c r="G178" s="557"/>
      <c r="H178" s="30"/>
      <c r="I178" s="1568">
        <v>0</v>
      </c>
      <c r="J178" s="31" t="s">
        <v>534</v>
      </c>
      <c r="K178" s="31"/>
      <c r="L178" s="31"/>
      <c r="M178" s="31"/>
      <c r="N178" s="31"/>
      <c r="O178" s="31"/>
      <c r="P178" s="31"/>
      <c r="Q178" s="31"/>
      <c r="R178" s="281">
        <v>0</v>
      </c>
      <c r="S178" s="31" t="s">
        <v>533</v>
      </c>
      <c r="T178" s="31"/>
      <c r="U178" s="36"/>
      <c r="V178" s="530">
        <v>178</v>
      </c>
      <c r="W178" s="226" t="str">
        <f t="shared" si="4"/>
        <v>✔</v>
      </c>
      <c r="Y178" s="1465"/>
      <c r="Z178" s="26"/>
      <c r="AA178" s="26"/>
      <c r="AB178" s="26"/>
      <c r="AC178" s="26"/>
      <c r="AD178" s="26"/>
    </row>
    <row r="179" spans="1:30" ht="20.100000000000001" customHeight="1" thickBot="1" x14ac:dyDescent="0.2">
      <c r="A179" s="29"/>
      <c r="B179" s="30"/>
      <c r="C179" s="30" t="s">
        <v>770</v>
      </c>
      <c r="D179" s="30"/>
      <c r="E179" s="30"/>
      <c r="F179" s="30"/>
      <c r="G179" s="557"/>
      <c r="H179" s="30"/>
      <c r="I179" s="1568">
        <v>0.34</v>
      </c>
      <c r="J179" s="31" t="s">
        <v>534</v>
      </c>
      <c r="K179" s="31"/>
      <c r="L179" s="31"/>
      <c r="M179" s="31"/>
      <c r="N179" s="31"/>
      <c r="O179" s="31"/>
      <c r="P179" s="31"/>
      <c r="Q179" s="31"/>
      <c r="R179" s="281">
        <v>4</v>
      </c>
      <c r="S179" s="31" t="s">
        <v>533</v>
      </c>
      <c r="T179" s="31"/>
      <c r="U179" s="36"/>
      <c r="V179" s="530">
        <v>179</v>
      </c>
      <c r="W179" s="226" t="str">
        <f t="shared" si="4"/>
        <v>✔</v>
      </c>
      <c r="Y179" s="1465"/>
      <c r="Z179" s="26"/>
      <c r="AA179" s="26"/>
      <c r="AB179" s="26"/>
      <c r="AC179" s="26"/>
      <c r="AD179" s="26"/>
    </row>
    <row r="180" spans="1:30" ht="20.100000000000001" customHeight="1" thickBot="1" x14ac:dyDescent="0.2">
      <c r="A180" s="29"/>
      <c r="B180" s="30"/>
      <c r="C180" s="30" t="s">
        <v>771</v>
      </c>
      <c r="D180" s="30"/>
      <c r="E180" s="30"/>
      <c r="F180" s="30"/>
      <c r="G180" s="557"/>
      <c r="H180" s="30"/>
      <c r="I180" s="1568">
        <v>0</v>
      </c>
      <c r="J180" s="31" t="s">
        <v>534</v>
      </c>
      <c r="K180" s="31"/>
      <c r="L180" s="31"/>
      <c r="M180" s="31"/>
      <c r="N180" s="31"/>
      <c r="O180" s="31"/>
      <c r="P180" s="31"/>
      <c r="Q180" s="31"/>
      <c r="R180" s="281">
        <v>1</v>
      </c>
      <c r="S180" s="31" t="s">
        <v>533</v>
      </c>
      <c r="T180" s="31"/>
      <c r="U180" s="36"/>
      <c r="V180" s="530">
        <v>180</v>
      </c>
      <c r="W180" s="226" t="str">
        <f t="shared" si="4"/>
        <v>✔</v>
      </c>
      <c r="Y180" s="1465"/>
      <c r="Z180" s="26"/>
      <c r="AA180" s="26"/>
      <c r="AB180" s="26"/>
      <c r="AC180" s="26"/>
      <c r="AD180" s="26"/>
    </row>
    <row r="181" spans="1:30" ht="20.100000000000001" customHeight="1" thickBot="1" x14ac:dyDescent="0.2">
      <c r="A181" s="29"/>
      <c r="B181" s="30"/>
      <c r="C181" s="30" t="s">
        <v>772</v>
      </c>
      <c r="D181" s="30"/>
      <c r="E181" s="30"/>
      <c r="F181" s="30"/>
      <c r="G181" s="557"/>
      <c r="H181" s="30"/>
      <c r="I181" s="1568">
        <v>0</v>
      </c>
      <c r="J181" s="31" t="s">
        <v>534</v>
      </c>
      <c r="K181" s="31"/>
      <c r="L181" s="31"/>
      <c r="M181" s="31"/>
      <c r="N181" s="31"/>
      <c r="O181" s="31"/>
      <c r="P181" s="31"/>
      <c r="Q181" s="31"/>
      <c r="R181" s="281">
        <v>0</v>
      </c>
      <c r="S181" s="31" t="s">
        <v>533</v>
      </c>
      <c r="T181" s="31"/>
      <c r="U181" s="36"/>
      <c r="V181" s="530">
        <v>181</v>
      </c>
      <c r="W181" s="226" t="str">
        <f t="shared" si="4"/>
        <v>✔</v>
      </c>
      <c r="Y181" s="1465"/>
      <c r="Z181" s="26"/>
      <c r="AA181" s="26"/>
      <c r="AB181" s="26"/>
      <c r="AC181" s="26"/>
      <c r="AD181" s="26"/>
    </row>
    <row r="182" spans="1:30" ht="20.100000000000001" customHeight="1" thickBot="1" x14ac:dyDescent="0.2">
      <c r="A182" s="29"/>
      <c r="B182" s="30"/>
      <c r="C182" s="30" t="s">
        <v>773</v>
      </c>
      <c r="D182" s="30"/>
      <c r="E182" s="30"/>
      <c r="F182" s="30"/>
      <c r="G182" s="557"/>
      <c r="H182" s="30"/>
      <c r="I182" s="1568">
        <v>0.31</v>
      </c>
      <c r="J182" s="31" t="s">
        <v>534</v>
      </c>
      <c r="K182" s="31"/>
      <c r="L182" s="31"/>
      <c r="M182" s="31"/>
      <c r="N182" s="31"/>
      <c r="O182" s="31"/>
      <c r="P182" s="31"/>
      <c r="Q182" s="31"/>
      <c r="R182" s="281">
        <v>5</v>
      </c>
      <c r="S182" s="31" t="s">
        <v>533</v>
      </c>
      <c r="T182" s="31"/>
      <c r="U182" s="36"/>
      <c r="V182" s="530">
        <v>182</v>
      </c>
      <c r="W182" s="226" t="str">
        <f t="shared" si="4"/>
        <v>✔</v>
      </c>
      <c r="Y182" s="1465"/>
      <c r="Z182" s="26"/>
      <c r="AA182" s="26"/>
      <c r="AB182" s="26"/>
      <c r="AC182" s="26"/>
      <c r="AD182" s="26"/>
    </row>
    <row r="183" spans="1:30" ht="20.100000000000001" customHeight="1" thickBot="1" x14ac:dyDescent="0.2">
      <c r="A183" s="29"/>
      <c r="B183" s="30"/>
      <c r="C183" s="30" t="s">
        <v>774</v>
      </c>
      <c r="D183" s="30"/>
      <c r="E183" s="30"/>
      <c r="F183" s="30"/>
      <c r="G183" s="557"/>
      <c r="H183" s="30"/>
      <c r="I183" s="1568">
        <v>0</v>
      </c>
      <c r="J183" s="31" t="s">
        <v>534</v>
      </c>
      <c r="K183" s="31"/>
      <c r="L183" s="31"/>
      <c r="M183" s="31"/>
      <c r="N183" s="31"/>
      <c r="O183" s="31"/>
      <c r="P183" s="31"/>
      <c r="Q183" s="31"/>
      <c r="R183" s="281">
        <v>4</v>
      </c>
      <c r="S183" s="31" t="s">
        <v>533</v>
      </c>
      <c r="T183" s="31"/>
      <c r="U183" s="36"/>
      <c r="V183" s="530">
        <v>183</v>
      </c>
      <c r="W183" s="226" t="str">
        <f t="shared" ref="W183:W214" si="5">IF(OR(I183="",R183=""),"未入力あり","✔")</f>
        <v>✔</v>
      </c>
      <c r="Y183" s="1465"/>
      <c r="Z183" s="26"/>
      <c r="AA183" s="26"/>
      <c r="AB183" s="26"/>
      <c r="AC183" s="26"/>
      <c r="AD183" s="26"/>
    </row>
    <row r="184" spans="1:30" ht="20.100000000000001" customHeight="1" thickBot="1" x14ac:dyDescent="0.2">
      <c r="A184" s="29"/>
      <c r="B184" s="30"/>
      <c r="C184" s="30" t="s">
        <v>775</v>
      </c>
      <c r="D184" s="30"/>
      <c r="E184" s="30"/>
      <c r="F184" s="30"/>
      <c r="G184" s="557"/>
      <c r="H184" s="30"/>
      <c r="I184" s="1568">
        <v>0</v>
      </c>
      <c r="J184" s="31" t="s">
        <v>534</v>
      </c>
      <c r="K184" s="31"/>
      <c r="L184" s="31"/>
      <c r="M184" s="31"/>
      <c r="N184" s="31"/>
      <c r="O184" s="31"/>
      <c r="P184" s="31"/>
      <c r="Q184" s="31"/>
      <c r="R184" s="281">
        <v>5</v>
      </c>
      <c r="S184" s="31" t="s">
        <v>533</v>
      </c>
      <c r="T184" s="31"/>
      <c r="U184" s="36"/>
      <c r="V184" s="530">
        <v>184</v>
      </c>
      <c r="W184" s="226" t="str">
        <f t="shared" si="5"/>
        <v>✔</v>
      </c>
      <c r="Y184" s="1465"/>
      <c r="Z184" s="26"/>
      <c r="AA184" s="26"/>
      <c r="AB184" s="26"/>
      <c r="AC184" s="26"/>
      <c r="AD184" s="26"/>
    </row>
    <row r="185" spans="1:30" ht="19.5" customHeight="1" thickBot="1" x14ac:dyDescent="0.2">
      <c r="A185" s="29"/>
      <c r="B185" s="30"/>
      <c r="C185" s="30" t="s">
        <v>776</v>
      </c>
      <c r="D185" s="30"/>
      <c r="E185" s="30"/>
      <c r="F185" s="30"/>
      <c r="G185" s="557"/>
      <c r="H185" s="30"/>
      <c r="I185" s="1568">
        <v>0</v>
      </c>
      <c r="J185" s="31" t="s">
        <v>534</v>
      </c>
      <c r="K185" s="31"/>
      <c r="L185" s="31"/>
      <c r="M185" s="31"/>
      <c r="N185" s="31"/>
      <c r="O185" s="31"/>
      <c r="P185" s="31"/>
      <c r="Q185" s="31"/>
      <c r="R185" s="281">
        <v>6</v>
      </c>
      <c r="S185" s="31" t="s">
        <v>533</v>
      </c>
      <c r="T185" s="31"/>
      <c r="U185" s="36"/>
      <c r="V185" s="530">
        <v>185</v>
      </c>
      <c r="W185" s="226" t="str">
        <f t="shared" si="5"/>
        <v>✔</v>
      </c>
      <c r="Y185" s="1465"/>
      <c r="Z185" s="26"/>
      <c r="AA185" s="26"/>
      <c r="AB185" s="26"/>
      <c r="AC185" s="26"/>
      <c r="AD185" s="26"/>
    </row>
    <row r="186" spans="1:30" ht="20.100000000000001" customHeight="1" thickBot="1" x14ac:dyDescent="0.2">
      <c r="A186" s="29"/>
      <c r="B186" s="30"/>
      <c r="C186" s="30" t="s">
        <v>777</v>
      </c>
      <c r="D186" s="30"/>
      <c r="E186" s="30"/>
      <c r="F186" s="30"/>
      <c r="G186" s="557"/>
      <c r="H186" s="30"/>
      <c r="I186" s="1568">
        <v>0.5</v>
      </c>
      <c r="J186" s="31" t="s">
        <v>534</v>
      </c>
      <c r="K186" s="31"/>
      <c r="L186" s="31"/>
      <c r="M186" s="31"/>
      <c r="N186" s="31"/>
      <c r="O186" s="31"/>
      <c r="P186" s="31"/>
      <c r="Q186" s="31"/>
      <c r="R186" s="281">
        <v>6</v>
      </c>
      <c r="S186" s="31" t="s">
        <v>533</v>
      </c>
      <c r="T186" s="31"/>
      <c r="U186" s="36"/>
      <c r="V186" s="530">
        <v>186</v>
      </c>
      <c r="W186" s="226" t="str">
        <f t="shared" si="5"/>
        <v>✔</v>
      </c>
      <c r="Y186" s="1465"/>
      <c r="Z186" s="26"/>
      <c r="AA186" s="26"/>
      <c r="AB186" s="26"/>
      <c r="AC186" s="26"/>
      <c r="AD186" s="26"/>
    </row>
    <row r="187" spans="1:30" ht="20.100000000000001" customHeight="1" thickBot="1" x14ac:dyDescent="0.2">
      <c r="A187" s="29"/>
      <c r="B187" s="30"/>
      <c r="C187" s="30" t="s">
        <v>778</v>
      </c>
      <c r="D187" s="30"/>
      <c r="E187" s="30"/>
      <c r="F187" s="30"/>
      <c r="G187" s="557"/>
      <c r="H187" s="30"/>
      <c r="I187" s="1568">
        <v>0.5</v>
      </c>
      <c r="J187" s="31" t="s">
        <v>534</v>
      </c>
      <c r="K187" s="31"/>
      <c r="L187" s="31"/>
      <c r="M187" s="31"/>
      <c r="N187" s="31"/>
      <c r="O187" s="31"/>
      <c r="P187" s="31"/>
      <c r="Q187" s="31"/>
      <c r="R187" s="281">
        <v>9</v>
      </c>
      <c r="S187" s="31" t="s">
        <v>533</v>
      </c>
      <c r="T187" s="31"/>
      <c r="U187" s="36"/>
      <c r="V187" s="530">
        <v>187</v>
      </c>
      <c r="W187" s="226" t="str">
        <f t="shared" si="5"/>
        <v>✔</v>
      </c>
      <c r="Y187" s="1465"/>
      <c r="Z187" s="26"/>
      <c r="AA187" s="26"/>
      <c r="AB187" s="26"/>
      <c r="AC187" s="26"/>
      <c r="AD187" s="26"/>
    </row>
    <row r="188" spans="1:30" ht="20.100000000000001" customHeight="1" thickBot="1" x14ac:dyDescent="0.2">
      <c r="A188" s="29"/>
      <c r="B188" s="30"/>
      <c r="C188" s="30" t="s">
        <v>779</v>
      </c>
      <c r="D188" s="30"/>
      <c r="E188" s="30"/>
      <c r="F188" s="30"/>
      <c r="G188" s="557"/>
      <c r="H188" s="30"/>
      <c r="I188" s="1568">
        <v>0.34</v>
      </c>
      <c r="J188" s="31" t="s">
        <v>534</v>
      </c>
      <c r="K188" s="31"/>
      <c r="L188" s="31"/>
      <c r="M188" s="31"/>
      <c r="N188" s="31"/>
      <c r="O188" s="31"/>
      <c r="P188" s="31"/>
      <c r="Q188" s="31"/>
      <c r="R188" s="281">
        <v>4</v>
      </c>
      <c r="S188" s="31" t="s">
        <v>533</v>
      </c>
      <c r="T188" s="31"/>
      <c r="U188" s="36"/>
      <c r="V188" s="530">
        <v>188</v>
      </c>
      <c r="W188" s="226" t="str">
        <f t="shared" si="5"/>
        <v>✔</v>
      </c>
      <c r="Y188" s="1465"/>
      <c r="Z188" s="26"/>
      <c r="AA188" s="26"/>
      <c r="AB188" s="26"/>
      <c r="AC188" s="26"/>
      <c r="AD188" s="26"/>
    </row>
    <row r="189" spans="1:30" ht="20.100000000000001" customHeight="1" thickBot="1" x14ac:dyDescent="0.2">
      <c r="A189" s="29"/>
      <c r="B189" s="30"/>
      <c r="C189" s="30" t="s">
        <v>780</v>
      </c>
      <c r="D189" s="30"/>
      <c r="E189" s="30"/>
      <c r="F189" s="30"/>
      <c r="G189" s="557"/>
      <c r="H189" s="30"/>
      <c r="I189" s="1568">
        <v>0</v>
      </c>
      <c r="J189" s="31" t="s">
        <v>534</v>
      </c>
      <c r="K189" s="31"/>
      <c r="L189" s="31"/>
      <c r="M189" s="31"/>
      <c r="N189" s="31"/>
      <c r="O189" s="31"/>
      <c r="P189" s="31"/>
      <c r="Q189" s="31"/>
      <c r="R189" s="281">
        <v>0</v>
      </c>
      <c r="S189" s="31" t="s">
        <v>533</v>
      </c>
      <c r="T189" s="30"/>
      <c r="U189" s="37"/>
      <c r="V189" s="530">
        <v>189</v>
      </c>
      <c r="W189" s="226" t="str">
        <f t="shared" si="5"/>
        <v>✔</v>
      </c>
      <c r="Y189" s="1465"/>
      <c r="Z189" s="26"/>
      <c r="AA189" s="26"/>
      <c r="AB189" s="26"/>
      <c r="AC189" s="26"/>
      <c r="AD189" s="26"/>
    </row>
    <row r="190" spans="1:30" ht="20.100000000000001" customHeight="1" thickBot="1" x14ac:dyDescent="0.2">
      <c r="A190" s="29"/>
      <c r="B190" s="30"/>
      <c r="C190" s="30" t="s">
        <v>781</v>
      </c>
      <c r="D190" s="30"/>
      <c r="E190" s="30"/>
      <c r="F190" s="30"/>
      <c r="G190" s="557"/>
      <c r="H190" s="534"/>
      <c r="I190" s="1568">
        <v>0.25</v>
      </c>
      <c r="J190" s="31" t="s">
        <v>534</v>
      </c>
      <c r="K190" s="31"/>
      <c r="L190" s="31"/>
      <c r="M190" s="31"/>
      <c r="N190" s="31"/>
      <c r="O190" s="31"/>
      <c r="P190" s="31"/>
      <c r="Q190" s="31"/>
      <c r="R190" s="281">
        <v>0</v>
      </c>
      <c r="S190" s="31" t="s">
        <v>533</v>
      </c>
      <c r="T190" s="30"/>
      <c r="U190" s="37"/>
      <c r="V190" s="530">
        <v>190</v>
      </c>
      <c r="W190" s="226" t="str">
        <f t="shared" si="5"/>
        <v>✔</v>
      </c>
      <c r="Y190" s="1465"/>
      <c r="Z190" s="26"/>
      <c r="AA190" s="26"/>
      <c r="AB190" s="26"/>
      <c r="AC190" s="26"/>
      <c r="AD190" s="26"/>
    </row>
    <row r="191" spans="1:30" ht="20.100000000000001" customHeight="1" thickBot="1" x14ac:dyDescent="0.2">
      <c r="A191" s="29"/>
      <c r="B191" s="30"/>
      <c r="C191" s="30" t="s">
        <v>782</v>
      </c>
      <c r="D191" s="30"/>
      <c r="E191" s="30"/>
      <c r="F191" s="30"/>
      <c r="G191" s="557"/>
      <c r="H191" s="535"/>
      <c r="I191" s="1568">
        <v>0.19</v>
      </c>
      <c r="J191" s="31" t="s">
        <v>534</v>
      </c>
      <c r="K191" s="31"/>
      <c r="L191" s="31"/>
      <c r="M191" s="31"/>
      <c r="N191" s="31"/>
      <c r="O191" s="31"/>
      <c r="P191" s="31"/>
      <c r="Q191" s="31"/>
      <c r="R191" s="281">
        <v>2</v>
      </c>
      <c r="S191" s="31" t="s">
        <v>533</v>
      </c>
      <c r="T191" s="30"/>
      <c r="U191" s="37"/>
      <c r="V191" s="530">
        <v>191</v>
      </c>
      <c r="W191" s="226" t="str">
        <f t="shared" si="5"/>
        <v>✔</v>
      </c>
      <c r="Y191" s="1465"/>
      <c r="Z191" s="26"/>
      <c r="AA191" s="26"/>
      <c r="AB191" s="26"/>
      <c r="AC191" s="26"/>
      <c r="AD191" s="26"/>
    </row>
    <row r="192" spans="1:30" ht="20.100000000000001" customHeight="1" thickBot="1" x14ac:dyDescent="0.2">
      <c r="A192" s="29"/>
      <c r="B192" s="30"/>
      <c r="C192" s="30" t="s">
        <v>599</v>
      </c>
      <c r="D192" s="30"/>
      <c r="E192" s="30"/>
      <c r="F192" s="30"/>
      <c r="G192" s="557"/>
      <c r="H192" s="30"/>
      <c r="I192" s="1568">
        <v>0</v>
      </c>
      <c r="J192" s="31" t="s">
        <v>534</v>
      </c>
      <c r="K192" s="31"/>
      <c r="L192" s="31"/>
      <c r="M192" s="31"/>
      <c r="N192" s="31"/>
      <c r="O192" s="31"/>
      <c r="P192" s="31"/>
      <c r="Q192" s="31"/>
      <c r="R192" s="281">
        <v>0</v>
      </c>
      <c r="S192" s="31" t="s">
        <v>533</v>
      </c>
      <c r="T192" s="31"/>
      <c r="U192" s="36"/>
      <c r="V192" s="530">
        <v>192</v>
      </c>
      <c r="W192" s="226" t="str">
        <f t="shared" si="5"/>
        <v>✔</v>
      </c>
      <c r="Y192" s="1465"/>
      <c r="Z192" s="26"/>
      <c r="AA192" s="26"/>
      <c r="AB192" s="26"/>
      <c r="AC192" s="26"/>
      <c r="AD192" s="26"/>
    </row>
    <row r="193" spans="1:30" ht="20.100000000000001" customHeight="1" thickBot="1" x14ac:dyDescent="0.2">
      <c r="A193" s="29"/>
      <c r="B193" s="30"/>
      <c r="C193" s="30" t="s">
        <v>783</v>
      </c>
      <c r="D193" s="30"/>
      <c r="E193" s="30"/>
      <c r="F193" s="30"/>
      <c r="G193" s="557"/>
      <c r="H193" s="30"/>
      <c r="I193" s="1568">
        <v>0.25</v>
      </c>
      <c r="J193" s="31" t="s">
        <v>534</v>
      </c>
      <c r="K193" s="31"/>
      <c r="L193" s="31"/>
      <c r="M193" s="31"/>
      <c r="N193" s="31"/>
      <c r="O193" s="31"/>
      <c r="P193" s="31"/>
      <c r="Q193" s="31"/>
      <c r="R193" s="281">
        <v>0</v>
      </c>
      <c r="S193" s="31" t="s">
        <v>533</v>
      </c>
      <c r="T193" s="31"/>
      <c r="U193" s="36"/>
      <c r="V193" s="530">
        <v>193</v>
      </c>
      <c r="W193" s="226" t="str">
        <f t="shared" si="5"/>
        <v>✔</v>
      </c>
      <c r="Y193" s="1465"/>
      <c r="Z193" s="26"/>
      <c r="AA193" s="26"/>
      <c r="AB193" s="26"/>
      <c r="AC193" s="26"/>
      <c r="AD193" s="26"/>
    </row>
    <row r="194" spans="1:30" ht="20.100000000000001" customHeight="1" thickBot="1" x14ac:dyDescent="0.2">
      <c r="A194" s="29"/>
      <c r="B194" s="30"/>
      <c r="C194" s="30" t="s">
        <v>784</v>
      </c>
      <c r="D194" s="30"/>
      <c r="E194" s="30"/>
      <c r="F194" s="30"/>
      <c r="G194" s="557"/>
      <c r="H194" s="30"/>
      <c r="I194" s="1568">
        <v>0.59</v>
      </c>
      <c r="J194" s="31" t="s">
        <v>534</v>
      </c>
      <c r="K194" s="31"/>
      <c r="L194" s="31"/>
      <c r="M194" s="31"/>
      <c r="N194" s="31"/>
      <c r="O194" s="31"/>
      <c r="P194" s="31"/>
      <c r="Q194" s="31"/>
      <c r="R194" s="281">
        <v>1</v>
      </c>
      <c r="S194" s="31" t="s">
        <v>533</v>
      </c>
      <c r="T194" s="31"/>
      <c r="U194" s="36"/>
      <c r="V194" s="530">
        <v>194</v>
      </c>
      <c r="W194" s="226" t="str">
        <f t="shared" si="5"/>
        <v>✔</v>
      </c>
      <c r="Y194" s="1465"/>
      <c r="Z194" s="26"/>
      <c r="AA194" s="26"/>
      <c r="AB194" s="26"/>
      <c r="AC194" s="26"/>
      <c r="AD194" s="26"/>
    </row>
    <row r="195" spans="1:30" ht="20.100000000000001" customHeight="1" thickBot="1" x14ac:dyDescent="0.2">
      <c r="A195" s="29"/>
      <c r="B195" s="30"/>
      <c r="C195" s="30" t="s">
        <v>785</v>
      </c>
      <c r="D195" s="30"/>
      <c r="E195" s="30"/>
      <c r="F195" s="30"/>
      <c r="G195" s="557"/>
      <c r="H195" s="30"/>
      <c r="I195" s="1568">
        <v>0</v>
      </c>
      <c r="J195" s="31" t="s">
        <v>534</v>
      </c>
      <c r="K195" s="31"/>
      <c r="L195" s="31"/>
      <c r="M195" s="31"/>
      <c r="N195" s="31"/>
      <c r="O195" s="31"/>
      <c r="P195" s="31"/>
      <c r="Q195" s="31"/>
      <c r="R195" s="281">
        <v>0</v>
      </c>
      <c r="S195" s="31" t="s">
        <v>533</v>
      </c>
      <c r="T195" s="31"/>
      <c r="U195" s="36"/>
      <c r="V195" s="530">
        <v>195</v>
      </c>
      <c r="W195" s="226" t="str">
        <f t="shared" si="5"/>
        <v>✔</v>
      </c>
      <c r="Y195" s="1465"/>
      <c r="Z195" s="26"/>
      <c r="AA195" s="26"/>
      <c r="AB195" s="26"/>
      <c r="AC195" s="26"/>
      <c r="AD195" s="26"/>
    </row>
    <row r="196" spans="1:30" ht="20.100000000000001" customHeight="1" thickBot="1" x14ac:dyDescent="0.2">
      <c r="A196" s="29"/>
      <c r="B196" s="30"/>
      <c r="C196" s="30" t="s">
        <v>786</v>
      </c>
      <c r="D196" s="30"/>
      <c r="E196" s="30"/>
      <c r="F196" s="30"/>
      <c r="G196" s="557"/>
      <c r="H196" s="30"/>
      <c r="I196" s="1568">
        <v>0.75</v>
      </c>
      <c r="J196" s="31" t="s">
        <v>534</v>
      </c>
      <c r="K196" s="31"/>
      <c r="L196" s="31"/>
      <c r="M196" s="31"/>
      <c r="N196" s="31"/>
      <c r="O196" s="31"/>
      <c r="P196" s="31"/>
      <c r="Q196" s="31"/>
      <c r="R196" s="281">
        <v>3</v>
      </c>
      <c r="S196" s="31" t="s">
        <v>533</v>
      </c>
      <c r="T196" s="31"/>
      <c r="U196" s="36"/>
      <c r="V196" s="530">
        <v>196</v>
      </c>
      <c r="W196" s="226" t="str">
        <f t="shared" si="5"/>
        <v>✔</v>
      </c>
      <c r="Y196" s="1465"/>
      <c r="Z196" s="26"/>
      <c r="AA196" s="26"/>
      <c r="AB196" s="26"/>
      <c r="AC196" s="26"/>
      <c r="AD196" s="26"/>
    </row>
    <row r="197" spans="1:30" ht="20.100000000000001" customHeight="1" thickBot="1" x14ac:dyDescent="0.2">
      <c r="A197" s="29"/>
      <c r="B197" s="30"/>
      <c r="C197" s="30" t="s">
        <v>787</v>
      </c>
      <c r="D197" s="30"/>
      <c r="E197" s="30"/>
      <c r="F197" s="30"/>
      <c r="G197" s="557"/>
      <c r="H197" s="30"/>
      <c r="I197" s="1568">
        <v>0</v>
      </c>
      <c r="J197" s="31" t="s">
        <v>534</v>
      </c>
      <c r="K197" s="31"/>
      <c r="L197" s="31"/>
      <c r="M197" s="31"/>
      <c r="N197" s="31"/>
      <c r="O197" s="31"/>
      <c r="P197" s="31"/>
      <c r="Q197" s="31"/>
      <c r="R197" s="281">
        <v>0</v>
      </c>
      <c r="S197" s="31" t="s">
        <v>533</v>
      </c>
      <c r="T197" s="31"/>
      <c r="U197" s="36"/>
      <c r="V197" s="530">
        <v>197</v>
      </c>
      <c r="W197" s="226" t="str">
        <f t="shared" si="5"/>
        <v>✔</v>
      </c>
      <c r="Y197" s="1465"/>
      <c r="Z197" s="26"/>
      <c r="AA197" s="26"/>
      <c r="AB197" s="26"/>
      <c r="AC197" s="26"/>
      <c r="AD197" s="26"/>
    </row>
    <row r="198" spans="1:30" ht="20.100000000000001" customHeight="1" thickBot="1" x14ac:dyDescent="0.2">
      <c r="A198" s="29"/>
      <c r="B198" s="30"/>
      <c r="C198" s="30" t="s">
        <v>788</v>
      </c>
      <c r="D198" s="30"/>
      <c r="E198" s="30"/>
      <c r="F198" s="30"/>
      <c r="G198" s="557"/>
      <c r="H198" s="30"/>
      <c r="I198" s="1568">
        <v>0.06</v>
      </c>
      <c r="J198" s="31" t="s">
        <v>534</v>
      </c>
      <c r="K198" s="31"/>
      <c r="L198" s="31"/>
      <c r="M198" s="31"/>
      <c r="N198" s="31"/>
      <c r="O198" s="31"/>
      <c r="P198" s="31"/>
      <c r="Q198" s="31"/>
      <c r="R198" s="281">
        <v>1</v>
      </c>
      <c r="S198" s="31" t="s">
        <v>533</v>
      </c>
      <c r="T198" s="31"/>
      <c r="U198" s="36"/>
      <c r="V198" s="530">
        <v>198</v>
      </c>
      <c r="W198" s="226" t="str">
        <f t="shared" si="5"/>
        <v>✔</v>
      </c>
      <c r="Y198" s="1465"/>
      <c r="Z198" s="26"/>
      <c r="AA198" s="26"/>
      <c r="AB198" s="26"/>
      <c r="AC198" s="26"/>
      <c r="AD198" s="26"/>
    </row>
    <row r="199" spans="1:30" ht="20.100000000000001" customHeight="1" thickBot="1" x14ac:dyDescent="0.2">
      <c r="A199" s="29"/>
      <c r="B199" s="30"/>
      <c r="C199" s="30" t="s">
        <v>818</v>
      </c>
      <c r="D199" s="30"/>
      <c r="E199" s="30"/>
      <c r="F199" s="30"/>
      <c r="G199" s="557"/>
      <c r="H199" s="30"/>
      <c r="I199" s="1568">
        <v>0</v>
      </c>
      <c r="J199" s="31" t="s">
        <v>534</v>
      </c>
      <c r="K199" s="31"/>
      <c r="L199" s="31"/>
      <c r="M199" s="31"/>
      <c r="N199" s="31"/>
      <c r="O199" s="31"/>
      <c r="P199" s="31"/>
      <c r="Q199" s="31"/>
      <c r="R199" s="281">
        <v>0</v>
      </c>
      <c r="S199" s="31" t="s">
        <v>533</v>
      </c>
      <c r="T199" s="31"/>
      <c r="U199" s="36"/>
      <c r="V199" s="530">
        <v>199</v>
      </c>
      <c r="W199" s="226" t="str">
        <f t="shared" si="5"/>
        <v>✔</v>
      </c>
      <c r="Y199" s="1465"/>
      <c r="Z199" s="26"/>
      <c r="AA199" s="26"/>
      <c r="AB199" s="26"/>
      <c r="AC199" s="26"/>
      <c r="AD199" s="26"/>
    </row>
    <row r="200" spans="1:30" ht="20.100000000000001" customHeight="1" thickBot="1" x14ac:dyDescent="0.2">
      <c r="A200" s="29"/>
      <c r="B200" s="30"/>
      <c r="C200" s="30" t="s">
        <v>789</v>
      </c>
      <c r="D200" s="30"/>
      <c r="E200" s="30"/>
      <c r="F200" s="30"/>
      <c r="G200" s="557"/>
      <c r="H200" s="30"/>
      <c r="I200" s="1568">
        <v>0</v>
      </c>
      <c r="J200" s="31" t="s">
        <v>534</v>
      </c>
      <c r="K200" s="31"/>
      <c r="L200" s="31"/>
      <c r="M200" s="31"/>
      <c r="N200" s="31"/>
      <c r="O200" s="31"/>
      <c r="P200" s="31"/>
      <c r="Q200" s="31"/>
      <c r="R200" s="281">
        <v>0</v>
      </c>
      <c r="S200" s="31" t="s">
        <v>533</v>
      </c>
      <c r="T200" s="31"/>
      <c r="U200" s="36"/>
      <c r="V200" s="530">
        <v>200</v>
      </c>
      <c r="W200" s="226" t="str">
        <f t="shared" si="5"/>
        <v>✔</v>
      </c>
      <c r="Y200" s="1465"/>
      <c r="Z200" s="26"/>
      <c r="AA200" s="26"/>
      <c r="AB200" s="26"/>
      <c r="AC200" s="26"/>
      <c r="AD200" s="26"/>
    </row>
    <row r="201" spans="1:30" ht="20.100000000000001" customHeight="1" thickBot="1" x14ac:dyDescent="0.2">
      <c r="A201" s="29"/>
      <c r="B201" s="30"/>
      <c r="C201" s="30" t="s">
        <v>790</v>
      </c>
      <c r="D201" s="30"/>
      <c r="E201" s="30"/>
      <c r="F201" s="30"/>
      <c r="G201" s="557"/>
      <c r="H201" s="30"/>
      <c r="I201" s="1568">
        <v>0</v>
      </c>
      <c r="J201" s="31" t="s">
        <v>534</v>
      </c>
      <c r="K201" s="31"/>
      <c r="L201" s="31"/>
      <c r="M201" s="31"/>
      <c r="N201" s="31"/>
      <c r="O201" s="31"/>
      <c r="P201" s="31"/>
      <c r="Q201" s="31"/>
      <c r="R201" s="281">
        <v>2</v>
      </c>
      <c r="S201" s="31" t="s">
        <v>533</v>
      </c>
      <c r="T201" s="31"/>
      <c r="U201" s="36"/>
      <c r="V201" s="530">
        <v>201</v>
      </c>
      <c r="W201" s="226" t="str">
        <f t="shared" si="5"/>
        <v>✔</v>
      </c>
      <c r="Y201" s="1465"/>
      <c r="Z201" s="26"/>
      <c r="AA201" s="26"/>
      <c r="AB201" s="26"/>
      <c r="AC201" s="26"/>
      <c r="AD201" s="26"/>
    </row>
    <row r="202" spans="1:30" ht="20.100000000000001" customHeight="1" thickBot="1" x14ac:dyDescent="0.2">
      <c r="A202" s="29"/>
      <c r="B202" s="30"/>
      <c r="C202" s="30" t="s">
        <v>791</v>
      </c>
      <c r="D202" s="30"/>
      <c r="E202" s="30"/>
      <c r="F202" s="30"/>
      <c r="G202" s="557"/>
      <c r="H202" s="30"/>
      <c r="I202" s="1568">
        <v>0.09</v>
      </c>
      <c r="J202" s="31" t="s">
        <v>534</v>
      </c>
      <c r="K202" s="31"/>
      <c r="L202" s="31"/>
      <c r="M202" s="31"/>
      <c r="N202" s="31"/>
      <c r="O202" s="31"/>
      <c r="P202" s="31"/>
      <c r="Q202" s="31"/>
      <c r="R202" s="281">
        <v>2</v>
      </c>
      <c r="S202" s="31" t="s">
        <v>533</v>
      </c>
      <c r="T202" s="31"/>
      <c r="U202" s="36"/>
      <c r="V202" s="530">
        <v>202</v>
      </c>
      <c r="W202" s="226" t="str">
        <f t="shared" si="5"/>
        <v>✔</v>
      </c>
      <c r="Y202" s="1465"/>
      <c r="Z202" s="26"/>
      <c r="AA202" s="26"/>
      <c r="AB202" s="26"/>
      <c r="AC202" s="26"/>
      <c r="AD202" s="26"/>
    </row>
    <row r="203" spans="1:30" ht="20.100000000000001" customHeight="1" thickBot="1" x14ac:dyDescent="0.2">
      <c r="A203" s="29"/>
      <c r="B203" s="30"/>
      <c r="C203" s="30" t="s">
        <v>792</v>
      </c>
      <c r="D203" s="30"/>
      <c r="E203" s="30"/>
      <c r="F203" s="30"/>
      <c r="G203" s="557"/>
      <c r="H203" s="30"/>
      <c r="I203" s="1568">
        <v>0</v>
      </c>
      <c r="J203" s="31" t="s">
        <v>534</v>
      </c>
      <c r="K203" s="31"/>
      <c r="L203" s="31"/>
      <c r="M203" s="31"/>
      <c r="N203" s="31"/>
      <c r="O203" s="31"/>
      <c r="P203" s="31"/>
      <c r="Q203" s="31"/>
      <c r="R203" s="281">
        <v>0</v>
      </c>
      <c r="S203" s="31" t="s">
        <v>533</v>
      </c>
      <c r="T203" s="31"/>
      <c r="U203" s="36"/>
      <c r="V203" s="530">
        <v>203</v>
      </c>
      <c r="W203" s="226" t="str">
        <f t="shared" si="5"/>
        <v>✔</v>
      </c>
      <c r="Y203" s="1465"/>
      <c r="Z203" s="26"/>
      <c r="AA203" s="26"/>
      <c r="AB203" s="26"/>
      <c r="AC203" s="26"/>
      <c r="AD203" s="26"/>
    </row>
    <row r="204" spans="1:30" ht="20.100000000000001" customHeight="1" thickBot="1" x14ac:dyDescent="0.2">
      <c r="A204" s="29"/>
      <c r="B204" s="30"/>
      <c r="C204" s="30" t="s">
        <v>793</v>
      </c>
      <c r="D204" s="30"/>
      <c r="E204" s="30"/>
      <c r="F204" s="30"/>
      <c r="G204" s="557"/>
      <c r="H204" s="30"/>
      <c r="I204" s="1568">
        <v>0</v>
      </c>
      <c r="J204" s="31" t="s">
        <v>534</v>
      </c>
      <c r="K204" s="31"/>
      <c r="L204" s="31"/>
      <c r="M204" s="31"/>
      <c r="N204" s="31"/>
      <c r="O204" s="31"/>
      <c r="P204" s="31"/>
      <c r="Q204" s="31"/>
      <c r="R204" s="281">
        <v>0</v>
      </c>
      <c r="S204" s="31" t="s">
        <v>533</v>
      </c>
      <c r="T204" s="31"/>
      <c r="U204" s="36"/>
      <c r="V204" s="530">
        <v>204</v>
      </c>
      <c r="W204" s="226" t="str">
        <f t="shared" si="5"/>
        <v>✔</v>
      </c>
      <c r="Y204" s="1465"/>
      <c r="Z204" s="26"/>
      <c r="AA204" s="26"/>
      <c r="AB204" s="26"/>
      <c r="AC204" s="26"/>
      <c r="AD204" s="26"/>
    </row>
    <row r="205" spans="1:30" ht="20.100000000000001" customHeight="1" thickBot="1" x14ac:dyDescent="0.2">
      <c r="A205" s="29"/>
      <c r="B205" s="30"/>
      <c r="C205" s="30" t="s">
        <v>794</v>
      </c>
      <c r="D205" s="30"/>
      <c r="E205" s="30"/>
      <c r="F205" s="30"/>
      <c r="G205" s="557"/>
      <c r="H205" s="30"/>
      <c r="I205" s="1568">
        <v>0.59</v>
      </c>
      <c r="J205" s="31" t="s">
        <v>534</v>
      </c>
      <c r="K205" s="31"/>
      <c r="L205" s="31"/>
      <c r="M205" s="31"/>
      <c r="N205" s="31"/>
      <c r="O205" s="31"/>
      <c r="P205" s="31"/>
      <c r="Q205" s="31"/>
      <c r="R205" s="281">
        <v>1</v>
      </c>
      <c r="S205" s="31" t="s">
        <v>533</v>
      </c>
      <c r="T205" s="31"/>
      <c r="U205" s="36"/>
      <c r="V205" s="530">
        <v>205</v>
      </c>
      <c r="W205" s="226" t="str">
        <f t="shared" si="5"/>
        <v>✔</v>
      </c>
      <c r="Y205" s="1465"/>
      <c r="Z205" s="26"/>
      <c r="AA205" s="26"/>
      <c r="AB205" s="26"/>
      <c r="AC205" s="26"/>
      <c r="AD205" s="26"/>
    </row>
    <row r="206" spans="1:30" ht="20.100000000000001" customHeight="1" thickBot="1" x14ac:dyDescent="0.2">
      <c r="A206" s="29"/>
      <c r="B206" s="30"/>
      <c r="C206" s="30" t="s">
        <v>795</v>
      </c>
      <c r="D206" s="30"/>
      <c r="E206" s="30"/>
      <c r="F206" s="30"/>
      <c r="G206" s="557"/>
      <c r="H206" s="30"/>
      <c r="I206" s="1568">
        <v>0.08</v>
      </c>
      <c r="J206" s="31" t="s">
        <v>534</v>
      </c>
      <c r="K206" s="31"/>
      <c r="L206" s="31"/>
      <c r="M206" s="31"/>
      <c r="N206" s="31"/>
      <c r="O206" s="31"/>
      <c r="P206" s="31"/>
      <c r="Q206" s="31"/>
      <c r="R206" s="281">
        <v>3</v>
      </c>
      <c r="S206" s="31" t="s">
        <v>533</v>
      </c>
      <c r="T206" s="31"/>
      <c r="U206" s="36"/>
      <c r="V206" s="530">
        <v>206</v>
      </c>
      <c r="W206" s="226" t="str">
        <f t="shared" si="5"/>
        <v>✔</v>
      </c>
      <c r="Y206" s="1465"/>
      <c r="Z206" s="26"/>
      <c r="AA206" s="26"/>
      <c r="AB206" s="26"/>
      <c r="AC206" s="26"/>
      <c r="AD206" s="26"/>
    </row>
    <row r="207" spans="1:30" ht="20.100000000000001" customHeight="1" thickBot="1" x14ac:dyDescent="0.2">
      <c r="A207" s="29"/>
      <c r="B207" s="30"/>
      <c r="C207" s="30" t="s">
        <v>796</v>
      </c>
      <c r="D207" s="30"/>
      <c r="E207" s="30"/>
      <c r="F207" s="30"/>
      <c r="G207" s="557"/>
      <c r="H207" s="30"/>
      <c r="I207" s="1568">
        <v>0</v>
      </c>
      <c r="J207" s="31" t="s">
        <v>534</v>
      </c>
      <c r="K207" s="31"/>
      <c r="L207" s="31"/>
      <c r="M207" s="31"/>
      <c r="N207" s="31"/>
      <c r="O207" s="31"/>
      <c r="P207" s="31"/>
      <c r="Q207" s="31"/>
      <c r="R207" s="281">
        <v>0</v>
      </c>
      <c r="S207" s="31" t="s">
        <v>533</v>
      </c>
      <c r="T207" s="31"/>
      <c r="U207" s="36"/>
      <c r="V207" s="530">
        <v>207</v>
      </c>
      <c r="W207" s="226" t="str">
        <f t="shared" si="5"/>
        <v>✔</v>
      </c>
      <c r="Y207" s="1465"/>
      <c r="Z207" s="26"/>
      <c r="AA207" s="26"/>
      <c r="AB207" s="26"/>
      <c r="AC207" s="26"/>
      <c r="AD207" s="26"/>
    </row>
    <row r="208" spans="1:30" ht="20.100000000000001" customHeight="1" thickBot="1" x14ac:dyDescent="0.2">
      <c r="A208" s="29"/>
      <c r="B208" s="30"/>
      <c r="C208" s="30" t="s">
        <v>797</v>
      </c>
      <c r="D208" s="30"/>
      <c r="E208" s="30"/>
      <c r="F208" s="30"/>
      <c r="G208" s="557"/>
      <c r="H208" s="30"/>
      <c r="I208" s="1568">
        <v>0.84</v>
      </c>
      <c r="J208" s="31" t="s">
        <v>534</v>
      </c>
      <c r="K208" s="31"/>
      <c r="L208" s="31"/>
      <c r="M208" s="31"/>
      <c r="N208" s="31"/>
      <c r="O208" s="31"/>
      <c r="P208" s="31"/>
      <c r="Q208" s="31"/>
      <c r="R208" s="281">
        <v>13</v>
      </c>
      <c r="S208" s="31" t="s">
        <v>533</v>
      </c>
      <c r="T208" s="31"/>
      <c r="U208" s="36"/>
      <c r="V208" s="530">
        <v>208</v>
      </c>
      <c r="W208" s="226" t="str">
        <f t="shared" si="5"/>
        <v>✔</v>
      </c>
      <c r="Y208" s="1465"/>
      <c r="Z208" s="26"/>
      <c r="AA208" s="26"/>
      <c r="AB208" s="26"/>
      <c r="AC208" s="26"/>
      <c r="AD208" s="26"/>
    </row>
    <row r="209" spans="1:30" ht="20.100000000000001" customHeight="1" thickBot="1" x14ac:dyDescent="0.2">
      <c r="A209" s="29"/>
      <c r="B209" s="30"/>
      <c r="C209" s="30" t="s">
        <v>798</v>
      </c>
      <c r="D209" s="30"/>
      <c r="E209" s="30"/>
      <c r="F209" s="30"/>
      <c r="G209" s="557"/>
      <c r="H209" s="30"/>
      <c r="I209" s="1568">
        <v>0</v>
      </c>
      <c r="J209" s="31" t="s">
        <v>534</v>
      </c>
      <c r="K209" s="31"/>
      <c r="L209" s="31"/>
      <c r="M209" s="31"/>
      <c r="N209" s="31"/>
      <c r="O209" s="31"/>
      <c r="P209" s="31"/>
      <c r="Q209" s="31"/>
      <c r="R209" s="281">
        <v>0</v>
      </c>
      <c r="S209" s="31" t="s">
        <v>533</v>
      </c>
      <c r="T209" s="31"/>
      <c r="U209" s="36"/>
      <c r="V209" s="530">
        <v>209</v>
      </c>
      <c r="W209" s="226" t="str">
        <f t="shared" si="5"/>
        <v>✔</v>
      </c>
      <c r="Y209" s="1465"/>
      <c r="Z209" s="26"/>
      <c r="AA209" s="26"/>
      <c r="AB209" s="26"/>
      <c r="AC209" s="26"/>
      <c r="AD209" s="26"/>
    </row>
    <row r="210" spans="1:30" ht="20.100000000000001" customHeight="1" thickBot="1" x14ac:dyDescent="0.2">
      <c r="A210" s="29"/>
      <c r="B210" s="30"/>
      <c r="C210" s="30" t="s">
        <v>799</v>
      </c>
      <c r="D210" s="30"/>
      <c r="E210" s="30"/>
      <c r="F210" s="30"/>
      <c r="G210" s="557"/>
      <c r="H210" s="30"/>
      <c r="I210" s="1568">
        <v>0</v>
      </c>
      <c r="J210" s="31" t="s">
        <v>534</v>
      </c>
      <c r="K210" s="31"/>
      <c r="L210" s="31"/>
      <c r="M210" s="31"/>
      <c r="N210" s="31"/>
      <c r="O210" s="31"/>
      <c r="P210" s="31"/>
      <c r="Q210" s="31"/>
      <c r="R210" s="281">
        <v>0</v>
      </c>
      <c r="S210" s="31" t="s">
        <v>533</v>
      </c>
      <c r="T210" s="31"/>
      <c r="U210" s="36"/>
      <c r="V210" s="530">
        <v>210</v>
      </c>
      <c r="W210" s="226" t="str">
        <f t="shared" si="5"/>
        <v>✔</v>
      </c>
      <c r="Y210" s="1465"/>
      <c r="Z210" s="26"/>
      <c r="AA210" s="26"/>
      <c r="AB210" s="26"/>
      <c r="AC210" s="26"/>
      <c r="AD210" s="26"/>
    </row>
    <row r="211" spans="1:30" ht="18" thickBot="1" x14ac:dyDescent="0.2">
      <c r="A211" s="29"/>
      <c r="B211" s="30"/>
      <c r="C211" s="30" t="s">
        <v>800</v>
      </c>
      <c r="D211" s="30"/>
      <c r="E211" s="30"/>
      <c r="F211" s="30"/>
      <c r="G211" s="557"/>
      <c r="H211" s="30"/>
      <c r="I211" s="1568">
        <v>0</v>
      </c>
      <c r="J211" s="31" t="s">
        <v>534</v>
      </c>
      <c r="K211" s="31"/>
      <c r="L211" s="31"/>
      <c r="M211" s="31"/>
      <c r="N211" s="31"/>
      <c r="O211" s="31"/>
      <c r="P211" s="31"/>
      <c r="Q211" s="31"/>
      <c r="R211" s="281">
        <v>1</v>
      </c>
      <c r="S211" s="31" t="s">
        <v>533</v>
      </c>
      <c r="T211" s="31"/>
      <c r="U211" s="36"/>
      <c r="V211" s="530">
        <v>211</v>
      </c>
      <c r="W211" s="226" t="str">
        <f t="shared" si="5"/>
        <v>✔</v>
      </c>
      <c r="Y211" s="1465"/>
      <c r="Z211" s="26"/>
      <c r="AA211" s="26"/>
      <c r="AB211" s="26"/>
      <c r="AC211" s="26"/>
      <c r="AD211" s="26"/>
    </row>
    <row r="212" spans="1:30" ht="20.100000000000001" customHeight="1" thickBot="1" x14ac:dyDescent="0.2">
      <c r="A212" s="29"/>
      <c r="B212" s="30"/>
      <c r="C212" s="30" t="s">
        <v>801</v>
      </c>
      <c r="D212" s="30"/>
      <c r="E212" s="30"/>
      <c r="F212" s="30"/>
      <c r="G212" s="557"/>
      <c r="H212" s="30"/>
      <c r="I212" s="1568">
        <v>0</v>
      </c>
      <c r="J212" s="31" t="s">
        <v>534</v>
      </c>
      <c r="K212" s="31"/>
      <c r="L212" s="31"/>
      <c r="M212" s="31"/>
      <c r="N212" s="31"/>
      <c r="O212" s="31"/>
      <c r="P212" s="31"/>
      <c r="Q212" s="31"/>
      <c r="R212" s="281">
        <v>2</v>
      </c>
      <c r="S212" s="31" t="s">
        <v>533</v>
      </c>
      <c r="T212" s="31"/>
      <c r="U212" s="36"/>
      <c r="V212" s="530">
        <v>212</v>
      </c>
      <c r="W212" s="226" t="str">
        <f t="shared" si="5"/>
        <v>✔</v>
      </c>
      <c r="Y212" s="1465"/>
      <c r="Z212" s="26"/>
      <c r="AA212" s="26"/>
      <c r="AB212" s="26"/>
      <c r="AC212" s="26"/>
      <c r="AD212" s="26"/>
    </row>
    <row r="213" spans="1:30" ht="20.100000000000001" customHeight="1" thickBot="1" x14ac:dyDescent="0.2">
      <c r="A213" s="29"/>
      <c r="B213" s="30"/>
      <c r="C213" s="30" t="s">
        <v>802</v>
      </c>
      <c r="D213" s="30"/>
      <c r="E213" s="30"/>
      <c r="F213" s="30"/>
      <c r="G213" s="557"/>
      <c r="H213" s="30"/>
      <c r="I213" s="1568">
        <v>0</v>
      </c>
      <c r="J213" s="31" t="s">
        <v>534</v>
      </c>
      <c r="K213" s="31"/>
      <c r="L213" s="31"/>
      <c r="M213" s="31"/>
      <c r="N213" s="31"/>
      <c r="O213" s="31"/>
      <c r="P213" s="31"/>
      <c r="Q213" s="31"/>
      <c r="R213" s="281">
        <v>2</v>
      </c>
      <c r="S213" s="31" t="s">
        <v>533</v>
      </c>
      <c r="T213" s="31"/>
      <c r="U213" s="36"/>
      <c r="V213" s="530">
        <v>213</v>
      </c>
      <c r="W213" s="226" t="str">
        <f t="shared" si="5"/>
        <v>✔</v>
      </c>
      <c r="Y213" s="1465"/>
      <c r="Z213" s="26"/>
      <c r="AA213" s="26"/>
      <c r="AB213" s="26"/>
      <c r="AC213" s="26"/>
      <c r="AD213" s="26"/>
    </row>
    <row r="214" spans="1:30" ht="20.100000000000001" customHeight="1" thickBot="1" x14ac:dyDescent="0.2">
      <c r="A214" s="29"/>
      <c r="B214" s="30"/>
      <c r="C214" s="30" t="s">
        <v>750</v>
      </c>
      <c r="D214" s="30"/>
      <c r="E214" s="30"/>
      <c r="F214" s="30"/>
      <c r="G214" s="557"/>
      <c r="H214" s="30"/>
      <c r="I214" s="1568">
        <v>0</v>
      </c>
      <c r="J214" s="31" t="s">
        <v>534</v>
      </c>
      <c r="K214" s="31"/>
      <c r="L214" s="31"/>
      <c r="M214" s="31"/>
      <c r="N214" s="31"/>
      <c r="O214" s="31"/>
      <c r="P214" s="31"/>
      <c r="Q214" s="31"/>
      <c r="R214" s="281">
        <v>0</v>
      </c>
      <c r="S214" s="31" t="s">
        <v>533</v>
      </c>
      <c r="T214" s="31"/>
      <c r="U214" s="36"/>
      <c r="V214" s="530">
        <v>214</v>
      </c>
      <c r="W214" s="226" t="str">
        <f t="shared" si="5"/>
        <v>✔</v>
      </c>
      <c r="Y214" s="1465"/>
      <c r="Z214" s="26"/>
      <c r="AA214" s="26"/>
      <c r="AB214" s="26"/>
      <c r="AC214" s="26"/>
      <c r="AD214" s="26"/>
    </row>
    <row r="215" spans="1:30" ht="20.100000000000001" customHeight="1" thickBot="1" x14ac:dyDescent="0.2">
      <c r="A215" s="29"/>
      <c r="B215" s="30"/>
      <c r="C215" s="30" t="s">
        <v>803</v>
      </c>
      <c r="D215" s="30"/>
      <c r="E215" s="30"/>
      <c r="F215" s="30"/>
      <c r="G215" s="557"/>
      <c r="H215" s="30"/>
      <c r="I215" s="1568">
        <v>0</v>
      </c>
      <c r="J215" s="31" t="s">
        <v>534</v>
      </c>
      <c r="K215" s="31"/>
      <c r="L215" s="31"/>
      <c r="M215" s="31"/>
      <c r="N215" s="31"/>
      <c r="O215" s="31"/>
      <c r="P215" s="31"/>
      <c r="Q215" s="31"/>
      <c r="R215" s="281">
        <v>1</v>
      </c>
      <c r="S215" s="31" t="s">
        <v>533</v>
      </c>
      <c r="T215" s="31"/>
      <c r="U215" s="36"/>
      <c r="V215" s="530">
        <v>215</v>
      </c>
      <c r="W215" s="226" t="str">
        <f t="shared" ref="W215:W236" si="6">IF(OR(I215="",R215=""),"未入力あり","✔")</f>
        <v>✔</v>
      </c>
      <c r="Y215" s="1465"/>
      <c r="Z215" s="26"/>
      <c r="AA215" s="26"/>
      <c r="AB215" s="26"/>
      <c r="AC215" s="26"/>
      <c r="AD215" s="26"/>
    </row>
    <row r="216" spans="1:30" ht="20.100000000000001" customHeight="1" thickBot="1" x14ac:dyDescent="0.2">
      <c r="A216" s="29"/>
      <c r="B216" s="30"/>
      <c r="C216" s="30" t="s">
        <v>804</v>
      </c>
      <c r="D216" s="30"/>
      <c r="E216" s="30"/>
      <c r="F216" s="30"/>
      <c r="G216" s="557"/>
      <c r="H216" s="30"/>
      <c r="I216" s="1568">
        <v>0.13</v>
      </c>
      <c r="J216" s="31" t="s">
        <v>534</v>
      </c>
      <c r="K216" s="31"/>
      <c r="L216" s="31"/>
      <c r="M216" s="31"/>
      <c r="N216" s="31"/>
      <c r="O216" s="31"/>
      <c r="P216" s="31"/>
      <c r="Q216" s="31"/>
      <c r="R216" s="281">
        <v>3</v>
      </c>
      <c r="S216" s="31" t="s">
        <v>533</v>
      </c>
      <c r="T216" s="31"/>
      <c r="U216" s="36"/>
      <c r="V216" s="530">
        <v>216</v>
      </c>
      <c r="W216" s="226" t="str">
        <f t="shared" si="6"/>
        <v>✔</v>
      </c>
      <c r="Y216" s="1465"/>
      <c r="Z216" s="26"/>
      <c r="AA216" s="26"/>
      <c r="AB216" s="26"/>
      <c r="AC216" s="26"/>
      <c r="AD216" s="26"/>
    </row>
    <row r="217" spans="1:30" ht="39.75" customHeight="1" thickBot="1" x14ac:dyDescent="0.2">
      <c r="A217" s="29"/>
      <c r="B217" s="30"/>
      <c r="C217" s="1616" t="s">
        <v>805</v>
      </c>
      <c r="D217" s="1616"/>
      <c r="E217" s="1616"/>
      <c r="F217" s="1616"/>
      <c r="G217" s="1616"/>
      <c r="H217" s="1617"/>
      <c r="I217" s="1568">
        <v>0</v>
      </c>
      <c r="J217" s="31" t="s">
        <v>534</v>
      </c>
      <c r="K217" s="31"/>
      <c r="L217" s="31"/>
      <c r="M217" s="31"/>
      <c r="N217" s="31"/>
      <c r="O217" s="31"/>
      <c r="P217" s="31"/>
      <c r="Q217" s="31"/>
      <c r="R217" s="281">
        <v>0</v>
      </c>
      <c r="S217" s="31" t="s">
        <v>533</v>
      </c>
      <c r="T217" s="31"/>
      <c r="U217" s="36"/>
      <c r="V217" s="530">
        <v>217</v>
      </c>
      <c r="W217" s="226" t="str">
        <f t="shared" si="6"/>
        <v>✔</v>
      </c>
      <c r="Y217" s="1465"/>
      <c r="Z217" s="26"/>
      <c r="AA217" s="26"/>
      <c r="AB217" s="26"/>
      <c r="AC217" s="26"/>
      <c r="AD217" s="26"/>
    </row>
    <row r="218" spans="1:30" ht="39.75" customHeight="1" thickBot="1" x14ac:dyDescent="0.2">
      <c r="A218" s="29"/>
      <c r="B218" s="30"/>
      <c r="C218" s="1616" t="s">
        <v>806</v>
      </c>
      <c r="D218" s="1616"/>
      <c r="E218" s="1616"/>
      <c r="F218" s="1616"/>
      <c r="G218" s="1616"/>
      <c r="H218" s="1617"/>
      <c r="I218" s="1568">
        <v>0</v>
      </c>
      <c r="J218" s="31" t="s">
        <v>534</v>
      </c>
      <c r="K218" s="31"/>
      <c r="L218" s="31"/>
      <c r="M218" s="31"/>
      <c r="N218" s="31"/>
      <c r="O218" s="31"/>
      <c r="P218" s="31"/>
      <c r="Q218" s="31"/>
      <c r="R218" s="281">
        <v>2</v>
      </c>
      <c r="S218" s="31" t="s">
        <v>533</v>
      </c>
      <c r="T218" s="31"/>
      <c r="U218" s="36"/>
      <c r="V218" s="530">
        <v>218</v>
      </c>
      <c r="W218" s="226" t="str">
        <f t="shared" si="6"/>
        <v>✔</v>
      </c>
      <c r="Y218" s="1465"/>
      <c r="Z218" s="26"/>
      <c r="AA218" s="26"/>
      <c r="AB218" s="26"/>
      <c r="AC218" s="26"/>
      <c r="AD218" s="26"/>
    </row>
    <row r="219" spans="1:30" ht="20.100000000000001" customHeight="1" thickBot="1" x14ac:dyDescent="0.2">
      <c r="A219" s="29"/>
      <c r="B219" s="30"/>
      <c r="C219" s="30" t="s">
        <v>807</v>
      </c>
      <c r="D219" s="30"/>
      <c r="E219" s="30"/>
      <c r="F219" s="30"/>
      <c r="G219" s="557"/>
      <c r="H219" s="30"/>
      <c r="I219" s="1568">
        <v>0</v>
      </c>
      <c r="J219" s="31" t="s">
        <v>534</v>
      </c>
      <c r="K219" s="31"/>
      <c r="L219" s="31"/>
      <c r="M219" s="31"/>
      <c r="N219" s="31"/>
      <c r="O219" s="31"/>
      <c r="P219" s="31"/>
      <c r="Q219" s="31"/>
      <c r="R219" s="281">
        <v>0</v>
      </c>
      <c r="S219" s="31" t="s">
        <v>533</v>
      </c>
      <c r="T219" s="31"/>
      <c r="U219" s="36"/>
      <c r="V219" s="530">
        <v>219</v>
      </c>
      <c r="W219" s="226" t="str">
        <f t="shared" si="6"/>
        <v>✔</v>
      </c>
      <c r="Y219" s="1465"/>
      <c r="Z219" s="26"/>
      <c r="AA219" s="26"/>
      <c r="AB219" s="26"/>
      <c r="AC219" s="26"/>
      <c r="AD219" s="26"/>
    </row>
    <row r="220" spans="1:30" ht="20.100000000000001" customHeight="1" thickBot="1" x14ac:dyDescent="0.2">
      <c r="A220" s="29"/>
      <c r="B220" s="30"/>
      <c r="C220" s="30" t="s">
        <v>808</v>
      </c>
      <c r="D220" s="30"/>
      <c r="E220" s="30"/>
      <c r="F220" s="30"/>
      <c r="G220" s="557"/>
      <c r="H220" s="30"/>
      <c r="I220" s="1568">
        <v>0.18</v>
      </c>
      <c r="J220" s="31" t="s">
        <v>534</v>
      </c>
      <c r="K220" s="31"/>
      <c r="L220" s="31"/>
      <c r="M220" s="31"/>
      <c r="N220" s="31"/>
      <c r="O220" s="31"/>
      <c r="P220" s="31"/>
      <c r="Q220" s="31"/>
      <c r="R220" s="281">
        <v>2</v>
      </c>
      <c r="S220" s="31" t="s">
        <v>533</v>
      </c>
      <c r="T220" s="31"/>
      <c r="U220" s="36"/>
      <c r="V220" s="530">
        <v>220</v>
      </c>
      <c r="W220" s="226" t="str">
        <f t="shared" si="6"/>
        <v>✔</v>
      </c>
      <c r="Y220" s="1465"/>
      <c r="Z220" s="26"/>
      <c r="AA220" s="26"/>
      <c r="AB220" s="26"/>
      <c r="AC220" s="26"/>
      <c r="AD220" s="26"/>
    </row>
    <row r="221" spans="1:30" ht="20.100000000000001" customHeight="1" thickBot="1" x14ac:dyDescent="0.2">
      <c r="A221" s="29"/>
      <c r="B221" s="30"/>
      <c r="C221" s="30" t="s">
        <v>748</v>
      </c>
      <c r="D221" s="30"/>
      <c r="E221" s="30"/>
      <c r="F221" s="30"/>
      <c r="G221" s="557"/>
      <c r="H221" s="30"/>
      <c r="I221" s="1568">
        <v>0</v>
      </c>
      <c r="J221" s="31" t="s">
        <v>534</v>
      </c>
      <c r="K221" s="31"/>
      <c r="L221" s="31"/>
      <c r="M221" s="31"/>
      <c r="N221" s="31"/>
      <c r="O221" s="31"/>
      <c r="P221" s="31"/>
      <c r="Q221" s="31"/>
      <c r="R221" s="281">
        <v>1</v>
      </c>
      <c r="S221" s="31" t="s">
        <v>534</v>
      </c>
      <c r="T221" s="31"/>
      <c r="U221" s="36"/>
      <c r="V221" s="530">
        <v>221</v>
      </c>
      <c r="W221" s="226" t="str">
        <f t="shared" si="6"/>
        <v>✔</v>
      </c>
      <c r="Y221" s="1465"/>
      <c r="Z221" s="26"/>
      <c r="AA221" s="26"/>
      <c r="AB221" s="26"/>
      <c r="AC221" s="26"/>
      <c r="AD221" s="26"/>
    </row>
    <row r="222" spans="1:30" ht="20.100000000000001" customHeight="1" thickBot="1" x14ac:dyDescent="0.2">
      <c r="A222" s="29"/>
      <c r="B222" s="30"/>
      <c r="C222" s="30" t="s">
        <v>809</v>
      </c>
      <c r="D222" s="30"/>
      <c r="E222" s="30"/>
      <c r="F222" s="30"/>
      <c r="G222" s="557"/>
      <c r="H222" s="30"/>
      <c r="I222" s="1568">
        <v>0.09</v>
      </c>
      <c r="J222" s="31" t="s">
        <v>534</v>
      </c>
      <c r="K222" s="31"/>
      <c r="L222" s="31"/>
      <c r="M222" s="31"/>
      <c r="N222" s="31"/>
      <c r="O222" s="31"/>
      <c r="P222" s="31"/>
      <c r="Q222" s="31"/>
      <c r="R222" s="281">
        <v>2</v>
      </c>
      <c r="S222" s="31" t="s">
        <v>533</v>
      </c>
      <c r="T222" s="31"/>
      <c r="U222" s="36"/>
      <c r="V222" s="530">
        <v>222</v>
      </c>
      <c r="W222" s="226" t="str">
        <f t="shared" si="6"/>
        <v>✔</v>
      </c>
      <c r="Y222" s="1465"/>
      <c r="Z222" s="26"/>
      <c r="AA222" s="26"/>
      <c r="AB222" s="26"/>
      <c r="AC222" s="26"/>
      <c r="AD222" s="26"/>
    </row>
    <row r="223" spans="1:30" ht="19.5" customHeight="1" thickBot="1" x14ac:dyDescent="0.2">
      <c r="A223" s="29"/>
      <c r="B223" s="30"/>
      <c r="C223" s="536" t="s">
        <v>819</v>
      </c>
      <c r="D223" s="536"/>
      <c r="E223" s="536"/>
      <c r="F223" s="536"/>
      <c r="G223" s="536"/>
      <c r="H223" s="537"/>
      <c r="I223" s="1568">
        <v>0</v>
      </c>
      <c r="J223" s="31" t="s">
        <v>534</v>
      </c>
      <c r="K223" s="31"/>
      <c r="L223" s="31"/>
      <c r="M223" s="31"/>
      <c r="N223" s="31"/>
      <c r="O223" s="31"/>
      <c r="P223" s="31"/>
      <c r="Q223" s="31"/>
      <c r="R223" s="281">
        <v>2</v>
      </c>
      <c r="S223" s="31" t="s">
        <v>533</v>
      </c>
      <c r="T223" s="31"/>
      <c r="U223" s="36"/>
      <c r="V223" s="530">
        <v>223</v>
      </c>
      <c r="W223" s="226" t="str">
        <f t="shared" si="6"/>
        <v>✔</v>
      </c>
      <c r="Y223" s="1465"/>
      <c r="Z223" s="26"/>
      <c r="AA223" s="26"/>
      <c r="AB223" s="26"/>
      <c r="AC223" s="26"/>
      <c r="AD223" s="26"/>
    </row>
    <row r="224" spans="1:30" ht="20.100000000000001" customHeight="1" thickBot="1" x14ac:dyDescent="0.2">
      <c r="A224" s="29"/>
      <c r="B224" s="30"/>
      <c r="C224" s="30" t="s">
        <v>847</v>
      </c>
      <c r="D224" s="30"/>
      <c r="E224" s="30"/>
      <c r="F224" s="31"/>
      <c r="G224" s="557"/>
      <c r="H224" s="557"/>
      <c r="I224" s="1568">
        <v>0</v>
      </c>
      <c r="J224" s="31" t="s">
        <v>534</v>
      </c>
      <c r="K224" s="31"/>
      <c r="L224" s="31"/>
      <c r="M224" s="31"/>
      <c r="N224" s="31"/>
      <c r="O224" s="31"/>
      <c r="P224" s="31"/>
      <c r="Q224" s="31"/>
      <c r="R224" s="281">
        <v>2</v>
      </c>
      <c r="S224" s="31" t="s">
        <v>533</v>
      </c>
      <c r="T224" s="31"/>
      <c r="U224" s="36"/>
      <c r="V224" s="530">
        <v>224</v>
      </c>
      <c r="W224" s="226" t="str">
        <f t="shared" si="6"/>
        <v>✔</v>
      </c>
      <c r="Y224" s="1465"/>
      <c r="Z224" s="26"/>
      <c r="AA224" s="26"/>
      <c r="AB224" s="26"/>
      <c r="AC224" s="26"/>
      <c r="AD224" s="26"/>
    </row>
    <row r="225" spans="1:30" ht="19.5" customHeight="1" thickBot="1" x14ac:dyDescent="0.2">
      <c r="A225" s="29"/>
      <c r="B225" s="30"/>
      <c r="C225" s="1614" t="s">
        <v>820</v>
      </c>
      <c r="D225" s="1614"/>
      <c r="E225" s="1614"/>
      <c r="F225" s="1614"/>
      <c r="G225" s="1614"/>
      <c r="H225" s="1615"/>
      <c r="I225" s="1568">
        <v>0</v>
      </c>
      <c r="J225" s="31" t="s">
        <v>534</v>
      </c>
      <c r="K225" s="31"/>
      <c r="L225" s="31"/>
      <c r="M225" s="31"/>
      <c r="N225" s="31"/>
      <c r="O225" s="31"/>
      <c r="P225" s="31"/>
      <c r="Q225" s="31"/>
      <c r="R225" s="281">
        <v>1</v>
      </c>
      <c r="S225" s="31" t="s">
        <v>533</v>
      </c>
      <c r="T225" s="31"/>
      <c r="U225" s="36"/>
      <c r="V225" s="530">
        <v>225</v>
      </c>
      <c r="W225" s="226" t="str">
        <f t="shared" si="6"/>
        <v>✔</v>
      </c>
      <c r="Y225" s="1465"/>
      <c r="Z225" s="26"/>
      <c r="AA225" s="26"/>
      <c r="AB225" s="26"/>
      <c r="AC225" s="26"/>
      <c r="AD225" s="26"/>
    </row>
    <row r="226" spans="1:30" ht="20.100000000000001" customHeight="1" thickBot="1" x14ac:dyDescent="0.2">
      <c r="A226" s="29"/>
      <c r="B226" s="30"/>
      <c r="C226" s="26" t="s">
        <v>810</v>
      </c>
      <c r="D226" s="38"/>
      <c r="E226" s="38"/>
      <c r="F226" s="38"/>
      <c r="G226" s="538"/>
      <c r="H226" s="38"/>
      <c r="I226" s="1568">
        <v>0</v>
      </c>
      <c r="J226" s="31" t="s">
        <v>534</v>
      </c>
      <c r="K226" s="31"/>
      <c r="L226" s="31"/>
      <c r="M226" s="31"/>
      <c r="N226" s="31"/>
      <c r="O226" s="31"/>
      <c r="P226" s="31"/>
      <c r="Q226" s="31"/>
      <c r="R226" s="281">
        <v>1</v>
      </c>
      <c r="S226" s="31" t="s">
        <v>533</v>
      </c>
      <c r="T226" s="31"/>
      <c r="U226" s="36"/>
      <c r="V226" s="530">
        <v>226</v>
      </c>
      <c r="W226" s="226" t="str">
        <f t="shared" si="6"/>
        <v>✔</v>
      </c>
      <c r="Y226" s="1465"/>
      <c r="Z226" s="26"/>
      <c r="AA226" s="26"/>
      <c r="AB226" s="26"/>
      <c r="AC226" s="26"/>
      <c r="AD226" s="26"/>
    </row>
    <row r="227" spans="1:30" ht="20.100000000000001" customHeight="1" thickBot="1" x14ac:dyDescent="0.2">
      <c r="A227" s="29"/>
      <c r="B227" s="30"/>
      <c r="C227" s="30" t="s">
        <v>811</v>
      </c>
      <c r="D227" s="38"/>
      <c r="E227" s="38"/>
      <c r="F227" s="38"/>
      <c r="G227" s="538"/>
      <c r="H227" s="38"/>
      <c r="I227" s="1568">
        <v>0</v>
      </c>
      <c r="J227" s="31" t="s">
        <v>477</v>
      </c>
      <c r="K227" s="31"/>
      <c r="L227" s="31"/>
      <c r="M227" s="31"/>
      <c r="N227" s="31"/>
      <c r="O227" s="31"/>
      <c r="P227" s="31"/>
      <c r="Q227" s="31"/>
      <c r="R227" s="281">
        <v>2</v>
      </c>
      <c r="S227" s="31" t="s">
        <v>477</v>
      </c>
      <c r="T227" s="31"/>
      <c r="U227" s="36"/>
      <c r="V227" s="530">
        <v>227</v>
      </c>
      <c r="W227" s="226" t="str">
        <f t="shared" si="6"/>
        <v>✔</v>
      </c>
      <c r="Y227" s="1465"/>
      <c r="Z227" s="26"/>
      <c r="AA227" s="26"/>
      <c r="AB227" s="26"/>
      <c r="AC227" s="26"/>
      <c r="AD227" s="26"/>
    </row>
    <row r="228" spans="1:30" ht="20.100000000000001" customHeight="1" thickBot="1" x14ac:dyDescent="0.2">
      <c r="A228" s="29"/>
      <c r="B228" s="30"/>
      <c r="C228" s="1614" t="s">
        <v>821</v>
      </c>
      <c r="D228" s="1614"/>
      <c r="E228" s="1614"/>
      <c r="F228" s="1614"/>
      <c r="G228" s="1614"/>
      <c r="H228" s="1615"/>
      <c r="I228" s="1568">
        <v>0</v>
      </c>
      <c r="J228" s="31" t="s">
        <v>534</v>
      </c>
      <c r="K228" s="31"/>
      <c r="L228" s="31"/>
      <c r="M228" s="31"/>
      <c r="N228" s="31"/>
      <c r="O228" s="31"/>
      <c r="P228" s="31"/>
      <c r="Q228" s="31"/>
      <c r="R228" s="281">
        <v>2</v>
      </c>
      <c r="S228" s="31" t="s">
        <v>533</v>
      </c>
      <c r="T228" s="31"/>
      <c r="U228" s="36"/>
      <c r="V228" s="530">
        <v>228</v>
      </c>
      <c r="W228" s="226" t="str">
        <f t="shared" si="6"/>
        <v>✔</v>
      </c>
      <c r="Y228" s="1465"/>
      <c r="Z228" s="26"/>
      <c r="AA228" s="26"/>
      <c r="AB228" s="26"/>
      <c r="AC228" s="26"/>
      <c r="AD228" s="26"/>
    </row>
    <row r="229" spans="1:30" ht="20.100000000000001" customHeight="1" thickBot="1" x14ac:dyDescent="0.2">
      <c r="A229" s="29"/>
      <c r="B229" s="30"/>
      <c r="C229" s="30" t="s">
        <v>749</v>
      </c>
      <c r="D229" s="38"/>
      <c r="E229" s="38"/>
      <c r="F229" s="38"/>
      <c r="G229" s="538"/>
      <c r="H229" s="38"/>
      <c r="I229" s="1568">
        <v>0</v>
      </c>
      <c r="J229" s="31" t="s">
        <v>534</v>
      </c>
      <c r="K229" s="31"/>
      <c r="L229" s="31"/>
      <c r="M229" s="31"/>
      <c r="N229" s="31"/>
      <c r="O229" s="31"/>
      <c r="P229" s="31"/>
      <c r="Q229" s="31"/>
      <c r="R229" s="281">
        <v>4</v>
      </c>
      <c r="S229" s="31" t="s">
        <v>533</v>
      </c>
      <c r="T229" s="31"/>
      <c r="U229" s="36"/>
      <c r="V229" s="530">
        <v>229</v>
      </c>
      <c r="W229" s="226" t="str">
        <f t="shared" si="6"/>
        <v>✔</v>
      </c>
      <c r="Y229" s="1465"/>
      <c r="Z229" s="26"/>
      <c r="AA229" s="26"/>
      <c r="AB229" s="26"/>
      <c r="AC229" s="26"/>
      <c r="AD229" s="26"/>
    </row>
    <row r="230" spans="1:30" ht="19.5" customHeight="1" thickBot="1" x14ac:dyDescent="0.2">
      <c r="A230" s="29"/>
      <c r="B230" s="30"/>
      <c r="C230" s="26" t="s">
        <v>812</v>
      </c>
      <c r="D230" s="38"/>
      <c r="E230" s="38"/>
      <c r="F230" s="51"/>
      <c r="G230" s="538"/>
      <c r="H230" s="538"/>
      <c r="I230" s="1568">
        <v>0.25</v>
      </c>
      <c r="J230" s="31" t="s">
        <v>534</v>
      </c>
      <c r="K230" s="31"/>
      <c r="L230" s="31"/>
      <c r="M230" s="31"/>
      <c r="N230" s="31"/>
      <c r="O230" s="31"/>
      <c r="P230" s="31"/>
      <c r="Q230" s="31"/>
      <c r="R230" s="281">
        <v>2</v>
      </c>
      <c r="S230" s="31" t="s">
        <v>533</v>
      </c>
      <c r="T230" s="31"/>
      <c r="U230" s="36"/>
      <c r="V230" s="530">
        <v>230</v>
      </c>
      <c r="W230" s="226" t="str">
        <f t="shared" si="6"/>
        <v>✔</v>
      </c>
      <c r="Y230" s="1465"/>
      <c r="Z230" s="26"/>
      <c r="AA230" s="26"/>
      <c r="AB230" s="26"/>
      <c r="AC230" s="26"/>
      <c r="AD230" s="26"/>
    </row>
    <row r="231" spans="1:30" ht="19.5" customHeight="1" thickBot="1" x14ac:dyDescent="0.2">
      <c r="A231" s="29"/>
      <c r="B231" s="30"/>
      <c r="C231" s="33" t="s">
        <v>813</v>
      </c>
      <c r="D231" s="30"/>
      <c r="E231" s="30"/>
      <c r="F231" s="31"/>
      <c r="G231" s="557"/>
      <c r="H231" s="557"/>
      <c r="I231" s="1568">
        <v>0</v>
      </c>
      <c r="J231" s="31" t="s">
        <v>534</v>
      </c>
      <c r="K231" s="31"/>
      <c r="L231" s="31"/>
      <c r="M231" s="31"/>
      <c r="N231" s="31"/>
      <c r="O231" s="31"/>
      <c r="P231" s="31"/>
      <c r="Q231" s="31"/>
      <c r="R231" s="281">
        <v>0</v>
      </c>
      <c r="S231" s="31" t="s">
        <v>533</v>
      </c>
      <c r="T231" s="31"/>
      <c r="U231" s="36"/>
      <c r="V231" s="530">
        <v>231</v>
      </c>
      <c r="W231" s="226" t="str">
        <f t="shared" si="6"/>
        <v>✔</v>
      </c>
      <c r="Y231" s="1465"/>
      <c r="Z231" s="26"/>
      <c r="AA231" s="26"/>
      <c r="AB231" s="26"/>
      <c r="AC231" s="26"/>
      <c r="AD231" s="26"/>
    </row>
    <row r="232" spans="1:30" ht="19.5" customHeight="1" thickBot="1" x14ac:dyDescent="0.2">
      <c r="A232" s="29"/>
      <c r="B232" s="30"/>
      <c r="C232" s="1616" t="s">
        <v>822</v>
      </c>
      <c r="D232" s="1616"/>
      <c r="E232" s="1616"/>
      <c r="F232" s="1616"/>
      <c r="G232" s="1616"/>
      <c r="H232" s="1617"/>
      <c r="I232" s="1568">
        <v>0</v>
      </c>
      <c r="J232" s="31" t="s">
        <v>534</v>
      </c>
      <c r="K232" s="31"/>
      <c r="L232" s="31"/>
      <c r="M232" s="31"/>
      <c r="N232" s="31"/>
      <c r="O232" s="31"/>
      <c r="P232" s="31"/>
      <c r="Q232" s="31"/>
      <c r="R232" s="281">
        <v>1</v>
      </c>
      <c r="S232" s="31" t="s">
        <v>533</v>
      </c>
      <c r="T232" s="31"/>
      <c r="U232" s="36"/>
      <c r="V232" s="530">
        <v>232</v>
      </c>
      <c r="W232" s="226" t="str">
        <f t="shared" si="6"/>
        <v>✔</v>
      </c>
      <c r="Y232" s="1465"/>
      <c r="Z232" s="26"/>
      <c r="AA232" s="26"/>
      <c r="AB232" s="26"/>
      <c r="AC232" s="26"/>
      <c r="AD232" s="26"/>
    </row>
    <row r="233" spans="1:30" ht="19.5" customHeight="1" thickBot="1" x14ac:dyDescent="0.2">
      <c r="A233" s="29"/>
      <c r="B233" s="30"/>
      <c r="C233" s="1616" t="s">
        <v>823</v>
      </c>
      <c r="D233" s="1616"/>
      <c r="E233" s="1616"/>
      <c r="F233" s="1616"/>
      <c r="G233" s="1616"/>
      <c r="H233" s="1617"/>
      <c r="I233" s="1568">
        <v>0.5</v>
      </c>
      <c r="J233" s="31" t="s">
        <v>534</v>
      </c>
      <c r="K233" s="31"/>
      <c r="L233" s="31"/>
      <c r="M233" s="31"/>
      <c r="N233" s="31"/>
      <c r="O233" s="31"/>
      <c r="P233" s="31"/>
      <c r="Q233" s="31"/>
      <c r="R233" s="281">
        <v>3</v>
      </c>
      <c r="S233" s="31" t="s">
        <v>533</v>
      </c>
      <c r="T233" s="31"/>
      <c r="U233" s="36"/>
      <c r="V233" s="530">
        <v>233</v>
      </c>
      <c r="W233" s="226" t="str">
        <f t="shared" si="6"/>
        <v>✔</v>
      </c>
      <c r="Y233" s="1465"/>
      <c r="Z233" s="26"/>
      <c r="AA233" s="26"/>
      <c r="AB233" s="26"/>
      <c r="AC233" s="26"/>
      <c r="AD233" s="26"/>
    </row>
    <row r="234" spans="1:30" ht="19.5" customHeight="1" thickBot="1" x14ac:dyDescent="0.2">
      <c r="A234" s="29"/>
      <c r="B234" s="30"/>
      <c r="C234" s="539" t="s">
        <v>824</v>
      </c>
      <c r="D234" s="539"/>
      <c r="E234" s="539"/>
      <c r="F234" s="539"/>
      <c r="G234" s="539"/>
      <c r="H234" s="539"/>
      <c r="I234" s="1568">
        <v>0.81</v>
      </c>
      <c r="J234" s="31" t="s">
        <v>534</v>
      </c>
      <c r="K234" s="31"/>
      <c r="L234" s="31"/>
      <c r="M234" s="31"/>
      <c r="N234" s="31"/>
      <c r="O234" s="31"/>
      <c r="P234" s="31"/>
      <c r="Q234" s="31"/>
      <c r="R234" s="281">
        <v>6</v>
      </c>
      <c r="S234" s="31" t="s">
        <v>533</v>
      </c>
      <c r="T234" s="31"/>
      <c r="U234" s="36"/>
      <c r="V234" s="530">
        <v>234</v>
      </c>
      <c r="W234" s="226" t="str">
        <f t="shared" si="6"/>
        <v>✔</v>
      </c>
      <c r="Y234" s="1465"/>
      <c r="Z234" s="26"/>
      <c r="AA234" s="26"/>
      <c r="AB234" s="26"/>
      <c r="AC234" s="26"/>
      <c r="AD234" s="26"/>
    </row>
    <row r="235" spans="1:30" ht="19.5" customHeight="1" thickBot="1" x14ac:dyDescent="0.2">
      <c r="A235" s="29"/>
      <c r="B235" s="30"/>
      <c r="C235" s="1616" t="s">
        <v>692</v>
      </c>
      <c r="D235" s="1616"/>
      <c r="E235" s="1616"/>
      <c r="F235" s="1616"/>
      <c r="G235" s="1616"/>
      <c r="H235" s="1617"/>
      <c r="I235" s="1568">
        <v>0.19</v>
      </c>
      <c r="J235" s="31" t="s">
        <v>534</v>
      </c>
      <c r="K235" s="31"/>
      <c r="L235" s="31"/>
      <c r="M235" s="31"/>
      <c r="N235" s="31"/>
      <c r="O235" s="31"/>
      <c r="P235" s="31"/>
      <c r="Q235" s="31"/>
      <c r="R235" s="281">
        <v>0</v>
      </c>
      <c r="S235" s="31" t="s">
        <v>533</v>
      </c>
      <c r="T235" s="31"/>
      <c r="U235" s="36"/>
      <c r="V235" s="530">
        <v>235</v>
      </c>
      <c r="W235" s="226" t="str">
        <f t="shared" si="6"/>
        <v>✔</v>
      </c>
      <c r="Y235" s="1465"/>
      <c r="Z235" s="26"/>
      <c r="AA235" s="26"/>
      <c r="AB235" s="26"/>
      <c r="AC235" s="26"/>
      <c r="AD235" s="26"/>
    </row>
    <row r="236" spans="1:30" ht="19.5" customHeight="1" thickBot="1" x14ac:dyDescent="0.2">
      <c r="A236" s="29"/>
      <c r="B236" s="30"/>
      <c r="C236" s="539" t="s">
        <v>825</v>
      </c>
      <c r="D236" s="539"/>
      <c r="E236" s="539"/>
      <c r="F236" s="539"/>
      <c r="G236" s="539"/>
      <c r="H236" s="539"/>
      <c r="I236" s="1568">
        <v>0</v>
      </c>
      <c r="J236" s="31" t="s">
        <v>534</v>
      </c>
      <c r="K236" s="31"/>
      <c r="L236" s="31"/>
      <c r="M236" s="31"/>
      <c r="N236" s="31"/>
      <c r="O236" s="31"/>
      <c r="P236" s="31"/>
      <c r="Q236" s="31"/>
      <c r="R236" s="281">
        <v>0</v>
      </c>
      <c r="S236" s="31" t="s">
        <v>533</v>
      </c>
      <c r="T236" s="31"/>
      <c r="U236" s="36"/>
      <c r="V236" s="530">
        <v>236</v>
      </c>
      <c r="W236" s="226" t="str">
        <f t="shared" si="6"/>
        <v>✔</v>
      </c>
      <c r="Y236" s="1465"/>
      <c r="Z236" s="26"/>
      <c r="AA236" s="26"/>
      <c r="AB236" s="26"/>
      <c r="AC236" s="26"/>
      <c r="AD236" s="26"/>
    </row>
    <row r="237" spans="1:30" ht="20.100000000000001" customHeight="1" thickBot="1" x14ac:dyDescent="0.2">
      <c r="A237" s="29"/>
      <c r="B237" s="30" t="s">
        <v>693</v>
      </c>
      <c r="C237" s="33"/>
      <c r="D237" s="30"/>
      <c r="E237" s="30"/>
      <c r="F237" s="31"/>
      <c r="G237" s="557"/>
      <c r="H237" s="466"/>
      <c r="I237" s="45"/>
      <c r="J237" s="13"/>
      <c r="K237" s="13"/>
      <c r="L237" s="13"/>
      <c r="M237" s="13"/>
      <c r="N237" s="13"/>
      <c r="O237" s="13"/>
      <c r="P237" s="13"/>
      <c r="Q237" s="13"/>
      <c r="R237" s="45"/>
      <c r="S237" s="13"/>
      <c r="T237" s="31"/>
      <c r="U237" s="36"/>
      <c r="V237" s="530">
        <v>237</v>
      </c>
      <c r="Y237" s="1465"/>
      <c r="Z237" s="26"/>
      <c r="AA237" s="26"/>
      <c r="AB237" s="26"/>
      <c r="AC237" s="26"/>
      <c r="AD237" s="26"/>
    </row>
    <row r="238" spans="1:30" ht="20.100000000000001" customHeight="1" thickBot="1" x14ac:dyDescent="0.2">
      <c r="A238" s="29"/>
      <c r="B238" s="30"/>
      <c r="C238" s="540" t="s">
        <v>848</v>
      </c>
      <c r="D238" s="30"/>
      <c r="E238" s="30"/>
      <c r="F238" s="31"/>
      <c r="G238" s="557"/>
      <c r="H238" s="466"/>
      <c r="I238" s="1568">
        <v>0</v>
      </c>
      <c r="J238" s="31" t="s">
        <v>534</v>
      </c>
      <c r="K238" s="31"/>
      <c r="L238" s="31"/>
      <c r="M238" s="31"/>
      <c r="N238" s="31"/>
      <c r="O238" s="31"/>
      <c r="P238" s="31"/>
      <c r="Q238" s="31"/>
      <c r="R238" s="281">
        <v>1</v>
      </c>
      <c r="S238" s="31" t="s">
        <v>533</v>
      </c>
      <c r="T238" s="31"/>
      <c r="U238" s="36"/>
      <c r="V238" s="530">
        <v>238</v>
      </c>
      <c r="W238" s="226" t="str">
        <f>IF(OR(I238="",R238=""),"未入力あり","✔")</f>
        <v>✔</v>
      </c>
      <c r="Y238" s="1465"/>
      <c r="Z238" s="26"/>
      <c r="AA238" s="26"/>
      <c r="AB238" s="26"/>
      <c r="AC238" s="26"/>
      <c r="AD238" s="26"/>
    </row>
    <row r="239" spans="1:30" ht="20.100000000000001" customHeight="1" thickBot="1" x14ac:dyDescent="0.2">
      <c r="A239" s="29"/>
      <c r="B239" s="30"/>
      <c r="C239" s="540" t="s">
        <v>849</v>
      </c>
      <c r="D239" s="30"/>
      <c r="E239" s="30"/>
      <c r="F239" s="31"/>
      <c r="G239" s="557"/>
      <c r="H239" s="466"/>
      <c r="I239" s="1568">
        <v>0</v>
      </c>
      <c r="J239" s="31" t="s">
        <v>534</v>
      </c>
      <c r="K239" s="31"/>
      <c r="L239" s="31"/>
      <c r="M239" s="31"/>
      <c r="N239" s="31"/>
      <c r="O239" s="31"/>
      <c r="P239" s="31"/>
      <c r="Q239" s="31"/>
      <c r="R239" s="281">
        <v>0</v>
      </c>
      <c r="S239" s="31" t="s">
        <v>533</v>
      </c>
      <c r="T239" s="31"/>
      <c r="U239" s="36"/>
      <c r="V239" s="530">
        <v>239</v>
      </c>
      <c r="W239" s="226" t="str">
        <f>IF(OR(I239="",R239=""),"未入力あり","✔")</f>
        <v>✔</v>
      </c>
      <c r="Y239" s="1465"/>
      <c r="Z239" s="26"/>
      <c r="AA239" s="26"/>
      <c r="AB239" s="26"/>
      <c r="AC239" s="26"/>
      <c r="AD239" s="26"/>
    </row>
    <row r="240" spans="1:30" ht="20.100000000000001" customHeight="1" thickBot="1" x14ac:dyDescent="0.2">
      <c r="A240" s="29"/>
      <c r="B240" s="30"/>
      <c r="C240" s="541" t="s">
        <v>850</v>
      </c>
      <c r="D240" s="431"/>
      <c r="E240" s="431"/>
      <c r="F240" s="432"/>
      <c r="G240" s="433"/>
      <c r="H240" s="542"/>
      <c r="I240" s="1568">
        <v>0.09</v>
      </c>
      <c r="J240" s="31" t="s">
        <v>534</v>
      </c>
      <c r="K240" s="31"/>
      <c r="L240" s="31"/>
      <c r="M240" s="31"/>
      <c r="N240" s="31"/>
      <c r="O240" s="31"/>
      <c r="P240" s="31"/>
      <c r="Q240" s="31"/>
      <c r="R240" s="281">
        <v>1</v>
      </c>
      <c r="S240" s="31" t="s">
        <v>533</v>
      </c>
      <c r="T240" s="31"/>
      <c r="U240" s="36"/>
      <c r="V240" s="530">
        <v>240</v>
      </c>
      <c r="W240" s="226" t="str">
        <f>IF(OR(I240="",R240=""),"未入力あり","✔")</f>
        <v>✔</v>
      </c>
      <c r="Y240" s="1465"/>
      <c r="Z240" s="26"/>
      <c r="AA240" s="26"/>
      <c r="AB240" s="26"/>
      <c r="AC240" s="26"/>
      <c r="AD240" s="26"/>
    </row>
    <row r="241" spans="1:30" ht="20.100000000000001" customHeight="1" thickBot="1" x14ac:dyDescent="0.2">
      <c r="A241" s="29"/>
      <c r="B241" s="30"/>
      <c r="C241" s="1611" t="s">
        <v>2310</v>
      </c>
      <c r="D241" s="1612"/>
      <c r="E241" s="1612"/>
      <c r="F241" s="1612"/>
      <c r="G241" s="1612"/>
      <c r="H241" s="1613"/>
      <c r="I241" s="1568">
        <v>0</v>
      </c>
      <c r="J241" s="13" t="s">
        <v>534</v>
      </c>
      <c r="K241" s="13"/>
      <c r="L241" s="13"/>
      <c r="M241" s="13"/>
      <c r="N241" s="13"/>
      <c r="O241" s="13"/>
      <c r="P241" s="13"/>
      <c r="Q241" s="13"/>
      <c r="R241" s="7">
        <v>2</v>
      </c>
      <c r="S241" s="13" t="s">
        <v>534</v>
      </c>
      <c r="T241" s="31"/>
      <c r="U241" s="36"/>
      <c r="V241" s="530">
        <v>241</v>
      </c>
      <c r="Y241" s="1465"/>
      <c r="Z241" s="26"/>
      <c r="AA241" s="26"/>
      <c r="AB241" s="26"/>
      <c r="AC241" s="26"/>
      <c r="AD241" s="26"/>
    </row>
    <row r="242" spans="1:30" ht="20.100000000000001" customHeight="1" thickBot="1" x14ac:dyDescent="0.2">
      <c r="A242" s="29"/>
      <c r="B242" s="30"/>
      <c r="C242" s="1611" t="s">
        <v>2311</v>
      </c>
      <c r="D242" s="1612"/>
      <c r="E242" s="1612"/>
      <c r="F242" s="1612"/>
      <c r="G242" s="1612"/>
      <c r="H242" s="1613"/>
      <c r="I242" s="1568">
        <v>0</v>
      </c>
      <c r="J242" s="13" t="s">
        <v>534</v>
      </c>
      <c r="K242" s="13"/>
      <c r="L242" s="13"/>
      <c r="M242" s="13"/>
      <c r="N242" s="13"/>
      <c r="O242" s="13"/>
      <c r="P242" s="13"/>
      <c r="Q242" s="13"/>
      <c r="R242" s="7">
        <v>1</v>
      </c>
      <c r="S242" s="13" t="s">
        <v>534</v>
      </c>
      <c r="T242" s="31"/>
      <c r="U242" s="36"/>
      <c r="V242" s="530">
        <v>242</v>
      </c>
      <c r="Y242" s="1465"/>
      <c r="Z242" s="26"/>
      <c r="AA242" s="26"/>
      <c r="AB242" s="26"/>
      <c r="AC242" s="26"/>
      <c r="AD242" s="26"/>
    </row>
    <row r="243" spans="1:30" ht="20.100000000000001" customHeight="1" thickBot="1" x14ac:dyDescent="0.2">
      <c r="A243" s="29"/>
      <c r="B243" s="30"/>
      <c r="C243" s="1611" t="s">
        <v>2312</v>
      </c>
      <c r="D243" s="1612"/>
      <c r="E243" s="1612"/>
      <c r="F243" s="1612"/>
      <c r="G243" s="1612"/>
      <c r="H243" s="1613"/>
      <c r="I243" s="1568">
        <v>0</v>
      </c>
      <c r="J243" s="13" t="s">
        <v>534</v>
      </c>
      <c r="K243" s="13"/>
      <c r="L243" s="13"/>
      <c r="M243" s="13"/>
      <c r="N243" s="13"/>
      <c r="O243" s="13"/>
      <c r="P243" s="13"/>
      <c r="Q243" s="13"/>
      <c r="R243" s="7">
        <v>1</v>
      </c>
      <c r="S243" s="13" t="s">
        <v>534</v>
      </c>
      <c r="T243" s="31"/>
      <c r="U243" s="36"/>
      <c r="V243" s="530">
        <v>243</v>
      </c>
      <c r="Y243" s="1465"/>
      <c r="Z243" s="26"/>
      <c r="AA243" s="26"/>
      <c r="AB243" s="26"/>
      <c r="AC243" s="26"/>
      <c r="AD243" s="26"/>
    </row>
    <row r="244" spans="1:30" ht="20.100000000000001" customHeight="1" thickBot="1" x14ac:dyDescent="0.2">
      <c r="A244" s="29"/>
      <c r="B244" s="30"/>
      <c r="C244" s="1611" t="s">
        <v>2313</v>
      </c>
      <c r="D244" s="1612"/>
      <c r="E244" s="1612"/>
      <c r="F244" s="1612"/>
      <c r="G244" s="1612"/>
      <c r="H244" s="1613"/>
      <c r="I244" s="1568">
        <v>1.1399999999999999</v>
      </c>
      <c r="J244" s="13" t="s">
        <v>534</v>
      </c>
      <c r="K244" s="13"/>
      <c r="L244" s="13"/>
      <c r="M244" s="13"/>
      <c r="N244" s="13"/>
      <c r="O244" s="13"/>
      <c r="P244" s="13"/>
      <c r="Q244" s="13"/>
      <c r="R244" s="7">
        <v>23</v>
      </c>
      <c r="S244" s="13" t="s">
        <v>534</v>
      </c>
      <c r="T244" s="31"/>
      <c r="U244" s="36"/>
      <c r="V244" s="530">
        <v>244</v>
      </c>
      <c r="Y244" s="1465"/>
      <c r="Z244" s="26"/>
      <c r="AA244" s="26"/>
      <c r="AB244" s="26"/>
      <c r="AC244" s="26"/>
      <c r="AD244" s="26"/>
    </row>
    <row r="245" spans="1:30" ht="20.100000000000001" customHeight="1" thickBot="1" x14ac:dyDescent="0.2">
      <c r="A245" s="29"/>
      <c r="B245" s="30"/>
      <c r="C245" s="1611" t="s">
        <v>2314</v>
      </c>
      <c r="D245" s="1612"/>
      <c r="E245" s="1612"/>
      <c r="F245" s="1612"/>
      <c r="G245" s="1612"/>
      <c r="H245" s="1613"/>
      <c r="I245" s="1568">
        <v>0</v>
      </c>
      <c r="J245" s="13" t="s">
        <v>534</v>
      </c>
      <c r="K245" s="13"/>
      <c r="L245" s="13"/>
      <c r="M245" s="13"/>
      <c r="N245" s="13"/>
      <c r="O245" s="13"/>
      <c r="P245" s="13"/>
      <c r="Q245" s="13"/>
      <c r="R245" s="7">
        <v>1</v>
      </c>
      <c r="S245" s="13" t="s">
        <v>534</v>
      </c>
      <c r="T245" s="31"/>
      <c r="U245" s="36"/>
      <c r="V245" s="530">
        <v>245</v>
      </c>
      <c r="Y245" s="1465"/>
      <c r="Z245" s="26"/>
      <c r="AA245" s="26"/>
      <c r="AB245" s="26"/>
      <c r="AC245" s="26"/>
      <c r="AD245" s="26"/>
    </row>
    <row r="246" spans="1:30" ht="20.100000000000001" customHeight="1" thickBot="1" x14ac:dyDescent="0.2">
      <c r="A246" s="29"/>
      <c r="B246" s="30"/>
      <c r="C246" s="1611" t="s">
        <v>2315</v>
      </c>
      <c r="D246" s="1612"/>
      <c r="E246" s="1612"/>
      <c r="F246" s="1612"/>
      <c r="G246" s="1612"/>
      <c r="H246" s="1613"/>
      <c r="I246" s="1568">
        <v>0</v>
      </c>
      <c r="J246" s="13" t="s">
        <v>534</v>
      </c>
      <c r="K246" s="13"/>
      <c r="L246" s="13"/>
      <c r="M246" s="13"/>
      <c r="N246" s="13"/>
      <c r="O246" s="13"/>
      <c r="P246" s="13"/>
      <c r="Q246" s="13"/>
      <c r="R246" s="7">
        <v>5</v>
      </c>
      <c r="S246" s="13" t="s">
        <v>534</v>
      </c>
      <c r="T246" s="31"/>
      <c r="U246" s="36"/>
      <c r="V246" s="530">
        <v>246</v>
      </c>
      <c r="Y246" s="1465"/>
      <c r="Z246" s="26"/>
      <c r="AA246" s="26"/>
      <c r="AB246" s="26"/>
      <c r="AC246" s="26"/>
      <c r="AD246" s="26"/>
    </row>
    <row r="247" spans="1:30" ht="20.100000000000001" customHeight="1" thickBot="1" x14ac:dyDescent="0.2">
      <c r="A247" s="29"/>
      <c r="B247" s="30"/>
      <c r="C247" s="1611" t="s">
        <v>2316</v>
      </c>
      <c r="D247" s="1612"/>
      <c r="E247" s="1612"/>
      <c r="F247" s="1612"/>
      <c r="G247" s="1612"/>
      <c r="H247" s="1613"/>
      <c r="I247" s="1568">
        <v>0</v>
      </c>
      <c r="J247" s="13" t="s">
        <v>534</v>
      </c>
      <c r="K247" s="13"/>
      <c r="L247" s="13"/>
      <c r="M247" s="13"/>
      <c r="N247" s="13"/>
      <c r="O247" s="13"/>
      <c r="P247" s="13"/>
      <c r="Q247" s="13"/>
      <c r="R247" s="7">
        <v>1</v>
      </c>
      <c r="S247" s="13" t="s">
        <v>534</v>
      </c>
      <c r="T247" s="31"/>
      <c r="U247" s="36"/>
      <c r="V247" s="530">
        <v>247</v>
      </c>
      <c r="Y247" s="1465"/>
      <c r="Z247" s="26"/>
      <c r="AA247" s="26"/>
      <c r="AB247" s="26"/>
      <c r="AC247" s="26"/>
      <c r="AD247" s="26"/>
    </row>
    <row r="248" spans="1:30" ht="20.100000000000001" customHeight="1" thickBot="1" x14ac:dyDescent="0.2">
      <c r="A248" s="29"/>
      <c r="B248" s="30"/>
      <c r="C248" s="1611" t="s">
        <v>2474</v>
      </c>
      <c r="D248" s="1612"/>
      <c r="E248" s="1612"/>
      <c r="F248" s="1612"/>
      <c r="G248" s="1612"/>
      <c r="H248" s="1613"/>
      <c r="I248" s="386">
        <v>0</v>
      </c>
      <c r="J248" s="13" t="s">
        <v>534</v>
      </c>
      <c r="K248" s="13"/>
      <c r="L248" s="13"/>
      <c r="M248" s="13"/>
      <c r="N248" s="13"/>
      <c r="O248" s="13"/>
      <c r="P248" s="13"/>
      <c r="Q248" s="13"/>
      <c r="R248" s="7">
        <v>1</v>
      </c>
      <c r="S248" s="13" t="s">
        <v>534</v>
      </c>
      <c r="T248" s="31"/>
      <c r="U248" s="36"/>
      <c r="V248" s="530">
        <v>248</v>
      </c>
      <c r="Y248" s="1465"/>
      <c r="Z248" s="26"/>
      <c r="AA248" s="26"/>
      <c r="AB248" s="26"/>
      <c r="AC248" s="26"/>
      <c r="AD248" s="26"/>
    </row>
    <row r="249" spans="1:30" ht="20.100000000000001" customHeight="1" thickBot="1" x14ac:dyDescent="0.2">
      <c r="A249" s="29"/>
      <c r="B249" s="30"/>
      <c r="C249" s="1611"/>
      <c r="D249" s="1612"/>
      <c r="E249" s="1612"/>
      <c r="F249" s="1612"/>
      <c r="G249" s="1612"/>
      <c r="H249" s="1613"/>
      <c r="I249" s="386"/>
      <c r="J249" s="13" t="s">
        <v>534</v>
      </c>
      <c r="K249" s="13"/>
      <c r="L249" s="13"/>
      <c r="M249" s="13"/>
      <c r="N249" s="13"/>
      <c r="O249" s="13"/>
      <c r="P249" s="13"/>
      <c r="Q249" s="13"/>
      <c r="R249" s="7"/>
      <c r="S249" s="13" t="s">
        <v>534</v>
      </c>
      <c r="T249" s="31"/>
      <c r="U249" s="36"/>
      <c r="V249" s="530">
        <v>249</v>
      </c>
      <c r="Y249" s="1465"/>
      <c r="Z249" s="26"/>
      <c r="AA249" s="26"/>
      <c r="AB249" s="26"/>
      <c r="AC249" s="26"/>
      <c r="AD249" s="26"/>
    </row>
    <row r="250" spans="1:30" ht="20.100000000000001" customHeight="1" thickBot="1" x14ac:dyDescent="0.2">
      <c r="A250" s="29"/>
      <c r="B250" s="30"/>
      <c r="C250" s="1611"/>
      <c r="D250" s="1612"/>
      <c r="E250" s="1612"/>
      <c r="F250" s="1612"/>
      <c r="G250" s="1612"/>
      <c r="H250" s="1613"/>
      <c r="I250" s="386"/>
      <c r="J250" s="13" t="s">
        <v>534</v>
      </c>
      <c r="K250" s="13"/>
      <c r="L250" s="13"/>
      <c r="M250" s="13"/>
      <c r="N250" s="13"/>
      <c r="O250" s="13"/>
      <c r="P250" s="13"/>
      <c r="Q250" s="13"/>
      <c r="R250" s="7"/>
      <c r="S250" s="13" t="s">
        <v>534</v>
      </c>
      <c r="T250" s="31"/>
      <c r="U250" s="36"/>
      <c r="V250" s="530">
        <v>250</v>
      </c>
      <c r="Y250" s="1465"/>
      <c r="Z250" s="26"/>
      <c r="AA250" s="26"/>
      <c r="AB250" s="26"/>
      <c r="AC250" s="26"/>
      <c r="AD250" s="26"/>
    </row>
    <row r="251" spans="1:30" ht="20.100000000000001" customHeight="1" x14ac:dyDescent="0.15">
      <c r="A251" s="29"/>
      <c r="B251" s="30"/>
      <c r="C251" s="34"/>
      <c r="D251" s="34"/>
      <c r="E251" s="34"/>
      <c r="F251" s="34"/>
      <c r="G251" s="622"/>
      <c r="H251" s="34"/>
      <c r="I251" s="46"/>
      <c r="J251" s="13"/>
      <c r="K251" s="13"/>
      <c r="L251" s="13"/>
      <c r="M251" s="13"/>
      <c r="N251" s="13"/>
      <c r="O251" s="13"/>
      <c r="P251" s="13"/>
      <c r="Q251" s="13"/>
      <c r="R251" s="46"/>
      <c r="S251" s="13"/>
      <c r="T251" s="31"/>
      <c r="U251" s="36"/>
      <c r="V251" s="530">
        <v>251</v>
      </c>
      <c r="Y251" s="1465"/>
      <c r="Z251" s="26"/>
      <c r="AA251" s="26"/>
      <c r="AB251" s="26"/>
      <c r="AC251" s="26"/>
      <c r="AD251" s="26"/>
    </row>
    <row r="252" spans="1:30" ht="20.100000000000001" customHeight="1" thickBot="1" x14ac:dyDescent="0.2">
      <c r="A252" s="29"/>
      <c r="B252" s="30" t="s">
        <v>480</v>
      </c>
      <c r="C252" s="30"/>
      <c r="D252" s="30"/>
      <c r="E252" s="30"/>
      <c r="F252" s="30"/>
      <c r="G252" s="557"/>
      <c r="H252" s="30"/>
      <c r="I252" s="53"/>
      <c r="J252" s="13"/>
      <c r="K252" s="13"/>
      <c r="L252" s="13"/>
      <c r="M252" s="13"/>
      <c r="N252" s="13"/>
      <c r="O252" s="13"/>
      <c r="P252" s="13"/>
      <c r="Q252" s="13"/>
      <c r="R252" s="53"/>
      <c r="S252" s="13"/>
      <c r="T252" s="31"/>
      <c r="U252" s="36"/>
      <c r="V252" s="530">
        <v>252</v>
      </c>
      <c r="Y252" s="1465"/>
      <c r="Z252" s="26"/>
      <c r="AA252" s="26"/>
      <c r="AB252" s="26"/>
      <c r="AC252" s="26"/>
      <c r="AD252" s="26"/>
    </row>
    <row r="253" spans="1:30" ht="21" customHeight="1" thickBot="1" x14ac:dyDescent="0.2">
      <c r="A253" s="29"/>
      <c r="B253" s="30"/>
      <c r="C253" s="30" t="s">
        <v>58</v>
      </c>
      <c r="D253" s="30"/>
      <c r="E253" s="30"/>
      <c r="F253" s="30"/>
      <c r="G253" s="557"/>
      <c r="H253" s="30"/>
      <c r="I253" s="1568">
        <v>0</v>
      </c>
      <c r="J253" s="31" t="s">
        <v>534</v>
      </c>
      <c r="K253" s="31"/>
      <c r="L253" s="31"/>
      <c r="M253" s="31"/>
      <c r="N253" s="31"/>
      <c r="O253" s="31"/>
      <c r="P253" s="31"/>
      <c r="Q253" s="31"/>
      <c r="R253" s="7">
        <v>1</v>
      </c>
      <c r="S253" s="31" t="s">
        <v>534</v>
      </c>
      <c r="T253" s="31"/>
      <c r="U253" s="36"/>
      <c r="V253" s="530">
        <v>253</v>
      </c>
      <c r="W253" s="226" t="str">
        <f>IF(OR(I253="",R253=""),"未入力あり","✔")</f>
        <v>✔</v>
      </c>
      <c r="Y253" s="1465"/>
      <c r="Z253" s="26"/>
      <c r="AA253" s="26"/>
      <c r="AB253" s="26"/>
      <c r="AC253" s="26"/>
      <c r="AD253" s="26"/>
    </row>
    <row r="254" spans="1:30" ht="21" customHeight="1" thickBot="1" x14ac:dyDescent="0.2">
      <c r="A254" s="29"/>
      <c r="B254" s="30"/>
      <c r="C254" s="30" t="s">
        <v>59</v>
      </c>
      <c r="D254" s="30"/>
      <c r="E254" s="30"/>
      <c r="F254" s="30"/>
      <c r="G254" s="557"/>
      <c r="H254" s="30"/>
      <c r="I254" s="1568">
        <v>0</v>
      </c>
      <c r="J254" s="31" t="s">
        <v>534</v>
      </c>
      <c r="K254" s="31"/>
      <c r="L254" s="31"/>
      <c r="M254" s="31"/>
      <c r="N254" s="31"/>
      <c r="O254" s="31"/>
      <c r="P254" s="31"/>
      <c r="Q254" s="31"/>
      <c r="R254" s="7">
        <v>0</v>
      </c>
      <c r="S254" s="31" t="s">
        <v>534</v>
      </c>
      <c r="T254" s="31"/>
      <c r="U254" s="36"/>
      <c r="V254" s="530">
        <v>254</v>
      </c>
      <c r="W254" s="226" t="str">
        <f>IF(OR(I254="",R254=""),"未入力あり","✔")</f>
        <v>✔</v>
      </c>
      <c r="Y254" s="1465"/>
      <c r="Z254" s="26"/>
      <c r="AA254" s="26"/>
      <c r="AB254" s="26"/>
      <c r="AC254" s="26"/>
      <c r="AD254" s="26"/>
    </row>
    <row r="255" spans="1:30" ht="21" customHeight="1" x14ac:dyDescent="0.15">
      <c r="A255" s="29"/>
      <c r="B255" s="30"/>
      <c r="C255" s="30"/>
      <c r="D255" s="30"/>
      <c r="E255" s="30"/>
      <c r="F255" s="30"/>
      <c r="G255" s="557"/>
      <c r="H255" s="30"/>
      <c r="I255" s="46"/>
      <c r="J255" s="31"/>
      <c r="K255" s="31"/>
      <c r="L255" s="31"/>
      <c r="M255" s="31"/>
      <c r="N255" s="31"/>
      <c r="O255" s="31"/>
      <c r="P255" s="31"/>
      <c r="Q255" s="31"/>
      <c r="R255" s="46"/>
      <c r="S255" s="31"/>
      <c r="T255" s="31"/>
      <c r="U255" s="36"/>
      <c r="V255" s="530">
        <v>255</v>
      </c>
      <c r="Y255" s="1465"/>
      <c r="Z255" s="26"/>
      <c r="AA255" s="26"/>
      <c r="AB255" s="26"/>
      <c r="AC255" s="26"/>
      <c r="AD255" s="26"/>
    </row>
    <row r="256" spans="1:30" ht="20.100000000000001" customHeight="1" thickBot="1" x14ac:dyDescent="0.2">
      <c r="A256" s="29"/>
      <c r="B256" s="30" t="s">
        <v>336</v>
      </c>
      <c r="C256" s="30"/>
      <c r="D256" s="30"/>
      <c r="E256" s="30"/>
      <c r="F256" s="30"/>
      <c r="G256" s="557"/>
      <c r="H256" s="30"/>
      <c r="I256" s="53"/>
      <c r="J256" s="31"/>
      <c r="K256" s="31"/>
      <c r="L256" s="31"/>
      <c r="M256" s="31"/>
      <c r="N256" s="31"/>
      <c r="O256" s="31"/>
      <c r="P256" s="31"/>
      <c r="Q256" s="31"/>
      <c r="R256" s="53"/>
      <c r="S256" s="31"/>
      <c r="T256" s="31"/>
      <c r="U256" s="36"/>
      <c r="V256" s="530">
        <v>256</v>
      </c>
      <c r="Y256" s="1465"/>
      <c r="Z256" s="26"/>
      <c r="AA256" s="26"/>
      <c r="AB256" s="26"/>
      <c r="AC256" s="26"/>
      <c r="AD256" s="26"/>
    </row>
    <row r="257" spans="1:30" ht="20.100000000000001" customHeight="1" thickBot="1" x14ac:dyDescent="0.2">
      <c r="A257" s="29"/>
      <c r="B257" s="30"/>
      <c r="C257" s="30" t="s">
        <v>827</v>
      </c>
      <c r="D257" s="30"/>
      <c r="E257" s="30"/>
      <c r="F257" s="30"/>
      <c r="G257" s="557"/>
      <c r="H257" s="30"/>
      <c r="I257" s="1568">
        <v>0</v>
      </c>
      <c r="J257" s="31" t="s">
        <v>534</v>
      </c>
      <c r="K257" s="31"/>
      <c r="L257" s="31"/>
      <c r="M257" s="31"/>
      <c r="N257" s="31"/>
      <c r="O257" s="31"/>
      <c r="P257" s="31"/>
      <c r="Q257" s="31"/>
      <c r="R257" s="7">
        <v>1</v>
      </c>
      <c r="S257" s="31" t="s">
        <v>534</v>
      </c>
      <c r="T257" s="31"/>
      <c r="U257" s="36"/>
      <c r="V257" s="530">
        <v>257</v>
      </c>
      <c r="W257" s="226" t="str">
        <f t="shared" ref="W257:W269" si="7">IF(OR(I257="",R257=""),"未入力あり","✔")</f>
        <v>✔</v>
      </c>
      <c r="Y257" s="1465"/>
      <c r="Z257" s="26"/>
      <c r="AA257" s="26"/>
      <c r="AB257" s="26"/>
      <c r="AC257" s="26"/>
      <c r="AD257" s="26"/>
    </row>
    <row r="258" spans="1:30" ht="20.100000000000001" customHeight="1" thickBot="1" x14ac:dyDescent="0.2">
      <c r="A258" s="29"/>
      <c r="B258" s="30"/>
      <c r="C258" s="30" t="s">
        <v>828</v>
      </c>
      <c r="D258" s="30"/>
      <c r="E258" s="30"/>
      <c r="F258" s="30"/>
      <c r="G258" s="557"/>
      <c r="H258" s="30"/>
      <c r="I258" s="1568">
        <v>0.18</v>
      </c>
      <c r="J258" s="31" t="s">
        <v>534</v>
      </c>
      <c r="K258" s="31"/>
      <c r="L258" s="31"/>
      <c r="M258" s="31"/>
      <c r="N258" s="31"/>
      <c r="O258" s="31"/>
      <c r="P258" s="31"/>
      <c r="Q258" s="31"/>
      <c r="R258" s="7">
        <v>0</v>
      </c>
      <c r="S258" s="31" t="s">
        <v>534</v>
      </c>
      <c r="T258" s="31"/>
      <c r="U258" s="36"/>
      <c r="V258" s="530">
        <v>258</v>
      </c>
      <c r="W258" s="226" t="str">
        <f t="shared" si="7"/>
        <v>✔</v>
      </c>
      <c r="Y258" s="1465"/>
      <c r="Z258" s="26"/>
      <c r="AA258" s="26"/>
      <c r="AB258" s="26"/>
      <c r="AC258" s="26"/>
      <c r="AD258" s="26"/>
    </row>
    <row r="259" spans="1:30" ht="20.100000000000001" customHeight="1" thickBot="1" x14ac:dyDescent="0.2">
      <c r="A259" s="29"/>
      <c r="B259" s="30"/>
      <c r="C259" s="30" t="s">
        <v>829</v>
      </c>
      <c r="D259" s="30"/>
      <c r="E259" s="30"/>
      <c r="F259" s="30"/>
      <c r="G259" s="557"/>
      <c r="H259" s="30"/>
      <c r="I259" s="1568">
        <v>0</v>
      </c>
      <c r="J259" s="31" t="s">
        <v>534</v>
      </c>
      <c r="K259" s="31"/>
      <c r="L259" s="31"/>
      <c r="M259" s="31"/>
      <c r="N259" s="31"/>
      <c r="O259" s="31"/>
      <c r="P259" s="31"/>
      <c r="Q259" s="31"/>
      <c r="R259" s="7">
        <v>1</v>
      </c>
      <c r="S259" s="31" t="s">
        <v>534</v>
      </c>
      <c r="T259" s="31"/>
      <c r="U259" s="36"/>
      <c r="V259" s="530">
        <v>259</v>
      </c>
      <c r="W259" s="226" t="str">
        <f t="shared" si="7"/>
        <v>✔</v>
      </c>
      <c r="Y259" s="1465"/>
      <c r="Z259" s="26"/>
      <c r="AA259" s="26"/>
      <c r="AB259" s="26"/>
      <c r="AC259" s="26"/>
      <c r="AD259" s="26"/>
    </row>
    <row r="260" spans="1:30" ht="20.100000000000001" customHeight="1" thickBot="1" x14ac:dyDescent="0.2">
      <c r="A260" s="29"/>
      <c r="B260" s="30"/>
      <c r="C260" s="30" t="s">
        <v>830</v>
      </c>
      <c r="D260" s="30"/>
      <c r="E260" s="30"/>
      <c r="F260" s="30"/>
      <c r="G260" s="557"/>
      <c r="H260" s="30"/>
      <c r="I260" s="1568">
        <v>0</v>
      </c>
      <c r="J260" s="31" t="s">
        <v>534</v>
      </c>
      <c r="K260" s="31"/>
      <c r="L260" s="31"/>
      <c r="M260" s="31"/>
      <c r="N260" s="31"/>
      <c r="O260" s="31"/>
      <c r="P260" s="31"/>
      <c r="Q260" s="31"/>
      <c r="R260" s="7">
        <v>2</v>
      </c>
      <c r="S260" s="31" t="s">
        <v>534</v>
      </c>
      <c r="T260" s="31"/>
      <c r="U260" s="36"/>
      <c r="V260" s="530">
        <v>260</v>
      </c>
      <c r="W260" s="226" t="str">
        <f t="shared" si="7"/>
        <v>✔</v>
      </c>
      <c r="Y260" s="1465"/>
      <c r="Z260" s="26"/>
      <c r="AA260" s="26"/>
      <c r="AB260" s="26"/>
      <c r="AC260" s="26"/>
      <c r="AD260" s="26"/>
    </row>
    <row r="261" spans="1:30" ht="20.100000000000001" customHeight="1" thickBot="1" x14ac:dyDescent="0.2">
      <c r="A261" s="29"/>
      <c r="B261" s="30"/>
      <c r="C261" s="30" t="s">
        <v>831</v>
      </c>
      <c r="D261" s="30"/>
      <c r="E261" s="30"/>
      <c r="F261" s="30"/>
      <c r="G261" s="557"/>
      <c r="H261" s="30"/>
      <c r="I261" s="1568">
        <v>0</v>
      </c>
      <c r="J261" s="31" t="s">
        <v>534</v>
      </c>
      <c r="K261" s="31"/>
      <c r="L261" s="31"/>
      <c r="M261" s="31"/>
      <c r="N261" s="31"/>
      <c r="O261" s="31"/>
      <c r="P261" s="31"/>
      <c r="Q261" s="31"/>
      <c r="R261" s="7">
        <v>2</v>
      </c>
      <c r="S261" s="31" t="s">
        <v>534</v>
      </c>
      <c r="T261" s="31"/>
      <c r="U261" s="36"/>
      <c r="V261" s="530">
        <v>261</v>
      </c>
      <c r="W261" s="226" t="str">
        <f t="shared" si="7"/>
        <v>✔</v>
      </c>
      <c r="Y261" s="1465"/>
      <c r="Z261" s="26"/>
      <c r="AA261" s="26"/>
      <c r="AB261" s="26"/>
      <c r="AC261" s="26"/>
      <c r="AD261" s="26"/>
    </row>
    <row r="262" spans="1:30" ht="20.100000000000001" customHeight="1" thickBot="1" x14ac:dyDescent="0.2">
      <c r="A262" s="29"/>
      <c r="B262" s="30"/>
      <c r="C262" s="30" t="s">
        <v>832</v>
      </c>
      <c r="D262" s="30"/>
      <c r="E262" s="30"/>
      <c r="F262" s="30"/>
      <c r="G262" s="557"/>
      <c r="H262" s="30"/>
      <c r="I262" s="1568">
        <v>0</v>
      </c>
      <c r="J262" s="31" t="s">
        <v>534</v>
      </c>
      <c r="K262" s="31"/>
      <c r="L262" s="31"/>
      <c r="M262" s="31"/>
      <c r="N262" s="31"/>
      <c r="O262" s="31"/>
      <c r="P262" s="31"/>
      <c r="Q262" s="31"/>
      <c r="R262" s="7">
        <v>0</v>
      </c>
      <c r="S262" s="31" t="s">
        <v>534</v>
      </c>
      <c r="T262" s="31"/>
      <c r="U262" s="36"/>
      <c r="V262" s="530">
        <v>262</v>
      </c>
      <c r="W262" s="226" t="str">
        <f t="shared" si="7"/>
        <v>✔</v>
      </c>
      <c r="Y262" s="1465"/>
      <c r="Z262" s="26"/>
      <c r="AA262" s="26"/>
      <c r="AB262" s="26"/>
      <c r="AC262" s="26"/>
      <c r="AD262" s="26"/>
    </row>
    <row r="263" spans="1:30" ht="20.100000000000001" customHeight="1" thickBot="1" x14ac:dyDescent="0.2">
      <c r="A263" s="29"/>
      <c r="B263" s="30"/>
      <c r="C263" s="26" t="s">
        <v>833</v>
      </c>
      <c r="D263" s="30"/>
      <c r="E263" s="30"/>
      <c r="F263" s="30"/>
      <c r="G263" s="557"/>
      <c r="H263" s="30"/>
      <c r="I263" s="1568">
        <v>0</v>
      </c>
      <c r="J263" s="31" t="s">
        <v>534</v>
      </c>
      <c r="K263" s="31"/>
      <c r="L263" s="31"/>
      <c r="M263" s="31"/>
      <c r="N263" s="31"/>
      <c r="O263" s="31"/>
      <c r="P263" s="31"/>
      <c r="Q263" s="31"/>
      <c r="R263" s="7">
        <v>0</v>
      </c>
      <c r="S263" s="31" t="s">
        <v>534</v>
      </c>
      <c r="T263" s="31"/>
      <c r="U263" s="36"/>
      <c r="V263" s="530">
        <v>263</v>
      </c>
      <c r="W263" s="226" t="str">
        <f t="shared" si="7"/>
        <v>✔</v>
      </c>
      <c r="Y263" s="1465"/>
      <c r="Z263" s="26"/>
      <c r="AA263" s="26"/>
      <c r="AB263" s="26"/>
      <c r="AC263" s="26"/>
      <c r="AD263" s="26"/>
    </row>
    <row r="264" spans="1:30" ht="20.100000000000001" customHeight="1" thickBot="1" x14ac:dyDescent="0.2">
      <c r="A264" s="29"/>
      <c r="B264" s="30"/>
      <c r="C264" s="30" t="s">
        <v>834</v>
      </c>
      <c r="D264" s="30"/>
      <c r="E264" s="30"/>
      <c r="F264" s="30"/>
      <c r="G264" s="557"/>
      <c r="H264" s="30"/>
      <c r="I264" s="1568">
        <v>0</v>
      </c>
      <c r="J264" s="31" t="s">
        <v>534</v>
      </c>
      <c r="K264" s="31"/>
      <c r="L264" s="31"/>
      <c r="M264" s="31"/>
      <c r="N264" s="31"/>
      <c r="O264" s="31"/>
      <c r="P264" s="31"/>
      <c r="Q264" s="31"/>
      <c r="R264" s="7">
        <v>0</v>
      </c>
      <c r="S264" s="31" t="s">
        <v>534</v>
      </c>
      <c r="T264" s="31"/>
      <c r="U264" s="36"/>
      <c r="V264" s="530">
        <v>264</v>
      </c>
      <c r="W264" s="226" t="str">
        <f t="shared" si="7"/>
        <v>✔</v>
      </c>
      <c r="Y264" s="1465"/>
      <c r="Z264" s="26"/>
      <c r="AA264" s="26"/>
      <c r="AB264" s="26"/>
      <c r="AC264" s="26"/>
      <c r="AD264" s="26"/>
    </row>
    <row r="265" spans="1:30" ht="20.100000000000001" customHeight="1" thickBot="1" x14ac:dyDescent="0.2">
      <c r="A265" s="29"/>
      <c r="B265" s="30"/>
      <c r="C265" s="26" t="s">
        <v>835</v>
      </c>
      <c r="D265" s="30"/>
      <c r="E265" s="30"/>
      <c r="F265" s="30"/>
      <c r="G265" s="557"/>
      <c r="H265" s="30"/>
      <c r="I265" s="1568">
        <v>0</v>
      </c>
      <c r="J265" s="54" t="s">
        <v>477</v>
      </c>
      <c r="K265" s="54"/>
      <c r="L265" s="54"/>
      <c r="M265" s="54"/>
      <c r="N265" s="54"/>
      <c r="O265" s="54"/>
      <c r="P265" s="54"/>
      <c r="Q265" s="54"/>
      <c r="R265" s="7">
        <v>0</v>
      </c>
      <c r="S265" s="54" t="s">
        <v>477</v>
      </c>
      <c r="T265" s="54"/>
      <c r="U265" s="61"/>
      <c r="V265" s="530">
        <v>265</v>
      </c>
      <c r="W265" s="226" t="str">
        <f t="shared" si="7"/>
        <v>✔</v>
      </c>
      <c r="Y265" s="1465"/>
      <c r="Z265" s="26"/>
      <c r="AA265" s="26"/>
      <c r="AB265" s="26"/>
      <c r="AC265" s="26"/>
      <c r="AD265" s="26"/>
    </row>
    <row r="266" spans="1:30" ht="20.100000000000001" customHeight="1" thickBot="1" x14ac:dyDescent="0.2">
      <c r="A266" s="29"/>
      <c r="B266" s="30"/>
      <c r="C266" s="30" t="s">
        <v>836</v>
      </c>
      <c r="D266" s="30"/>
      <c r="E266" s="30"/>
      <c r="F266" s="30"/>
      <c r="G266" s="557"/>
      <c r="H266" s="30"/>
      <c r="I266" s="1568">
        <v>0</v>
      </c>
      <c r="J266" s="54" t="s">
        <v>477</v>
      </c>
      <c r="K266" s="54"/>
      <c r="L266" s="54"/>
      <c r="M266" s="54"/>
      <c r="N266" s="54"/>
      <c r="O266" s="54"/>
      <c r="P266" s="54"/>
      <c r="Q266" s="54"/>
      <c r="R266" s="7">
        <v>0</v>
      </c>
      <c r="S266" s="54" t="s">
        <v>477</v>
      </c>
      <c r="T266" s="54"/>
      <c r="U266" s="61"/>
      <c r="V266" s="530">
        <v>266</v>
      </c>
      <c r="W266" s="226" t="str">
        <f t="shared" si="7"/>
        <v>✔</v>
      </c>
      <c r="Y266" s="1465"/>
      <c r="Z266" s="26"/>
      <c r="AA266" s="26"/>
      <c r="AB266" s="26"/>
      <c r="AC266" s="26"/>
      <c r="AD266" s="26"/>
    </row>
    <row r="267" spans="1:30" ht="20.100000000000001" customHeight="1" thickBot="1" x14ac:dyDescent="0.2">
      <c r="A267" s="29"/>
      <c r="B267" s="30"/>
      <c r="C267" s="30" t="s">
        <v>837</v>
      </c>
      <c r="D267" s="30"/>
      <c r="E267" s="30"/>
      <c r="F267" s="30"/>
      <c r="G267" s="557"/>
      <c r="H267" s="30"/>
      <c r="I267" s="1568">
        <v>0</v>
      </c>
      <c r="J267" s="54" t="s">
        <v>477</v>
      </c>
      <c r="K267" s="54"/>
      <c r="L267" s="54"/>
      <c r="M267" s="54"/>
      <c r="N267" s="54"/>
      <c r="O267" s="54"/>
      <c r="P267" s="54"/>
      <c r="Q267" s="54"/>
      <c r="R267" s="7">
        <v>1</v>
      </c>
      <c r="S267" s="54" t="s">
        <v>477</v>
      </c>
      <c r="T267" s="54"/>
      <c r="U267" s="61"/>
      <c r="V267" s="530">
        <v>267</v>
      </c>
      <c r="W267" s="226" t="str">
        <f t="shared" si="7"/>
        <v>✔</v>
      </c>
      <c r="Y267" s="1465"/>
      <c r="Z267" s="26"/>
      <c r="AA267" s="26"/>
      <c r="AB267" s="26"/>
      <c r="AC267" s="26"/>
      <c r="AD267" s="26"/>
    </row>
    <row r="268" spans="1:30" ht="20.100000000000001" customHeight="1" thickBot="1" x14ac:dyDescent="0.2">
      <c r="A268" s="29"/>
      <c r="B268" s="30"/>
      <c r="C268" s="30" t="s">
        <v>1544</v>
      </c>
      <c r="D268" s="30"/>
      <c r="E268" s="30"/>
      <c r="F268" s="30"/>
      <c r="G268" s="557"/>
      <c r="H268" s="30"/>
      <c r="I268" s="1568">
        <v>0</v>
      </c>
      <c r="J268" s="54" t="s">
        <v>477</v>
      </c>
      <c r="K268" s="54"/>
      <c r="L268" s="54"/>
      <c r="M268" s="54"/>
      <c r="N268" s="54"/>
      <c r="O268" s="54"/>
      <c r="P268" s="54"/>
      <c r="Q268" s="54"/>
      <c r="R268" s="7">
        <v>0</v>
      </c>
      <c r="S268" s="54" t="s">
        <v>477</v>
      </c>
      <c r="T268" s="54"/>
      <c r="U268" s="61"/>
      <c r="V268" s="530">
        <v>268</v>
      </c>
      <c r="W268" s="226" t="str">
        <f t="shared" si="7"/>
        <v>✔</v>
      </c>
      <c r="Y268" s="1465"/>
      <c r="Z268" s="26"/>
      <c r="AA268" s="26"/>
      <c r="AB268" s="26"/>
      <c r="AC268" s="26"/>
      <c r="AD268" s="26"/>
    </row>
    <row r="269" spans="1:30" ht="39.75" customHeight="1" thickBot="1" x14ac:dyDescent="0.2">
      <c r="A269" s="29"/>
      <c r="B269" s="30"/>
      <c r="C269" s="1618" t="s">
        <v>851</v>
      </c>
      <c r="D269" s="1618"/>
      <c r="E269" s="1618"/>
      <c r="F269" s="1618"/>
      <c r="G269" s="1618"/>
      <c r="H269" s="1619"/>
      <c r="I269" s="1568">
        <v>0</v>
      </c>
      <c r="J269" s="31" t="s">
        <v>534</v>
      </c>
      <c r="K269" s="31"/>
      <c r="L269" s="31"/>
      <c r="M269" s="31"/>
      <c r="N269" s="31"/>
      <c r="O269" s="31"/>
      <c r="P269" s="31"/>
      <c r="Q269" s="31"/>
      <c r="R269" s="7">
        <v>0</v>
      </c>
      <c r="S269" s="31" t="s">
        <v>534</v>
      </c>
      <c r="T269" s="31"/>
      <c r="U269" s="36"/>
      <c r="V269" s="530">
        <v>269</v>
      </c>
      <c r="W269" s="226" t="str">
        <f t="shared" si="7"/>
        <v>✔</v>
      </c>
      <c r="Y269" s="1465"/>
      <c r="Z269" s="26"/>
      <c r="AA269" s="26"/>
      <c r="AB269" s="26"/>
      <c r="AC269" s="26"/>
      <c r="AD269" s="26"/>
    </row>
    <row r="270" spans="1:30" ht="20.100000000000001" customHeight="1" x14ac:dyDescent="0.15">
      <c r="A270" s="29"/>
      <c r="B270" s="30"/>
      <c r="C270" s="30"/>
      <c r="D270" s="30"/>
      <c r="E270" s="30"/>
      <c r="F270" s="30"/>
      <c r="G270" s="557"/>
      <c r="H270" s="30"/>
      <c r="I270" s="46"/>
      <c r="J270" s="31"/>
      <c r="K270" s="31"/>
      <c r="L270" s="31"/>
      <c r="M270" s="31"/>
      <c r="N270" s="31"/>
      <c r="O270" s="31"/>
      <c r="P270" s="31"/>
      <c r="Q270" s="31"/>
      <c r="R270" s="46"/>
      <c r="S270" s="31"/>
      <c r="T270" s="31"/>
      <c r="U270" s="36"/>
      <c r="V270" s="530">
        <v>270</v>
      </c>
      <c r="Y270" s="1465"/>
      <c r="Z270" s="26"/>
      <c r="AA270" s="26"/>
      <c r="AB270" s="26"/>
      <c r="AC270" s="26"/>
      <c r="AD270" s="26"/>
    </row>
    <row r="271" spans="1:30" ht="20.100000000000001" customHeight="1" x14ac:dyDescent="0.15">
      <c r="A271" s="29"/>
      <c r="B271" s="30" t="s">
        <v>485</v>
      </c>
      <c r="C271" s="30"/>
      <c r="D271" s="30"/>
      <c r="E271" s="30"/>
      <c r="F271" s="31"/>
      <c r="G271" s="557"/>
      <c r="H271" s="466"/>
      <c r="I271" s="45" t="s">
        <v>467</v>
      </c>
      <c r="J271" s="31"/>
      <c r="K271" s="31"/>
      <c r="L271" s="31"/>
      <c r="M271" s="31"/>
      <c r="N271" s="31"/>
      <c r="O271" s="31"/>
      <c r="P271" s="31"/>
      <c r="Q271" s="31"/>
      <c r="R271" s="45" t="s">
        <v>481</v>
      </c>
      <c r="S271" s="31"/>
      <c r="T271" s="31"/>
      <c r="U271" s="36"/>
      <c r="V271" s="530">
        <v>271</v>
      </c>
      <c r="Y271" s="1465"/>
      <c r="Z271" s="26"/>
      <c r="AA271" s="26"/>
      <c r="AB271" s="26"/>
      <c r="AC271" s="26"/>
      <c r="AD271" s="26"/>
    </row>
    <row r="272" spans="1:30" ht="20.100000000000001" customHeight="1" thickBot="1" x14ac:dyDescent="0.2">
      <c r="A272" s="29"/>
      <c r="B272" s="30"/>
      <c r="C272" s="30"/>
      <c r="D272" s="30"/>
      <c r="E272" s="30"/>
      <c r="F272" s="31"/>
      <c r="G272" s="557"/>
      <c r="H272" s="466"/>
      <c r="I272" s="45" t="s">
        <v>444</v>
      </c>
      <c r="J272" s="31"/>
      <c r="K272" s="31"/>
      <c r="L272" s="31"/>
      <c r="M272" s="31"/>
      <c r="N272" s="31"/>
      <c r="O272" s="31"/>
      <c r="P272" s="31"/>
      <c r="Q272" s="31"/>
      <c r="R272" s="23"/>
      <c r="S272" s="31"/>
      <c r="T272" s="31"/>
      <c r="U272" s="36"/>
      <c r="V272" s="530">
        <v>272</v>
      </c>
      <c r="Y272" s="1465"/>
      <c r="Z272" s="26"/>
      <c r="AA272" s="26"/>
      <c r="AB272" s="26"/>
      <c r="AC272" s="26"/>
      <c r="AD272" s="26"/>
    </row>
    <row r="273" spans="1:30" ht="19.5" customHeight="1" thickBot="1" x14ac:dyDescent="0.2">
      <c r="A273" s="29"/>
      <c r="B273" s="30"/>
      <c r="C273" s="33" t="s">
        <v>838</v>
      </c>
      <c r="D273" s="33"/>
      <c r="E273" s="33"/>
      <c r="F273" s="33"/>
      <c r="G273" s="33"/>
      <c r="H273" s="543"/>
      <c r="I273" s="1568">
        <v>0</v>
      </c>
      <c r="J273" s="31" t="s">
        <v>534</v>
      </c>
      <c r="K273" s="31"/>
      <c r="L273" s="31"/>
      <c r="M273" s="31"/>
      <c r="N273" s="31"/>
      <c r="O273" s="31"/>
      <c r="P273" s="31"/>
      <c r="Q273" s="31"/>
      <c r="R273" s="7">
        <v>1</v>
      </c>
      <c r="S273" s="31" t="s">
        <v>534</v>
      </c>
      <c r="T273" s="31"/>
      <c r="U273" s="36"/>
      <c r="V273" s="530">
        <v>273</v>
      </c>
      <c r="W273" s="226" t="str">
        <f t="shared" ref="W273:W285" si="8">IF(OR(I273="",R273=""),"未入力あり","✔")</f>
        <v>✔</v>
      </c>
      <c r="Y273" s="1465"/>
      <c r="Z273" s="26"/>
      <c r="AA273" s="26"/>
      <c r="AB273" s="26"/>
      <c r="AC273" s="26"/>
      <c r="AD273" s="26"/>
    </row>
    <row r="274" spans="1:30" ht="19.5" customHeight="1" thickBot="1" x14ac:dyDescent="0.2">
      <c r="A274" s="29"/>
      <c r="B274" s="30"/>
      <c r="C274" s="33" t="s">
        <v>455</v>
      </c>
      <c r="D274" s="30"/>
      <c r="E274" s="30"/>
      <c r="F274" s="31"/>
      <c r="G274" s="557"/>
      <c r="H274" s="14"/>
      <c r="I274" s="1568">
        <v>0</v>
      </c>
      <c r="J274" s="31" t="s">
        <v>534</v>
      </c>
      <c r="K274" s="31"/>
      <c r="L274" s="31"/>
      <c r="M274" s="31"/>
      <c r="N274" s="31"/>
      <c r="O274" s="31"/>
      <c r="P274" s="31"/>
      <c r="Q274" s="31"/>
      <c r="R274" s="7">
        <v>0</v>
      </c>
      <c r="S274" s="31" t="s">
        <v>534</v>
      </c>
      <c r="T274" s="31"/>
      <c r="U274" s="36"/>
      <c r="V274" s="530">
        <v>274</v>
      </c>
      <c r="W274" s="226" t="str">
        <f t="shared" si="8"/>
        <v>✔</v>
      </c>
      <c r="Y274" s="1465"/>
      <c r="Z274" s="26"/>
      <c r="AA274" s="26"/>
      <c r="AB274" s="26"/>
      <c r="AC274" s="26"/>
      <c r="AD274" s="26"/>
    </row>
    <row r="275" spans="1:30" ht="19.5" customHeight="1" thickBot="1" x14ac:dyDescent="0.2">
      <c r="A275" s="29"/>
      <c r="B275" s="30"/>
      <c r="C275" s="33" t="s">
        <v>272</v>
      </c>
      <c r="D275" s="30"/>
      <c r="E275" s="30"/>
      <c r="F275" s="31"/>
      <c r="G275" s="557"/>
      <c r="H275" s="544"/>
      <c r="I275" s="1568">
        <v>0</v>
      </c>
      <c r="J275" s="31" t="s">
        <v>534</v>
      </c>
      <c r="K275" s="31"/>
      <c r="L275" s="31"/>
      <c r="M275" s="31"/>
      <c r="N275" s="31"/>
      <c r="O275" s="31"/>
      <c r="P275" s="31"/>
      <c r="Q275" s="31"/>
      <c r="R275" s="7">
        <v>0</v>
      </c>
      <c r="S275" s="31" t="s">
        <v>534</v>
      </c>
      <c r="T275" s="31"/>
      <c r="U275" s="36"/>
      <c r="V275" s="530">
        <v>275</v>
      </c>
      <c r="W275" s="226" t="str">
        <f t="shared" si="8"/>
        <v>✔</v>
      </c>
      <c r="Y275" s="1465"/>
      <c r="Z275" s="26"/>
      <c r="AA275" s="26"/>
      <c r="AB275" s="26"/>
      <c r="AC275" s="26"/>
      <c r="AD275" s="26"/>
    </row>
    <row r="276" spans="1:30" ht="19.5" customHeight="1" thickBot="1" x14ac:dyDescent="0.2">
      <c r="A276" s="29"/>
      <c r="B276" s="30"/>
      <c r="C276" s="33" t="s">
        <v>839</v>
      </c>
      <c r="D276" s="557"/>
      <c r="E276" s="557"/>
      <c r="F276" s="557"/>
      <c r="G276" s="557"/>
      <c r="H276" s="545"/>
      <c r="I276" s="1568">
        <v>0</v>
      </c>
      <c r="J276" s="31" t="s">
        <v>534</v>
      </c>
      <c r="K276" s="31"/>
      <c r="L276" s="31"/>
      <c r="M276" s="31"/>
      <c r="N276" s="31"/>
      <c r="O276" s="31"/>
      <c r="P276" s="31"/>
      <c r="Q276" s="31"/>
      <c r="R276" s="7">
        <v>1</v>
      </c>
      <c r="S276" s="31" t="s">
        <v>534</v>
      </c>
      <c r="T276" s="31"/>
      <c r="U276" s="36"/>
      <c r="V276" s="530">
        <v>276</v>
      </c>
      <c r="W276" s="226" t="str">
        <f t="shared" si="8"/>
        <v>✔</v>
      </c>
      <c r="Y276" s="1465"/>
      <c r="Z276" s="26"/>
      <c r="AA276" s="26"/>
      <c r="AB276" s="26"/>
      <c r="AC276" s="26"/>
      <c r="AD276" s="26"/>
    </row>
    <row r="277" spans="1:30" ht="39" customHeight="1" thickBot="1" x14ac:dyDescent="0.2">
      <c r="A277" s="29"/>
      <c r="B277" s="30"/>
      <c r="C277" s="1616" t="s">
        <v>840</v>
      </c>
      <c r="D277" s="1616"/>
      <c r="E277" s="1616"/>
      <c r="F277" s="1616"/>
      <c r="G277" s="1616"/>
      <c r="H277" s="1617"/>
      <c r="I277" s="1568">
        <v>0</v>
      </c>
      <c r="J277" s="31" t="s">
        <v>534</v>
      </c>
      <c r="K277" s="31"/>
      <c r="L277" s="31"/>
      <c r="M277" s="31"/>
      <c r="N277" s="31"/>
      <c r="O277" s="31"/>
      <c r="P277" s="31"/>
      <c r="Q277" s="31"/>
      <c r="R277" s="7">
        <v>4</v>
      </c>
      <c r="S277" s="31" t="s">
        <v>534</v>
      </c>
      <c r="T277" s="31"/>
      <c r="U277" s="36"/>
      <c r="V277" s="530">
        <v>277</v>
      </c>
      <c r="W277" s="226" t="str">
        <f t="shared" si="8"/>
        <v>✔</v>
      </c>
      <c r="Y277" s="1465"/>
      <c r="Z277" s="26"/>
      <c r="AA277" s="26"/>
      <c r="AB277" s="26"/>
      <c r="AC277" s="26"/>
      <c r="AD277" s="26"/>
    </row>
    <row r="278" spans="1:30" ht="19.5" customHeight="1" thickBot="1" x14ac:dyDescent="0.2">
      <c r="A278" s="29"/>
      <c r="B278" s="30"/>
      <c r="C278" s="33" t="s">
        <v>440</v>
      </c>
      <c r="D278" s="557"/>
      <c r="E278" s="557"/>
      <c r="F278" s="557"/>
      <c r="G278" s="557"/>
      <c r="H278" s="545"/>
      <c r="I278" s="1568">
        <v>0</v>
      </c>
      <c r="J278" s="31" t="s">
        <v>534</v>
      </c>
      <c r="K278" s="31"/>
      <c r="L278" s="31"/>
      <c r="M278" s="31"/>
      <c r="N278" s="31"/>
      <c r="O278" s="31"/>
      <c r="P278" s="31"/>
      <c r="Q278" s="31"/>
      <c r="R278" s="7">
        <v>2</v>
      </c>
      <c r="S278" s="31" t="s">
        <v>534</v>
      </c>
      <c r="T278" s="31"/>
      <c r="U278" s="36"/>
      <c r="V278" s="530">
        <v>278</v>
      </c>
      <c r="W278" s="226" t="str">
        <f t="shared" si="8"/>
        <v>✔</v>
      </c>
      <c r="Y278" s="1465"/>
      <c r="Z278" s="26"/>
      <c r="AA278" s="26"/>
      <c r="AB278" s="26"/>
      <c r="AC278" s="26"/>
      <c r="AD278" s="26"/>
    </row>
    <row r="279" spans="1:30" ht="19.5" customHeight="1" thickBot="1" x14ac:dyDescent="0.2">
      <c r="A279" s="29"/>
      <c r="B279" s="30"/>
      <c r="C279" s="33" t="s">
        <v>437</v>
      </c>
      <c r="D279" s="557"/>
      <c r="E279" s="557"/>
      <c r="F279" s="557"/>
      <c r="G279" s="557"/>
      <c r="H279" s="545"/>
      <c r="I279" s="1568">
        <v>0</v>
      </c>
      <c r="J279" s="31" t="s">
        <v>534</v>
      </c>
      <c r="K279" s="31"/>
      <c r="L279" s="31"/>
      <c r="M279" s="31"/>
      <c r="N279" s="31"/>
      <c r="O279" s="31"/>
      <c r="P279" s="31"/>
      <c r="Q279" s="31"/>
      <c r="R279" s="7">
        <v>3</v>
      </c>
      <c r="S279" s="31" t="s">
        <v>534</v>
      </c>
      <c r="T279" s="31"/>
      <c r="U279" s="36"/>
      <c r="V279" s="530">
        <v>279</v>
      </c>
      <c r="W279" s="226" t="str">
        <f t="shared" si="8"/>
        <v>✔</v>
      </c>
      <c r="Y279" s="1465"/>
      <c r="Z279" s="26"/>
      <c r="AA279" s="26"/>
      <c r="AB279" s="26"/>
      <c r="AC279" s="26"/>
      <c r="AD279" s="26"/>
    </row>
    <row r="280" spans="1:30" ht="19.5" customHeight="1" thickBot="1" x14ac:dyDescent="0.2">
      <c r="A280" s="29"/>
      <c r="B280" s="30"/>
      <c r="C280" s="33" t="s">
        <v>841</v>
      </c>
      <c r="D280" s="30"/>
      <c r="E280" s="30"/>
      <c r="F280" s="31"/>
      <c r="G280" s="557"/>
      <c r="H280" s="14"/>
      <c r="I280" s="1568">
        <v>0</v>
      </c>
      <c r="J280" s="31" t="s">
        <v>534</v>
      </c>
      <c r="K280" s="31"/>
      <c r="L280" s="31"/>
      <c r="M280" s="31"/>
      <c r="N280" s="31"/>
      <c r="O280" s="31"/>
      <c r="P280" s="31"/>
      <c r="Q280" s="31"/>
      <c r="R280" s="7">
        <v>1</v>
      </c>
      <c r="S280" s="31" t="s">
        <v>534</v>
      </c>
      <c r="T280" s="31"/>
      <c r="U280" s="36"/>
      <c r="V280" s="530">
        <v>280</v>
      </c>
      <c r="W280" s="226" t="str">
        <f t="shared" si="8"/>
        <v>✔</v>
      </c>
      <c r="Y280" s="1465"/>
      <c r="Z280" s="26"/>
      <c r="AA280" s="26"/>
      <c r="AB280" s="26"/>
      <c r="AC280" s="26"/>
      <c r="AD280" s="26"/>
    </row>
    <row r="281" spans="1:30" ht="19.5" customHeight="1" thickBot="1" x14ac:dyDescent="0.2">
      <c r="A281" s="29"/>
      <c r="B281" s="30"/>
      <c r="C281" s="30" t="s">
        <v>424</v>
      </c>
      <c r="D281" s="30"/>
      <c r="E281" s="30"/>
      <c r="F281" s="31"/>
      <c r="G281" s="557"/>
      <c r="H281" s="14"/>
      <c r="I281" s="1568">
        <v>0</v>
      </c>
      <c r="J281" s="31" t="s">
        <v>534</v>
      </c>
      <c r="K281" s="31"/>
      <c r="L281" s="31"/>
      <c r="M281" s="31"/>
      <c r="N281" s="31"/>
      <c r="O281" s="31"/>
      <c r="P281" s="31"/>
      <c r="Q281" s="31"/>
      <c r="R281" s="7">
        <v>4</v>
      </c>
      <c r="S281" s="31" t="s">
        <v>534</v>
      </c>
      <c r="T281" s="31"/>
      <c r="U281" s="36"/>
      <c r="V281" s="530">
        <v>281</v>
      </c>
      <c r="W281" s="226" t="str">
        <f t="shared" si="8"/>
        <v>✔</v>
      </c>
      <c r="Y281" s="1465"/>
      <c r="Z281" s="26"/>
      <c r="AA281" s="26"/>
      <c r="AB281" s="26"/>
      <c r="AC281" s="26"/>
      <c r="AD281" s="26"/>
    </row>
    <row r="282" spans="1:30" ht="19.5" customHeight="1" thickBot="1" x14ac:dyDescent="0.2">
      <c r="A282" s="29"/>
      <c r="B282" s="30"/>
      <c r="C282" s="546" t="s">
        <v>842</v>
      </c>
      <c r="D282" s="30"/>
      <c r="E282" s="30"/>
      <c r="F282" s="31"/>
      <c r="G282" s="557"/>
      <c r="H282" s="14"/>
      <c r="I282" s="1568">
        <v>0.02</v>
      </c>
      <c r="J282" s="31" t="s">
        <v>534</v>
      </c>
      <c r="K282" s="31"/>
      <c r="L282" s="31"/>
      <c r="M282" s="31"/>
      <c r="N282" s="31"/>
      <c r="O282" s="31"/>
      <c r="P282" s="31"/>
      <c r="Q282" s="31"/>
      <c r="R282" s="7">
        <v>0</v>
      </c>
      <c r="S282" s="31" t="s">
        <v>534</v>
      </c>
      <c r="T282" s="31"/>
      <c r="U282" s="36"/>
      <c r="V282" s="530">
        <v>282</v>
      </c>
      <c r="W282" s="226" t="str">
        <f t="shared" si="8"/>
        <v>✔</v>
      </c>
      <c r="Y282" s="1465"/>
      <c r="Z282" s="26"/>
      <c r="AA282" s="26"/>
      <c r="AB282" s="26"/>
      <c r="AC282" s="26"/>
      <c r="AD282" s="26"/>
    </row>
    <row r="283" spans="1:30" ht="19.5" customHeight="1" thickBot="1" x14ac:dyDescent="0.2">
      <c r="A283" s="29"/>
      <c r="B283" s="30"/>
      <c r="C283" s="33" t="s">
        <v>843</v>
      </c>
      <c r="D283" s="30"/>
      <c r="E283" s="30"/>
      <c r="F283" s="31"/>
      <c r="G283" s="557"/>
      <c r="H283" s="14"/>
      <c r="I283" s="1568">
        <v>0</v>
      </c>
      <c r="J283" s="31" t="s">
        <v>534</v>
      </c>
      <c r="K283" s="31"/>
      <c r="L283" s="31"/>
      <c r="M283" s="31"/>
      <c r="N283" s="31"/>
      <c r="O283" s="31"/>
      <c r="P283" s="31"/>
      <c r="Q283" s="31"/>
      <c r="R283" s="7">
        <v>0</v>
      </c>
      <c r="S283" s="31" t="s">
        <v>534</v>
      </c>
      <c r="T283" s="31"/>
      <c r="U283" s="36"/>
      <c r="V283" s="530">
        <v>283</v>
      </c>
      <c r="W283" s="226" t="str">
        <f t="shared" si="8"/>
        <v>✔</v>
      </c>
      <c r="Y283" s="1465"/>
      <c r="Z283" s="26"/>
      <c r="AA283" s="26"/>
      <c r="AB283" s="26"/>
      <c r="AC283" s="26"/>
      <c r="AD283" s="26"/>
    </row>
    <row r="284" spans="1:30" ht="39" customHeight="1" thickBot="1" x14ac:dyDescent="0.2">
      <c r="A284" s="29"/>
      <c r="B284" s="30"/>
      <c r="C284" s="1616" t="s">
        <v>844</v>
      </c>
      <c r="D284" s="1616"/>
      <c r="E284" s="1616"/>
      <c r="F284" s="1616"/>
      <c r="G284" s="1616"/>
      <c r="H284" s="1617"/>
      <c r="I284" s="1568">
        <v>0</v>
      </c>
      <c r="J284" s="31" t="s">
        <v>534</v>
      </c>
      <c r="K284" s="31"/>
      <c r="L284" s="31"/>
      <c r="M284" s="31"/>
      <c r="N284" s="31"/>
      <c r="O284" s="31"/>
      <c r="P284" s="31"/>
      <c r="Q284" s="31"/>
      <c r="R284" s="7">
        <v>0</v>
      </c>
      <c r="S284" s="31" t="s">
        <v>534</v>
      </c>
      <c r="T284" s="31"/>
      <c r="U284" s="36"/>
      <c r="V284" s="530">
        <v>284</v>
      </c>
      <c r="W284" s="226" t="str">
        <f t="shared" si="8"/>
        <v>✔</v>
      </c>
      <c r="Y284" s="1465"/>
      <c r="Z284" s="26"/>
      <c r="AA284" s="26"/>
      <c r="AB284" s="26"/>
      <c r="AC284" s="26"/>
      <c r="AD284" s="26"/>
    </row>
    <row r="285" spans="1:30" ht="19.5" customHeight="1" thickBot="1" x14ac:dyDescent="0.2">
      <c r="A285" s="29"/>
      <c r="B285" s="30"/>
      <c r="C285" s="30" t="s">
        <v>516</v>
      </c>
      <c r="D285" s="30"/>
      <c r="E285" s="30"/>
      <c r="F285" s="31"/>
      <c r="G285" s="557"/>
      <c r="H285" s="14"/>
      <c r="I285" s="1568">
        <v>0</v>
      </c>
      <c r="J285" s="31" t="s">
        <v>534</v>
      </c>
      <c r="K285" s="31"/>
      <c r="L285" s="31"/>
      <c r="M285" s="31"/>
      <c r="N285" s="31"/>
      <c r="O285" s="31"/>
      <c r="P285" s="31"/>
      <c r="Q285" s="31"/>
      <c r="R285" s="7">
        <v>10</v>
      </c>
      <c r="S285" s="31" t="s">
        <v>534</v>
      </c>
      <c r="T285" s="31"/>
      <c r="U285" s="36"/>
      <c r="V285" s="530">
        <v>285</v>
      </c>
      <c r="W285" s="226" t="str">
        <f t="shared" si="8"/>
        <v>✔</v>
      </c>
      <c r="Y285" s="1465"/>
      <c r="Z285" s="26"/>
      <c r="AA285" s="26"/>
      <c r="AB285" s="26"/>
      <c r="AC285" s="26"/>
      <c r="AD285" s="26"/>
    </row>
    <row r="286" spans="1:30" ht="20.100000000000001" customHeight="1" thickBot="1" x14ac:dyDescent="0.2">
      <c r="A286" s="29"/>
      <c r="B286" s="30"/>
      <c r="C286" s="431" t="s">
        <v>451</v>
      </c>
      <c r="D286" s="431"/>
      <c r="E286" s="431"/>
      <c r="F286" s="432"/>
      <c r="G286" s="433"/>
      <c r="H286" s="62"/>
      <c r="I286" s="525"/>
      <c r="J286" s="31"/>
      <c r="K286" s="31"/>
      <c r="L286" s="31"/>
      <c r="M286" s="31"/>
      <c r="N286" s="31"/>
      <c r="O286" s="31"/>
      <c r="P286" s="31"/>
      <c r="Q286" s="31"/>
      <c r="R286" s="63"/>
      <c r="S286" s="31"/>
      <c r="T286" s="31"/>
      <c r="U286" s="36"/>
      <c r="V286" s="530">
        <v>286</v>
      </c>
      <c r="Y286" s="1465"/>
      <c r="Z286" s="26"/>
      <c r="AA286" s="26"/>
      <c r="AB286" s="26"/>
      <c r="AC286" s="26"/>
      <c r="AD286" s="26"/>
    </row>
    <row r="287" spans="1:30" ht="20.100000000000001" customHeight="1" thickBot="1" x14ac:dyDescent="0.2">
      <c r="A287" s="29"/>
      <c r="B287" s="30"/>
      <c r="C287" s="1611" t="s">
        <v>2317</v>
      </c>
      <c r="D287" s="1612"/>
      <c r="E287" s="1612"/>
      <c r="F287" s="1612"/>
      <c r="G287" s="1612"/>
      <c r="H287" s="1613"/>
      <c r="I287" s="1568">
        <v>0</v>
      </c>
      <c r="J287" s="31" t="s">
        <v>534</v>
      </c>
      <c r="K287" s="31"/>
      <c r="L287" s="31"/>
      <c r="M287" s="31"/>
      <c r="N287" s="31"/>
      <c r="O287" s="31"/>
      <c r="P287" s="31"/>
      <c r="Q287" s="31"/>
      <c r="R287" s="7">
        <v>1</v>
      </c>
      <c r="S287" s="31" t="s">
        <v>534</v>
      </c>
      <c r="T287" s="31"/>
      <c r="U287" s="36"/>
      <c r="V287" s="530">
        <v>287</v>
      </c>
      <c r="Y287" s="1465"/>
      <c r="Z287" s="26"/>
      <c r="AA287" s="26"/>
      <c r="AB287" s="26"/>
      <c r="AC287" s="26"/>
      <c r="AD287" s="26"/>
    </row>
    <row r="288" spans="1:30" ht="20.100000000000001" customHeight="1" thickBot="1" x14ac:dyDescent="0.2">
      <c r="A288" s="29"/>
      <c r="B288" s="30"/>
      <c r="C288" s="1611" t="s">
        <v>2318</v>
      </c>
      <c r="D288" s="1612"/>
      <c r="E288" s="1612"/>
      <c r="F288" s="1612"/>
      <c r="G288" s="1612"/>
      <c r="H288" s="1613"/>
      <c r="I288" s="1568">
        <v>0</v>
      </c>
      <c r="J288" s="31" t="s">
        <v>534</v>
      </c>
      <c r="K288" s="31"/>
      <c r="L288" s="31"/>
      <c r="M288" s="31"/>
      <c r="N288" s="31"/>
      <c r="O288" s="31"/>
      <c r="P288" s="31"/>
      <c r="Q288" s="31"/>
      <c r="R288" s="7">
        <v>2</v>
      </c>
      <c r="S288" s="31" t="s">
        <v>534</v>
      </c>
      <c r="T288" s="31"/>
      <c r="U288" s="36"/>
      <c r="V288" s="530">
        <v>288</v>
      </c>
      <c r="Y288" s="1465"/>
      <c r="Z288" s="26"/>
      <c r="AA288" s="26"/>
      <c r="AB288" s="26"/>
      <c r="AC288" s="26"/>
      <c r="AD288" s="26"/>
    </row>
    <row r="289" spans="1:30" ht="20.100000000000001" customHeight="1" thickBot="1" x14ac:dyDescent="0.2">
      <c r="A289" s="29"/>
      <c r="B289" s="30"/>
      <c r="C289" s="1611"/>
      <c r="D289" s="1612"/>
      <c r="E289" s="1612"/>
      <c r="F289" s="1612"/>
      <c r="G289" s="1612"/>
      <c r="H289" s="1613"/>
      <c r="I289" s="386"/>
      <c r="J289" s="31" t="s">
        <v>534</v>
      </c>
      <c r="K289" s="31"/>
      <c r="L289" s="31"/>
      <c r="M289" s="31"/>
      <c r="N289" s="31"/>
      <c r="O289" s="31"/>
      <c r="P289" s="31"/>
      <c r="Q289" s="31"/>
      <c r="R289" s="7"/>
      <c r="S289" s="31" t="s">
        <v>534</v>
      </c>
      <c r="T289" s="31"/>
      <c r="U289" s="36"/>
      <c r="V289" s="530">
        <v>289</v>
      </c>
      <c r="Y289" s="1465"/>
      <c r="Z289" s="26"/>
      <c r="AA289" s="26"/>
      <c r="AB289" s="26"/>
      <c r="AC289" s="26"/>
      <c r="AD289" s="26"/>
    </row>
    <row r="290" spans="1:30" ht="20.100000000000001" customHeight="1" thickBot="1" x14ac:dyDescent="0.2">
      <c r="A290" s="29"/>
      <c r="B290" s="30"/>
      <c r="C290" s="1611"/>
      <c r="D290" s="1612"/>
      <c r="E290" s="1612"/>
      <c r="F290" s="1612"/>
      <c r="G290" s="1612"/>
      <c r="H290" s="1613"/>
      <c r="I290" s="386"/>
      <c r="J290" s="31" t="s">
        <v>534</v>
      </c>
      <c r="K290" s="31"/>
      <c r="L290" s="31"/>
      <c r="M290" s="31"/>
      <c r="N290" s="31"/>
      <c r="O290" s="31"/>
      <c r="P290" s="31"/>
      <c r="Q290" s="31"/>
      <c r="R290" s="7"/>
      <c r="S290" s="31" t="s">
        <v>534</v>
      </c>
      <c r="T290" s="31"/>
      <c r="U290" s="36"/>
      <c r="V290" s="530">
        <v>290</v>
      </c>
      <c r="Y290" s="1465"/>
      <c r="Z290" s="26"/>
      <c r="AA290" s="26"/>
      <c r="AB290" s="26"/>
      <c r="AC290" s="26"/>
      <c r="AD290" s="26"/>
    </row>
    <row r="291" spans="1:30" ht="20.100000000000001" customHeight="1" thickBot="1" x14ac:dyDescent="0.2">
      <c r="A291" s="29"/>
      <c r="B291" s="30"/>
      <c r="C291" s="1611"/>
      <c r="D291" s="1612"/>
      <c r="E291" s="1612"/>
      <c r="F291" s="1612"/>
      <c r="G291" s="1612"/>
      <c r="H291" s="1613"/>
      <c r="I291" s="386"/>
      <c r="J291" s="31" t="s">
        <v>534</v>
      </c>
      <c r="K291" s="31"/>
      <c r="L291" s="31"/>
      <c r="M291" s="31"/>
      <c r="N291" s="31"/>
      <c r="O291" s="31"/>
      <c r="P291" s="31"/>
      <c r="Q291" s="31"/>
      <c r="R291" s="7"/>
      <c r="S291" s="31" t="s">
        <v>534</v>
      </c>
      <c r="T291" s="31"/>
      <c r="U291" s="36"/>
      <c r="V291" s="530">
        <v>291</v>
      </c>
      <c r="Y291" s="1465"/>
      <c r="Z291" s="26"/>
      <c r="AA291" s="26"/>
      <c r="AB291" s="26"/>
      <c r="AC291" s="26"/>
      <c r="AD291" s="26"/>
    </row>
    <row r="292" spans="1:30" ht="20.100000000000001" customHeight="1" thickBot="1" x14ac:dyDescent="0.2">
      <c r="A292" s="29"/>
      <c r="B292" s="30"/>
      <c r="C292" s="1611"/>
      <c r="D292" s="1612"/>
      <c r="E292" s="1612"/>
      <c r="F292" s="1612"/>
      <c r="G292" s="1612"/>
      <c r="H292" s="1613"/>
      <c r="I292" s="386"/>
      <c r="J292" s="31" t="s">
        <v>534</v>
      </c>
      <c r="K292" s="31"/>
      <c r="L292" s="31"/>
      <c r="M292" s="31"/>
      <c r="N292" s="31"/>
      <c r="O292" s="31"/>
      <c r="P292" s="31"/>
      <c r="Q292" s="31"/>
      <c r="R292" s="7"/>
      <c r="S292" s="31" t="s">
        <v>534</v>
      </c>
      <c r="T292" s="31"/>
      <c r="U292" s="36"/>
      <c r="V292" s="530">
        <v>292</v>
      </c>
      <c r="Y292" s="1465"/>
      <c r="Z292" s="26"/>
      <c r="AA292" s="26"/>
      <c r="AB292" s="26"/>
      <c r="AC292" s="26"/>
      <c r="AD292" s="26"/>
    </row>
    <row r="293" spans="1:30" ht="20.100000000000001" customHeight="1" thickBot="1" x14ac:dyDescent="0.2">
      <c r="A293" s="29"/>
      <c r="B293" s="30"/>
      <c r="C293" s="1611"/>
      <c r="D293" s="1612"/>
      <c r="E293" s="1612"/>
      <c r="F293" s="1612"/>
      <c r="G293" s="1612"/>
      <c r="H293" s="1613"/>
      <c r="I293" s="386"/>
      <c r="J293" s="31" t="s">
        <v>534</v>
      </c>
      <c r="K293" s="31"/>
      <c r="L293" s="31"/>
      <c r="M293" s="31"/>
      <c r="N293" s="31"/>
      <c r="O293" s="31"/>
      <c r="P293" s="31"/>
      <c r="Q293" s="31"/>
      <c r="R293" s="7"/>
      <c r="S293" s="31" t="s">
        <v>534</v>
      </c>
      <c r="T293" s="31"/>
      <c r="U293" s="36"/>
      <c r="V293" s="530">
        <v>293</v>
      </c>
      <c r="Y293" s="1465"/>
      <c r="Z293" s="26"/>
      <c r="AA293" s="26"/>
      <c r="AB293" s="26"/>
      <c r="AC293" s="26"/>
      <c r="AD293" s="26"/>
    </row>
    <row r="294" spans="1:30" ht="20.100000000000001" customHeight="1" thickBot="1" x14ac:dyDescent="0.2">
      <c r="A294" s="29"/>
      <c r="B294" s="30"/>
      <c r="C294" s="1611"/>
      <c r="D294" s="1612"/>
      <c r="E294" s="1612"/>
      <c r="F294" s="1612"/>
      <c r="G294" s="1612"/>
      <c r="H294" s="1613"/>
      <c r="I294" s="386"/>
      <c r="J294" s="31" t="s">
        <v>534</v>
      </c>
      <c r="K294" s="31"/>
      <c r="L294" s="31"/>
      <c r="M294" s="31"/>
      <c r="N294" s="31"/>
      <c r="O294" s="31"/>
      <c r="P294" s="31"/>
      <c r="Q294" s="31"/>
      <c r="R294" s="7"/>
      <c r="S294" s="31" t="s">
        <v>534</v>
      </c>
      <c r="T294" s="31"/>
      <c r="U294" s="36"/>
      <c r="V294" s="530">
        <v>294</v>
      </c>
      <c r="Y294" s="1465"/>
      <c r="Z294" s="26"/>
      <c r="AA294" s="26"/>
      <c r="AB294" s="26"/>
      <c r="AC294" s="26"/>
      <c r="AD294" s="26"/>
    </row>
    <row r="295" spans="1:30" ht="20.100000000000001" customHeight="1" thickBot="1" x14ac:dyDescent="0.2">
      <c r="A295" s="29"/>
      <c r="B295" s="30"/>
      <c r="C295" s="1611"/>
      <c r="D295" s="1612"/>
      <c r="E295" s="1612"/>
      <c r="F295" s="1612"/>
      <c r="G295" s="1612"/>
      <c r="H295" s="1613"/>
      <c r="I295" s="386"/>
      <c r="J295" s="31" t="s">
        <v>534</v>
      </c>
      <c r="K295" s="31"/>
      <c r="L295" s="31"/>
      <c r="M295" s="31"/>
      <c r="N295" s="31"/>
      <c r="O295" s="31"/>
      <c r="P295" s="31"/>
      <c r="Q295" s="31"/>
      <c r="R295" s="7"/>
      <c r="S295" s="31" t="s">
        <v>534</v>
      </c>
      <c r="T295" s="31"/>
      <c r="U295" s="36"/>
      <c r="V295" s="530">
        <v>295</v>
      </c>
      <c r="Y295" s="1465"/>
      <c r="Z295" s="26"/>
      <c r="AA295" s="26"/>
      <c r="AB295" s="26"/>
      <c r="AC295" s="26"/>
      <c r="AD295" s="26"/>
    </row>
    <row r="296" spans="1:30" ht="20.100000000000001" customHeight="1" thickBot="1" x14ac:dyDescent="0.2">
      <c r="A296" s="29"/>
      <c r="B296" s="30"/>
      <c r="C296" s="1611"/>
      <c r="D296" s="1612"/>
      <c r="E296" s="1612"/>
      <c r="F296" s="1612"/>
      <c r="G296" s="1612"/>
      <c r="H296" s="1613"/>
      <c r="I296" s="386"/>
      <c r="J296" s="31" t="s">
        <v>534</v>
      </c>
      <c r="K296" s="31"/>
      <c r="L296" s="31"/>
      <c r="M296" s="31"/>
      <c r="N296" s="31"/>
      <c r="O296" s="31"/>
      <c r="P296" s="31"/>
      <c r="Q296" s="31"/>
      <c r="R296" s="7"/>
      <c r="S296" s="31" t="s">
        <v>534</v>
      </c>
      <c r="T296" s="31"/>
      <c r="U296" s="36"/>
      <c r="V296" s="530">
        <v>296</v>
      </c>
      <c r="Y296" s="1465"/>
      <c r="Z296" s="26"/>
      <c r="AA296" s="26"/>
      <c r="AB296" s="26"/>
      <c r="AC296" s="26"/>
      <c r="AD296" s="26"/>
    </row>
    <row r="297" spans="1:30" ht="20.100000000000001" customHeight="1" x14ac:dyDescent="0.15">
      <c r="A297" s="29"/>
      <c r="B297" s="30"/>
      <c r="C297" s="34"/>
      <c r="D297" s="34"/>
      <c r="E297" s="34"/>
      <c r="F297" s="35"/>
      <c r="G297" s="622"/>
      <c r="H297" s="64"/>
      <c r="I297" s="46"/>
      <c r="J297" s="31"/>
      <c r="K297" s="31"/>
      <c r="L297" s="31"/>
      <c r="M297" s="31"/>
      <c r="N297" s="31"/>
      <c r="O297" s="31"/>
      <c r="P297" s="31"/>
      <c r="Q297" s="31"/>
      <c r="R297" s="46"/>
      <c r="S297" s="31"/>
      <c r="T297" s="31"/>
      <c r="U297" s="36"/>
      <c r="V297" s="530">
        <v>297</v>
      </c>
      <c r="Y297" s="1465"/>
      <c r="Z297" s="26"/>
      <c r="AA297" s="26"/>
      <c r="AB297" s="26"/>
      <c r="AC297" s="26"/>
      <c r="AD297" s="26"/>
    </row>
    <row r="298" spans="1:30" ht="20.100000000000001" customHeight="1" thickBot="1" x14ac:dyDescent="0.2">
      <c r="A298" s="29"/>
      <c r="B298" s="33" t="s">
        <v>486</v>
      </c>
      <c r="C298" s="30"/>
      <c r="D298" s="30"/>
      <c r="E298" s="30"/>
      <c r="F298" s="31"/>
      <c r="G298" s="557"/>
      <c r="H298" s="466"/>
      <c r="I298" s="65"/>
      <c r="J298" s="31"/>
      <c r="K298" s="31"/>
      <c r="L298" s="31"/>
      <c r="M298" s="31"/>
      <c r="N298" s="31"/>
      <c r="O298" s="31"/>
      <c r="P298" s="31"/>
      <c r="Q298" s="31"/>
      <c r="R298" s="65"/>
      <c r="S298" s="31"/>
      <c r="T298" s="31"/>
      <c r="U298" s="36"/>
      <c r="V298" s="530">
        <v>298</v>
      </c>
      <c r="Y298" s="1465"/>
      <c r="Z298" s="26"/>
      <c r="AA298" s="26"/>
      <c r="AB298" s="26"/>
      <c r="AC298" s="26"/>
      <c r="AD298" s="26"/>
    </row>
    <row r="299" spans="1:30" ht="19.5" customHeight="1" thickBot="1" x14ac:dyDescent="0.2">
      <c r="A299" s="29"/>
      <c r="B299" s="33"/>
      <c r="C299" s="30" t="s">
        <v>329</v>
      </c>
      <c r="D299" s="30"/>
      <c r="E299" s="30"/>
      <c r="F299" s="31"/>
      <c r="G299" s="557"/>
      <c r="H299" s="466"/>
      <c r="I299" s="386">
        <v>0</v>
      </c>
      <c r="J299" s="31" t="s">
        <v>534</v>
      </c>
      <c r="K299" s="31"/>
      <c r="L299" s="31"/>
      <c r="M299" s="31"/>
      <c r="N299" s="31"/>
      <c r="O299" s="31"/>
      <c r="P299" s="31"/>
      <c r="Q299" s="31"/>
      <c r="R299" s="7">
        <v>6</v>
      </c>
      <c r="S299" s="31" t="s">
        <v>534</v>
      </c>
      <c r="T299" s="31"/>
      <c r="U299" s="36"/>
      <c r="V299" s="530">
        <v>299</v>
      </c>
      <c r="W299" s="226" t="str">
        <f>IF(OR(I299="",R299=""),"未入力あり","✔")</f>
        <v>✔</v>
      </c>
      <c r="Y299" s="1465"/>
      <c r="Z299" s="26"/>
      <c r="AA299" s="26"/>
      <c r="AB299" s="26"/>
      <c r="AC299" s="26"/>
      <c r="AD299" s="26"/>
    </row>
    <row r="300" spans="1:30" ht="20.100000000000001" customHeight="1" thickBot="1" x14ac:dyDescent="0.2">
      <c r="A300" s="29"/>
      <c r="B300" s="33"/>
      <c r="C300" s="30" t="s">
        <v>694</v>
      </c>
      <c r="D300" s="30"/>
      <c r="E300" s="30"/>
      <c r="F300" s="31"/>
      <c r="G300" s="557"/>
      <c r="H300" s="66"/>
      <c r="I300" s="386">
        <v>0.4</v>
      </c>
      <c r="J300" s="31" t="s">
        <v>534</v>
      </c>
      <c r="K300" s="31"/>
      <c r="L300" s="31"/>
      <c r="M300" s="31"/>
      <c r="N300" s="31"/>
      <c r="O300" s="31"/>
      <c r="P300" s="31"/>
      <c r="Q300" s="31"/>
      <c r="R300" s="7">
        <v>0</v>
      </c>
      <c r="S300" s="31" t="s">
        <v>534</v>
      </c>
      <c r="T300" s="31"/>
      <c r="U300" s="36"/>
      <c r="V300" s="530">
        <v>300</v>
      </c>
      <c r="W300" s="226" t="str">
        <f>IF(OR(I300="",R300=""),"未入力あり","✔")</f>
        <v>✔</v>
      </c>
      <c r="Y300" s="1465"/>
      <c r="Z300" s="26"/>
      <c r="AA300" s="26"/>
      <c r="AB300" s="26"/>
      <c r="AC300" s="26"/>
      <c r="AD300" s="26"/>
    </row>
    <row r="301" spans="1:30" ht="20.100000000000001" customHeight="1" thickBot="1" x14ac:dyDescent="0.2">
      <c r="A301" s="29"/>
      <c r="B301" s="30"/>
      <c r="C301" s="30" t="s">
        <v>390</v>
      </c>
      <c r="D301" s="30"/>
      <c r="E301" s="30"/>
      <c r="F301" s="31"/>
      <c r="G301" s="557"/>
      <c r="H301" s="66"/>
      <c r="I301" s="386">
        <v>0</v>
      </c>
      <c r="J301" s="31" t="s">
        <v>534</v>
      </c>
      <c r="K301" s="31"/>
      <c r="L301" s="31"/>
      <c r="M301" s="31"/>
      <c r="N301" s="31"/>
      <c r="O301" s="31"/>
      <c r="P301" s="31"/>
      <c r="Q301" s="31"/>
      <c r="R301" s="7">
        <v>3</v>
      </c>
      <c r="S301" s="31" t="s">
        <v>534</v>
      </c>
      <c r="T301" s="31"/>
      <c r="U301" s="36"/>
      <c r="V301" s="530">
        <v>301</v>
      </c>
      <c r="W301" s="226" t="str">
        <f>IF(OR(I301="",R301=""),"未入力あり","✔")</f>
        <v>✔</v>
      </c>
      <c r="Y301" s="1465"/>
      <c r="Z301" s="26"/>
      <c r="AA301" s="26"/>
      <c r="AB301" s="26"/>
      <c r="AC301" s="26"/>
      <c r="AD301" s="26"/>
    </row>
    <row r="302" spans="1:30" ht="20.100000000000001" customHeight="1" thickBot="1" x14ac:dyDescent="0.2">
      <c r="A302" s="29" t="s">
        <v>2018</v>
      </c>
      <c r="B302" s="30"/>
      <c r="C302" s="30"/>
      <c r="D302" s="30"/>
      <c r="E302" s="30"/>
      <c r="F302" s="31"/>
      <c r="G302" s="557"/>
      <c r="H302" s="466"/>
      <c r="I302" s="45"/>
      <c r="J302" s="13"/>
      <c r="K302" s="13"/>
      <c r="L302" s="13"/>
      <c r="M302" s="13"/>
      <c r="N302" s="13"/>
      <c r="O302" s="13"/>
      <c r="P302" s="13"/>
      <c r="Q302" s="13"/>
      <c r="R302" s="45"/>
      <c r="S302" s="13"/>
      <c r="T302" s="31"/>
      <c r="U302" s="36"/>
      <c r="V302" s="530">
        <v>302</v>
      </c>
      <c r="Y302" s="1465"/>
      <c r="Z302" s="26"/>
      <c r="AA302" s="26"/>
      <c r="AB302" s="26"/>
      <c r="AC302" s="26"/>
      <c r="AD302" s="26"/>
    </row>
    <row r="303" spans="1:30" ht="20.100000000000001" customHeight="1" thickBot="1" x14ac:dyDescent="0.2">
      <c r="A303" s="29"/>
      <c r="B303" s="30" t="s">
        <v>1608</v>
      </c>
      <c r="C303" s="30"/>
      <c r="D303" s="30"/>
      <c r="E303" s="30"/>
      <c r="F303" s="31"/>
      <c r="G303" s="557"/>
      <c r="H303" s="466"/>
      <c r="I303" s="45"/>
      <c r="J303" s="13"/>
      <c r="K303" s="13"/>
      <c r="L303" s="13"/>
      <c r="M303" s="13"/>
      <c r="N303" s="13"/>
      <c r="O303" s="13"/>
      <c r="P303" s="13"/>
      <c r="Q303" s="13"/>
      <c r="R303" s="6" t="s">
        <v>2319</v>
      </c>
      <c r="S303" s="623" t="s">
        <v>590</v>
      </c>
      <c r="T303" s="31"/>
      <c r="U303" s="36"/>
      <c r="V303" s="530">
        <v>303</v>
      </c>
      <c r="W303" s="226" t="str">
        <f>IF(R303="","未入力あり","✔")</f>
        <v>✔</v>
      </c>
      <c r="Y303" s="1465"/>
      <c r="Z303" s="26"/>
      <c r="AA303" s="26"/>
      <c r="AB303" s="26"/>
      <c r="AC303" s="26"/>
      <c r="AD303" s="26"/>
    </row>
    <row r="304" spans="1:30" ht="20.100000000000001" customHeight="1" thickBot="1" x14ac:dyDescent="0.2">
      <c r="A304" s="29"/>
      <c r="B304" s="30" t="s">
        <v>1609</v>
      </c>
      <c r="C304" s="30"/>
      <c r="D304" s="30"/>
      <c r="E304" s="30"/>
      <c r="F304" s="31"/>
      <c r="G304" s="557"/>
      <c r="H304" s="52"/>
      <c r="I304" s="45"/>
      <c r="J304" s="13"/>
      <c r="K304" s="13"/>
      <c r="L304" s="13"/>
      <c r="M304" s="13"/>
      <c r="N304" s="13"/>
      <c r="O304" s="13"/>
      <c r="P304" s="13"/>
      <c r="Q304" s="13"/>
      <c r="R304" s="45"/>
      <c r="S304" s="13"/>
      <c r="T304" s="31"/>
      <c r="U304" s="36"/>
      <c r="V304" s="530">
        <v>304</v>
      </c>
      <c r="Y304" s="1465"/>
      <c r="Z304" s="26"/>
      <c r="AA304" s="26"/>
      <c r="AB304" s="26"/>
      <c r="AC304" s="26"/>
      <c r="AD304" s="26"/>
    </row>
    <row r="305" spans="1:30" ht="20.100000000000001" customHeight="1" thickBot="1" x14ac:dyDescent="0.2">
      <c r="A305" s="29"/>
      <c r="B305" s="30"/>
      <c r="C305" s="30" t="s">
        <v>488</v>
      </c>
      <c r="D305" s="30"/>
      <c r="E305" s="30"/>
      <c r="F305" s="31"/>
      <c r="G305" s="557"/>
      <c r="H305" s="6" t="s">
        <v>438</v>
      </c>
      <c r="I305" s="623" t="s">
        <v>695</v>
      </c>
      <c r="J305" s="67"/>
      <c r="K305" s="67"/>
      <c r="L305" s="67"/>
      <c r="M305" s="67"/>
      <c r="N305" s="67"/>
      <c r="O305" s="67"/>
      <c r="P305" s="67"/>
      <c r="Q305" s="67" t="s">
        <v>349</v>
      </c>
      <c r="R305" s="7">
        <v>12</v>
      </c>
      <c r="S305" s="1621" t="s">
        <v>2269</v>
      </c>
      <c r="T305" s="1622"/>
      <c r="U305" s="1623"/>
      <c r="V305" s="530">
        <v>305</v>
      </c>
      <c r="W305" s="226" t="str">
        <f>IF(OR(H305="",R305=""),"未入力あり","✔")</f>
        <v>✔</v>
      </c>
      <c r="Y305" s="1465"/>
      <c r="Z305" s="26"/>
      <c r="AA305" s="26"/>
      <c r="AB305" s="26"/>
      <c r="AC305" s="26"/>
      <c r="AD305" s="26"/>
    </row>
    <row r="306" spans="1:30" ht="20.100000000000001" customHeight="1" thickBot="1" x14ac:dyDescent="0.2">
      <c r="A306" s="29"/>
      <c r="B306" s="30"/>
      <c r="C306" s="33" t="s">
        <v>501</v>
      </c>
      <c r="D306" s="30"/>
      <c r="E306" s="30"/>
      <c r="F306" s="31"/>
      <c r="G306" s="557"/>
      <c r="H306" s="6" t="s">
        <v>438</v>
      </c>
      <c r="I306" s="623" t="s">
        <v>696</v>
      </c>
      <c r="J306" s="67"/>
      <c r="K306" s="67"/>
      <c r="L306" s="67"/>
      <c r="M306" s="67"/>
      <c r="N306" s="67"/>
      <c r="O306" s="67"/>
      <c r="P306" s="67"/>
      <c r="Q306" s="67" t="s">
        <v>349</v>
      </c>
      <c r="R306" s="7">
        <v>12</v>
      </c>
      <c r="S306" s="1621" t="s">
        <v>2269</v>
      </c>
      <c r="T306" s="1622"/>
      <c r="U306" s="1623"/>
      <c r="V306" s="530">
        <v>306</v>
      </c>
      <c r="W306" s="226" t="str">
        <f>IF(OR(H306="",R306=""),"未入力あり","✔")</f>
        <v>✔</v>
      </c>
      <c r="Y306" s="1465"/>
      <c r="Z306" s="26"/>
      <c r="AA306" s="26"/>
      <c r="AB306" s="26"/>
      <c r="AC306" s="26"/>
      <c r="AD306" s="26"/>
    </row>
    <row r="307" spans="1:30" ht="20.100000000000001" customHeight="1" thickBot="1" x14ac:dyDescent="0.2">
      <c r="A307" s="29"/>
      <c r="B307" s="30"/>
      <c r="C307" s="33" t="s">
        <v>1028</v>
      </c>
      <c r="D307" s="30"/>
      <c r="E307" s="30"/>
      <c r="F307" s="31"/>
      <c r="G307" s="557"/>
      <c r="H307" s="6" t="s">
        <v>438</v>
      </c>
      <c r="I307" s="623" t="s">
        <v>589</v>
      </c>
      <c r="J307" s="67"/>
      <c r="K307" s="67"/>
      <c r="L307" s="67"/>
      <c r="M307" s="67"/>
      <c r="N307" s="67"/>
      <c r="O307" s="67"/>
      <c r="P307" s="67"/>
      <c r="Q307" s="67" t="s">
        <v>349</v>
      </c>
      <c r="R307" s="7">
        <v>12</v>
      </c>
      <c r="S307" s="1621" t="s">
        <v>2269</v>
      </c>
      <c r="T307" s="1622"/>
      <c r="U307" s="1623"/>
      <c r="V307" s="530">
        <v>307</v>
      </c>
      <c r="W307" s="226" t="str">
        <f>IF(OR(H307="",R307=""),"未入力あり","✔")</f>
        <v>✔</v>
      </c>
      <c r="Y307" s="1465"/>
      <c r="Z307" s="26"/>
      <c r="AA307" s="26"/>
      <c r="AB307" s="26"/>
      <c r="AC307" s="26"/>
      <c r="AD307" s="26"/>
    </row>
    <row r="308" spans="1:30" ht="20.100000000000001" customHeight="1" x14ac:dyDescent="0.15">
      <c r="A308" s="29"/>
      <c r="B308" s="30"/>
      <c r="C308" s="33"/>
      <c r="D308" s="30"/>
      <c r="E308" s="30"/>
      <c r="F308" s="31"/>
      <c r="G308" s="557"/>
      <c r="H308" s="466"/>
      <c r="I308" s="45"/>
      <c r="J308" s="13"/>
      <c r="K308" s="13"/>
      <c r="L308" s="13"/>
      <c r="M308" s="13"/>
      <c r="N308" s="13"/>
      <c r="O308" s="13"/>
      <c r="P308" s="13"/>
      <c r="Q308" s="13"/>
      <c r="R308" s="45"/>
      <c r="S308" s="623"/>
      <c r="T308" s="41"/>
      <c r="U308" s="36"/>
      <c r="V308" s="530">
        <v>308</v>
      </c>
      <c r="Y308" s="1465"/>
      <c r="Z308" s="26"/>
      <c r="AA308" s="26"/>
      <c r="AB308" s="26"/>
      <c r="AC308" s="26"/>
      <c r="AD308" s="26"/>
    </row>
    <row r="309" spans="1:30" ht="20.100000000000001" customHeight="1" x14ac:dyDescent="0.15">
      <c r="A309" s="29" t="s">
        <v>2019</v>
      </c>
      <c r="B309" s="30"/>
      <c r="C309" s="30"/>
      <c r="D309" s="30"/>
      <c r="E309" s="30"/>
      <c r="F309" s="31"/>
      <c r="G309" s="557"/>
      <c r="H309" s="466"/>
      <c r="I309" s="45"/>
      <c r="J309" s="13"/>
      <c r="K309" s="13"/>
      <c r="L309" s="13"/>
      <c r="M309" s="13"/>
      <c r="N309" s="13"/>
      <c r="O309" s="13"/>
      <c r="P309" s="13"/>
      <c r="Q309" s="13"/>
      <c r="R309" s="45"/>
      <c r="S309" s="13"/>
      <c r="T309" s="31"/>
      <c r="U309" s="36"/>
      <c r="V309" s="530">
        <v>309</v>
      </c>
      <c r="Y309" s="1465"/>
      <c r="Z309" s="1654"/>
      <c r="AA309" s="26"/>
      <c r="AB309" s="26"/>
      <c r="AC309" s="26"/>
      <c r="AD309" s="26"/>
    </row>
    <row r="310" spans="1:30" ht="20.100000000000001" customHeight="1" thickBot="1" x14ac:dyDescent="0.2">
      <c r="A310" s="29"/>
      <c r="B310" s="33" t="s">
        <v>697</v>
      </c>
      <c r="C310" s="33" t="s">
        <v>615</v>
      </c>
      <c r="D310" s="44"/>
      <c r="E310" s="30"/>
      <c r="F310" s="30"/>
      <c r="G310" s="557" t="s">
        <v>698</v>
      </c>
      <c r="H310" s="466"/>
      <c r="I310" s="45"/>
      <c r="J310" s="13"/>
      <c r="K310" s="13"/>
      <c r="L310" s="13"/>
      <c r="M310" s="13"/>
      <c r="N310" s="13"/>
      <c r="O310" s="13"/>
      <c r="P310" s="13"/>
      <c r="Q310" s="13"/>
      <c r="R310" s="45"/>
      <c r="S310" s="13"/>
      <c r="T310" s="31"/>
      <c r="U310" s="36"/>
      <c r="V310" s="530">
        <v>310</v>
      </c>
      <c r="Y310" s="1465"/>
      <c r="Z310" s="1654"/>
      <c r="AA310" s="26"/>
      <c r="AB310" s="26"/>
      <c r="AC310" s="26"/>
      <c r="AD310" s="26"/>
    </row>
    <row r="311" spans="1:30" ht="20.100000000000001" customHeight="1" thickBot="1" x14ac:dyDescent="0.2">
      <c r="A311" s="29"/>
      <c r="B311" s="44"/>
      <c r="C311" s="33"/>
      <c r="D311" s="33" t="s">
        <v>2091</v>
      </c>
      <c r="E311" s="31"/>
      <c r="F311" s="31"/>
      <c r="G311" s="557"/>
      <c r="H311" s="466"/>
      <c r="I311" s="45"/>
      <c r="J311" s="13"/>
      <c r="K311" s="13"/>
      <c r="L311" s="13"/>
      <c r="M311" s="13"/>
      <c r="N311" s="13"/>
      <c r="O311" s="13"/>
      <c r="P311" s="13"/>
      <c r="Q311" s="13"/>
      <c r="R311" s="498">
        <v>8679</v>
      </c>
      <c r="S311" s="31" t="s">
        <v>477</v>
      </c>
      <c r="T311" s="30"/>
      <c r="U311" s="37"/>
      <c r="V311" s="530">
        <v>311</v>
      </c>
      <c r="W311" s="226" t="str">
        <f>IF(R311="","未入力あり","✔")</f>
        <v>✔</v>
      </c>
      <c r="Y311" s="1465"/>
      <c r="Z311" s="1654"/>
      <c r="AA311" s="26"/>
      <c r="AB311" s="26"/>
      <c r="AC311" s="26"/>
      <c r="AD311" s="26"/>
    </row>
    <row r="312" spans="1:30" ht="20.100000000000001" customHeight="1" thickBot="1" x14ac:dyDescent="0.2">
      <c r="A312" s="29"/>
      <c r="B312" s="44"/>
      <c r="C312" s="33"/>
      <c r="D312" s="30"/>
      <c r="E312" s="33" t="s">
        <v>2092</v>
      </c>
      <c r="F312" s="33"/>
      <c r="G312" s="557"/>
      <c r="H312" s="466"/>
      <c r="I312" s="45"/>
      <c r="J312" s="13"/>
      <c r="K312" s="13"/>
      <c r="L312" s="13"/>
      <c r="M312" s="13"/>
      <c r="N312" s="13"/>
      <c r="O312" s="13"/>
      <c r="P312" s="13"/>
      <c r="Q312" s="13"/>
      <c r="R312" s="498">
        <v>2458</v>
      </c>
      <c r="S312" s="31" t="s">
        <v>477</v>
      </c>
      <c r="T312" s="30"/>
      <c r="U312" s="37"/>
      <c r="V312" s="530">
        <v>312</v>
      </c>
      <c r="W312" s="226" t="str">
        <f>IF(R312="","未入力あり","✔")</f>
        <v>✔</v>
      </c>
      <c r="Y312" s="1465"/>
      <c r="Z312" s="1654"/>
      <c r="AA312" s="26"/>
      <c r="AB312" s="26"/>
      <c r="AC312" s="26"/>
      <c r="AD312" s="26"/>
    </row>
    <row r="313" spans="1:30" ht="20.100000000000001" customHeight="1" thickBot="1" x14ac:dyDescent="0.2">
      <c r="A313" s="29"/>
      <c r="B313" s="44"/>
      <c r="C313" s="33"/>
      <c r="D313" s="33"/>
      <c r="E313" s="33" t="s">
        <v>470</v>
      </c>
      <c r="F313" s="33"/>
      <c r="G313" s="557"/>
      <c r="H313" s="466"/>
      <c r="I313" s="45"/>
      <c r="J313" s="13"/>
      <c r="K313" s="13"/>
      <c r="L313" s="13"/>
      <c r="M313" s="13"/>
      <c r="N313" s="13"/>
      <c r="O313" s="13"/>
      <c r="P313" s="13"/>
      <c r="Q313" s="13"/>
      <c r="R313" s="1047">
        <f>IF(ISERROR(R312/R311*100),"",R312/R311*100)</f>
        <v>28.32123516534163</v>
      </c>
      <c r="S313" s="31" t="s">
        <v>699</v>
      </c>
      <c r="T313" s="30"/>
      <c r="U313" s="37"/>
      <c r="V313" s="530">
        <v>313</v>
      </c>
      <c r="W313" s="226"/>
      <c r="Y313" s="1465"/>
      <c r="Z313" s="1654"/>
      <c r="AA313" s="26"/>
      <c r="AB313" s="26"/>
      <c r="AC313" s="26"/>
      <c r="AD313" s="26"/>
    </row>
    <row r="314" spans="1:30" ht="20.100000000000001" customHeight="1" thickBot="1" x14ac:dyDescent="0.2">
      <c r="A314" s="29"/>
      <c r="B314" s="44"/>
      <c r="C314" s="33"/>
      <c r="D314" s="33" t="s">
        <v>700</v>
      </c>
      <c r="E314" s="33"/>
      <c r="F314" s="33" t="s">
        <v>1606</v>
      </c>
      <c r="G314" s="557"/>
      <c r="H314" s="466"/>
      <c r="I314" s="45"/>
      <c r="J314" s="13"/>
      <c r="K314" s="13"/>
      <c r="L314" s="13"/>
      <c r="M314" s="13"/>
      <c r="N314" s="13"/>
      <c r="O314" s="13"/>
      <c r="P314" s="13"/>
      <c r="Q314" s="13"/>
      <c r="R314" s="498">
        <v>758</v>
      </c>
      <c r="S314" s="31" t="s">
        <v>477</v>
      </c>
      <c r="T314" s="30"/>
      <c r="U314" s="37"/>
      <c r="V314" s="530">
        <v>314</v>
      </c>
      <c r="W314" s="226" t="str">
        <f t="shared" ref="W314:W320" si="9">IF(R314="","未入力あり","✔")</f>
        <v>✔</v>
      </c>
      <c r="Y314" s="1465"/>
      <c r="Z314" s="1654"/>
      <c r="AA314" s="26"/>
      <c r="AB314" s="26"/>
      <c r="AC314" s="26"/>
      <c r="AD314" s="26"/>
    </row>
    <row r="315" spans="1:30" ht="20.100000000000001" customHeight="1" thickBot="1" x14ac:dyDescent="0.2">
      <c r="A315" s="29"/>
      <c r="B315" s="44"/>
      <c r="C315" s="33"/>
      <c r="D315" s="33" t="s">
        <v>701</v>
      </c>
      <c r="E315" s="30"/>
      <c r="F315" s="30" t="s">
        <v>170</v>
      </c>
      <c r="G315" s="557"/>
      <c r="H315" s="466"/>
      <c r="I315" s="45"/>
      <c r="J315" s="13"/>
      <c r="K315" s="13"/>
      <c r="L315" s="13"/>
      <c r="M315" s="13"/>
      <c r="N315" s="13"/>
      <c r="O315" s="13"/>
      <c r="P315" s="13"/>
      <c r="Q315" s="13"/>
      <c r="R315" s="498">
        <v>154</v>
      </c>
      <c r="S315" s="31" t="s">
        <v>477</v>
      </c>
      <c r="T315" s="30"/>
      <c r="U315" s="37"/>
      <c r="V315" s="530">
        <v>315</v>
      </c>
      <c r="W315" s="226" t="str">
        <f t="shared" si="9"/>
        <v>✔</v>
      </c>
      <c r="Y315" s="1465"/>
      <c r="Z315" s="1654"/>
      <c r="AA315" s="26"/>
      <c r="AB315" s="26"/>
      <c r="AC315" s="26"/>
      <c r="AD315" s="26"/>
    </row>
    <row r="316" spans="1:30" ht="20.100000000000001" customHeight="1" thickBot="1" x14ac:dyDescent="0.2">
      <c r="A316" s="29"/>
      <c r="B316" s="44"/>
      <c r="C316" s="33"/>
      <c r="D316" s="33" t="s">
        <v>702</v>
      </c>
      <c r="E316" s="33"/>
      <c r="F316" s="33" t="s">
        <v>171</v>
      </c>
      <c r="G316" s="557"/>
      <c r="H316" s="466"/>
      <c r="I316" s="45"/>
      <c r="J316" s="13"/>
      <c r="K316" s="13"/>
      <c r="L316" s="13"/>
      <c r="M316" s="13"/>
      <c r="N316" s="13"/>
      <c r="O316" s="13"/>
      <c r="P316" s="13"/>
      <c r="Q316" s="13"/>
      <c r="R316" s="498">
        <v>199</v>
      </c>
      <c r="S316" s="31" t="s">
        <v>477</v>
      </c>
      <c r="T316" s="30"/>
      <c r="U316" s="37"/>
      <c r="V316" s="530">
        <v>316</v>
      </c>
      <c r="W316" s="226" t="str">
        <f t="shared" si="9"/>
        <v>✔</v>
      </c>
      <c r="Y316" s="1465"/>
      <c r="Z316" s="1654"/>
      <c r="AA316" s="26"/>
      <c r="AB316" s="26"/>
      <c r="AC316" s="26"/>
      <c r="AD316" s="26"/>
    </row>
    <row r="317" spans="1:30" ht="20.100000000000001" customHeight="1" thickBot="1" x14ac:dyDescent="0.2">
      <c r="A317" s="29"/>
      <c r="B317" s="44"/>
      <c r="C317" s="33"/>
      <c r="D317" s="33" t="s">
        <v>622</v>
      </c>
      <c r="E317" s="33"/>
      <c r="F317" s="33" t="s">
        <v>172</v>
      </c>
      <c r="G317" s="557"/>
      <c r="H317" s="466"/>
      <c r="I317" s="45"/>
      <c r="J317" s="13"/>
      <c r="K317" s="13"/>
      <c r="L317" s="13"/>
      <c r="M317" s="13"/>
      <c r="N317" s="13"/>
      <c r="O317" s="13"/>
      <c r="P317" s="13"/>
      <c r="Q317" s="13"/>
      <c r="R317" s="498">
        <v>149</v>
      </c>
      <c r="S317" s="31" t="s">
        <v>477</v>
      </c>
      <c r="T317" s="30"/>
      <c r="U317" s="37"/>
      <c r="V317" s="530">
        <v>317</v>
      </c>
      <c r="W317" s="226" t="str">
        <f t="shared" si="9"/>
        <v>✔</v>
      </c>
      <c r="Y317" s="1465"/>
      <c r="Z317" s="1654"/>
      <c r="AA317" s="26"/>
      <c r="AB317" s="26"/>
      <c r="AC317" s="26"/>
      <c r="AD317" s="26"/>
    </row>
    <row r="318" spans="1:30" ht="20.25" customHeight="1" thickBot="1" x14ac:dyDescent="0.2">
      <c r="A318" s="29"/>
      <c r="B318" s="44"/>
      <c r="C318" s="33"/>
      <c r="D318" s="33"/>
      <c r="E318" s="33"/>
      <c r="F318" s="33" t="s">
        <v>173</v>
      </c>
      <c r="G318" s="557"/>
      <c r="H318" s="466"/>
      <c r="I318" s="45"/>
      <c r="J318" s="13"/>
      <c r="K318" s="13"/>
      <c r="L318" s="13"/>
      <c r="M318" s="13"/>
      <c r="N318" s="13"/>
      <c r="O318" s="13"/>
      <c r="P318" s="13"/>
      <c r="Q318" s="282"/>
      <c r="R318" s="498">
        <v>113</v>
      </c>
      <c r="S318" s="31" t="s">
        <v>477</v>
      </c>
      <c r="T318" s="30"/>
      <c r="U318" s="37"/>
      <c r="V318" s="530">
        <v>318</v>
      </c>
      <c r="W318" s="226" t="str">
        <f t="shared" si="9"/>
        <v>✔</v>
      </c>
      <c r="Y318" s="1465"/>
      <c r="Z318" s="1654"/>
      <c r="AA318" s="26"/>
      <c r="AB318" s="26"/>
      <c r="AC318" s="26"/>
      <c r="AD318" s="26"/>
    </row>
    <row r="319" spans="1:30" ht="20.100000000000001" customHeight="1" thickBot="1" x14ac:dyDescent="0.2">
      <c r="A319" s="29"/>
      <c r="B319" s="971"/>
      <c r="C319" s="972"/>
      <c r="D319" s="972" t="s">
        <v>2093</v>
      </c>
      <c r="E319" s="51"/>
      <c r="F319" s="51"/>
      <c r="G319" s="538"/>
      <c r="H319" s="52"/>
      <c r="I319" s="53"/>
      <c r="J319" s="973"/>
      <c r="K319" s="973"/>
      <c r="L319" s="973"/>
      <c r="M319" s="973"/>
      <c r="N319" s="973"/>
      <c r="O319" s="973"/>
      <c r="P319" s="973"/>
      <c r="Q319" s="973"/>
      <c r="R319" s="498">
        <v>46519</v>
      </c>
      <c r="S319" s="31" t="s">
        <v>477</v>
      </c>
      <c r="T319" s="30"/>
      <c r="U319" s="37"/>
      <c r="V319" s="530">
        <v>319</v>
      </c>
      <c r="W319" s="226" t="str">
        <f t="shared" si="9"/>
        <v>✔</v>
      </c>
      <c r="Y319" s="1465"/>
      <c r="Z319" s="970"/>
      <c r="AA319" s="26"/>
      <c r="AB319" s="26"/>
      <c r="AC319" s="26"/>
      <c r="AD319" s="26"/>
    </row>
    <row r="320" spans="1:30" ht="20.100000000000001" customHeight="1" thickBot="1" x14ac:dyDescent="0.2">
      <c r="A320" s="1451"/>
      <c r="B320" s="1452"/>
      <c r="C320" s="974"/>
      <c r="D320" s="974" t="s">
        <v>2094</v>
      </c>
      <c r="E320" s="975"/>
      <c r="F320" s="975"/>
      <c r="G320" s="976"/>
      <c r="H320" s="977"/>
      <c r="I320" s="978"/>
      <c r="J320" s="979"/>
      <c r="K320" s="979"/>
      <c r="L320" s="979"/>
      <c r="M320" s="979"/>
      <c r="N320" s="979"/>
      <c r="O320" s="979"/>
      <c r="P320" s="979"/>
      <c r="Q320" s="979"/>
      <c r="R320" s="498">
        <v>223</v>
      </c>
      <c r="S320" s="31" t="s">
        <v>477</v>
      </c>
      <c r="T320" s="30"/>
      <c r="U320" s="37"/>
      <c r="V320" s="530">
        <v>320</v>
      </c>
      <c r="W320" s="226" t="str">
        <f t="shared" si="9"/>
        <v>✔</v>
      </c>
      <c r="Y320" s="1465"/>
      <c r="Z320" s="970"/>
      <c r="AA320" s="26"/>
      <c r="AB320" s="26"/>
      <c r="AC320" s="26"/>
      <c r="AD320" s="26"/>
    </row>
    <row r="321" spans="1:30" ht="159.94999999999999" customHeight="1" thickBot="1" x14ac:dyDescent="0.2">
      <c r="A321" s="55"/>
      <c r="B321" s="283"/>
      <c r="C321" s="284"/>
      <c r="D321" s="1620" t="s">
        <v>1605</v>
      </c>
      <c r="E321" s="1620"/>
      <c r="F321" s="1620"/>
      <c r="G321" s="1620"/>
      <c r="H321" s="1620"/>
      <c r="I321" s="1620"/>
      <c r="J321" s="1620"/>
      <c r="K321" s="1620"/>
      <c r="L321" s="1620"/>
      <c r="M321" s="1620"/>
      <c r="N321" s="1620"/>
      <c r="O321" s="1620"/>
      <c r="P321" s="1620"/>
      <c r="Q321" s="1620"/>
      <c r="R321" s="1620"/>
      <c r="S321" s="13"/>
      <c r="T321" s="31"/>
      <c r="U321" s="36"/>
      <c r="V321" s="530">
        <v>321</v>
      </c>
      <c r="Y321" s="1465"/>
      <c r="AA321" s="26"/>
      <c r="AB321" s="26"/>
      <c r="AC321" s="26"/>
      <c r="AD321" s="26"/>
    </row>
    <row r="322" spans="1:30" ht="20.100000000000001" customHeight="1" thickBot="1" x14ac:dyDescent="0.2">
      <c r="A322" s="29"/>
      <c r="B322" s="44"/>
      <c r="C322" s="30"/>
      <c r="D322" s="33" t="s">
        <v>2095</v>
      </c>
      <c r="E322" s="30"/>
      <c r="F322" s="31"/>
      <c r="G322" s="557"/>
      <c r="H322" s="466"/>
      <c r="I322" s="45"/>
      <c r="J322" s="13"/>
      <c r="K322" s="13"/>
      <c r="L322" s="13"/>
      <c r="M322" s="13"/>
      <c r="N322" s="13"/>
      <c r="O322" s="13"/>
      <c r="P322" s="13"/>
      <c r="Q322" s="282"/>
      <c r="R322" s="7">
        <v>7</v>
      </c>
      <c r="S322" s="51" t="s">
        <v>255</v>
      </c>
      <c r="T322" s="51"/>
      <c r="U322" s="36"/>
      <c r="V322" s="530">
        <v>322</v>
      </c>
      <c r="W322" s="226" t="str">
        <f>IF(R322="","未入力あり","✔")</f>
        <v>✔</v>
      </c>
      <c r="Y322" s="1465"/>
      <c r="AA322" s="26"/>
      <c r="AB322" s="26"/>
      <c r="AC322" s="26"/>
      <c r="AD322" s="26"/>
    </row>
    <row r="323" spans="1:30" ht="20.100000000000001" customHeight="1" thickBot="1" x14ac:dyDescent="0.2">
      <c r="A323" s="29"/>
      <c r="B323" s="44"/>
      <c r="C323" s="30"/>
      <c r="D323" s="33" t="s">
        <v>2096</v>
      </c>
      <c r="E323" s="30"/>
      <c r="F323" s="31"/>
      <c r="G323" s="557"/>
      <c r="H323" s="466"/>
      <c r="I323" s="45"/>
      <c r="J323" s="13"/>
      <c r="K323" s="13"/>
      <c r="L323" s="13"/>
      <c r="M323" s="13"/>
      <c r="N323" s="13"/>
      <c r="O323" s="13"/>
      <c r="P323" s="13"/>
      <c r="Q323" s="13"/>
      <c r="R323" s="498">
        <v>92</v>
      </c>
      <c r="S323" s="31" t="s">
        <v>255</v>
      </c>
      <c r="T323" s="31"/>
      <c r="U323" s="36"/>
      <c r="V323" s="530">
        <v>323</v>
      </c>
      <c r="W323" s="226" t="str">
        <f>IF(R323="","未入力あり","✔")</f>
        <v>✔</v>
      </c>
      <c r="Y323" s="1465"/>
      <c r="AA323" s="26"/>
      <c r="AB323" s="26"/>
      <c r="AC323" s="26"/>
      <c r="AD323" s="26"/>
    </row>
    <row r="324" spans="1:30" ht="20.100000000000001" customHeight="1" x14ac:dyDescent="0.15">
      <c r="A324" s="29"/>
      <c r="B324" s="30"/>
      <c r="C324" s="33"/>
      <c r="D324" s="33"/>
      <c r="E324" s="557"/>
      <c r="F324" s="30"/>
      <c r="G324" s="30"/>
      <c r="H324" s="466"/>
      <c r="I324" s="45"/>
      <c r="J324" s="13"/>
      <c r="K324" s="13"/>
      <c r="L324" s="13"/>
      <c r="M324" s="13"/>
      <c r="N324" s="13"/>
      <c r="O324" s="13"/>
      <c r="P324" s="13"/>
      <c r="Q324" s="13"/>
      <c r="R324" s="172"/>
      <c r="S324" s="31"/>
      <c r="T324" s="30"/>
      <c r="U324" s="69"/>
      <c r="V324" s="530">
        <v>324</v>
      </c>
      <c r="Y324" s="1465"/>
      <c r="Z324" s="1654"/>
      <c r="AA324" s="26"/>
      <c r="AB324" s="26"/>
      <c r="AC324" s="26"/>
      <c r="AD324" s="26"/>
    </row>
    <row r="325" spans="1:30" ht="19.5" customHeight="1" x14ac:dyDescent="0.15">
      <c r="A325" s="29"/>
      <c r="B325" s="33"/>
      <c r="C325" s="33"/>
      <c r="D325" s="30"/>
      <c r="E325" s="30"/>
      <c r="F325" s="31"/>
      <c r="G325" s="30"/>
      <c r="H325" s="466"/>
      <c r="I325" s="45"/>
      <c r="J325" s="13"/>
      <c r="K325" s="13"/>
      <c r="L325" s="13"/>
      <c r="M325" s="13"/>
      <c r="N325" s="13"/>
      <c r="O325" s="13"/>
      <c r="P325" s="13"/>
      <c r="Q325" s="13"/>
      <c r="R325" s="46"/>
      <c r="S325" s="31"/>
      <c r="T325" s="31"/>
      <c r="U325" s="68"/>
      <c r="V325" s="530">
        <v>325</v>
      </c>
      <c r="Y325" s="1465"/>
      <c r="Z325" s="1654"/>
      <c r="AA325" s="26"/>
      <c r="AB325" s="26"/>
      <c r="AC325" s="26"/>
      <c r="AD325" s="26"/>
    </row>
    <row r="326" spans="1:30" ht="20.100000000000001" customHeight="1" x14ac:dyDescent="0.15">
      <c r="A326" s="29"/>
      <c r="B326" s="33" t="s">
        <v>1093</v>
      </c>
      <c r="C326" s="33" t="s">
        <v>445</v>
      </c>
      <c r="D326" s="44"/>
      <c r="E326" s="30"/>
      <c r="F326" s="30"/>
      <c r="G326" s="557"/>
      <c r="H326" s="466"/>
      <c r="I326" s="45"/>
      <c r="J326" s="13"/>
      <c r="K326" s="13"/>
      <c r="L326" s="13"/>
      <c r="M326" s="13"/>
      <c r="N326" s="13"/>
      <c r="O326" s="13"/>
      <c r="P326" s="13"/>
      <c r="Q326" s="13"/>
      <c r="R326" s="495"/>
      <c r="S326" s="31"/>
      <c r="T326" s="31"/>
      <c r="U326" s="36"/>
      <c r="V326" s="530">
        <v>326</v>
      </c>
      <c r="Y326" s="1465"/>
      <c r="Z326" s="1654"/>
      <c r="AA326" s="26"/>
      <c r="AB326" s="26"/>
      <c r="AC326" s="26"/>
      <c r="AD326" s="26"/>
    </row>
    <row r="327" spans="1:30" ht="20.100000000000001" customHeight="1" thickBot="1" x14ac:dyDescent="0.2">
      <c r="A327" s="29"/>
      <c r="B327" s="44"/>
      <c r="C327" s="33" t="s">
        <v>705</v>
      </c>
      <c r="D327" s="33" t="s">
        <v>487</v>
      </c>
      <c r="E327" s="31"/>
      <c r="F327" s="31"/>
      <c r="G327" s="557"/>
      <c r="H327" s="466"/>
      <c r="I327" s="45"/>
      <c r="J327" s="13"/>
      <c r="K327" s="13"/>
      <c r="L327" s="13"/>
      <c r="M327" s="13"/>
      <c r="N327" s="13"/>
      <c r="O327" s="13"/>
      <c r="P327" s="13"/>
      <c r="Q327" s="13"/>
      <c r="R327" s="495"/>
      <c r="S327" s="31"/>
      <c r="T327" s="31"/>
      <c r="U327" s="36"/>
      <c r="V327" s="530">
        <v>327</v>
      </c>
      <c r="Y327" s="1465"/>
      <c r="Z327" s="1654"/>
      <c r="AA327" s="26"/>
      <c r="AB327" s="26"/>
      <c r="AC327" s="26"/>
      <c r="AD327" s="26"/>
    </row>
    <row r="328" spans="1:30" ht="20.100000000000001" customHeight="1" thickBot="1" x14ac:dyDescent="0.2">
      <c r="A328" s="29"/>
      <c r="B328" s="30"/>
      <c r="C328" s="30"/>
      <c r="D328" s="33"/>
      <c r="E328" s="33" t="s">
        <v>2097</v>
      </c>
      <c r="F328" s="31"/>
      <c r="G328" s="557"/>
      <c r="H328" s="466"/>
      <c r="I328" s="45"/>
      <c r="J328" s="13"/>
      <c r="K328" s="13"/>
      <c r="L328" s="13"/>
      <c r="M328" s="13"/>
      <c r="N328" s="13"/>
      <c r="O328" s="13"/>
      <c r="P328" s="13"/>
      <c r="Q328" s="13"/>
      <c r="R328" s="498">
        <v>7629</v>
      </c>
      <c r="S328" s="31" t="s">
        <v>255</v>
      </c>
      <c r="T328" s="31"/>
      <c r="U328" s="36"/>
      <c r="V328" s="530">
        <v>328</v>
      </c>
      <c r="W328" s="226" t="str">
        <f>IF(R328="","未入力あり","✔")</f>
        <v>✔</v>
      </c>
      <c r="X328" s="22"/>
      <c r="Y328" s="1465"/>
      <c r="Z328" s="1654"/>
      <c r="AA328" s="26"/>
      <c r="AB328" s="26"/>
      <c r="AC328" s="26"/>
      <c r="AD328" s="26"/>
    </row>
    <row r="329" spans="1:30" ht="20.100000000000001" customHeight="1" thickBot="1" x14ac:dyDescent="0.2">
      <c r="A329" s="29"/>
      <c r="B329" s="30"/>
      <c r="C329" s="30"/>
      <c r="D329" s="33"/>
      <c r="E329" s="33" t="s">
        <v>2098</v>
      </c>
      <c r="F329" s="31"/>
      <c r="G329" s="557"/>
      <c r="H329" s="466"/>
      <c r="I329" s="45"/>
      <c r="J329" s="13"/>
      <c r="K329" s="13"/>
      <c r="L329" s="13"/>
      <c r="M329" s="13"/>
      <c r="N329" s="13"/>
      <c r="O329" s="13"/>
      <c r="P329" s="13"/>
      <c r="Q329" s="13"/>
      <c r="R329" s="498">
        <v>5568</v>
      </c>
      <c r="S329" s="31" t="s">
        <v>255</v>
      </c>
      <c r="T329" s="31"/>
      <c r="U329" s="36"/>
      <c r="V329" s="530">
        <v>329</v>
      </c>
      <c r="W329" s="226" t="str">
        <f>IF(R329="","未入力あり","✔")</f>
        <v>✔</v>
      </c>
      <c r="X329" s="22"/>
      <c r="Y329" s="1465"/>
      <c r="Z329" s="1654"/>
      <c r="AA329" s="26"/>
      <c r="AB329" s="26"/>
      <c r="AC329" s="26"/>
      <c r="AD329" s="26"/>
    </row>
    <row r="330" spans="1:30" ht="20.100000000000001" customHeight="1" thickBot="1" x14ac:dyDescent="0.2">
      <c r="A330" s="29"/>
      <c r="B330" s="30"/>
      <c r="C330" s="30"/>
      <c r="D330" s="33"/>
      <c r="E330" s="33" t="s">
        <v>2099</v>
      </c>
      <c r="F330" s="31"/>
      <c r="G330" s="557"/>
      <c r="H330" s="466"/>
      <c r="I330" s="45"/>
      <c r="J330" s="13"/>
      <c r="K330" s="13"/>
      <c r="L330" s="13"/>
      <c r="M330" s="13"/>
      <c r="N330" s="13"/>
      <c r="O330" s="13"/>
      <c r="P330" s="13"/>
      <c r="Q330" s="13"/>
      <c r="R330" s="498">
        <v>201</v>
      </c>
      <c r="S330" s="31" t="s">
        <v>255</v>
      </c>
      <c r="T330" s="31"/>
      <c r="U330" s="36"/>
      <c r="V330" s="530">
        <v>330</v>
      </c>
      <c r="W330" s="226" t="str">
        <f>IF(R330="","未入力あり","✔")</f>
        <v>✔</v>
      </c>
      <c r="X330" s="22"/>
      <c r="Y330" s="1465"/>
      <c r="Z330" s="1654"/>
      <c r="AA330" s="26"/>
      <c r="AB330" s="26"/>
      <c r="AC330" s="26"/>
      <c r="AD330" s="26"/>
    </row>
    <row r="331" spans="1:30" ht="20.100000000000001" customHeight="1" thickBot="1" x14ac:dyDescent="0.2">
      <c r="A331" s="29"/>
      <c r="B331" s="30"/>
      <c r="C331" s="30"/>
      <c r="D331" s="33"/>
      <c r="E331" s="33" t="s">
        <v>2100</v>
      </c>
      <c r="F331" s="31"/>
      <c r="G331" s="557"/>
      <c r="H331" s="466"/>
      <c r="I331" s="45"/>
      <c r="J331" s="13"/>
      <c r="K331" s="13"/>
      <c r="L331" s="13"/>
      <c r="M331" s="13"/>
      <c r="N331" s="13"/>
      <c r="O331" s="13"/>
      <c r="P331" s="13"/>
      <c r="Q331" s="13"/>
      <c r="R331" s="7">
        <v>1</v>
      </c>
      <c r="S331" s="31" t="s">
        <v>255</v>
      </c>
      <c r="T331" s="31"/>
      <c r="U331" s="36"/>
      <c r="V331" s="530">
        <v>331</v>
      </c>
      <c r="W331" s="226" t="str">
        <f>IF(R331="","未入力あり","✔")</f>
        <v>✔</v>
      </c>
      <c r="Y331" s="1465"/>
      <c r="Z331" s="1654"/>
      <c r="AA331" s="26"/>
      <c r="AB331" s="26"/>
      <c r="AC331" s="26"/>
      <c r="AD331" s="26"/>
    </row>
    <row r="332" spans="1:30" ht="20.100000000000001" customHeight="1" thickBot="1" x14ac:dyDescent="0.2">
      <c r="A332" s="29"/>
      <c r="B332" s="30"/>
      <c r="C332" s="30"/>
      <c r="D332" s="33"/>
      <c r="E332" s="33" t="s">
        <v>2101</v>
      </c>
      <c r="F332" s="31"/>
      <c r="G332" s="557"/>
      <c r="H332" s="466"/>
      <c r="I332" s="45"/>
      <c r="J332" s="13"/>
      <c r="K332" s="13"/>
      <c r="L332" s="13"/>
      <c r="M332" s="13"/>
      <c r="N332" s="13"/>
      <c r="O332" s="13"/>
      <c r="P332" s="13"/>
      <c r="Q332" s="13"/>
      <c r="R332" s="387">
        <v>0.3</v>
      </c>
      <c r="S332" s="31" t="s">
        <v>706</v>
      </c>
      <c r="T332" s="31"/>
      <c r="U332" s="36"/>
      <c r="V332" s="530">
        <v>332</v>
      </c>
      <c r="W332" s="226" t="str">
        <f>IF(R332="","未入力あり","✔")</f>
        <v>✔</v>
      </c>
      <c r="Y332" s="1465"/>
      <c r="Z332" s="1654"/>
      <c r="AA332" s="26"/>
      <c r="AB332" s="26"/>
      <c r="AC332" s="26"/>
      <c r="AD332" s="26"/>
    </row>
    <row r="333" spans="1:30" ht="20.100000000000001" customHeight="1" x14ac:dyDescent="0.15">
      <c r="A333" s="1071"/>
      <c r="B333" s="1007"/>
      <c r="C333" s="1007"/>
      <c r="D333" s="1007"/>
      <c r="E333" s="1007"/>
      <c r="F333" s="1008"/>
      <c r="G333" s="1009"/>
      <c r="H333" s="1010"/>
      <c r="I333" s="1011"/>
      <c r="J333" s="1012"/>
      <c r="K333" s="1012"/>
      <c r="L333" s="1012"/>
      <c r="M333" s="1012"/>
      <c r="N333" s="1012"/>
      <c r="O333" s="1012"/>
      <c r="P333" s="1012"/>
      <c r="Q333" s="1012"/>
      <c r="R333" s="1011"/>
      <c r="S333" s="1012"/>
      <c r="T333" s="1008"/>
      <c r="U333" s="1070"/>
      <c r="V333" s="530">
        <v>333</v>
      </c>
      <c r="Y333" s="1465"/>
      <c r="AA333" s="26"/>
      <c r="AB333" s="26"/>
      <c r="AC333" s="26"/>
      <c r="AD333" s="26"/>
    </row>
    <row r="334" spans="1:30" ht="20.100000000000001" customHeight="1" thickBot="1" x14ac:dyDescent="0.2">
      <c r="A334" s="1072"/>
      <c r="B334" s="1007"/>
      <c r="C334" s="1007"/>
      <c r="D334" s="1007"/>
      <c r="E334" s="1007"/>
      <c r="F334" s="1008"/>
      <c r="G334" s="1009"/>
      <c r="H334" s="1010"/>
      <c r="I334" s="1011"/>
      <c r="J334" s="1012"/>
      <c r="K334" s="1012"/>
      <c r="L334" s="1012"/>
      <c r="M334" s="1012"/>
      <c r="N334" s="1012"/>
      <c r="O334" s="1012"/>
      <c r="P334" s="1012"/>
      <c r="Q334" s="1012"/>
      <c r="R334" s="1011"/>
      <c r="S334" s="1012"/>
      <c r="T334" s="1008"/>
      <c r="U334" s="1070"/>
      <c r="V334" s="530">
        <v>334</v>
      </c>
      <c r="Y334" s="1465"/>
      <c r="AA334" s="26"/>
      <c r="AB334" s="26"/>
      <c r="AC334" s="26"/>
      <c r="AD334" s="26"/>
    </row>
    <row r="335" spans="1:30" ht="20.100000000000001" customHeight="1" thickBot="1" x14ac:dyDescent="0.2">
      <c r="A335" s="29" t="s">
        <v>2020</v>
      </c>
      <c r="B335" s="1007"/>
      <c r="C335" s="1007"/>
      <c r="D335" s="1007"/>
      <c r="E335" s="1007"/>
      <c r="F335" s="1008"/>
      <c r="G335" s="1009"/>
      <c r="H335" s="1010"/>
      <c r="I335" s="1011"/>
      <c r="J335" s="1012"/>
      <c r="K335" s="1012"/>
      <c r="L335" s="1012"/>
      <c r="M335" s="1012"/>
      <c r="N335" s="1012"/>
      <c r="O335" s="1012"/>
      <c r="P335" s="1012"/>
      <c r="Q335" s="1012"/>
      <c r="R335" s="1022" t="s">
        <v>2320</v>
      </c>
      <c r="S335" s="1012" t="s">
        <v>1620</v>
      </c>
      <c r="T335" s="1008"/>
      <c r="U335" s="1070"/>
      <c r="V335" s="530">
        <v>335</v>
      </c>
      <c r="W335" s="226" t="str">
        <f>IF(R335="","未入力あり","✔")</f>
        <v>✔</v>
      </c>
      <c r="Y335" s="1465"/>
      <c r="AA335" s="26"/>
      <c r="AB335" s="26"/>
      <c r="AC335" s="26"/>
      <c r="AD335" s="26"/>
    </row>
    <row r="336" spans="1:30" ht="20.100000000000001" customHeight="1" x14ac:dyDescent="0.15">
      <c r="A336" s="1073" t="s">
        <v>2268</v>
      </c>
      <c r="B336" s="1535"/>
      <c r="C336" s="1535"/>
      <c r="D336" s="1535"/>
      <c r="E336" s="1535"/>
      <c r="F336" s="1536"/>
      <c r="G336" s="1537"/>
      <c r="H336" s="1538"/>
      <c r="I336" s="1539"/>
      <c r="J336" s="430"/>
      <c r="K336" s="430"/>
      <c r="L336" s="430"/>
      <c r="M336" s="430"/>
      <c r="N336" s="430"/>
      <c r="O336" s="430"/>
      <c r="P336" s="430"/>
      <c r="Q336" s="1075"/>
      <c r="R336" s="1534" t="s">
        <v>303</v>
      </c>
      <c r="S336" s="1075"/>
      <c r="T336" s="1074"/>
      <c r="U336" s="1076"/>
      <c r="V336" s="530">
        <v>336</v>
      </c>
      <c r="Y336" s="1468"/>
      <c r="AA336" s="26"/>
      <c r="AB336" s="26"/>
      <c r="AC336" s="26"/>
      <c r="AD336" s="26"/>
    </row>
    <row r="339" spans="18:18" ht="20.100000000000001" customHeight="1" x14ac:dyDescent="0.15">
      <c r="R339" s="1533"/>
    </row>
  </sheetData>
  <sheetProtection formatCells="0" formatColumns="0" formatRows="0" insertHyperlinks="0"/>
  <mergeCells count="71">
    <mergeCell ref="Z324:Z332"/>
    <mergeCell ref="Z309:Z318"/>
    <mergeCell ref="Z16:Z25"/>
    <mergeCell ref="Z35:Z46"/>
    <mergeCell ref="Z49:Z116"/>
    <mergeCell ref="T83:U83"/>
    <mergeCell ref="T71:U71"/>
    <mergeCell ref="H25:T25"/>
    <mergeCell ref="A2:U2"/>
    <mergeCell ref="H12:T12"/>
    <mergeCell ref="H24:T24"/>
    <mergeCell ref="A3:U3"/>
    <mergeCell ref="H14:T14"/>
    <mergeCell ref="I18:T18"/>
    <mergeCell ref="C35:G35"/>
    <mergeCell ref="C36:G36"/>
    <mergeCell ref="C37:G37"/>
    <mergeCell ref="C38:G38"/>
    <mergeCell ref="C46:G46"/>
    <mergeCell ref="C45:G45"/>
    <mergeCell ref="C40:G40"/>
    <mergeCell ref="C90:G90"/>
    <mergeCell ref="D119:T119"/>
    <mergeCell ref="C235:H235"/>
    <mergeCell ref="C218:H218"/>
    <mergeCell ref="C217:H217"/>
    <mergeCell ref="C288:H288"/>
    <mergeCell ref="T105:U105"/>
    <mergeCell ref="C89:G89"/>
    <mergeCell ref="V1:W4"/>
    <mergeCell ref="T72:U72"/>
    <mergeCell ref="C75:G75"/>
    <mergeCell ref="C41:G41"/>
    <mergeCell ref="C241:H241"/>
    <mergeCell ref="C62:G62"/>
    <mergeCell ref="C39:G39"/>
    <mergeCell ref="C74:G74"/>
    <mergeCell ref="C43:G43"/>
    <mergeCell ref="C42:G42"/>
    <mergeCell ref="C154:H154"/>
    <mergeCell ref="C113:G113"/>
    <mergeCell ref="C88:G88"/>
    <mergeCell ref="D321:R321"/>
    <mergeCell ref="S307:U307"/>
    <mergeCell ref="S306:U306"/>
    <mergeCell ref="S305:U305"/>
    <mergeCell ref="C296:H296"/>
    <mergeCell ref="C295:H295"/>
    <mergeCell ref="C294:H294"/>
    <mergeCell ref="C292:H292"/>
    <mergeCell ref="C247:H247"/>
    <mergeCell ref="C246:H246"/>
    <mergeCell ref="C293:H293"/>
    <mergeCell ref="C290:H290"/>
    <mergeCell ref="C289:H289"/>
    <mergeCell ref="C248:H248"/>
    <mergeCell ref="C250:H250"/>
    <mergeCell ref="C291:H291"/>
    <mergeCell ref="C249:H249"/>
    <mergeCell ref="C277:H277"/>
    <mergeCell ref="C284:H284"/>
    <mergeCell ref="C269:H269"/>
    <mergeCell ref="C287:H287"/>
    <mergeCell ref="C245:H245"/>
    <mergeCell ref="C225:H225"/>
    <mergeCell ref="C228:H228"/>
    <mergeCell ref="C233:H233"/>
    <mergeCell ref="C232:H232"/>
    <mergeCell ref="C244:H244"/>
    <mergeCell ref="C243:H243"/>
    <mergeCell ref="C242:H242"/>
  </mergeCells>
  <phoneticPr fontId="4" type="Hiragana"/>
  <conditionalFormatting sqref="W237:W264 W268:W282 W147:W234 W321:W322 W324:W1048576 W5:W6 V1 W286:W318 W81:W85 W87:W91 W93 W95:W96 W98 W8:W79 W100:W145">
    <cfRule type="cellIs" dxfId="611" priority="165" stopIfTrue="1" operator="equal">
      <formula>"未入力あり"</formula>
    </cfRule>
  </conditionalFormatting>
  <conditionalFormatting sqref="V1">
    <cfRule type="cellIs" dxfId="610" priority="164" stopIfTrue="1" operator="equal">
      <formula>"↓　このシートには未入力があります。「未入力あり」の行を確認してください。"</formula>
    </cfRule>
  </conditionalFormatting>
  <conditionalFormatting sqref="W7">
    <cfRule type="cellIs" dxfId="609" priority="17" stopIfTrue="1" operator="equal">
      <formula>"未入力あり"</formula>
    </cfRule>
  </conditionalFormatting>
  <conditionalFormatting sqref="W235:W236">
    <cfRule type="cellIs" dxfId="608" priority="16" stopIfTrue="1" operator="equal">
      <formula>"未入力あり"</formula>
    </cfRule>
  </conditionalFormatting>
  <conditionalFormatting sqref="W265">
    <cfRule type="cellIs" dxfId="607" priority="15" stopIfTrue="1" operator="equal">
      <formula>"未入力あり"</formula>
    </cfRule>
  </conditionalFormatting>
  <conditionalFormatting sqref="W266">
    <cfRule type="cellIs" dxfId="606" priority="14" stopIfTrue="1" operator="equal">
      <formula>"未入力あり"</formula>
    </cfRule>
  </conditionalFormatting>
  <conditionalFormatting sqref="W283:W285">
    <cfRule type="cellIs" dxfId="605" priority="13" stopIfTrue="1" operator="equal">
      <formula>"未入力あり"</formula>
    </cfRule>
  </conditionalFormatting>
  <conditionalFormatting sqref="W146">
    <cfRule type="cellIs" dxfId="604" priority="11" stopIfTrue="1" operator="equal">
      <formula>"未入力あり"</formula>
    </cfRule>
  </conditionalFormatting>
  <conditionalFormatting sqref="W267">
    <cfRule type="cellIs" dxfId="603" priority="10" stopIfTrue="1" operator="equal">
      <formula>"未入力あり"</formula>
    </cfRule>
  </conditionalFormatting>
  <conditionalFormatting sqref="W323">
    <cfRule type="cellIs" dxfId="602" priority="9" stopIfTrue="1" operator="equal">
      <formula>"未入力あり"</formula>
    </cfRule>
  </conditionalFormatting>
  <conditionalFormatting sqref="W319:W320">
    <cfRule type="cellIs" dxfId="601" priority="7" stopIfTrue="1" operator="equal">
      <formula>"未入力あり"</formula>
    </cfRule>
  </conditionalFormatting>
  <conditionalFormatting sqref="W80">
    <cfRule type="cellIs" dxfId="600" priority="6" stopIfTrue="1" operator="equal">
      <formula>"未入力あり"</formula>
    </cfRule>
  </conditionalFormatting>
  <conditionalFormatting sqref="W86">
    <cfRule type="cellIs" dxfId="599" priority="5" stopIfTrue="1" operator="equal">
      <formula>"未入力あり"</formula>
    </cfRule>
  </conditionalFormatting>
  <conditionalFormatting sqref="W94">
    <cfRule type="cellIs" dxfId="598" priority="3" stopIfTrue="1" operator="equal">
      <formula>"未入力あり"</formula>
    </cfRule>
  </conditionalFormatting>
  <conditionalFormatting sqref="W92">
    <cfRule type="cellIs" dxfId="597" priority="4" stopIfTrue="1" operator="equal">
      <formula>"未入力あり"</formula>
    </cfRule>
  </conditionalFormatting>
  <conditionalFormatting sqref="W99">
    <cfRule type="cellIs" dxfId="596" priority="1" stopIfTrue="1" operator="equal">
      <formula>"未入力あり"</formula>
    </cfRule>
  </conditionalFormatting>
  <conditionalFormatting sqref="W97">
    <cfRule type="cellIs" dxfId="595" priority="2" stopIfTrue="1" operator="equal">
      <formula>"未入力あり"</formula>
    </cfRule>
  </conditionalFormatting>
  <dataValidations xWindow="781" yWindow="877" count="28">
    <dataValidation type="whole" imeMode="disabled" operator="greaterThanOrEqual" allowBlank="1" showInputMessage="1" showErrorMessage="1" error="整数を入力" prompt="整数で入力" sqref="R269 R314:R320 R124:R147 R151:R236 R28:R31 R287:R296 R305:R307 R118 R311 R253:R254 R238:R250 R34:R46 R322:R323 R299:R301 R257:R264 R328:R331">
      <formula1>0</formula1>
    </dataValidation>
    <dataValidation type="decimal" imeMode="disabled" allowBlank="1" showInputMessage="1" showErrorMessage="1" error="0.0～100.0で入力してください" prompt="小数点以下1桁までの数値を入力" sqref="R332">
      <formula1>0</formula1>
      <formula2>100</formula2>
    </dataValidation>
    <dataValidation operator="greaterThanOrEqual" allowBlank="1" showInputMessage="1" showErrorMessage="1" error="整数を入力" sqref="R325"/>
    <dataValidation type="list" allowBlank="1" showInputMessage="1" showErrorMessage="1" error="選択肢から選んでください" sqref="R335 R49">
      <formula1>"はい,いいえ"</formula1>
    </dataValidation>
    <dataValidation type="list" allowBlank="1" showInputMessage="1" showErrorMessage="1" error="選択肢から選んでください" sqref="H305:H307 H50:H116">
      <formula1>"あり,なし"</formula1>
    </dataValidation>
    <dataValidation type="list" allowBlank="1" showInputMessage="1" showErrorMessage="1" error="選択肢から選んでください" sqref="R303">
      <formula1>"可,否"</formula1>
    </dataValidation>
    <dataValidation type="decimal" imeMode="disabled" operator="greaterThanOrEqual" allowBlank="1" showInputMessage="1" showErrorMessage="1" prompt="数値を入力" sqref="I238:I250 I273:I285 R265:R268 I151:I236 I299:I301 I124:I147 I253:I254 I257:I269 I287:I296">
      <formula1>0</formula1>
    </dataValidation>
    <dataValidation allowBlank="1" showInputMessage="1" showErrorMessage="1" prompt="その他専門医等を記入" sqref="C241:H250"/>
    <dataValidation type="custom" imeMode="disabled" allowBlank="1" showInputMessage="1" showErrorMessage="1" error="半角で入力してください" prompt="〒は入れず_x000a_XXX-XXXXで半角入力" sqref="H17">
      <formula1>LEN(H17)=LENB(H17)</formula1>
    </dataValidation>
    <dataValidation allowBlank="1" showInputMessage="1" showErrorMessage="1" prompt="表紙シートの病院名を反映" sqref="H12:T13"/>
    <dataValidation type="whole" imeMode="disabled" operator="greaterThanOrEqual" showInputMessage="1" showErrorMessage="1" error="整数を入力" prompt="整数で入力" sqref="R273:R285">
      <formula1>0</formula1>
    </dataValidation>
    <dataValidation type="custom" imeMode="hiragana" allowBlank="1" showInputMessage="1" showErrorMessage="1" error="ひらながで入力してください" prompt="ひらがなで入力" sqref="H14:T14">
      <formula1>H14=PHONETIC(H14)</formula1>
    </dataValidation>
    <dataValidation type="whole" imeMode="disabled" operator="greaterThanOrEqual" allowBlank="1" showInputMessage="1" showErrorMessage="1" error="整数を入力" prompt="期間内に算定されてた件数を整数で入力" sqref="R50:R116">
      <formula1>0</formula1>
    </dataValidation>
    <dataValidation type="custom" imeMode="disabled" allowBlank="1" showInputMessage="1" showErrorMessage="1" error="半角で入力してください" prompt="アドレスは、手入力せずにホームページからコピーしてください" sqref="H23:T23">
      <formula1>LEN(H23)=LENB(H23)</formula1>
    </dataValidation>
    <dataValidation type="list" allowBlank="1" showInputMessage="1" showErrorMessage="1" error="選択肢から選んでください" sqref="G5">
      <formula1>"都道府県がん診療連携拠点病院,地域がん診療連携拠点病院,地域がん診療連携拠点病院(高度型),特定領域がん診療連携拠点病院,地域がん診療病院"</formula1>
    </dataValidation>
    <dataValidation type="list" allowBlank="1" showInputMessage="1" showErrorMessage="1" error="選択肢から選んでください" prompt="新規指定・指定更新・現況報告を選択してください" sqref="G9">
      <formula1>"新規指定,指定更新,現況報告"</formula1>
    </dataValidation>
    <dataValidation allowBlank="1" showInputMessage="1" showErrorMessage="1" prompt="継続して更新している場合の初回指定日を記入してください_x000a_※拠点等の区分が変わった場合は現在の区分での初回指定日となります" sqref="R9 P9"/>
    <dataValidation type="custom" imeMode="hiragana" allowBlank="1" showInputMessage="1" showErrorMessage="1" error="ひらがなで入力してください" prompt="市区町村以下のよみがなをひらがなで入力" sqref="I19">
      <formula1>I19=PHONETIC(I19)</formula1>
    </dataValidation>
    <dataValidation type="list" allowBlank="1" showInputMessage="1" showErrorMessage="1" error="選択肢から選んでください" sqref="G6:G7">
      <formula1>"承認あり,承認なし"</formula1>
    </dataValidation>
    <dataValidation type="custom" imeMode="disabled" allowBlank="1" showInputMessage="1" showErrorMessage="1" error="半角で入力してください" prompt="電話番号はハイフン「-」を含め、半角で入力_x000a_XXX-XXXX-XXXX" sqref="H20:T21">
      <formula1>LEN(H20)=LENB(H20)</formula1>
    </dataValidation>
    <dataValidation type="custom" imeMode="disabled" allowBlank="1" showInputMessage="1" showErrorMessage="1" error="半角で入力してください" prompt="半角で入力" sqref="H22:T22">
      <formula1>LEN(H22)=LENB(H22)</formula1>
    </dataValidation>
    <dataValidation type="whole" imeMode="disabled" allowBlank="1" showInputMessage="1" showErrorMessage="1" error="1～12で入力してください" prompt="継続して更新している場合の初回指定日を記入してください_x000a_※拠点等の区分が変わった場合は現在の区分での初回指定日となります" sqref="Q9">
      <formula1>1</formula1>
      <formula2>12</formula2>
    </dataValidation>
    <dataValidation type="whole" imeMode="disabled" allowBlank="1" showInputMessage="1" showErrorMessage="1" error="1～31で入力してください" prompt="継続して更新している場合の初回指定日を記入してください_x000a_※拠点等の区分が変わった場合は現在の区分での初回指定日となります" sqref="S9">
      <formula1>1</formula1>
      <formula2>31</formula2>
    </dataValidation>
    <dataValidation type="list" showInputMessage="1" showErrorMessage="1" error="拠点指定の年なので、平成14年以降になります" prompt="継続して更新している場合の初回指定日を記入してください_x000a_※拠点等の区分が変わった場合は現在の区分での初回指定日となります" sqref="O9">
      <formula1>"14,15,16,17,18,19,20,21,22,23,24,25,26,27,28,29,30,31,元,2,3"</formula1>
    </dataValidation>
    <dataValidation type="list" allowBlank="1" showInputMessage="1" showErrorMessage="1" error="選択肢から選んでください" prompt="都道府県を選択" sqref="H18">
      <formula1>"北海道,青森県,岩手県,宮城県,秋田県,山形県,福島県,茨城県,栃木県,群馬県,埼玉県,千葉県,東京都,神奈川県,山梨県,新潟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allowBlank="1" showInputMessage="1" showErrorMessage="1" prompt="市区町村から記入してください_x000a_丁目、番地は半角数字とハイフンで入力_x000a_例）○○○市○○○1-1-1" sqref="I18:T18"/>
    <dataValidation type="list" allowBlank="1" showInputMessage="1" showErrorMessage="1" sqref="N9">
      <formula1>"平成,令和"</formula1>
    </dataValidation>
    <dataValidation type="whole" imeMode="disabled" allowBlank="1" showInputMessage="1" showErrorMessage="1" error="整数で入力されていないか、または、年間新入院患者数の数を超えています" prompt="整数で入力" sqref="R312">
      <formula1>0</formula1>
      <formula2>R311</formula2>
    </dataValidation>
  </dataValidations>
  <hyperlinks>
    <hyperlink ref="R336" location="'別紙28（グループ指定の状況）'!Print_Area" tooltip="別紙２８に移動します" display="別紙28"/>
  </hyperlinks>
  <printOptions horizontalCentered="1"/>
  <pageMargins left="0.39370078740157483" right="0.39370078740157483" top="0.59055118110236227" bottom="0.59055118110236227" header="0.35433070866141736" footer="0.27559055118110237"/>
  <pageSetup paperSize="9" scale="48" fitToHeight="0" orientation="portrait" cellComments="asDisplayed" r:id="rId1"/>
  <headerFooter>
    <oddHeader>&amp;Rver.2.0</oddHeader>
    <oddFooter>&amp;C&amp;P/&amp;N&amp;R&amp;A</oddFooter>
  </headerFooter>
  <rowBreaks count="2" manualBreakCount="2">
    <brk id="117" max="22" man="1"/>
    <brk id="255" max="22" man="1"/>
  </rowBreaks>
  <colBreaks count="1" manualBreakCount="1">
    <brk id="21"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36"/>
  <sheetViews>
    <sheetView showGridLines="0" view="pageBreakPreview" zoomScaleNormal="100" zoomScaleSheetLayoutView="100" workbookViewId="0">
      <selection activeCell="G2" sqref="G2"/>
    </sheetView>
  </sheetViews>
  <sheetFormatPr defaultColWidth="9" defaultRowHeight="13.5" x14ac:dyDescent="0.15"/>
  <cols>
    <col min="1" max="1" width="3.625" style="3" customWidth="1"/>
    <col min="2" max="2" width="15.625" style="3" customWidth="1"/>
    <col min="3" max="3" width="30.625" style="3" customWidth="1"/>
    <col min="4" max="5" width="20.625" style="3" customWidth="1"/>
    <col min="6" max="7" width="25.625" style="3" customWidth="1"/>
    <col min="8" max="8" width="15" style="3" customWidth="1"/>
    <col min="9" max="9" width="2.25" style="3" customWidth="1"/>
    <col min="10" max="10" width="80.625" style="3" customWidth="1"/>
    <col min="11" max="16384" width="9" style="3"/>
  </cols>
  <sheetData>
    <row r="1" spans="1:10" s="860" customFormat="1" ht="20.100000000000001" customHeight="1" thickBot="1" x14ac:dyDescent="0.2">
      <c r="A1" s="1788" t="s">
        <v>1522</v>
      </c>
      <c r="B1" s="1788"/>
      <c r="C1" s="1788"/>
      <c r="D1" s="1788"/>
      <c r="E1" s="1788"/>
      <c r="F1" s="1788"/>
      <c r="G1" s="1788"/>
      <c r="I1" s="1161" t="s">
        <v>1724</v>
      </c>
    </row>
    <row r="2" spans="1:10" s="860" customFormat="1" ht="24.95" customHeight="1" thickTop="1" thickBot="1" x14ac:dyDescent="0.2">
      <c r="A2" s="599"/>
      <c r="B2" s="599"/>
      <c r="C2" s="1789" t="s">
        <v>1521</v>
      </c>
      <c r="D2" s="1789"/>
      <c r="E2" s="1789"/>
      <c r="F2" s="1804"/>
      <c r="G2" s="285" t="s">
        <v>489</v>
      </c>
      <c r="H2" s="1854" t="str">
        <f>IF(AND(B11&lt;&gt;"",C11&lt;&gt;"",D11&lt;&gt;"",G2&lt;&gt;""),"",IF(G2="あり","下の表うち少なくとも１つは入力してください",IF(G2="","←「あり」か「なし」を選択してください","")))</f>
        <v/>
      </c>
      <c r="I2" s="1161" t="s">
        <v>1730</v>
      </c>
    </row>
    <row r="3" spans="1:10" ht="5.0999999999999996" customHeight="1" thickTop="1" x14ac:dyDescent="0.15">
      <c r="A3" s="316"/>
      <c r="B3" s="316"/>
      <c r="C3" s="316"/>
      <c r="D3" s="316"/>
      <c r="E3" s="316"/>
      <c r="F3" s="316"/>
      <c r="G3" s="316"/>
      <c r="H3" s="1854"/>
    </row>
    <row r="4" spans="1:10" ht="20.100000000000001" customHeight="1" x14ac:dyDescent="0.15">
      <c r="A4" s="316"/>
      <c r="B4" s="316"/>
      <c r="C4" s="316"/>
      <c r="D4" s="316"/>
      <c r="E4" s="301" t="s">
        <v>359</v>
      </c>
      <c r="F4" s="2465" t="str">
        <f>表紙①!E2</f>
        <v>和泉市立総合医療センター</v>
      </c>
      <c r="G4" s="2466"/>
      <c r="H4" s="1854"/>
      <c r="J4" s="1472" t="s">
        <v>545</v>
      </c>
    </row>
    <row r="5" spans="1:10" ht="20.100000000000001" customHeight="1" x14ac:dyDescent="0.15">
      <c r="A5" s="316"/>
      <c r="B5" s="316"/>
      <c r="C5" s="316"/>
      <c r="D5" s="316"/>
      <c r="E5" s="299" t="s">
        <v>2026</v>
      </c>
      <c r="F5" s="39" t="s">
        <v>2138</v>
      </c>
      <c r="G5" s="306"/>
      <c r="J5" s="229"/>
    </row>
    <row r="6" spans="1:10" ht="9.75" customHeight="1" thickBot="1" x14ac:dyDescent="0.2">
      <c r="A6" s="316"/>
      <c r="B6" s="316"/>
      <c r="C6" s="316"/>
      <c r="D6" s="316"/>
      <c r="E6" s="299"/>
      <c r="F6" s="39"/>
      <c r="G6" s="306"/>
      <c r="J6" s="229"/>
    </row>
    <row r="7" spans="1:10" ht="20.100000000000001" customHeight="1" thickBot="1" x14ac:dyDescent="0.2">
      <c r="A7" s="316" t="s">
        <v>2147</v>
      </c>
      <c r="B7" s="316"/>
      <c r="C7" s="316"/>
      <c r="D7" s="316"/>
      <c r="E7" s="299"/>
      <c r="F7" s="39"/>
      <c r="G7" s="1483"/>
      <c r="H7" s="1160" t="str">
        <f>IF(AND(G2="あり",G7&lt;&gt;""),"OK",IF(AND(G2="あり",G7=""),"未記入あり",""))</f>
        <v/>
      </c>
      <c r="J7" s="229"/>
    </row>
    <row r="8" spans="1:10" ht="13.5" customHeight="1" x14ac:dyDescent="0.15">
      <c r="A8" s="316"/>
      <c r="B8" s="316"/>
      <c r="C8" s="316"/>
      <c r="D8" s="316"/>
      <c r="E8" s="299"/>
      <c r="F8" s="39"/>
      <c r="G8" s="306"/>
      <c r="J8" s="229"/>
    </row>
    <row r="9" spans="1:10" ht="19.5" customHeight="1" x14ac:dyDescent="0.15">
      <c r="A9" s="316" t="s">
        <v>1990</v>
      </c>
      <c r="B9" s="316"/>
      <c r="C9" s="316"/>
      <c r="D9" s="316"/>
      <c r="E9" s="299"/>
      <c r="F9" s="39"/>
      <c r="G9" s="306"/>
      <c r="J9" s="229"/>
    </row>
    <row r="10" spans="1:10" s="75" customFormat="1" ht="20.100000000000001" customHeight="1" thickBot="1" x14ac:dyDescent="0.2">
      <c r="A10" s="312"/>
      <c r="B10" s="603" t="s">
        <v>1520</v>
      </c>
      <c r="C10" s="859" t="s">
        <v>1519</v>
      </c>
      <c r="D10" s="2105" t="s">
        <v>1518</v>
      </c>
      <c r="E10" s="1793"/>
      <c r="F10" s="1793"/>
      <c r="G10" s="1793"/>
      <c r="J10" s="229"/>
    </row>
    <row r="11" spans="1:10" s="75" customFormat="1" ht="44.1" customHeight="1" thickBot="1" x14ac:dyDescent="0.2">
      <c r="A11" s="616">
        <v>1</v>
      </c>
      <c r="B11" s="604"/>
      <c r="C11" s="604"/>
      <c r="D11" s="1995"/>
      <c r="E11" s="1995"/>
      <c r="F11" s="1995"/>
      <c r="G11" s="1995"/>
      <c r="H11" s="1160" t="str">
        <f>IF(AND(G2="あり",B11&lt;&gt;"",C11&lt;&gt;"",D11&lt;&gt;""),"OK",IF(G2&lt;&gt;"あり","",IF(OR(B11="",C11="",D11=""),"未記入あり","")))</f>
        <v/>
      </c>
      <c r="J11" s="229"/>
    </row>
    <row r="12" spans="1:10" s="75" customFormat="1" ht="44.1" customHeight="1" thickBot="1" x14ac:dyDescent="0.2">
      <c r="A12" s="616">
        <v>2</v>
      </c>
      <c r="B12" s="604"/>
      <c r="C12" s="604"/>
      <c r="D12" s="1995"/>
      <c r="E12" s="1995"/>
      <c r="F12" s="1995"/>
      <c r="G12" s="1995"/>
      <c r="J12" s="229"/>
    </row>
    <row r="13" spans="1:10" s="75" customFormat="1" ht="44.1" customHeight="1" thickBot="1" x14ac:dyDescent="0.2">
      <c r="A13" s="616">
        <v>3</v>
      </c>
      <c r="B13" s="604"/>
      <c r="C13" s="604"/>
      <c r="D13" s="1995"/>
      <c r="E13" s="1995"/>
      <c r="F13" s="1995"/>
      <c r="G13" s="1995"/>
      <c r="J13" s="229"/>
    </row>
    <row r="14" spans="1:10" s="75" customFormat="1" ht="44.1" customHeight="1" thickBot="1" x14ac:dyDescent="0.2">
      <c r="A14" s="616">
        <v>4</v>
      </c>
      <c r="B14" s="604"/>
      <c r="C14" s="604"/>
      <c r="D14" s="1995"/>
      <c r="E14" s="1995"/>
      <c r="F14" s="1995"/>
      <c r="G14" s="1995"/>
      <c r="J14" s="229"/>
    </row>
    <row r="15" spans="1:10" s="75" customFormat="1" ht="44.1" customHeight="1" thickBot="1" x14ac:dyDescent="0.2">
      <c r="A15" s="616">
        <v>5</v>
      </c>
      <c r="B15" s="604"/>
      <c r="C15" s="604"/>
      <c r="D15" s="1995"/>
      <c r="E15" s="1995"/>
      <c r="F15" s="1995"/>
      <c r="G15" s="1995"/>
      <c r="J15" s="229"/>
    </row>
    <row r="16" spans="1:10" s="75" customFormat="1" ht="44.1" customHeight="1" thickBot="1" x14ac:dyDescent="0.2">
      <c r="A16" s="616">
        <v>6</v>
      </c>
      <c r="B16" s="604"/>
      <c r="C16" s="604"/>
      <c r="D16" s="1995"/>
      <c r="E16" s="1995"/>
      <c r="F16" s="1995"/>
      <c r="G16" s="1995"/>
      <c r="J16" s="229"/>
    </row>
    <row r="17" spans="1:10" s="75" customFormat="1" ht="44.1" customHeight="1" thickBot="1" x14ac:dyDescent="0.2">
      <c r="A17" s="616">
        <v>7</v>
      </c>
      <c r="B17" s="604"/>
      <c r="C17" s="604"/>
      <c r="D17" s="1995"/>
      <c r="E17" s="1995"/>
      <c r="F17" s="1995"/>
      <c r="G17" s="1995"/>
      <c r="J17" s="229"/>
    </row>
    <row r="18" spans="1:10" s="75" customFormat="1" ht="44.1" customHeight="1" thickBot="1" x14ac:dyDescent="0.2">
      <c r="A18" s="616">
        <v>8</v>
      </c>
      <c r="B18" s="604"/>
      <c r="C18" s="604"/>
      <c r="D18" s="1995"/>
      <c r="E18" s="1995"/>
      <c r="F18" s="1995"/>
      <c r="G18" s="1995"/>
      <c r="J18" s="229"/>
    </row>
    <row r="19" spans="1:10" s="75" customFormat="1" ht="44.1" customHeight="1" thickBot="1" x14ac:dyDescent="0.2">
      <c r="A19" s="616">
        <v>9</v>
      </c>
      <c r="B19" s="604"/>
      <c r="C19" s="604"/>
      <c r="D19" s="1995"/>
      <c r="E19" s="1995"/>
      <c r="F19" s="1995"/>
      <c r="G19" s="1995"/>
      <c r="J19" s="229"/>
    </row>
    <row r="20" spans="1:10" s="75" customFormat="1" ht="44.1" customHeight="1" thickBot="1" x14ac:dyDescent="0.2">
      <c r="A20" s="616">
        <v>10</v>
      </c>
      <c r="B20" s="604"/>
      <c r="C20" s="604"/>
      <c r="D20" s="1995"/>
      <c r="E20" s="1995"/>
      <c r="F20" s="1995"/>
      <c r="G20" s="1995"/>
      <c r="J20" s="230"/>
    </row>
    <row r="21" spans="1:10" s="75" customFormat="1" ht="12" x14ac:dyDescent="0.15">
      <c r="H21" s="275" t="s">
        <v>553</v>
      </c>
      <c r="I21" s="275"/>
    </row>
    <row r="22" spans="1:10" s="75" customFormat="1" ht="12" x14ac:dyDescent="0.15"/>
    <row r="23" spans="1:10" s="75" customFormat="1" ht="12" x14ac:dyDescent="0.15"/>
    <row r="24" spans="1:10" s="75" customFormat="1" ht="12" x14ac:dyDescent="0.15"/>
    <row r="25" spans="1:10" s="75" customFormat="1" ht="12" x14ac:dyDescent="0.15"/>
    <row r="26" spans="1:10" s="75" customFormat="1" ht="12" x14ac:dyDescent="0.15"/>
    <row r="27" spans="1:10" s="75" customFormat="1" ht="12" x14ac:dyDescent="0.15"/>
    <row r="28" spans="1:10" s="75" customFormat="1" ht="12" x14ac:dyDescent="0.15"/>
    <row r="29" spans="1:10" s="75" customFormat="1" ht="12" x14ac:dyDescent="0.15"/>
    <row r="30" spans="1:10" s="75" customFormat="1" ht="12" x14ac:dyDescent="0.15"/>
    <row r="31" spans="1:10" s="75" customFormat="1" ht="12" x14ac:dyDescent="0.15"/>
    <row r="32" spans="1:10" s="75" customFormat="1" ht="12" x14ac:dyDescent="0.15"/>
    <row r="33" s="75" customFormat="1" ht="12" x14ac:dyDescent="0.15"/>
    <row r="34" s="75" customFormat="1" ht="12" x14ac:dyDescent="0.15"/>
    <row r="35" s="75" customFormat="1" ht="12" x14ac:dyDescent="0.15"/>
    <row r="36" s="75" customFormat="1" ht="12" x14ac:dyDescent="0.15"/>
  </sheetData>
  <sheetProtection formatCells="0" formatColumns="0" formatRows="0" insertHyperlinks="0"/>
  <mergeCells count="15">
    <mergeCell ref="D20:G20"/>
    <mergeCell ref="D10:G10"/>
    <mergeCell ref="D11:G11"/>
    <mergeCell ref="D12:G12"/>
    <mergeCell ref="D15:G15"/>
    <mergeCell ref="D16:G16"/>
    <mergeCell ref="D17:G17"/>
    <mergeCell ref="D18:G18"/>
    <mergeCell ref="D19:G19"/>
    <mergeCell ref="H2:H4"/>
    <mergeCell ref="A1:G1"/>
    <mergeCell ref="D13:G13"/>
    <mergeCell ref="D14:G14"/>
    <mergeCell ref="F4:G4"/>
    <mergeCell ref="C2:F2"/>
  </mergeCells>
  <phoneticPr fontId="4"/>
  <dataValidations count="3">
    <dataValidation allowBlank="1" showInputMessage="1" showErrorMessage="1" prompt="表紙シートの病院名を反映" sqref="F4:G4"/>
    <dataValidation type="list" allowBlank="1" showInputMessage="1" showErrorMessage="1" prompt="表紙①に反映されます" sqref="G2">
      <formula1>"あり,なし"</formula1>
    </dataValidation>
    <dataValidation type="whole" operator="greaterThanOrEqual" allowBlank="1" showInputMessage="1" showErrorMessage="1" prompt="整数で入力" sqref="G7">
      <formula1>0</formula1>
    </dataValidation>
  </dataValidations>
  <hyperlinks>
    <hyperlink ref="I1" location="表紙①!D56" tooltip="表紙①に戻ります" display="表紙①に戻る"/>
    <hyperlink ref="I2" location="'様式4（機能別）'!N546" tooltip="様式４（機能別）に戻ります" display="様式4（機能別）に戻る"/>
  </hyperlinks>
  <printOptions horizontalCentered="1"/>
  <pageMargins left="0.39370078740157483" right="0.39370078740157483" top="0.59055118110236227" bottom="0.59055118110236227" header="0.35433070866141736" footer="0.27559055118110237"/>
  <pageSetup paperSize="9" scale="61" fitToHeight="0" orientation="portrait" cellComments="asDisplayed" r:id="rId1"/>
  <headerFooter>
    <oddHeader>&amp;Rver.2.0</oddHeader>
    <oddFooter>&amp;C&amp;P/&amp;N&amp;R&amp;A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29"/>
  <sheetViews>
    <sheetView showGridLines="0" view="pageBreakPreview" zoomScaleNormal="100" zoomScaleSheetLayoutView="100" workbookViewId="0">
      <selection activeCell="F2" sqref="F2"/>
    </sheetView>
  </sheetViews>
  <sheetFormatPr defaultColWidth="9" defaultRowHeight="13.5" x14ac:dyDescent="0.15"/>
  <cols>
    <col min="1" max="1" width="3.625" style="3" customWidth="1"/>
    <col min="2" max="2" width="10.625" style="3" customWidth="1"/>
    <col min="3" max="3" width="16.625" style="3" customWidth="1"/>
    <col min="4" max="4" width="30.625" style="3" customWidth="1"/>
    <col min="5" max="5" width="24.625" style="3" customWidth="1"/>
    <col min="6" max="6" width="8.625" style="3" customWidth="1"/>
    <col min="7" max="7" width="15" style="3" customWidth="1"/>
    <col min="8" max="8" width="2.25" style="3" customWidth="1"/>
    <col min="9" max="9" width="80.625" style="3" customWidth="1"/>
    <col min="10" max="16384" width="9" style="3"/>
  </cols>
  <sheetData>
    <row r="1" spans="1:9" ht="20.100000000000001" customHeight="1" thickBot="1" x14ac:dyDescent="0.2">
      <c r="A1" s="2467" t="s">
        <v>1530</v>
      </c>
      <c r="B1" s="2467"/>
      <c r="C1" s="2467"/>
      <c r="D1" s="2467"/>
      <c r="E1" s="2467"/>
      <c r="F1" s="2467"/>
      <c r="H1" s="1161" t="s">
        <v>1724</v>
      </c>
    </row>
    <row r="2" spans="1:9" ht="24.95" customHeight="1" thickTop="1" thickBot="1" x14ac:dyDescent="0.2">
      <c r="A2" s="1789" t="s">
        <v>1529</v>
      </c>
      <c r="B2" s="1789"/>
      <c r="C2" s="1789"/>
      <c r="D2" s="1789"/>
      <c r="E2" s="1804"/>
      <c r="F2" s="331" t="s">
        <v>489</v>
      </c>
      <c r="G2" s="1854" t="str">
        <f>IF(AND(B9&lt;&gt;"",C9&lt;&gt;"",D9&lt;&gt;"",E9&lt;&gt;"",F2&lt;&gt;""),"",IF(F2="あり","下の表うち少なくとも１つは入力してください",IF(F2="","←「あり」か「なし」を選択してください","")))</f>
        <v/>
      </c>
      <c r="H2" s="1161" t="s">
        <v>1730</v>
      </c>
    </row>
    <row r="3" spans="1:9" ht="5.0999999999999996" customHeight="1" thickTop="1" x14ac:dyDescent="0.15">
      <c r="A3" s="316"/>
      <c r="B3" s="316"/>
      <c r="C3" s="316"/>
      <c r="D3" s="316"/>
      <c r="E3" s="316"/>
      <c r="F3" s="316"/>
      <c r="G3" s="1854"/>
    </row>
    <row r="4" spans="1:9" ht="20.100000000000001" customHeight="1" x14ac:dyDescent="0.15">
      <c r="A4" s="315"/>
      <c r="B4" s="315"/>
      <c r="C4" s="315"/>
      <c r="D4" s="321" t="s">
        <v>473</v>
      </c>
      <c r="E4" s="1931" t="str">
        <f>表紙①!E2</f>
        <v>和泉市立総合医療センター</v>
      </c>
      <c r="F4" s="1933"/>
      <c r="G4" s="1854"/>
      <c r="I4" s="1472" t="s">
        <v>545</v>
      </c>
    </row>
    <row r="5" spans="1:9" ht="20.100000000000001" customHeight="1" x14ac:dyDescent="0.15">
      <c r="A5" s="316"/>
      <c r="B5" s="316"/>
      <c r="C5" s="316"/>
      <c r="D5" s="287" t="s">
        <v>2024</v>
      </c>
      <c r="E5" s="39" t="s">
        <v>2146</v>
      </c>
      <c r="F5" s="306"/>
      <c r="I5" s="229"/>
    </row>
    <row r="6" spans="1:9" s="75" customFormat="1" ht="18" customHeight="1" x14ac:dyDescent="0.15">
      <c r="A6" s="290"/>
      <c r="B6" s="2470" t="s">
        <v>1528</v>
      </c>
      <c r="C6" s="2471"/>
      <c r="D6" s="2471"/>
      <c r="E6" s="2471"/>
      <c r="F6" s="290"/>
      <c r="I6" s="229"/>
    </row>
    <row r="7" spans="1:9" s="75" customFormat="1" ht="18" customHeight="1" x14ac:dyDescent="0.15">
      <c r="A7" s="290"/>
      <c r="B7" s="2472" t="s">
        <v>1527</v>
      </c>
      <c r="C7" s="2472"/>
      <c r="D7" s="2472"/>
      <c r="E7" s="2472"/>
      <c r="F7" s="290"/>
      <c r="I7" s="229"/>
    </row>
    <row r="8" spans="1:9" s="75" customFormat="1" ht="20.100000000000001" customHeight="1" thickBot="1" x14ac:dyDescent="0.2">
      <c r="A8" s="600"/>
      <c r="B8" s="863" t="s">
        <v>1526</v>
      </c>
      <c r="C8" s="859" t="s">
        <v>1525</v>
      </c>
      <c r="D8" s="859" t="s">
        <v>1524</v>
      </c>
      <c r="E8" s="2468" t="s">
        <v>1523</v>
      </c>
      <c r="F8" s="2469"/>
      <c r="I8" s="229"/>
    </row>
    <row r="9" spans="1:9" s="75" customFormat="1" ht="33.950000000000003" customHeight="1" thickBot="1" x14ac:dyDescent="0.2">
      <c r="A9" s="616">
        <v>1</v>
      </c>
      <c r="B9" s="614"/>
      <c r="C9" s="862"/>
      <c r="D9" s="604"/>
      <c r="E9" s="1995"/>
      <c r="F9" s="1995"/>
      <c r="G9" s="1160" t="str">
        <f>IF(AND(F2="あり",B9&lt;&gt;"",C9&lt;&gt;"",D9&lt;&gt;"",E9&lt;&gt;""),"OK",IF(F2&lt;&gt;"あり","",IF(OR(B9="",C9="",D9="",E9=""),"未記入あり","")))</f>
        <v/>
      </c>
      <c r="I9" s="229"/>
    </row>
    <row r="10" spans="1:9" s="75" customFormat="1" ht="33.950000000000003" customHeight="1" thickBot="1" x14ac:dyDescent="0.2">
      <c r="A10" s="616">
        <v>2</v>
      </c>
      <c r="B10" s="614"/>
      <c r="C10" s="861"/>
      <c r="D10" s="604"/>
      <c r="E10" s="1995"/>
      <c r="F10" s="1995"/>
      <c r="I10" s="229"/>
    </row>
    <row r="11" spans="1:9" s="75" customFormat="1" ht="33.950000000000003" customHeight="1" thickBot="1" x14ac:dyDescent="0.2">
      <c r="A11" s="616">
        <v>3</v>
      </c>
      <c r="B11" s="614"/>
      <c r="C11" s="861"/>
      <c r="D11" s="604"/>
      <c r="E11" s="1995"/>
      <c r="F11" s="1995"/>
      <c r="I11" s="229"/>
    </row>
    <row r="12" spans="1:9" s="75" customFormat="1" ht="33.950000000000003" customHeight="1" thickBot="1" x14ac:dyDescent="0.2">
      <c r="A12" s="616">
        <v>4</v>
      </c>
      <c r="B12" s="614"/>
      <c r="C12" s="861"/>
      <c r="D12" s="604"/>
      <c r="E12" s="1995"/>
      <c r="F12" s="1995"/>
      <c r="I12" s="229"/>
    </row>
    <row r="13" spans="1:9" s="75" customFormat="1" ht="33.950000000000003" customHeight="1" thickBot="1" x14ac:dyDescent="0.2">
      <c r="A13" s="616">
        <v>5</v>
      </c>
      <c r="B13" s="614"/>
      <c r="C13" s="861"/>
      <c r="D13" s="604"/>
      <c r="E13" s="1995"/>
      <c r="F13" s="1995"/>
      <c r="I13" s="229"/>
    </row>
    <row r="14" spans="1:9" s="75" customFormat="1" ht="33.950000000000003" customHeight="1" thickBot="1" x14ac:dyDescent="0.2">
      <c r="A14" s="616">
        <v>6</v>
      </c>
      <c r="B14" s="614"/>
      <c r="C14" s="861"/>
      <c r="D14" s="604"/>
      <c r="E14" s="1995"/>
      <c r="F14" s="1995"/>
      <c r="I14" s="229"/>
    </row>
    <row r="15" spans="1:9" s="75" customFormat="1" ht="33.950000000000003" customHeight="1" thickBot="1" x14ac:dyDescent="0.2">
      <c r="A15" s="616">
        <v>7</v>
      </c>
      <c r="B15" s="614"/>
      <c r="C15" s="861"/>
      <c r="D15" s="604"/>
      <c r="E15" s="1995"/>
      <c r="F15" s="1995"/>
      <c r="I15" s="229"/>
    </row>
    <row r="16" spans="1:9" s="75" customFormat="1" ht="33.950000000000003" customHeight="1" thickBot="1" x14ac:dyDescent="0.2">
      <c r="A16" s="616">
        <v>8</v>
      </c>
      <c r="B16" s="614"/>
      <c r="C16" s="861"/>
      <c r="D16" s="604"/>
      <c r="E16" s="1995"/>
      <c r="F16" s="1995"/>
      <c r="I16" s="229"/>
    </row>
    <row r="17" spans="1:9" s="75" customFormat="1" ht="33.950000000000003" customHeight="1" thickBot="1" x14ac:dyDescent="0.2">
      <c r="A17" s="616">
        <v>9</v>
      </c>
      <c r="B17" s="614"/>
      <c r="C17" s="861"/>
      <c r="D17" s="604"/>
      <c r="E17" s="1995"/>
      <c r="F17" s="1995"/>
      <c r="I17" s="229"/>
    </row>
    <row r="18" spans="1:9" s="75" customFormat="1" ht="33.950000000000003" customHeight="1" thickBot="1" x14ac:dyDescent="0.2">
      <c r="A18" s="616">
        <v>10</v>
      </c>
      <c r="B18" s="614"/>
      <c r="C18" s="861"/>
      <c r="D18" s="604"/>
      <c r="E18" s="1995"/>
      <c r="F18" s="1995"/>
      <c r="I18" s="229"/>
    </row>
    <row r="19" spans="1:9" s="75" customFormat="1" ht="33.950000000000003" customHeight="1" thickBot="1" x14ac:dyDescent="0.2">
      <c r="A19" s="616">
        <v>11</v>
      </c>
      <c r="B19" s="614"/>
      <c r="C19" s="861"/>
      <c r="D19" s="604"/>
      <c r="E19" s="1995"/>
      <c r="F19" s="1995"/>
      <c r="I19" s="229"/>
    </row>
    <row r="20" spans="1:9" s="75" customFormat="1" ht="33.950000000000003" customHeight="1" thickBot="1" x14ac:dyDescent="0.2">
      <c r="A20" s="616">
        <v>12</v>
      </c>
      <c r="B20" s="614"/>
      <c r="C20" s="861"/>
      <c r="D20" s="604"/>
      <c r="E20" s="1995"/>
      <c r="F20" s="1995"/>
      <c r="I20" s="229"/>
    </row>
    <row r="21" spans="1:9" s="75" customFormat="1" ht="33.950000000000003" customHeight="1" thickBot="1" x14ac:dyDescent="0.2">
      <c r="A21" s="616">
        <v>13</v>
      </c>
      <c r="B21" s="614"/>
      <c r="C21" s="861"/>
      <c r="D21" s="604"/>
      <c r="E21" s="1995"/>
      <c r="F21" s="1995"/>
      <c r="I21" s="229"/>
    </row>
    <row r="22" spans="1:9" s="75" customFormat="1" ht="33.950000000000003" customHeight="1" thickBot="1" x14ac:dyDescent="0.2">
      <c r="A22" s="616">
        <v>14</v>
      </c>
      <c r="B22" s="614"/>
      <c r="C22" s="861"/>
      <c r="D22" s="604"/>
      <c r="E22" s="1995"/>
      <c r="F22" s="1995"/>
      <c r="I22" s="229"/>
    </row>
    <row r="23" spans="1:9" s="75" customFormat="1" ht="33.950000000000003" customHeight="1" thickBot="1" x14ac:dyDescent="0.2">
      <c r="A23" s="616">
        <v>15</v>
      </c>
      <c r="B23" s="614"/>
      <c r="C23" s="861"/>
      <c r="D23" s="604"/>
      <c r="E23" s="1995"/>
      <c r="F23" s="1995"/>
      <c r="I23" s="229"/>
    </row>
    <row r="24" spans="1:9" s="75" customFormat="1" ht="33.950000000000003" customHeight="1" thickBot="1" x14ac:dyDescent="0.2">
      <c r="A24" s="616">
        <v>16</v>
      </c>
      <c r="B24" s="614"/>
      <c r="C24" s="861"/>
      <c r="D24" s="604"/>
      <c r="E24" s="1995"/>
      <c r="F24" s="1995"/>
      <c r="I24" s="229"/>
    </row>
    <row r="25" spans="1:9" s="75" customFormat="1" ht="33.950000000000003" customHeight="1" thickBot="1" x14ac:dyDescent="0.2">
      <c r="A25" s="616">
        <v>17</v>
      </c>
      <c r="B25" s="614"/>
      <c r="C25" s="861"/>
      <c r="D25" s="604"/>
      <c r="E25" s="1995"/>
      <c r="F25" s="1995"/>
      <c r="I25" s="229"/>
    </row>
    <row r="26" spans="1:9" s="75" customFormat="1" ht="33.950000000000003" customHeight="1" thickBot="1" x14ac:dyDescent="0.2">
      <c r="A26" s="616">
        <v>18</v>
      </c>
      <c r="B26" s="614"/>
      <c r="C26" s="861"/>
      <c r="D26" s="604"/>
      <c r="E26" s="1995"/>
      <c r="F26" s="1995"/>
      <c r="I26" s="229"/>
    </row>
    <row r="27" spans="1:9" s="75" customFormat="1" ht="33.950000000000003" customHeight="1" thickBot="1" x14ac:dyDescent="0.2">
      <c r="A27" s="616">
        <v>19</v>
      </c>
      <c r="B27" s="614"/>
      <c r="C27" s="861"/>
      <c r="D27" s="604"/>
      <c r="E27" s="1995"/>
      <c r="F27" s="1995"/>
      <c r="I27" s="229"/>
    </row>
    <row r="28" spans="1:9" s="75" customFormat="1" ht="33.950000000000003" customHeight="1" thickBot="1" x14ac:dyDescent="0.2">
      <c r="A28" s="616">
        <v>20</v>
      </c>
      <c r="B28" s="614"/>
      <c r="C28" s="861"/>
      <c r="D28" s="604"/>
      <c r="E28" s="1995"/>
      <c r="F28" s="1995"/>
      <c r="I28" s="230"/>
    </row>
    <row r="29" spans="1:9" x14ac:dyDescent="0.15">
      <c r="G29" s="275" t="s">
        <v>553</v>
      </c>
      <c r="H29" s="275"/>
    </row>
  </sheetData>
  <sheetProtection formatCells="0" formatColumns="0" formatRows="0" insertHyperlinks="0"/>
  <mergeCells count="27">
    <mergeCell ref="E13:F13"/>
    <mergeCell ref="E14:F14"/>
    <mergeCell ref="E15:F15"/>
    <mergeCell ref="E16:F16"/>
    <mergeCell ref="E27:F27"/>
    <mergeCell ref="E17:F17"/>
    <mergeCell ref="E18:F18"/>
    <mergeCell ref="E19:F19"/>
    <mergeCell ref="E20:F20"/>
    <mergeCell ref="E28:F28"/>
    <mergeCell ref="E21:F21"/>
    <mergeCell ref="E22:F22"/>
    <mergeCell ref="E23:F23"/>
    <mergeCell ref="E24:F24"/>
    <mergeCell ref="E25:F25"/>
    <mergeCell ref="E26:F26"/>
    <mergeCell ref="A1:F1"/>
    <mergeCell ref="E4:F4"/>
    <mergeCell ref="E8:F8"/>
    <mergeCell ref="E9:F9"/>
    <mergeCell ref="B6:E6"/>
    <mergeCell ref="B7:E7"/>
    <mergeCell ref="G2:G4"/>
    <mergeCell ref="E10:F10"/>
    <mergeCell ref="E11:F11"/>
    <mergeCell ref="E12:F12"/>
    <mergeCell ref="A2:E2"/>
  </mergeCells>
  <phoneticPr fontId="4"/>
  <dataValidations count="3">
    <dataValidation type="list" allowBlank="1" showInputMessage="1" showErrorMessage="1" sqref="B9:B28">
      <formula1>"受入,派遣"</formula1>
    </dataValidation>
    <dataValidation type="list" allowBlank="1" showInputMessage="1" showErrorMessage="1" prompt="表紙①に反映されます" sqref="F2">
      <formula1>"あり,なし"</formula1>
    </dataValidation>
    <dataValidation allowBlank="1" showInputMessage="1" showErrorMessage="1" prompt="表紙シートの病院名を反映" sqref="E4:F4"/>
  </dataValidations>
  <hyperlinks>
    <hyperlink ref="H1" location="表紙①!D57" tooltip="表紙①に戻ります" display="表紙①に戻る"/>
    <hyperlink ref="H2" location="'様式4（機能別）'!N557" tooltip="様式４（機能別）に戻ります" display="様式4（機能別）に戻る"/>
  </hyperlinks>
  <printOptions horizontalCentered="1"/>
  <pageMargins left="0.39370078740157483" right="0.39370078740157483" top="0.59055118110236227" bottom="0.59055118110236227" header="0.35433070866141736" footer="0.27559055118110237"/>
  <pageSetup paperSize="9" scale="87" fitToHeight="0" orientation="portrait" cellComments="asDisplayed" r:id="rId1"/>
  <headerFooter>
    <oddHeader>&amp;Rver.2.0</oddHeader>
    <oddFooter>&amp;C&amp;P/&amp;N&amp;R&amp;A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J32"/>
  <sheetViews>
    <sheetView showGridLines="0" view="pageBreakPreview" zoomScaleNormal="100" zoomScaleSheetLayoutView="100" workbookViewId="0">
      <selection activeCell="G2" sqref="G2"/>
    </sheetView>
  </sheetViews>
  <sheetFormatPr defaultColWidth="9" defaultRowHeight="13.5" x14ac:dyDescent="0.15"/>
  <cols>
    <col min="1" max="1" width="3.625" style="3" customWidth="1"/>
    <col min="2" max="2" width="15.625" style="3" customWidth="1"/>
    <col min="3" max="3" width="30.625" style="3" customWidth="1"/>
    <col min="4" max="5" width="20.625" style="3" customWidth="1"/>
    <col min="6" max="7" width="25.625" style="3" customWidth="1"/>
    <col min="8" max="8" width="15" style="3" customWidth="1"/>
    <col min="9" max="9" width="2.25" style="3" customWidth="1"/>
    <col min="10" max="10" width="80.625" style="3" customWidth="1"/>
    <col min="11" max="16384" width="9" style="3"/>
  </cols>
  <sheetData>
    <row r="1" spans="1:10" s="860" customFormat="1" ht="20.100000000000001" customHeight="1" thickBot="1" x14ac:dyDescent="0.2">
      <c r="A1" s="1788" t="s">
        <v>1522</v>
      </c>
      <c r="B1" s="1788"/>
      <c r="C1" s="1788"/>
      <c r="D1" s="1788"/>
      <c r="E1" s="1788"/>
      <c r="F1" s="1788"/>
      <c r="G1" s="1788"/>
      <c r="I1" s="1085" t="s">
        <v>1724</v>
      </c>
    </row>
    <row r="2" spans="1:10" s="860" customFormat="1" ht="24.95" customHeight="1" thickTop="1" thickBot="1" x14ac:dyDescent="0.2">
      <c r="A2" s="997"/>
      <c r="B2" s="997"/>
      <c r="C2" s="1789" t="s">
        <v>1521</v>
      </c>
      <c r="D2" s="1789"/>
      <c r="E2" s="1789"/>
      <c r="F2" s="1804"/>
      <c r="G2" s="285" t="s">
        <v>489</v>
      </c>
      <c r="H2" s="1854" t="str">
        <f>IF(AND(B7&lt;&gt;"",C7&lt;&gt;"",D7&lt;&gt;"",G2&lt;&gt;""),"",IF(G2="あり","下の表うち少なくとも１つは入力してください",IF(G2="","←「あり」か「なし」を選択してください","")))</f>
        <v/>
      </c>
      <c r="J2" s="1472" t="s">
        <v>545</v>
      </c>
    </row>
    <row r="3" spans="1:10" ht="5.0999999999999996" customHeight="1" thickTop="1" x14ac:dyDescent="0.15">
      <c r="A3" s="316"/>
      <c r="B3" s="316"/>
      <c r="C3" s="316"/>
      <c r="D3" s="316"/>
      <c r="E3" s="316"/>
      <c r="F3" s="316"/>
      <c r="G3" s="316"/>
      <c r="H3" s="1854"/>
      <c r="J3" s="229"/>
    </row>
    <row r="4" spans="1:10" ht="20.100000000000001" customHeight="1" x14ac:dyDescent="0.15">
      <c r="A4" s="316"/>
      <c r="B4" s="316"/>
      <c r="C4" s="316"/>
      <c r="D4" s="316"/>
      <c r="E4" s="301" t="s">
        <v>359</v>
      </c>
      <c r="F4" s="2465" t="str">
        <f>表紙①!E2</f>
        <v>和泉市立総合医療センター</v>
      </c>
      <c r="G4" s="2466"/>
      <c r="H4" s="1854"/>
      <c r="J4" s="229"/>
    </row>
    <row r="5" spans="1:10" ht="20.100000000000001" customHeight="1" x14ac:dyDescent="0.15">
      <c r="A5" s="316"/>
      <c r="B5" s="316"/>
      <c r="C5" s="316"/>
      <c r="D5" s="316"/>
      <c r="E5" s="299" t="s">
        <v>2026</v>
      </c>
      <c r="F5" s="39" t="s">
        <v>2138</v>
      </c>
      <c r="G5" s="306"/>
      <c r="J5" s="229"/>
    </row>
    <row r="6" spans="1:10" s="75" customFormat="1" ht="20.100000000000001" customHeight="1" thickBot="1" x14ac:dyDescent="0.2">
      <c r="A6" s="312"/>
      <c r="B6" s="998" t="s">
        <v>1520</v>
      </c>
      <c r="C6" s="1001" t="s">
        <v>1519</v>
      </c>
      <c r="D6" s="2105" t="s">
        <v>1518</v>
      </c>
      <c r="E6" s="1793"/>
      <c r="F6" s="1793"/>
      <c r="G6" s="1793"/>
      <c r="J6" s="229"/>
    </row>
    <row r="7" spans="1:10" s="75" customFormat="1" ht="44.1" customHeight="1" thickBot="1" x14ac:dyDescent="0.2">
      <c r="A7" s="999">
        <v>1</v>
      </c>
      <c r="B7" s="1000"/>
      <c r="C7" s="1000"/>
      <c r="D7" s="1995"/>
      <c r="E7" s="1995"/>
      <c r="F7" s="1995"/>
      <c r="G7" s="1995"/>
      <c r="H7" s="1160" t="str">
        <f>IF(AND(G2="あり",B7&lt;&gt;"",C7&lt;&gt;"",D7&lt;&gt;""),"OK",IF(G2&lt;&gt;"あり","",IF(OR(B7="",C7="",D7=""),"未記入あり","")))</f>
        <v/>
      </c>
      <c r="J7" s="229"/>
    </row>
    <row r="8" spans="1:10" s="75" customFormat="1" ht="44.1" customHeight="1" thickBot="1" x14ac:dyDescent="0.2">
      <c r="A8" s="999">
        <v>2</v>
      </c>
      <c r="B8" s="1000"/>
      <c r="C8" s="1000"/>
      <c r="D8" s="1995"/>
      <c r="E8" s="1995"/>
      <c r="F8" s="1995"/>
      <c r="G8" s="1995"/>
      <c r="J8" s="229"/>
    </row>
    <row r="9" spans="1:10" s="75" customFormat="1" ht="44.1" customHeight="1" thickBot="1" x14ac:dyDescent="0.2">
      <c r="A9" s="999">
        <v>3</v>
      </c>
      <c r="B9" s="1000"/>
      <c r="C9" s="1000"/>
      <c r="D9" s="1995"/>
      <c r="E9" s="1995"/>
      <c r="F9" s="1995"/>
      <c r="G9" s="1995"/>
      <c r="J9" s="229"/>
    </row>
    <row r="10" spans="1:10" s="75" customFormat="1" ht="44.1" customHeight="1" thickBot="1" x14ac:dyDescent="0.2">
      <c r="A10" s="999">
        <v>4</v>
      </c>
      <c r="B10" s="1000"/>
      <c r="C10" s="1000"/>
      <c r="D10" s="1995"/>
      <c r="E10" s="1995"/>
      <c r="F10" s="1995"/>
      <c r="G10" s="1995"/>
      <c r="J10" s="229"/>
    </row>
    <row r="11" spans="1:10" s="75" customFormat="1" ht="44.1" customHeight="1" thickBot="1" x14ac:dyDescent="0.2">
      <c r="A11" s="999">
        <v>5</v>
      </c>
      <c r="B11" s="1000"/>
      <c r="C11" s="1000"/>
      <c r="D11" s="1995"/>
      <c r="E11" s="1995"/>
      <c r="F11" s="1995"/>
      <c r="G11" s="1995"/>
      <c r="J11" s="229"/>
    </row>
    <row r="12" spans="1:10" s="75" customFormat="1" ht="44.1" customHeight="1" thickBot="1" x14ac:dyDescent="0.2">
      <c r="A12" s="999">
        <v>6</v>
      </c>
      <c r="B12" s="1000"/>
      <c r="C12" s="1000"/>
      <c r="D12" s="1995"/>
      <c r="E12" s="1995"/>
      <c r="F12" s="1995"/>
      <c r="G12" s="1995"/>
      <c r="J12" s="229"/>
    </row>
    <row r="13" spans="1:10" s="75" customFormat="1" ht="44.1" customHeight="1" thickBot="1" x14ac:dyDescent="0.2">
      <c r="A13" s="999">
        <v>7</v>
      </c>
      <c r="B13" s="1000"/>
      <c r="C13" s="1000"/>
      <c r="D13" s="1995"/>
      <c r="E13" s="1995"/>
      <c r="F13" s="1995"/>
      <c r="G13" s="1995"/>
      <c r="J13" s="229"/>
    </row>
    <row r="14" spans="1:10" s="75" customFormat="1" ht="44.1" customHeight="1" thickBot="1" x14ac:dyDescent="0.2">
      <c r="A14" s="999">
        <v>8</v>
      </c>
      <c r="B14" s="1000"/>
      <c r="C14" s="1000"/>
      <c r="D14" s="1995"/>
      <c r="E14" s="1995"/>
      <c r="F14" s="1995"/>
      <c r="G14" s="1995"/>
      <c r="J14" s="229"/>
    </row>
    <row r="15" spans="1:10" s="75" customFormat="1" ht="44.1" customHeight="1" thickBot="1" x14ac:dyDescent="0.2">
      <c r="A15" s="999">
        <v>9</v>
      </c>
      <c r="B15" s="1000"/>
      <c r="C15" s="1000"/>
      <c r="D15" s="1995"/>
      <c r="E15" s="1995"/>
      <c r="F15" s="1995"/>
      <c r="G15" s="1995"/>
      <c r="J15" s="229"/>
    </row>
    <row r="16" spans="1:10" s="75" customFormat="1" ht="44.1" customHeight="1" thickBot="1" x14ac:dyDescent="0.2">
      <c r="A16" s="999">
        <v>10</v>
      </c>
      <c r="B16" s="1000"/>
      <c r="C16" s="1000"/>
      <c r="D16" s="1995"/>
      <c r="E16" s="1995"/>
      <c r="F16" s="1995"/>
      <c r="G16" s="1995"/>
      <c r="J16" s="230"/>
    </row>
    <row r="17" spans="8:9" s="75" customFormat="1" ht="12" x14ac:dyDescent="0.15">
      <c r="H17" s="275" t="s">
        <v>553</v>
      </c>
      <c r="I17" s="275"/>
    </row>
    <row r="18" spans="8:9" s="75" customFormat="1" ht="12" x14ac:dyDescent="0.15"/>
    <row r="19" spans="8:9" s="75" customFormat="1" ht="12" x14ac:dyDescent="0.15"/>
    <row r="20" spans="8:9" s="75" customFormat="1" ht="12" x14ac:dyDescent="0.15"/>
    <row r="21" spans="8:9" s="75" customFormat="1" ht="12" x14ac:dyDescent="0.15"/>
    <row r="22" spans="8:9" s="75" customFormat="1" ht="12" x14ac:dyDescent="0.15"/>
    <row r="23" spans="8:9" s="75" customFormat="1" ht="12" x14ac:dyDescent="0.15"/>
    <row r="24" spans="8:9" s="75" customFormat="1" ht="12" x14ac:dyDescent="0.15"/>
    <row r="25" spans="8:9" s="75" customFormat="1" ht="12" x14ac:dyDescent="0.15"/>
    <row r="26" spans="8:9" s="75" customFormat="1" ht="12" x14ac:dyDescent="0.15"/>
    <row r="27" spans="8:9" s="75" customFormat="1" ht="12" x14ac:dyDescent="0.15"/>
    <row r="28" spans="8:9" s="75" customFormat="1" ht="12" x14ac:dyDescent="0.15"/>
    <row r="29" spans="8:9" s="75" customFormat="1" ht="12" x14ac:dyDescent="0.15"/>
    <row r="30" spans="8:9" s="75" customFormat="1" ht="12" x14ac:dyDescent="0.15"/>
    <row r="31" spans="8:9" s="75" customFormat="1" ht="12" x14ac:dyDescent="0.15"/>
    <row r="32" spans="8:9" s="75" customFormat="1" ht="12" x14ac:dyDescent="0.15"/>
  </sheetData>
  <sheetProtection formatCells="0" formatColumns="0" formatRows="0" insertHyperlinks="0"/>
  <mergeCells count="15">
    <mergeCell ref="D15:G15"/>
    <mergeCell ref="D16:G16"/>
    <mergeCell ref="D9:G9"/>
    <mergeCell ref="D10:G10"/>
    <mergeCell ref="D11:G11"/>
    <mergeCell ref="D12:G12"/>
    <mergeCell ref="D13:G13"/>
    <mergeCell ref="D14:G14"/>
    <mergeCell ref="H2:H4"/>
    <mergeCell ref="D8:G8"/>
    <mergeCell ref="A1:G1"/>
    <mergeCell ref="C2:F2"/>
    <mergeCell ref="F4:G4"/>
    <mergeCell ref="D6:G6"/>
    <mergeCell ref="D7:G7"/>
  </mergeCells>
  <phoneticPr fontId="4"/>
  <dataValidations count="2">
    <dataValidation type="list" allowBlank="1" showInputMessage="1" showErrorMessage="1" prompt="表紙①に反映されます" sqref="G2">
      <formula1>"あり,なし"</formula1>
    </dataValidation>
    <dataValidation allowBlank="1" showInputMessage="1" showErrorMessage="1" prompt="表紙シートの病院名を反映" sqref="F4:G4"/>
  </dataValidations>
  <hyperlinks>
    <hyperlink ref="I1" location="表紙①!D61" display="表紙①に戻る"/>
  </hyperlinks>
  <printOptions horizontalCentered="1"/>
  <pageMargins left="0.39370078740157483" right="0.39370078740157483" top="0.59055118110236227" bottom="0.59055118110236227" header="0.35433070866141736" footer="0.27559055118110237"/>
  <pageSetup paperSize="9" scale="61" fitToHeight="0" orientation="portrait" cellComments="asDisplayed" r:id="rId1"/>
  <headerFooter>
    <oddHeader>&amp;Rver.2.0</oddHeader>
    <oddFooter>&amp;C&amp;P/&amp;N&amp;R&amp;A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E812"/>
  <sheetViews>
    <sheetView showGridLines="0" showWhiteSpace="0" view="pageBreakPreview" topLeftCell="A265" zoomScale="110" zoomScaleNormal="117" zoomScaleSheetLayoutView="110" zoomScalePageLayoutView="70" workbookViewId="0">
      <selection activeCell="G500" sqref="G500:L500"/>
    </sheetView>
  </sheetViews>
  <sheetFormatPr defaultColWidth="9" defaultRowHeight="9.75" x14ac:dyDescent="0.15"/>
  <cols>
    <col min="1" max="7" width="2" style="202" customWidth="1"/>
    <col min="8" max="8" width="25.625" style="203" customWidth="1"/>
    <col min="9" max="9" width="0.875" style="203" customWidth="1"/>
    <col min="10" max="10" width="10.125" style="203" customWidth="1"/>
    <col min="11" max="11" width="5.625" style="203" customWidth="1"/>
    <col min="12" max="12" width="20.625" style="203" customWidth="1"/>
    <col min="13" max="13" width="3.625" style="127" customWidth="1"/>
    <col min="14" max="14" width="8.625" style="127" customWidth="1"/>
    <col min="15" max="15" width="8.625" style="204" customWidth="1"/>
    <col min="16" max="16" width="3.375" style="227" customWidth="1"/>
    <col min="17" max="17" width="9.875" style="227" customWidth="1"/>
    <col min="18" max="18" width="0.75" style="227" customWidth="1"/>
    <col min="19" max="19" width="4" style="227" customWidth="1"/>
    <col min="20" max="20" width="0.625" style="84" customWidth="1"/>
    <col min="21" max="21" width="80.625" style="84" customWidth="1"/>
    <col min="22" max="22" width="24.875" style="84" customWidth="1"/>
    <col min="23" max="23" width="8.875" style="989" customWidth="1"/>
    <col min="24" max="55" width="8.875" style="84" customWidth="1"/>
    <col min="56" max="16384" width="9" style="84"/>
  </cols>
  <sheetData>
    <row r="1" spans="1:28" s="39" customFormat="1" ht="13.5" x14ac:dyDescent="0.15">
      <c r="A1" s="76"/>
      <c r="B1" s="76"/>
      <c r="C1" s="76"/>
      <c r="D1" s="76"/>
      <c r="E1" s="77"/>
      <c r="F1" s="77"/>
      <c r="G1" s="77"/>
      <c r="H1" s="78"/>
      <c r="I1" s="78"/>
      <c r="J1" s="78"/>
      <c r="K1" s="78"/>
      <c r="L1" s="78"/>
      <c r="M1" s="79"/>
      <c r="N1" s="79"/>
      <c r="O1" s="40"/>
      <c r="P1" s="413"/>
      <c r="Q1" s="985"/>
      <c r="R1" s="985"/>
      <c r="S1" s="985"/>
      <c r="T1" s="985"/>
      <c r="U1" s="985"/>
      <c r="V1" s="985"/>
      <c r="W1" s="985"/>
      <c r="X1" s="985"/>
      <c r="Y1" s="986"/>
      <c r="Z1" s="986"/>
      <c r="AA1" s="986"/>
      <c r="AB1" s="986"/>
    </row>
    <row r="2" spans="1:28" s="39" customFormat="1" ht="14.25" customHeight="1" x14ac:dyDescent="0.15">
      <c r="A2" s="76"/>
      <c r="B2" s="76"/>
      <c r="C2" s="76"/>
      <c r="D2" s="76"/>
      <c r="E2" s="77"/>
      <c r="F2" s="77"/>
      <c r="G2" s="77"/>
      <c r="H2" s="175"/>
      <c r="I2" s="175"/>
      <c r="J2" s="81"/>
      <c r="K2" s="159" t="s">
        <v>331</v>
      </c>
      <c r="L2" s="1770" t="str">
        <f>表紙①!E2</f>
        <v>和泉市立総合医療センター</v>
      </c>
      <c r="M2" s="1771"/>
      <c r="N2" s="1771"/>
      <c r="O2" s="1772"/>
      <c r="P2" s="1540"/>
      <c r="Q2" s="1540"/>
      <c r="R2" s="985"/>
      <c r="S2" s="985"/>
      <c r="T2" s="985"/>
      <c r="U2" s="985"/>
      <c r="V2" s="985"/>
      <c r="W2" s="985"/>
      <c r="X2" s="985"/>
      <c r="Y2" s="986"/>
      <c r="Z2" s="986"/>
      <c r="AA2" s="986"/>
      <c r="AB2" s="986"/>
    </row>
    <row r="3" spans="1:28" s="39" customFormat="1" ht="14.25" customHeight="1" x14ac:dyDescent="0.15">
      <c r="A3" s="76"/>
      <c r="B3" s="76"/>
      <c r="C3" s="76"/>
      <c r="D3" s="76"/>
      <c r="E3" s="77"/>
      <c r="F3" s="77"/>
      <c r="G3" s="77"/>
      <c r="H3" s="175"/>
      <c r="I3" s="175"/>
      <c r="J3" s="81"/>
      <c r="K3" s="134"/>
      <c r="L3" s="500"/>
      <c r="M3" s="153"/>
      <c r="N3" s="153"/>
      <c r="O3" s="153"/>
      <c r="P3" s="414"/>
      <c r="Q3" s="985"/>
      <c r="R3" s="985"/>
      <c r="S3" s="985"/>
      <c r="T3" s="985"/>
      <c r="U3" s="985"/>
      <c r="V3" s="985"/>
      <c r="W3" s="985"/>
      <c r="X3" s="985"/>
      <c r="Y3" s="986"/>
      <c r="Z3" s="986"/>
      <c r="AA3" s="986"/>
      <c r="AB3" s="986"/>
    </row>
    <row r="4" spans="1:28" s="39" customFormat="1" ht="14.25" customHeight="1" x14ac:dyDescent="0.15">
      <c r="A4" s="76"/>
      <c r="B4" s="76"/>
      <c r="C4" s="1776" t="s">
        <v>19</v>
      </c>
      <c r="D4" s="1777"/>
      <c r="E4" s="1777"/>
      <c r="F4" s="1777"/>
      <c r="G4" s="1777"/>
      <c r="H4" s="1778"/>
      <c r="I4" s="157"/>
      <c r="J4" s="156" t="s">
        <v>73</v>
      </c>
      <c r="K4" s="456" t="s">
        <v>541</v>
      </c>
      <c r="L4" s="1773" t="str">
        <f>IF(COUNTBLANK(W5:W13)=9,"様式4（全般事項）の「１．推薦区分」を選択してください",VLOOKUP("○",W5:X13,2,FALSE))</f>
        <v>地域がん診療連携拠点病院</v>
      </c>
      <c r="M4" s="1774"/>
      <c r="N4" s="1774"/>
      <c r="O4" s="1775"/>
      <c r="P4" s="1541"/>
      <c r="Q4" s="1541"/>
      <c r="R4" s="988"/>
      <c r="S4" s="987" t="str">
        <f>'様式4（全般事項）'!G5</f>
        <v>地域がん診療連携拠点病院</v>
      </c>
      <c r="T4" s="987" t="str">
        <f>'様式4（全般事項）'!G6</f>
        <v>承認なし</v>
      </c>
      <c r="U4" s="988"/>
      <c r="V4" s="988"/>
      <c r="W4" s="988"/>
      <c r="X4" s="985"/>
      <c r="Y4" s="986"/>
      <c r="Z4" s="986"/>
      <c r="AA4" s="986"/>
      <c r="AB4" s="986"/>
    </row>
    <row r="5" spans="1:28" s="39" customFormat="1" ht="9.9499999999999993" customHeight="1" x14ac:dyDescent="0.15">
      <c r="A5" s="76"/>
      <c r="B5" s="76"/>
      <c r="C5" s="1779" t="s">
        <v>3</v>
      </c>
      <c r="D5" s="1780"/>
      <c r="E5" s="1780"/>
      <c r="F5" s="1780"/>
      <c r="G5" s="1780"/>
      <c r="H5" s="1781"/>
      <c r="I5" s="589"/>
      <c r="J5" s="590" t="s">
        <v>242</v>
      </c>
      <c r="K5" s="155"/>
      <c r="L5" s="1459" t="str">
        <f>IF(L4="様式4（全般事項）の「１．推薦区分」を選択してください","","※様式4（全般事項）の「１．推薦区分」を反映しています")</f>
        <v>※様式4（全般事項）の「１．推薦区分」を反映しています</v>
      </c>
      <c r="M5" s="153"/>
      <c r="N5" s="153"/>
      <c r="O5" s="153"/>
      <c r="P5" s="1530" t="s">
        <v>1658</v>
      </c>
      <c r="Q5" s="1020" t="str">
        <f>IF(COUNTIF((Q17:Q426),"未入力あり"),"未入力あり","未入力なし")</f>
        <v>未入力なし</v>
      </c>
      <c r="R5" s="1296"/>
      <c r="S5" s="988" t="s">
        <v>17</v>
      </c>
      <c r="T5" s="988"/>
      <c r="U5" s="988" t="str">
        <f>IF(COUNTIF(L2,"*国立がん研究センター*"),"○","")</f>
        <v/>
      </c>
      <c r="V5" s="988" t="str">
        <f>U5</f>
        <v/>
      </c>
      <c r="W5" s="988" t="str">
        <f t="shared" ref="W5:W12" si="0">IF(AND(U5="○",V5="○"),"○","")</f>
        <v/>
      </c>
      <c r="X5" s="988" t="s">
        <v>17</v>
      </c>
      <c r="Y5" s="986"/>
      <c r="Z5" s="986"/>
      <c r="AA5" s="986"/>
      <c r="AB5" s="986"/>
    </row>
    <row r="6" spans="1:28" s="39" customFormat="1" ht="9.9499999999999993" customHeight="1" x14ac:dyDescent="0.15">
      <c r="A6" s="76"/>
      <c r="B6" s="76"/>
      <c r="C6" s="1763" t="s">
        <v>1242</v>
      </c>
      <c r="D6" s="1764"/>
      <c r="E6" s="1764"/>
      <c r="F6" s="1764"/>
      <c r="G6" s="1764"/>
      <c r="H6" s="1765"/>
      <c r="I6" s="591"/>
      <c r="J6" s="592" t="s">
        <v>1677</v>
      </c>
      <c r="K6" s="176"/>
      <c r="L6" s="211" t="s">
        <v>38</v>
      </c>
      <c r="M6" s="173"/>
      <c r="N6" s="207"/>
      <c r="O6" s="207"/>
      <c r="P6" s="224" t="s">
        <v>1659</v>
      </c>
      <c r="Q6" s="995" t="str">
        <f>IF(COUNTIF((Q436:Q442),"未入力あり"),"未入力あり","未入力なし")</f>
        <v>未入力なし</v>
      </c>
      <c r="R6" s="1297"/>
      <c r="S6" s="988" t="s">
        <v>0</v>
      </c>
      <c r="T6" s="988" t="str">
        <f>IF(OR(Q5="未入力あり",Q6="未入力あり",Q8="未入力あり",Q9="未入力あり"),"↓　このシートには未入力があります。「未入力あり」の行を確認してください。","✔チェック欄に未入力なし")</f>
        <v>✔チェック欄に未入力なし</v>
      </c>
      <c r="U6" s="988" t="str">
        <f>IF(S4="都道府県がん診療連携拠点病院","○","")</f>
        <v/>
      </c>
      <c r="V6" s="988" t="str">
        <f>IF(AND(U5&lt;&gt;"○",T4="承認あり"),"○","")</f>
        <v/>
      </c>
      <c r="W6" s="988" t="str">
        <f t="shared" si="0"/>
        <v/>
      </c>
      <c r="X6" s="988" t="s">
        <v>0</v>
      </c>
      <c r="Y6" s="986"/>
      <c r="Z6" s="986"/>
      <c r="AA6" s="986"/>
      <c r="AB6" s="986"/>
    </row>
    <row r="7" spans="1:28" s="39" customFormat="1" ht="9.9499999999999993" customHeight="1" x14ac:dyDescent="0.15">
      <c r="A7" s="76"/>
      <c r="B7" s="76"/>
      <c r="C7" s="1763" t="s">
        <v>20</v>
      </c>
      <c r="D7" s="1764"/>
      <c r="E7" s="1764"/>
      <c r="F7" s="1764"/>
      <c r="G7" s="1764"/>
      <c r="H7" s="1765"/>
      <c r="I7" s="591"/>
      <c r="J7" s="592" t="s">
        <v>243</v>
      </c>
      <c r="K7" s="176"/>
      <c r="L7" s="212" t="s">
        <v>14</v>
      </c>
      <c r="M7" s="173"/>
      <c r="N7" s="207"/>
      <c r="O7" s="207"/>
      <c r="P7" s="224" t="s">
        <v>1660</v>
      </c>
      <c r="Q7" s="1020" t="str">
        <f>IF(COUNTIF((Q443:Q518),"未入力あり"),"未入力あり","未入力なし")</f>
        <v>未入力なし</v>
      </c>
      <c r="R7" s="1296"/>
      <c r="S7" s="988" t="s">
        <v>1</v>
      </c>
      <c r="T7" s="988" t="str">
        <f>IF(OR(Q5="未入力あり",Q6="未入力あり",AND(N110="はい",Q14="未入力あり")),"↓　このシートには未入力があります。「未入力あり」の行を確認してください。","✔チェック欄に未入力なし")</f>
        <v>✔チェック欄に未入力なし</v>
      </c>
      <c r="U7" s="988" t="str">
        <f>IF(S4="地域がん診療連携拠点病院","○","")</f>
        <v>○</v>
      </c>
      <c r="V7" s="988" t="str">
        <f>IF(AND(U5&lt;&gt;"○",T4="承認あり"),"○","")</f>
        <v/>
      </c>
      <c r="W7" s="988" t="str">
        <f t="shared" si="0"/>
        <v/>
      </c>
      <c r="X7" s="988" t="s">
        <v>1691</v>
      </c>
      <c r="Y7" s="986"/>
      <c r="Z7" s="986"/>
      <c r="AA7" s="986"/>
      <c r="AB7" s="986"/>
    </row>
    <row r="8" spans="1:28" s="39" customFormat="1" ht="9.9499999999999993" customHeight="1" x14ac:dyDescent="0.15">
      <c r="A8" s="76"/>
      <c r="B8" s="76"/>
      <c r="C8" s="1763" t="s">
        <v>1668</v>
      </c>
      <c r="D8" s="1764"/>
      <c r="E8" s="1764"/>
      <c r="F8" s="1764"/>
      <c r="G8" s="1764"/>
      <c r="H8" s="1765"/>
      <c r="I8" s="591"/>
      <c r="J8" s="592" t="s">
        <v>1678</v>
      </c>
      <c r="K8" s="176"/>
      <c r="L8" s="212" t="s">
        <v>15</v>
      </c>
      <c r="M8" s="173"/>
      <c r="N8" s="207"/>
      <c r="O8" s="207"/>
      <c r="P8" s="1530" t="s">
        <v>1661</v>
      </c>
      <c r="Q8" s="995" t="str">
        <f>IF(COUNTIF((Q443:Q468),"未入力あり"),"未入力あり","未入力なし")</f>
        <v>未入力なし</v>
      </c>
      <c r="R8" s="1297"/>
      <c r="S8" s="988" t="s">
        <v>2</v>
      </c>
      <c r="T8" s="988" t="str">
        <f>IF(OR(Q5="未入力あり",Q7="未入力あり"),"↓　このシートには未入力があります。「未入力あり」の行を確認してください。","✔チェック欄に未入力なし")</f>
        <v>✔チェック欄に未入力なし</v>
      </c>
      <c r="U8" s="988" t="str">
        <f>IF(S4="都道府県がん診療連携拠点病院","○","")</f>
        <v/>
      </c>
      <c r="V8" s="988" t="str">
        <f>IF(AND(U5&lt;&gt;"○",OR(T4="承認なし",T4=0)),"○","")</f>
        <v>○</v>
      </c>
      <c r="W8" s="988" t="str">
        <f t="shared" si="0"/>
        <v/>
      </c>
      <c r="X8" s="988" t="s">
        <v>2</v>
      </c>
      <c r="Y8" s="986"/>
      <c r="Z8" s="986"/>
      <c r="AA8" s="986"/>
      <c r="AB8" s="986"/>
    </row>
    <row r="9" spans="1:28" s="39" customFormat="1" ht="9.9499999999999993" customHeight="1" x14ac:dyDescent="0.15">
      <c r="A9" s="76"/>
      <c r="B9" s="76"/>
      <c r="C9" s="1763" t="s">
        <v>71</v>
      </c>
      <c r="D9" s="1764"/>
      <c r="E9" s="1764"/>
      <c r="F9" s="1764"/>
      <c r="G9" s="1764"/>
      <c r="H9" s="1765"/>
      <c r="I9" s="593"/>
      <c r="J9" s="594" t="s">
        <v>244</v>
      </c>
      <c r="K9" s="176"/>
      <c r="L9" s="212" t="s">
        <v>16</v>
      </c>
      <c r="M9" s="173"/>
      <c r="N9" s="207"/>
      <c r="O9" s="207"/>
      <c r="P9" s="1530" t="s">
        <v>1662</v>
      </c>
      <c r="Q9" s="1020" t="str">
        <f>IF(COUNTIF((Q476:Q518),"未入力あり"),"未入力あり","未入力なし")</f>
        <v>未入力なし</v>
      </c>
      <c r="R9" s="1296"/>
      <c r="S9" s="988" t="s">
        <v>1243</v>
      </c>
      <c r="T9" s="1023" t="str">
        <f>IF(OR(Q5="未入力あり",Q13="未入力あり",Q14="未入力あり"),"↓　このシートには未入力があります。「未入力あり」の行を確認してください。","✔チェック欄に未入力なし")</f>
        <v>✔チェック欄に未入力なし</v>
      </c>
      <c r="U9" s="988" t="str">
        <f>IF(S4="地域がん診療連携拠点病院(高度型)","○","")</f>
        <v/>
      </c>
      <c r="V9" s="988" t="str">
        <f>IF(AND(U5&lt;&gt;"○",OR(T4="承認なし",T4=0)),"○","")</f>
        <v>○</v>
      </c>
      <c r="W9" s="988" t="str">
        <f t="shared" si="0"/>
        <v/>
      </c>
      <c r="X9" s="988" t="s">
        <v>1243</v>
      </c>
      <c r="Y9" s="986"/>
      <c r="Z9" s="986"/>
      <c r="AA9" s="986"/>
      <c r="AB9" s="986"/>
    </row>
    <row r="10" spans="1:28" ht="9.9499999999999993" customHeight="1" x14ac:dyDescent="0.15">
      <c r="A10" s="82"/>
      <c r="B10" s="82"/>
      <c r="C10" s="1763" t="s">
        <v>72</v>
      </c>
      <c r="D10" s="1764"/>
      <c r="E10" s="1764"/>
      <c r="F10" s="1764"/>
      <c r="G10" s="1764"/>
      <c r="H10" s="1765"/>
      <c r="I10" s="593"/>
      <c r="J10" s="1717" t="s">
        <v>245</v>
      </c>
      <c r="K10" s="177"/>
      <c r="L10" s="212" t="s">
        <v>37</v>
      </c>
      <c r="M10" s="173"/>
      <c r="N10" s="207"/>
      <c r="O10" s="83"/>
      <c r="P10" s="224" t="s">
        <v>1663</v>
      </c>
      <c r="Q10" s="995" t="str">
        <f>IF(COUNTIF((Q519:Q521),"未入力あり"),"未入力あり","未入力なし")</f>
        <v>未入力なし</v>
      </c>
      <c r="R10" s="1297"/>
      <c r="S10" s="988" t="s">
        <v>1676</v>
      </c>
      <c r="T10" s="988" t="str">
        <f>IF(OR(Q5="未入力あり",AND(N110="はい",Q14="未入力あり")),"↓　このシートには未入力があります。「未入力あり」の行を確認してください。","✔チェック欄に未入力なし")</f>
        <v>✔チェック欄に未入力なし</v>
      </c>
      <c r="U10" s="988" t="str">
        <f>IF(S4="地域がん診療連携拠点病院","○","")</f>
        <v>○</v>
      </c>
      <c r="V10" s="988" t="str">
        <f>IF(AND(U5&lt;&gt;"○",OR(T4="承認なし",T4=0)),"○","")</f>
        <v>○</v>
      </c>
      <c r="W10" s="988" t="str">
        <f t="shared" si="0"/>
        <v>○</v>
      </c>
      <c r="X10" s="988" t="s">
        <v>3</v>
      </c>
      <c r="Y10" s="989"/>
      <c r="Z10" s="989"/>
      <c r="AA10" s="989"/>
      <c r="AB10" s="989"/>
    </row>
    <row r="11" spans="1:28" ht="9.9499999999999993" customHeight="1" x14ac:dyDescent="0.15">
      <c r="A11" s="82"/>
      <c r="B11" s="82"/>
      <c r="C11" s="1763"/>
      <c r="D11" s="1764"/>
      <c r="E11" s="1764"/>
      <c r="F11" s="1764"/>
      <c r="G11" s="1764"/>
      <c r="H11" s="1765"/>
      <c r="I11" s="589"/>
      <c r="J11" s="1718"/>
      <c r="K11" s="177"/>
      <c r="L11" s="1285"/>
      <c r="M11" s="173"/>
      <c r="N11" s="83"/>
      <c r="O11" s="83"/>
      <c r="P11" s="224" t="s">
        <v>1664</v>
      </c>
      <c r="Q11" s="416" t="str">
        <f>IF(COUNTIF((Q522:Q529),"未入力あり"),"未入力あり","未入力なし")</f>
        <v>未入力なし</v>
      </c>
      <c r="R11" s="420"/>
      <c r="S11" s="233" t="s">
        <v>240</v>
      </c>
      <c r="T11" s="988" t="str">
        <f>IF(OR(Q5="未入力あり",Q11="未入力あり"),"↓　このシートには未入力があります。「未入力あり」の行を確認してください。","✔チェック欄に未入力なし")</f>
        <v>✔チェック欄に未入力なし</v>
      </c>
      <c r="U11" s="988" t="str">
        <f>IF(S4="特定領域がん診療連携拠点病院","○","")</f>
        <v/>
      </c>
      <c r="V11" s="988" t="str">
        <f>IF(AND(U5&lt;&gt;"○",U11="○"),"○","")</f>
        <v/>
      </c>
      <c r="W11" s="988" t="str">
        <f t="shared" si="0"/>
        <v/>
      </c>
      <c r="X11" s="988" t="s">
        <v>240</v>
      </c>
      <c r="Y11" s="989"/>
      <c r="Z11" s="989"/>
      <c r="AA11" s="989"/>
      <c r="AB11" s="989"/>
    </row>
    <row r="12" spans="1:28" ht="9.9499999999999993" customHeight="1" x14ac:dyDescent="0.15">
      <c r="A12" s="82"/>
      <c r="B12" s="82"/>
      <c r="C12" s="1763" t="s">
        <v>540</v>
      </c>
      <c r="D12" s="1764"/>
      <c r="E12" s="1764"/>
      <c r="F12" s="1764"/>
      <c r="G12" s="1764"/>
      <c r="H12" s="1765"/>
      <c r="I12" s="591"/>
      <c r="J12" s="592" t="s">
        <v>246</v>
      </c>
      <c r="K12" s="154"/>
      <c r="L12" s="1357">
        <f>COUNTIFS(M22:M806,"A",S22:S806,"○",Q22:Q806,"✔")</f>
        <v>125</v>
      </c>
      <c r="M12" s="1358" t="s">
        <v>1725</v>
      </c>
      <c r="N12" s="1359">
        <f>COUNTIFS(M22:M806,"A",Q22:Q806,"✔")</f>
        <v>125</v>
      </c>
      <c r="O12" s="1366">
        <f>IF(AND(L12&lt;&gt;"",N12&lt;&gt;"",N12&lt;&gt;0),L12/N12,"")</f>
        <v>1</v>
      </c>
      <c r="P12" s="224" t="s">
        <v>1665</v>
      </c>
      <c r="Q12" s="415" t="str">
        <f>IF(COUNTIF((Q530:Q788),"未入力あり"),"未入力あり","未入力なし")</f>
        <v>未入力あり</v>
      </c>
      <c r="R12" s="233"/>
      <c r="S12" s="233" t="s">
        <v>4</v>
      </c>
      <c r="T12" s="233" t="str">
        <f>IF(OR(Q12="未入力あり"),"↓　このシートには未入力があります。「未入力あり」の行を確認してください。","✔チェック欄に未入力なし")</f>
        <v>↓　このシートには未入力があります。「未入力あり」の行を確認してください。</v>
      </c>
      <c r="U12" s="233" t="str">
        <f>IF(S4="地域がん診療病院","○","")</f>
        <v/>
      </c>
      <c r="V12" s="233" t="str">
        <f>IF(AND(U5&lt;&gt;"○",U12="○"),"○","")</f>
        <v/>
      </c>
      <c r="W12" s="988" t="str">
        <f t="shared" si="0"/>
        <v/>
      </c>
      <c r="X12" s="233" t="s">
        <v>4</v>
      </c>
    </row>
    <row r="13" spans="1:28" s="857" customFormat="1" ht="10.15" customHeight="1" x14ac:dyDescent="0.15">
      <c r="A13" s="3"/>
      <c r="B13" s="3"/>
      <c r="C13" s="1763" t="s">
        <v>240</v>
      </c>
      <c r="D13" s="1764"/>
      <c r="E13" s="1764"/>
      <c r="F13" s="1764"/>
      <c r="G13" s="1764"/>
      <c r="H13" s="1765"/>
      <c r="I13" s="591"/>
      <c r="J13" s="592" t="s">
        <v>247</v>
      </c>
      <c r="K13" s="3"/>
      <c r="L13" s="1360">
        <f>COUNTIFS(M22:M806,"B",S22:S806,"○",Q22:Q806,"✔")</f>
        <v>3</v>
      </c>
      <c r="M13" s="1361" t="s">
        <v>1725</v>
      </c>
      <c r="N13" s="1362">
        <f>COUNTIFS(M22:M806,"B",Q22:Q806,"✔")</f>
        <v>3</v>
      </c>
      <c r="O13" s="1367">
        <f>IF(AND(L13&lt;&gt;"",N13&lt;&gt;"",N13&lt;&gt;0),L13/N13,"")</f>
        <v>1</v>
      </c>
      <c r="P13" s="1530" t="s">
        <v>1666</v>
      </c>
      <c r="Q13" s="1020" t="str">
        <f>IF(COUNTIF((Q427:Q435),"未入力あり"),"未入力あり","未入力なし")</f>
        <v>未入力なし</v>
      </c>
      <c r="R13" s="1296"/>
      <c r="S13" s="1021" t="s">
        <v>1667</v>
      </c>
      <c r="T13" s="1020" t="str">
        <f>IF(OR(Q5="未入力あり",Q13="未入力あり",Q6="未入力あり",Q14="未入力あり"),"↓　このシートには未入力があります。「未入力あり」の行を確認してください。","✔チェック欄に未入力なし")</f>
        <v>✔チェック欄に未入力なし</v>
      </c>
      <c r="U13" s="1020" t="str">
        <f>IF(S4="地域がん診療連携拠点病院(高度型)","○","")</f>
        <v/>
      </c>
      <c r="V13" s="1020" t="str">
        <f>IF(AND(U5&lt;&gt;"○",T4="承認あり"),"○","")</f>
        <v/>
      </c>
      <c r="W13" s="1020" t="str">
        <f>IF(AND(U13="○",V13="○"),"○","")</f>
        <v/>
      </c>
      <c r="X13" s="1021" t="s">
        <v>1667</v>
      </c>
    </row>
    <row r="14" spans="1:28" s="857" customFormat="1" ht="9.75" customHeight="1" x14ac:dyDescent="0.15">
      <c r="A14" s="3"/>
      <c r="B14" s="3"/>
      <c r="C14" s="1724" t="s">
        <v>70</v>
      </c>
      <c r="D14" s="1725"/>
      <c r="E14" s="1725"/>
      <c r="F14" s="1725"/>
      <c r="G14" s="1725"/>
      <c r="H14" s="1726"/>
      <c r="I14" s="595"/>
      <c r="J14" s="596" t="s">
        <v>248</v>
      </c>
      <c r="K14" s="3"/>
      <c r="L14" s="1363">
        <f>COUNTIFS(M22:M806,"C",S22:S806,"○",Q22:Q806,"✔")</f>
        <v>35</v>
      </c>
      <c r="M14" s="1364" t="s">
        <v>1725</v>
      </c>
      <c r="N14" s="1365">
        <f>COUNTIFS(M22:M806,"C",Q22:Q806,"✔")</f>
        <v>36</v>
      </c>
      <c r="O14" s="1368">
        <f>IF(AND(L14&lt;&gt;"",N14&lt;&gt;"",N14&lt;&gt;0),L14/N14,"")</f>
        <v>0.97222222222222221</v>
      </c>
      <c r="P14" s="1530" t="s">
        <v>1669</v>
      </c>
      <c r="Q14" s="1020" t="str">
        <f>IF(COUNTIF((Q476:Q500),"未入力あり"),"未入力あり","未入力なし")</f>
        <v>未入力なし</v>
      </c>
      <c r="R14" s="1296"/>
      <c r="S14" s="417"/>
      <c r="T14" s="418"/>
      <c r="U14" s="418"/>
      <c r="V14" s="418"/>
      <c r="W14" s="990"/>
      <c r="X14" s="418"/>
    </row>
    <row r="15" spans="1:28" ht="9.9499999999999993" customHeight="1" thickBot="1" x14ac:dyDescent="0.2">
      <c r="A15" s="82"/>
      <c r="B15" s="82"/>
      <c r="C15" s="82"/>
      <c r="D15" s="82"/>
      <c r="E15" s="509"/>
      <c r="F15" s="509"/>
      <c r="G15" s="509"/>
      <c r="H15" s="509"/>
      <c r="I15" s="509"/>
      <c r="J15" s="1108"/>
      <c r="K15" s="154"/>
      <c r="L15" s="84"/>
      <c r="M15" s="1265"/>
      <c r="N15" s="1266"/>
      <c r="O15" s="84"/>
      <c r="P15" s="419"/>
      <c r="Q15" s="1782" t="str">
        <f>IF(COUNTBLANK(W5:W13)=9,"様式4（全般事項）の「１．推薦区分」を選択してください",VLOOKUP(L4,S5:T13,2,FALSE))</f>
        <v>✔チェック欄に未入力なし</v>
      </c>
      <c r="R15" s="1295"/>
      <c r="S15" s="234"/>
      <c r="T15" s="234"/>
      <c r="U15" s="234"/>
      <c r="V15" s="234"/>
      <c r="W15" s="991"/>
      <c r="X15" s="234"/>
    </row>
    <row r="16" spans="1:28" ht="24.75" customHeight="1" thickBot="1" x14ac:dyDescent="0.2">
      <c r="A16" s="510"/>
      <c r="B16" s="1267"/>
      <c r="C16" s="1267"/>
      <c r="D16" s="1267"/>
      <c r="E16" s="1268"/>
      <c r="F16" s="1268"/>
      <c r="G16" s="1268"/>
      <c r="H16" s="1785" t="s">
        <v>2295</v>
      </c>
      <c r="I16" s="1785"/>
      <c r="J16" s="1785"/>
      <c r="K16" s="1785"/>
      <c r="L16" s="1786"/>
      <c r="M16" s="1269" t="s">
        <v>48</v>
      </c>
      <c r="N16" s="1080" t="s">
        <v>391</v>
      </c>
      <c r="O16" s="1270"/>
      <c r="P16" s="1531"/>
      <c r="Q16" s="1782"/>
      <c r="R16" s="1295"/>
      <c r="S16" s="234"/>
      <c r="T16" s="234"/>
      <c r="U16" s="234"/>
      <c r="V16" s="234"/>
      <c r="W16" s="991"/>
      <c r="X16" s="234"/>
    </row>
    <row r="17" spans="1:24" s="91" customFormat="1" ht="13.5" customHeight="1" x14ac:dyDescent="0.15">
      <c r="A17" s="213" t="s">
        <v>413</v>
      </c>
      <c r="B17" s="1167"/>
      <c r="C17" s="1167"/>
      <c r="D17" s="1167"/>
      <c r="E17" s="214"/>
      <c r="F17" s="214"/>
      <c r="G17" s="214"/>
      <c r="H17" s="215"/>
      <c r="I17" s="215"/>
      <c r="J17" s="215"/>
      <c r="K17" s="215"/>
      <c r="L17" s="215"/>
      <c r="M17" s="216"/>
      <c r="N17" s="216"/>
      <c r="O17" s="217"/>
      <c r="P17" s="1531"/>
      <c r="Q17" s="1782"/>
      <c r="R17" s="1295"/>
      <c r="S17" s="1756" t="s">
        <v>1837</v>
      </c>
      <c r="T17" s="233"/>
      <c r="U17" s="233"/>
      <c r="V17" s="233"/>
      <c r="W17" s="988"/>
      <c r="X17" s="233"/>
    </row>
    <row r="18" spans="1:24" ht="13.5" customHeight="1" x14ac:dyDescent="0.15">
      <c r="A18" s="1249"/>
      <c r="B18" s="1225" t="s">
        <v>273</v>
      </c>
      <c r="C18" s="195"/>
      <c r="D18" s="195"/>
      <c r="E18" s="195"/>
      <c r="F18" s="195"/>
      <c r="G18" s="195"/>
      <c r="H18" s="182"/>
      <c r="I18" s="182"/>
      <c r="J18" s="182"/>
      <c r="K18" s="182"/>
      <c r="L18" s="182"/>
      <c r="M18" s="93"/>
      <c r="N18" s="93"/>
      <c r="O18" s="94"/>
      <c r="P18" s="1531"/>
      <c r="Q18" s="1782"/>
      <c r="R18" s="1295"/>
      <c r="S18" s="1756"/>
      <c r="T18" s="1294"/>
      <c r="U18" s="1469" t="s">
        <v>547</v>
      </c>
      <c r="W18" s="84"/>
      <c r="X18" s="989"/>
    </row>
    <row r="19" spans="1:24" ht="13.5" customHeight="1" thickBot="1" x14ac:dyDescent="0.2">
      <c r="A19" s="1249"/>
      <c r="B19" s="1193"/>
      <c r="C19" s="1192" t="s">
        <v>468</v>
      </c>
      <c r="D19" s="193"/>
      <c r="E19" s="193"/>
      <c r="F19" s="193"/>
      <c r="G19" s="193"/>
      <c r="H19" s="184"/>
      <c r="I19" s="184"/>
      <c r="J19" s="184"/>
      <c r="K19" s="184"/>
      <c r="L19" s="184"/>
      <c r="M19" s="95"/>
      <c r="N19" s="95"/>
      <c r="O19" s="96"/>
      <c r="P19" s="1531"/>
      <c r="Q19" s="1783"/>
      <c r="R19" s="1295"/>
      <c r="S19" s="1756"/>
      <c r="T19" s="1294"/>
      <c r="U19" s="1470"/>
      <c r="W19" s="84"/>
      <c r="X19" s="989"/>
    </row>
    <row r="20" spans="1:24" ht="13.5" customHeight="1" thickBot="1" x14ac:dyDescent="0.2">
      <c r="A20" s="1249"/>
      <c r="B20" s="1283"/>
      <c r="C20" s="1326" t="s">
        <v>1817</v>
      </c>
      <c r="D20" s="178"/>
      <c r="E20" s="82"/>
      <c r="F20" s="1257"/>
      <c r="G20" s="1257"/>
      <c r="H20" s="1256"/>
      <c r="I20" s="1256"/>
      <c r="J20" s="1256"/>
      <c r="K20" s="1256"/>
      <c r="L20" s="1256"/>
      <c r="M20" s="101" t="s">
        <v>48</v>
      </c>
      <c r="N20" s="8" t="s">
        <v>2320</v>
      </c>
      <c r="O20" s="168" t="s">
        <v>1619</v>
      </c>
      <c r="P20" s="421">
        <v>20</v>
      </c>
      <c r="Q20"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未入力あり","✔"),""))</f>
        <v>✔</v>
      </c>
      <c r="R20" s="1300"/>
      <c r="S20" s="434"/>
      <c r="T20" s="434"/>
      <c r="U20" s="1470"/>
      <c r="W20" s="84"/>
      <c r="X20" s="989"/>
    </row>
    <row r="21" spans="1:24" ht="13.5" customHeight="1" thickBot="1" x14ac:dyDescent="0.2">
      <c r="A21" s="191"/>
      <c r="B21" s="1122"/>
      <c r="C21" s="1102"/>
      <c r="D21" s="1176" t="s">
        <v>159</v>
      </c>
      <c r="E21" s="1183"/>
      <c r="F21" s="185"/>
      <c r="G21" s="186"/>
      <c r="H21" s="189"/>
      <c r="I21" s="189"/>
      <c r="J21" s="189"/>
      <c r="K21" s="189"/>
      <c r="L21" s="189"/>
      <c r="M21" s="97"/>
      <c r="N21" s="98" t="s">
        <v>454</v>
      </c>
      <c r="O21" s="99" t="s">
        <v>454</v>
      </c>
      <c r="P21" s="421">
        <v>21</v>
      </c>
      <c r="Q21" s="1284"/>
      <c r="R21" s="1299"/>
      <c r="S21" s="1018"/>
      <c r="T21" s="434"/>
      <c r="U21" s="1470"/>
      <c r="W21" s="84"/>
      <c r="X21" s="989"/>
    </row>
    <row r="22" spans="1:24" ht="40.9" customHeight="1" thickBot="1" x14ac:dyDescent="0.2">
      <c r="A22" s="191"/>
      <c r="B22" s="1122"/>
      <c r="C22" s="1102"/>
      <c r="D22" s="1102"/>
      <c r="E22" s="1097" t="s">
        <v>265</v>
      </c>
      <c r="F22" s="1680" t="s">
        <v>1229</v>
      </c>
      <c r="G22" s="1680"/>
      <c r="H22" s="1680"/>
      <c r="I22" s="1680"/>
      <c r="J22" s="1680"/>
      <c r="K22" s="1680"/>
      <c r="L22" s="1681"/>
      <c r="M22" s="101" t="s">
        <v>318</v>
      </c>
      <c r="N22" s="8" t="s">
        <v>2309</v>
      </c>
      <c r="O22" s="168" t="s">
        <v>1619</v>
      </c>
      <c r="P22" s="421">
        <v>22</v>
      </c>
      <c r="Q22"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22="","未入力あり","✔"),""))</f>
        <v>✔</v>
      </c>
      <c r="R22" s="1298"/>
      <c r="S22" s="422" t="str">
        <f>IF(N22="","",IF(N22="はい","○","×"))</f>
        <v>○</v>
      </c>
      <c r="T22" s="434"/>
      <c r="U22" s="1470"/>
      <c r="W22" s="84"/>
      <c r="X22" s="989"/>
    </row>
    <row r="23" spans="1:24" ht="11.25" customHeight="1" thickBot="1" x14ac:dyDescent="0.2">
      <c r="A23" s="191"/>
      <c r="B23" s="1122"/>
      <c r="C23" s="1102"/>
      <c r="D23" s="1102"/>
      <c r="E23" s="1103"/>
      <c r="F23" s="1173"/>
      <c r="G23" s="1663" t="s">
        <v>1209</v>
      </c>
      <c r="H23" s="1661"/>
      <c r="I23" s="1661"/>
      <c r="J23" s="1661"/>
      <c r="K23" s="1661"/>
      <c r="L23" s="1662"/>
      <c r="M23" s="85" t="s">
        <v>213</v>
      </c>
      <c r="N23" s="1080" t="s">
        <v>1210</v>
      </c>
      <c r="O23" s="168"/>
      <c r="P23" s="421">
        <v>23</v>
      </c>
      <c r="S23" s="1287"/>
      <c r="T23" s="434"/>
      <c r="U23" s="1470"/>
      <c r="W23" s="84"/>
      <c r="X23" s="989"/>
    </row>
    <row r="24" spans="1:24" ht="13.5" customHeight="1" thickBot="1" x14ac:dyDescent="0.2">
      <c r="A24" s="191"/>
      <c r="B24" s="1122"/>
      <c r="C24" s="1102"/>
      <c r="D24" s="1102"/>
      <c r="E24" s="1172" t="s">
        <v>881</v>
      </c>
      <c r="F24" s="1680" t="s">
        <v>882</v>
      </c>
      <c r="G24" s="1661"/>
      <c r="H24" s="1661"/>
      <c r="I24" s="1661"/>
      <c r="J24" s="1661"/>
      <c r="K24" s="1661"/>
      <c r="L24" s="1662"/>
      <c r="M24" s="85" t="s">
        <v>1211</v>
      </c>
      <c r="N24" s="8" t="s">
        <v>2309</v>
      </c>
      <c r="O24" s="168" t="s">
        <v>588</v>
      </c>
      <c r="P24" s="421">
        <v>24</v>
      </c>
      <c r="Q24"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24="","未入力あり","✔"),""))</f>
        <v>✔</v>
      </c>
      <c r="R24" s="1298"/>
      <c r="S24" s="422" t="str">
        <f>IF(N24="","",IF(N24="はい","○","×"))</f>
        <v>○</v>
      </c>
      <c r="T24" s="434"/>
      <c r="U24" s="1470"/>
      <c r="W24" s="84"/>
      <c r="X24" s="989"/>
    </row>
    <row r="25" spans="1:24" ht="13.5" customHeight="1" thickBot="1" x14ac:dyDescent="0.2">
      <c r="A25" s="191"/>
      <c r="B25" s="1122"/>
      <c r="C25" s="1102"/>
      <c r="D25" s="1102"/>
      <c r="E25" s="1102"/>
      <c r="F25" s="82"/>
      <c r="G25" s="1675" t="s">
        <v>2274</v>
      </c>
      <c r="H25" s="1680"/>
      <c r="I25" s="1680"/>
      <c r="J25" s="1680"/>
      <c r="K25" s="1680"/>
      <c r="L25" s="1681"/>
      <c r="M25" s="85" t="s">
        <v>48</v>
      </c>
      <c r="N25" s="8" t="s">
        <v>2309</v>
      </c>
      <c r="O25" s="168" t="s">
        <v>588</v>
      </c>
      <c r="P25" s="421">
        <v>25</v>
      </c>
      <c r="Q25"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25="","未入力あり","✔"),""))</f>
        <v>✔</v>
      </c>
      <c r="R25" s="1300"/>
      <c r="S25" s="1150"/>
      <c r="T25" s="434"/>
      <c r="U25" s="1470"/>
      <c r="W25" s="84"/>
      <c r="X25" s="989"/>
    </row>
    <row r="26" spans="1:24" ht="48" customHeight="1" thickBot="1" x14ac:dyDescent="0.2">
      <c r="A26" s="191"/>
      <c r="B26" s="1122"/>
      <c r="C26" s="1102"/>
      <c r="D26" s="1102"/>
      <c r="E26" s="1097" t="s">
        <v>883</v>
      </c>
      <c r="F26" s="1676" t="s">
        <v>1883</v>
      </c>
      <c r="G26" s="1676"/>
      <c r="H26" s="1676"/>
      <c r="I26" s="1676"/>
      <c r="J26" s="1676"/>
      <c r="K26" s="1676"/>
      <c r="L26" s="1693"/>
      <c r="M26" s="85" t="s">
        <v>39</v>
      </c>
      <c r="N26" s="8" t="s">
        <v>2309</v>
      </c>
      <c r="O26" s="168" t="s">
        <v>588</v>
      </c>
      <c r="P26" s="421">
        <v>26</v>
      </c>
      <c r="Q26"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26="","未入力あり","✔"),""))</f>
        <v>✔</v>
      </c>
      <c r="R26" s="1298"/>
      <c r="S26" s="422" t="str">
        <f t="shared" ref="S26:S33" si="1">IF(N26="","",IF(N26="はい","○","×"))</f>
        <v>○</v>
      </c>
      <c r="T26" s="434"/>
      <c r="U26" s="1470"/>
      <c r="W26" s="84"/>
      <c r="X26" s="989"/>
    </row>
    <row r="27" spans="1:24" ht="18.75" customHeight="1" thickBot="1" x14ac:dyDescent="0.2">
      <c r="A27" s="191"/>
      <c r="B27" s="1122"/>
      <c r="C27" s="1102"/>
      <c r="D27" s="1102"/>
      <c r="E27" s="1103"/>
      <c r="F27" s="1093" t="s">
        <v>61</v>
      </c>
      <c r="G27" s="1661" t="s">
        <v>884</v>
      </c>
      <c r="H27" s="1661"/>
      <c r="I27" s="1661"/>
      <c r="J27" s="1661"/>
      <c r="K27" s="1661"/>
      <c r="L27" s="1662"/>
      <c r="M27" s="85" t="s">
        <v>39</v>
      </c>
      <c r="N27" s="8" t="s">
        <v>2309</v>
      </c>
      <c r="O27" s="168" t="s">
        <v>588</v>
      </c>
      <c r="P27" s="421">
        <v>27</v>
      </c>
      <c r="Q27"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27="","未入力あり","✔"),""))</f>
        <v>✔</v>
      </c>
      <c r="R27" s="1298"/>
      <c r="S27" s="422" t="str">
        <f t="shared" si="1"/>
        <v>○</v>
      </c>
      <c r="T27" s="434"/>
      <c r="U27" s="1470"/>
      <c r="W27" s="84"/>
      <c r="X27" s="989"/>
    </row>
    <row r="28" spans="1:24" ht="18.75" customHeight="1" thickBot="1" x14ac:dyDescent="0.2">
      <c r="A28" s="191"/>
      <c r="B28" s="1122"/>
      <c r="C28" s="1102"/>
      <c r="D28" s="1102"/>
      <c r="E28" s="1097" t="s">
        <v>55</v>
      </c>
      <c r="F28" s="1661" t="s">
        <v>885</v>
      </c>
      <c r="G28" s="1661"/>
      <c r="H28" s="1661"/>
      <c r="I28" s="1661"/>
      <c r="J28" s="1661"/>
      <c r="K28" s="1661"/>
      <c r="L28" s="1661"/>
      <c r="M28" s="123"/>
      <c r="N28" s="555"/>
      <c r="O28" s="168"/>
      <c r="P28" s="421">
        <v>28</v>
      </c>
      <c r="S28" s="1287"/>
      <c r="T28" s="434"/>
      <c r="U28" s="1470"/>
      <c r="W28" s="84"/>
      <c r="X28" s="989"/>
    </row>
    <row r="29" spans="1:24" ht="18.75" customHeight="1" thickBot="1" x14ac:dyDescent="0.2">
      <c r="A29" s="191"/>
      <c r="B29" s="1122"/>
      <c r="C29" s="1102"/>
      <c r="D29" s="1102"/>
      <c r="E29" s="1122"/>
      <c r="F29" s="1093" t="s">
        <v>61</v>
      </c>
      <c r="G29" s="1661" t="s">
        <v>886</v>
      </c>
      <c r="H29" s="1661"/>
      <c r="I29" s="1661"/>
      <c r="J29" s="1661"/>
      <c r="K29" s="1661"/>
      <c r="L29" s="1662"/>
      <c r="M29" s="85" t="s">
        <v>76</v>
      </c>
      <c r="N29" s="8" t="s">
        <v>2309</v>
      </c>
      <c r="O29" s="168" t="s">
        <v>588</v>
      </c>
      <c r="P29" s="421">
        <v>29</v>
      </c>
      <c r="Q29"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29="","未入力あり","✔"),""))</f>
        <v>✔</v>
      </c>
      <c r="R29" s="1298"/>
      <c r="S29" s="422" t="str">
        <f t="shared" si="1"/>
        <v>○</v>
      </c>
      <c r="T29" s="434"/>
      <c r="U29" s="1470"/>
      <c r="W29" s="84"/>
      <c r="X29" s="989"/>
    </row>
    <row r="30" spans="1:24" ht="18.75" customHeight="1" thickBot="1" x14ac:dyDescent="0.2">
      <c r="A30" s="191"/>
      <c r="B30" s="1122"/>
      <c r="C30" s="1102"/>
      <c r="D30" s="1102"/>
      <c r="E30" s="1103"/>
      <c r="F30" s="1119" t="s">
        <v>398</v>
      </c>
      <c r="G30" s="1678" t="s">
        <v>889</v>
      </c>
      <c r="H30" s="1678"/>
      <c r="I30" s="1678"/>
      <c r="J30" s="1678"/>
      <c r="K30" s="1678"/>
      <c r="L30" s="1679"/>
      <c r="M30" s="85" t="s">
        <v>39</v>
      </c>
      <c r="N30" s="8" t="s">
        <v>2309</v>
      </c>
      <c r="O30" s="168" t="s">
        <v>588</v>
      </c>
      <c r="P30" s="421">
        <v>30</v>
      </c>
      <c r="Q30"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30="","未入力あり","✔"),""))</f>
        <v>✔</v>
      </c>
      <c r="R30" s="1298"/>
      <c r="S30" s="422" t="str">
        <f t="shared" si="1"/>
        <v>○</v>
      </c>
      <c r="T30" s="434"/>
      <c r="U30" s="1470"/>
      <c r="W30" s="84"/>
      <c r="X30" s="989"/>
    </row>
    <row r="31" spans="1:24" ht="24" customHeight="1" thickBot="1" x14ac:dyDescent="0.2">
      <c r="A31" s="191"/>
      <c r="B31" s="1122"/>
      <c r="C31" s="1102"/>
      <c r="D31" s="1102"/>
      <c r="E31" s="1172" t="s">
        <v>887</v>
      </c>
      <c r="F31" s="1680" t="s">
        <v>888</v>
      </c>
      <c r="G31" s="1680"/>
      <c r="H31" s="1680"/>
      <c r="I31" s="1680"/>
      <c r="J31" s="1680"/>
      <c r="K31" s="1680"/>
      <c r="L31" s="1681"/>
      <c r="M31" s="85" t="s">
        <v>1217</v>
      </c>
      <c r="N31" s="8" t="s">
        <v>2309</v>
      </c>
      <c r="O31" s="168" t="s">
        <v>588</v>
      </c>
      <c r="P31" s="421">
        <v>31</v>
      </c>
      <c r="Q31"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31="","未入力あり","✔"),""))</f>
        <v>✔</v>
      </c>
      <c r="R31" s="1298"/>
      <c r="S31" s="422" t="str">
        <f t="shared" si="1"/>
        <v>○</v>
      </c>
      <c r="T31" s="434"/>
      <c r="U31" s="1470"/>
      <c r="W31" s="84"/>
      <c r="X31" s="989"/>
    </row>
    <row r="32" spans="1:24" ht="24" customHeight="1" thickBot="1" x14ac:dyDescent="0.2">
      <c r="A32" s="191"/>
      <c r="B32" s="1122"/>
      <c r="C32" s="1102"/>
      <c r="D32" s="1102"/>
      <c r="E32" s="1097" t="s">
        <v>97</v>
      </c>
      <c r="F32" s="1680" t="s">
        <v>1218</v>
      </c>
      <c r="G32" s="1680"/>
      <c r="H32" s="1680"/>
      <c r="I32" s="1680"/>
      <c r="J32" s="1680"/>
      <c r="K32" s="1680"/>
      <c r="L32" s="1681"/>
      <c r="M32" s="85" t="s">
        <v>211</v>
      </c>
      <c r="N32" s="8" t="s">
        <v>2309</v>
      </c>
      <c r="O32" s="168" t="s">
        <v>588</v>
      </c>
      <c r="P32" s="421">
        <v>32</v>
      </c>
      <c r="Q32"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32="","未入力あり","✔"),""))</f>
        <v>✔</v>
      </c>
      <c r="R32" s="1298"/>
      <c r="S32" s="422" t="str">
        <f t="shared" si="1"/>
        <v>○</v>
      </c>
      <c r="T32" s="434"/>
      <c r="U32" s="1470"/>
      <c r="W32" s="84"/>
      <c r="X32" s="989"/>
    </row>
    <row r="33" spans="1:25" ht="48" customHeight="1" thickBot="1" x14ac:dyDescent="0.2">
      <c r="A33" s="191"/>
      <c r="B33" s="1122"/>
      <c r="C33" s="1102"/>
      <c r="D33" s="1102"/>
      <c r="E33" s="1097" t="s">
        <v>894</v>
      </c>
      <c r="F33" s="1676" t="s">
        <v>1878</v>
      </c>
      <c r="G33" s="1658"/>
      <c r="H33" s="1658"/>
      <c r="I33" s="1658"/>
      <c r="J33" s="1658"/>
      <c r="K33" s="1658"/>
      <c r="L33" s="1659"/>
      <c r="M33" s="85" t="s">
        <v>319</v>
      </c>
      <c r="N33" s="8" t="s">
        <v>2309</v>
      </c>
      <c r="O33" s="168" t="s">
        <v>588</v>
      </c>
      <c r="P33" s="421">
        <v>33</v>
      </c>
      <c r="Q33" s="422" t="str">
        <f t="shared" ref="Q33:Q54" si="2">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33="","未入力あり","✔"),""))</f>
        <v>✔</v>
      </c>
      <c r="R33" s="434"/>
      <c r="S33" s="422" t="str">
        <f t="shared" si="1"/>
        <v>○</v>
      </c>
      <c r="T33" s="227"/>
      <c r="U33" s="1470"/>
      <c r="W33" s="84"/>
      <c r="X33" s="989"/>
    </row>
    <row r="34" spans="1:25" ht="13.5" customHeight="1" thickBot="1" x14ac:dyDescent="0.2">
      <c r="A34" s="191"/>
      <c r="B34" s="1122"/>
      <c r="C34" s="1102"/>
      <c r="D34" s="1102"/>
      <c r="E34" s="1106"/>
      <c r="F34" s="1095"/>
      <c r="G34" s="1784" t="s">
        <v>2102</v>
      </c>
      <c r="H34" s="1751"/>
      <c r="I34" s="1751"/>
      <c r="J34" s="1751"/>
      <c r="K34" s="1751"/>
      <c r="L34" s="1752"/>
      <c r="M34" s="85" t="s">
        <v>48</v>
      </c>
      <c r="N34" s="404">
        <v>41</v>
      </c>
      <c r="O34" s="107" t="s">
        <v>453</v>
      </c>
      <c r="P34" s="421">
        <v>34</v>
      </c>
      <c r="Q34" s="422" t="str">
        <f t="shared" si="2"/>
        <v>✔</v>
      </c>
      <c r="R34" s="434"/>
      <c r="S34" s="1150"/>
      <c r="T34" s="227"/>
      <c r="U34" s="1471"/>
      <c r="W34" s="84"/>
      <c r="X34" s="989"/>
    </row>
    <row r="35" spans="1:25" ht="13.5" customHeight="1" thickBot="1" x14ac:dyDescent="0.2">
      <c r="A35" s="191"/>
      <c r="B35" s="1122"/>
      <c r="C35" s="1102"/>
      <c r="D35" s="1102"/>
      <c r="E35" s="1106"/>
      <c r="F35" s="1095"/>
      <c r="G35" s="1784" t="s">
        <v>2103</v>
      </c>
      <c r="H35" s="1751"/>
      <c r="I35" s="1751"/>
      <c r="J35" s="1751"/>
      <c r="K35" s="1751"/>
      <c r="L35" s="1752"/>
      <c r="M35" s="85" t="s">
        <v>48</v>
      </c>
      <c r="N35" s="404">
        <v>296</v>
      </c>
      <c r="O35" s="450" t="s">
        <v>1546</v>
      </c>
      <c r="P35" s="421">
        <v>35</v>
      </c>
      <c r="Q35" s="422" t="str">
        <f t="shared" si="2"/>
        <v>✔</v>
      </c>
      <c r="R35" s="434"/>
      <c r="S35" s="434"/>
      <c r="T35" s="227"/>
      <c r="U35" s="1471"/>
      <c r="W35" s="84"/>
      <c r="X35" s="989"/>
    </row>
    <row r="36" spans="1:25" ht="13.5" customHeight="1" thickBot="1" x14ac:dyDescent="0.2">
      <c r="A36" s="191"/>
      <c r="B36" s="1122"/>
      <c r="C36" s="1102"/>
      <c r="D36" s="1102"/>
      <c r="E36" s="1106"/>
      <c r="F36" s="1096"/>
      <c r="G36" s="1132" t="s">
        <v>2104</v>
      </c>
      <c r="H36" s="505"/>
      <c r="I36" s="505"/>
      <c r="J36" s="505"/>
      <c r="K36" s="505"/>
      <c r="L36" s="1175"/>
      <c r="M36" s="85" t="s">
        <v>92</v>
      </c>
      <c r="N36" s="1453">
        <v>15</v>
      </c>
      <c r="O36" s="170" t="s">
        <v>232</v>
      </c>
      <c r="P36" s="421">
        <v>36</v>
      </c>
      <c r="Q36" s="422" t="str">
        <f t="shared" si="2"/>
        <v>✔</v>
      </c>
      <c r="R36" s="434"/>
      <c r="S36" s="434"/>
      <c r="T36" s="227"/>
      <c r="U36" s="1471"/>
      <c r="W36" s="84"/>
      <c r="X36" s="989"/>
    </row>
    <row r="37" spans="1:25" ht="21.75" customHeight="1" thickBot="1" x14ac:dyDescent="0.2">
      <c r="A37" s="191"/>
      <c r="B37" s="1122"/>
      <c r="C37" s="1102"/>
      <c r="D37" s="1102"/>
      <c r="E37" s="1102"/>
      <c r="F37" s="1100" t="s">
        <v>61</v>
      </c>
      <c r="G37" s="1661" t="s">
        <v>890</v>
      </c>
      <c r="H37" s="1661"/>
      <c r="I37" s="1661"/>
      <c r="J37" s="1661"/>
      <c r="K37" s="1661"/>
      <c r="L37" s="1662"/>
      <c r="M37" s="85" t="s">
        <v>39</v>
      </c>
      <c r="N37" s="8" t="s">
        <v>2309</v>
      </c>
      <c r="O37" s="168" t="s">
        <v>588</v>
      </c>
      <c r="P37" s="421">
        <v>37</v>
      </c>
      <c r="Q37" s="422" t="str">
        <f t="shared" si="2"/>
        <v>✔</v>
      </c>
      <c r="R37" s="434"/>
      <c r="S37" s="422" t="str">
        <f t="shared" ref="S37:S46" si="3">IF(N37="","",IF(N37="はい","○","×"))</f>
        <v>○</v>
      </c>
      <c r="T37" s="227"/>
      <c r="U37" s="1471"/>
      <c r="W37" s="84"/>
      <c r="X37" s="989"/>
    </row>
    <row r="38" spans="1:25" ht="13.5" customHeight="1" thickBot="1" x14ac:dyDescent="0.2">
      <c r="A38" s="191"/>
      <c r="B38" s="1122"/>
      <c r="C38" s="1102"/>
      <c r="D38" s="1102"/>
      <c r="E38" s="1102"/>
      <c r="F38" s="1123"/>
      <c r="G38" s="1663" t="s">
        <v>989</v>
      </c>
      <c r="H38" s="1661"/>
      <c r="I38" s="1661"/>
      <c r="J38" s="1661"/>
      <c r="K38" s="1661"/>
      <c r="L38" s="1662"/>
      <c r="M38" s="85" t="s">
        <v>1910</v>
      </c>
      <c r="N38" s="9" t="s">
        <v>2309</v>
      </c>
      <c r="O38" s="206" t="s">
        <v>892</v>
      </c>
      <c r="P38" s="421">
        <v>38</v>
      </c>
      <c r="Q38" s="422" t="str">
        <f t="shared" si="2"/>
        <v>✔</v>
      </c>
      <c r="R38" s="434"/>
      <c r="S38" s="422" t="str">
        <f t="shared" si="3"/>
        <v>○</v>
      </c>
      <c r="T38" s="227"/>
      <c r="U38" s="1470"/>
      <c r="W38" s="84"/>
      <c r="X38" s="989"/>
    </row>
    <row r="39" spans="1:25" ht="24" customHeight="1" thickBot="1" x14ac:dyDescent="0.2">
      <c r="A39" s="191"/>
      <c r="B39" s="1122"/>
      <c r="C39" s="1102"/>
      <c r="D39" s="1102"/>
      <c r="E39" s="1102"/>
      <c r="F39" s="1093" t="s">
        <v>398</v>
      </c>
      <c r="G39" s="1661" t="s">
        <v>1903</v>
      </c>
      <c r="H39" s="1661"/>
      <c r="I39" s="1661"/>
      <c r="J39" s="1661"/>
      <c r="K39" s="1661"/>
      <c r="L39" s="1662"/>
      <c r="M39" s="85" t="s">
        <v>39</v>
      </c>
      <c r="N39" s="8" t="s">
        <v>2309</v>
      </c>
      <c r="O39" s="168" t="s">
        <v>891</v>
      </c>
      <c r="P39" s="421">
        <v>39</v>
      </c>
      <c r="Q39" s="422" t="str">
        <f t="shared" si="2"/>
        <v>✔</v>
      </c>
      <c r="R39" s="434"/>
      <c r="S39" s="422" t="str">
        <f t="shared" si="3"/>
        <v>○</v>
      </c>
      <c r="T39" s="227"/>
      <c r="U39" s="1470"/>
      <c r="W39" s="84"/>
      <c r="X39" s="989"/>
    </row>
    <row r="40" spans="1:25" ht="13.5" customHeight="1" thickBot="1" x14ac:dyDescent="0.2">
      <c r="A40" s="191"/>
      <c r="B40" s="1122"/>
      <c r="C40" s="1102"/>
      <c r="D40" s="1102"/>
      <c r="E40" s="1103"/>
      <c r="F40" s="1119" t="s">
        <v>579</v>
      </c>
      <c r="G40" s="1678" t="s">
        <v>893</v>
      </c>
      <c r="H40" s="1678"/>
      <c r="I40" s="1678"/>
      <c r="J40" s="1678"/>
      <c r="K40" s="1678"/>
      <c r="L40" s="1679"/>
      <c r="M40" s="85" t="s">
        <v>39</v>
      </c>
      <c r="N40" s="8" t="s">
        <v>2309</v>
      </c>
      <c r="O40" s="168" t="s">
        <v>588</v>
      </c>
      <c r="P40" s="421">
        <v>40</v>
      </c>
      <c r="Q40" s="422" t="str">
        <f t="shared" si="2"/>
        <v>✔</v>
      </c>
      <c r="R40" s="434"/>
      <c r="S40" s="422" t="str">
        <f t="shared" si="3"/>
        <v>○</v>
      </c>
      <c r="T40" s="227"/>
      <c r="U40" s="1470"/>
      <c r="V40" s="563"/>
      <c r="W40" s="563"/>
      <c r="X40" s="989"/>
      <c r="Y40" s="563"/>
    </row>
    <row r="41" spans="1:25" ht="18.75" customHeight="1" thickBot="1" x14ac:dyDescent="0.2">
      <c r="A41" s="191"/>
      <c r="B41" s="1122"/>
      <c r="C41" s="1102"/>
      <c r="D41" s="1102"/>
      <c r="E41" s="1097" t="s">
        <v>99</v>
      </c>
      <c r="F41" s="1680" t="s">
        <v>895</v>
      </c>
      <c r="G41" s="1680"/>
      <c r="H41" s="1680"/>
      <c r="I41" s="1680"/>
      <c r="J41" s="1680"/>
      <c r="K41" s="1680"/>
      <c r="L41" s="1681"/>
      <c r="M41" s="85" t="s">
        <v>39</v>
      </c>
      <c r="N41" s="8" t="s">
        <v>2309</v>
      </c>
      <c r="O41" s="168" t="s">
        <v>588</v>
      </c>
      <c r="P41" s="421">
        <v>41</v>
      </c>
      <c r="Q41" s="422" t="str">
        <f t="shared" si="2"/>
        <v>✔</v>
      </c>
      <c r="R41" s="434"/>
      <c r="S41" s="422" t="str">
        <f t="shared" si="3"/>
        <v>○</v>
      </c>
      <c r="T41" s="227"/>
      <c r="U41" s="1470"/>
      <c r="V41" s="1034"/>
      <c r="W41" s="1034"/>
      <c r="X41" s="1034"/>
      <c r="Y41" s="1034"/>
    </row>
    <row r="42" spans="1:25" ht="18.75" customHeight="1" thickBot="1" x14ac:dyDescent="0.2">
      <c r="A42" s="191"/>
      <c r="B42" s="1122"/>
      <c r="C42" s="1102"/>
      <c r="D42" s="1102"/>
      <c r="E42" s="1172"/>
      <c r="F42" s="1185"/>
      <c r="G42" s="1663" t="s">
        <v>2105</v>
      </c>
      <c r="H42" s="1661"/>
      <c r="I42" s="1661"/>
      <c r="J42" s="1661"/>
      <c r="K42" s="1661"/>
      <c r="L42" s="1662"/>
      <c r="M42" s="85" t="s">
        <v>1212</v>
      </c>
      <c r="N42" s="8" t="s">
        <v>2309</v>
      </c>
      <c r="O42" s="168" t="s">
        <v>588</v>
      </c>
      <c r="P42" s="421">
        <v>42</v>
      </c>
      <c r="Q42" s="422" t="str">
        <f t="shared" si="2"/>
        <v>✔</v>
      </c>
      <c r="R42" s="434"/>
      <c r="S42" s="434" t="str">
        <f t="shared" si="3"/>
        <v>○</v>
      </c>
      <c r="T42" s="227"/>
      <c r="U42" s="1470"/>
      <c r="V42" s="1034"/>
      <c r="W42" s="1034"/>
      <c r="X42" s="1035"/>
      <c r="Y42" s="1034"/>
    </row>
    <row r="43" spans="1:25" ht="18.75" customHeight="1" thickBot="1" x14ac:dyDescent="0.2">
      <c r="A43" s="191"/>
      <c r="B43" s="1122"/>
      <c r="C43" s="1102"/>
      <c r="D43" s="1102"/>
      <c r="E43" s="1172"/>
      <c r="F43" s="1185"/>
      <c r="G43" s="1663" t="s">
        <v>1732</v>
      </c>
      <c r="H43" s="1661"/>
      <c r="I43" s="1661"/>
      <c r="J43" s="1661"/>
      <c r="K43" s="1661"/>
      <c r="L43" s="1662"/>
      <c r="M43" s="85" t="s">
        <v>1213</v>
      </c>
      <c r="N43" s="8" t="s">
        <v>2309</v>
      </c>
      <c r="O43" s="168" t="s">
        <v>588</v>
      </c>
      <c r="P43" s="421">
        <v>43</v>
      </c>
      <c r="Q43" s="422" t="str">
        <f t="shared" si="2"/>
        <v>✔</v>
      </c>
      <c r="R43" s="434"/>
      <c r="S43" s="434" t="str">
        <f t="shared" si="3"/>
        <v>○</v>
      </c>
      <c r="T43" s="227"/>
      <c r="U43" s="1470"/>
      <c r="V43" s="1034"/>
      <c r="W43" s="1034"/>
      <c r="X43" s="1035"/>
      <c r="Y43" s="1034"/>
    </row>
    <row r="44" spans="1:25" ht="18.75" customHeight="1" thickBot="1" x14ac:dyDescent="0.2">
      <c r="A44" s="191"/>
      <c r="B44" s="1122"/>
      <c r="C44" s="1102"/>
      <c r="D44" s="1102"/>
      <c r="E44" s="1172"/>
      <c r="F44" s="1185"/>
      <c r="G44" s="1663" t="s">
        <v>1733</v>
      </c>
      <c r="H44" s="1661"/>
      <c r="I44" s="1661"/>
      <c r="J44" s="1661"/>
      <c r="K44" s="1661"/>
      <c r="L44" s="1662"/>
      <c r="M44" s="85" t="s">
        <v>1214</v>
      </c>
      <c r="N44" s="8" t="s">
        <v>2309</v>
      </c>
      <c r="O44" s="168" t="s">
        <v>588</v>
      </c>
      <c r="P44" s="421">
        <v>44</v>
      </c>
      <c r="Q44" s="422" t="str">
        <f t="shared" si="2"/>
        <v>✔</v>
      </c>
      <c r="R44" s="434"/>
      <c r="S44" s="434" t="str">
        <f t="shared" si="3"/>
        <v>○</v>
      </c>
      <c r="T44" s="227"/>
      <c r="U44" s="1470"/>
      <c r="V44" s="1034"/>
      <c r="W44" s="1034"/>
      <c r="X44" s="1035"/>
      <c r="Y44" s="1034"/>
    </row>
    <row r="45" spans="1:25" ht="18.75" customHeight="1" thickBot="1" x14ac:dyDescent="0.2">
      <c r="A45" s="191"/>
      <c r="B45" s="1122"/>
      <c r="C45" s="1102"/>
      <c r="D45" s="1102"/>
      <c r="E45" s="1172"/>
      <c r="F45" s="1185"/>
      <c r="G45" s="1663" t="s">
        <v>1113</v>
      </c>
      <c r="H45" s="1661"/>
      <c r="I45" s="1661"/>
      <c r="J45" s="1661"/>
      <c r="K45" s="1661"/>
      <c r="L45" s="1662"/>
      <c r="M45" s="85" t="s">
        <v>1215</v>
      </c>
      <c r="N45" s="8" t="s">
        <v>2309</v>
      </c>
      <c r="O45" s="168" t="s">
        <v>588</v>
      </c>
      <c r="P45" s="421">
        <v>45</v>
      </c>
      <c r="Q45" s="422" t="str">
        <f t="shared" si="2"/>
        <v>✔</v>
      </c>
      <c r="R45" s="434"/>
      <c r="S45" s="434" t="str">
        <f t="shared" si="3"/>
        <v>○</v>
      </c>
      <c r="T45" s="227"/>
      <c r="U45" s="1470"/>
      <c r="V45" s="1034"/>
      <c r="W45" s="1034"/>
      <c r="X45" s="1035"/>
      <c r="Y45" s="1034"/>
    </row>
    <row r="46" spans="1:25" ht="18.75" customHeight="1" thickBot="1" x14ac:dyDescent="0.2">
      <c r="A46" s="191"/>
      <c r="B46" s="1122"/>
      <c r="C46" s="1102"/>
      <c r="D46" s="1102"/>
      <c r="E46" s="1174"/>
      <c r="F46" s="1184"/>
      <c r="G46" s="1663" t="s">
        <v>1734</v>
      </c>
      <c r="H46" s="1661"/>
      <c r="I46" s="1661"/>
      <c r="J46" s="1661"/>
      <c r="K46" s="1661"/>
      <c r="L46" s="1662"/>
      <c r="M46" s="85" t="s">
        <v>1216</v>
      </c>
      <c r="N46" s="8" t="s">
        <v>2309</v>
      </c>
      <c r="O46" s="168" t="s">
        <v>588</v>
      </c>
      <c r="P46" s="421">
        <v>46</v>
      </c>
      <c r="Q46" s="422" t="str">
        <f t="shared" si="2"/>
        <v>✔</v>
      </c>
      <c r="R46" s="434"/>
      <c r="S46" s="434" t="str">
        <f t="shared" si="3"/>
        <v>○</v>
      </c>
      <c r="T46" s="227"/>
      <c r="U46" s="1470"/>
      <c r="V46" s="1034"/>
      <c r="W46" s="1034"/>
      <c r="X46" s="1035"/>
      <c r="Y46" s="1034"/>
    </row>
    <row r="47" spans="1:25" ht="39.75" customHeight="1" thickBot="1" x14ac:dyDescent="0.2">
      <c r="A47" s="191"/>
      <c r="B47" s="1122"/>
      <c r="C47" s="1102"/>
      <c r="D47" s="1102"/>
      <c r="E47" s="1097" t="s">
        <v>100</v>
      </c>
      <c r="F47" s="1680" t="s">
        <v>1700</v>
      </c>
      <c r="G47" s="1661"/>
      <c r="H47" s="1661"/>
      <c r="I47" s="1661"/>
      <c r="J47" s="1661"/>
      <c r="K47" s="1661"/>
      <c r="L47" s="1662"/>
      <c r="M47" s="1327" t="str">
        <f>IF(N20="はい","A",IF(N20="いいえ","-","A／-"))</f>
        <v>-</v>
      </c>
      <c r="N47" s="8" t="s">
        <v>78</v>
      </c>
      <c r="O47" s="168" t="s">
        <v>1701</v>
      </c>
      <c r="P47" s="421">
        <v>47</v>
      </c>
      <c r="Q47" s="422" t="str">
        <f t="shared" si="2"/>
        <v>✔</v>
      </c>
      <c r="R47" s="434"/>
      <c r="S47" s="1532" t="str">
        <f>IF(AND(M47="A",N47="はい"),"○",IF(AND(M47="A",N47&lt;&gt;""),"×",""))</f>
        <v/>
      </c>
      <c r="T47" s="227"/>
      <c r="U47" s="1470"/>
      <c r="V47" s="1034"/>
      <c r="W47" s="1034"/>
      <c r="X47" s="1034"/>
      <c r="Y47" s="1034"/>
    </row>
    <row r="48" spans="1:25" ht="29.25" customHeight="1" thickBot="1" x14ac:dyDescent="0.2">
      <c r="A48" s="191"/>
      <c r="B48" s="1122"/>
      <c r="C48" s="1102"/>
      <c r="D48" s="1102"/>
      <c r="E48" s="1102"/>
      <c r="F48" s="1184"/>
      <c r="G48" s="1663" t="s">
        <v>1702</v>
      </c>
      <c r="H48" s="1661"/>
      <c r="I48" s="1661"/>
      <c r="J48" s="1661"/>
      <c r="K48" s="1661"/>
      <c r="L48" s="1662"/>
      <c r="M48" s="85" t="s">
        <v>48</v>
      </c>
      <c r="N48" s="404">
        <v>0</v>
      </c>
      <c r="O48" s="107" t="s">
        <v>453</v>
      </c>
      <c r="P48" s="421">
        <v>48</v>
      </c>
      <c r="Q48" s="422" t="str">
        <f t="shared" si="2"/>
        <v>✔</v>
      </c>
      <c r="R48" s="434"/>
      <c r="S48" s="434"/>
      <c r="T48" s="227"/>
      <c r="U48" s="1470"/>
      <c r="V48" s="1034"/>
      <c r="W48" s="1034"/>
      <c r="X48" s="1034"/>
      <c r="Y48" s="1034"/>
    </row>
    <row r="49" spans="1:25" ht="36" customHeight="1" thickBot="1" x14ac:dyDescent="0.2">
      <c r="A49" s="191"/>
      <c r="B49" s="1122"/>
      <c r="C49" s="1102"/>
      <c r="D49" s="1102"/>
      <c r="E49" s="1092" t="s">
        <v>896</v>
      </c>
      <c r="F49" s="1661" t="s">
        <v>1689</v>
      </c>
      <c r="G49" s="1661"/>
      <c r="H49" s="1661"/>
      <c r="I49" s="1661"/>
      <c r="J49" s="1661"/>
      <c r="K49" s="1661"/>
      <c r="L49" s="1662"/>
      <c r="M49" s="119" t="s">
        <v>39</v>
      </c>
      <c r="N49" s="9" t="s">
        <v>2309</v>
      </c>
      <c r="O49" s="206" t="s">
        <v>587</v>
      </c>
      <c r="P49" s="421">
        <v>49</v>
      </c>
      <c r="Q49" s="422" t="str">
        <f t="shared" si="2"/>
        <v>✔</v>
      </c>
      <c r="R49" s="434"/>
      <c r="S49" s="422" t="str">
        <f t="shared" ref="S49:S52" si="4">IF(N49="","",IF(N49="はい","○","×"))</f>
        <v>○</v>
      </c>
      <c r="T49" s="227"/>
      <c r="U49" s="1470"/>
      <c r="V49" s="1034"/>
      <c r="W49" s="1034"/>
      <c r="X49" s="1034"/>
      <c r="Y49" s="1034"/>
    </row>
    <row r="50" spans="1:25" ht="24" customHeight="1" thickBot="1" x14ac:dyDescent="0.2">
      <c r="A50" s="191"/>
      <c r="B50" s="1122"/>
      <c r="C50" s="1102"/>
      <c r="D50" s="1102"/>
      <c r="E50" s="1092" t="s">
        <v>101</v>
      </c>
      <c r="F50" s="1680" t="s">
        <v>897</v>
      </c>
      <c r="G50" s="1680"/>
      <c r="H50" s="1680"/>
      <c r="I50" s="1680"/>
      <c r="J50" s="1680"/>
      <c r="K50" s="1680"/>
      <c r="L50" s="1681"/>
      <c r="M50" s="119" t="s">
        <v>39</v>
      </c>
      <c r="N50" s="9" t="s">
        <v>2309</v>
      </c>
      <c r="O50" s="206" t="s">
        <v>587</v>
      </c>
      <c r="P50" s="421">
        <v>50</v>
      </c>
      <c r="Q50" s="422" t="str">
        <f t="shared" si="2"/>
        <v>✔</v>
      </c>
      <c r="R50" s="434"/>
      <c r="S50" s="422" t="str">
        <f t="shared" si="4"/>
        <v>○</v>
      </c>
      <c r="T50" s="227"/>
      <c r="U50" s="1470"/>
      <c r="W50" s="84"/>
      <c r="X50" s="989"/>
    </row>
    <row r="51" spans="1:25" ht="24" customHeight="1" thickBot="1" x14ac:dyDescent="0.2">
      <c r="A51" s="191"/>
      <c r="B51" s="1122"/>
      <c r="C51" s="1102"/>
      <c r="D51" s="1102"/>
      <c r="E51" s="1092" t="s">
        <v>102</v>
      </c>
      <c r="F51" s="1680" t="s">
        <v>898</v>
      </c>
      <c r="G51" s="1680"/>
      <c r="H51" s="1680"/>
      <c r="I51" s="1680"/>
      <c r="J51" s="1680"/>
      <c r="K51" s="1680"/>
      <c r="L51" s="1681"/>
      <c r="M51" s="119" t="s">
        <v>39</v>
      </c>
      <c r="N51" s="9" t="s">
        <v>2309</v>
      </c>
      <c r="O51" s="206" t="s">
        <v>587</v>
      </c>
      <c r="P51" s="421">
        <v>51</v>
      </c>
      <c r="Q51" s="422" t="str">
        <f t="shared" si="2"/>
        <v>✔</v>
      </c>
      <c r="R51" s="434"/>
      <c r="S51" s="422" t="str">
        <f t="shared" si="4"/>
        <v>○</v>
      </c>
      <c r="T51" s="227"/>
      <c r="U51" s="1470"/>
      <c r="W51" s="84"/>
      <c r="X51" s="989"/>
    </row>
    <row r="52" spans="1:25" ht="23.25" customHeight="1" thickBot="1" x14ac:dyDescent="0.2">
      <c r="A52" s="191"/>
      <c r="B52" s="1122"/>
      <c r="C52" s="1102"/>
      <c r="D52" s="1102"/>
      <c r="E52" s="1110" t="s">
        <v>223</v>
      </c>
      <c r="F52" s="1680" t="s">
        <v>1651</v>
      </c>
      <c r="G52" s="1680"/>
      <c r="H52" s="1680"/>
      <c r="I52" s="1680"/>
      <c r="J52" s="1680"/>
      <c r="K52" s="1680"/>
      <c r="L52" s="1681"/>
      <c r="M52" s="119" t="s">
        <v>2036</v>
      </c>
      <c r="N52" s="8" t="s">
        <v>2309</v>
      </c>
      <c r="O52" s="168" t="s">
        <v>587</v>
      </c>
      <c r="P52" s="421">
        <v>52</v>
      </c>
      <c r="Q52" s="422" t="str">
        <f t="shared" si="2"/>
        <v>✔</v>
      </c>
      <c r="R52" s="434"/>
      <c r="S52" s="1503" t="str">
        <f t="shared" si="4"/>
        <v>○</v>
      </c>
      <c r="T52" s="227"/>
      <c r="U52" s="1470"/>
      <c r="W52" s="84"/>
      <c r="X52" s="989"/>
    </row>
    <row r="53" spans="1:25" ht="11.25" customHeight="1" thickBot="1" x14ac:dyDescent="0.2">
      <c r="A53" s="191"/>
      <c r="B53" s="1122"/>
      <c r="C53" s="1102"/>
      <c r="D53" s="1102"/>
      <c r="E53" s="1172"/>
      <c r="F53" s="1185"/>
      <c r="G53" s="1663" t="s">
        <v>899</v>
      </c>
      <c r="H53" s="1661"/>
      <c r="I53" s="1661"/>
      <c r="J53" s="1661"/>
      <c r="K53" s="1661"/>
      <c r="L53" s="1662"/>
      <c r="M53" s="1328" t="s">
        <v>78</v>
      </c>
      <c r="N53" s="10" t="s">
        <v>2309</v>
      </c>
      <c r="O53" s="168" t="s">
        <v>1649</v>
      </c>
      <c r="P53" s="421">
        <v>53</v>
      </c>
      <c r="Q53" s="422" t="str">
        <f t="shared" si="2"/>
        <v>✔</v>
      </c>
      <c r="R53" s="434"/>
      <c r="S53" s="422" t="str">
        <f>IF(AND(M53="B",N53="はい"),"○",IF(AND(M53="B",N53&lt;&gt;""),"×",""))</f>
        <v/>
      </c>
      <c r="T53" s="227"/>
      <c r="U53" s="1470"/>
      <c r="W53" s="84"/>
      <c r="X53" s="989"/>
    </row>
    <row r="54" spans="1:25" ht="11.25" customHeight="1" thickBot="1" x14ac:dyDescent="0.2">
      <c r="A54" s="191"/>
      <c r="B54" s="1122"/>
      <c r="C54" s="1102"/>
      <c r="D54" s="1102"/>
      <c r="E54" s="1172"/>
      <c r="F54" s="1185"/>
      <c r="G54" s="1663" t="s">
        <v>900</v>
      </c>
      <c r="H54" s="1661"/>
      <c r="I54" s="1661"/>
      <c r="J54" s="1661"/>
      <c r="K54" s="1661"/>
      <c r="L54" s="1662"/>
      <c r="M54" s="1328" t="s">
        <v>78</v>
      </c>
      <c r="N54" s="8" t="s">
        <v>2320</v>
      </c>
      <c r="O54" s="168" t="s">
        <v>1649</v>
      </c>
      <c r="P54" s="421">
        <v>54</v>
      </c>
      <c r="Q54" s="422" t="str">
        <f t="shared" si="2"/>
        <v>✔</v>
      </c>
      <c r="R54" s="434"/>
      <c r="S54" s="422" t="str">
        <f>IF(AND(M54="B",N54="はい"),"○",IF(AND(M54="B",N54&lt;&gt;""),"×",""))</f>
        <v/>
      </c>
      <c r="T54" s="227"/>
      <c r="U54" s="1470"/>
      <c r="W54" s="84"/>
      <c r="X54" s="989"/>
    </row>
    <row r="55" spans="1:25" ht="30" customHeight="1" thickBot="1" x14ac:dyDescent="0.2">
      <c r="A55" s="191"/>
      <c r="B55" s="1122"/>
      <c r="C55" s="1102"/>
      <c r="D55" s="1102"/>
      <c r="E55" s="1119"/>
      <c r="F55" s="1184"/>
      <c r="G55" s="1663" t="s">
        <v>1533</v>
      </c>
      <c r="H55" s="1661"/>
      <c r="I55" s="1661"/>
      <c r="J55" s="1661"/>
      <c r="K55" s="1661"/>
      <c r="L55" s="1662"/>
      <c r="M55" s="996" t="s">
        <v>48</v>
      </c>
      <c r="N55" s="1660"/>
      <c r="O55" s="1656"/>
      <c r="P55" s="421">
        <v>55</v>
      </c>
      <c r="Q55" s="508"/>
      <c r="R55" s="434"/>
      <c r="S55" s="1287"/>
      <c r="T55" s="227"/>
      <c r="U55" s="1470"/>
      <c r="W55" s="84"/>
      <c r="X55" s="989"/>
    </row>
    <row r="56" spans="1:25" ht="40.5" customHeight="1" thickBot="1" x14ac:dyDescent="0.2">
      <c r="A56" s="191"/>
      <c r="B56" s="1122"/>
      <c r="C56" s="1102"/>
      <c r="D56" s="1103"/>
      <c r="E56" s="1092" t="s">
        <v>901</v>
      </c>
      <c r="F56" s="1661" t="s">
        <v>1705</v>
      </c>
      <c r="G56" s="1661"/>
      <c r="H56" s="1661"/>
      <c r="I56" s="1661"/>
      <c r="J56" s="1661"/>
      <c r="K56" s="1661"/>
      <c r="L56" s="1662"/>
      <c r="M56" s="1327" t="str">
        <f>IF(N20="はい","A",IF(N20="いいえ","-","A／-"))</f>
        <v>-</v>
      </c>
      <c r="N56" s="8" t="s">
        <v>78</v>
      </c>
      <c r="O56" s="168" t="s">
        <v>1706</v>
      </c>
      <c r="P56" s="421">
        <v>56</v>
      </c>
      <c r="Q56"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56="","未入力あり","✔"),""))</f>
        <v>✔</v>
      </c>
      <c r="R56" s="434"/>
      <c r="S56" s="422" t="str">
        <f>IF(AND(M56="A",N56="はい"),"○",IF(AND(M56="A",N56&lt;&gt;""),"×",""))</f>
        <v/>
      </c>
      <c r="T56" s="227"/>
      <c r="U56" s="1470"/>
      <c r="W56" s="84"/>
      <c r="X56" s="989"/>
    </row>
    <row r="57" spans="1:25" ht="13.5" customHeight="1" thickBot="1" x14ac:dyDescent="0.2">
      <c r="A57" s="191"/>
      <c r="B57" s="1122"/>
      <c r="C57" s="1102"/>
      <c r="D57" s="1111" t="s">
        <v>354</v>
      </c>
      <c r="E57" s="1183"/>
      <c r="F57" s="1111"/>
      <c r="G57" s="1177"/>
      <c r="H57" s="1178"/>
      <c r="I57" s="1178"/>
      <c r="J57" s="1178"/>
      <c r="K57" s="1178"/>
      <c r="L57" s="1178"/>
      <c r="M57" s="1179"/>
      <c r="N57" s="1180" t="s">
        <v>454</v>
      </c>
      <c r="O57" s="1181" t="s">
        <v>454</v>
      </c>
      <c r="P57" s="421">
        <v>57</v>
      </c>
      <c r="S57" s="1287"/>
      <c r="T57" s="227"/>
      <c r="U57" s="1470"/>
      <c r="W57" s="84"/>
      <c r="X57" s="989"/>
    </row>
    <row r="58" spans="1:25" ht="13.5" customHeight="1" thickBot="1" x14ac:dyDescent="0.2">
      <c r="A58" s="191"/>
      <c r="B58" s="1122"/>
      <c r="C58" s="1102"/>
      <c r="D58" s="1102"/>
      <c r="E58" s="1097" t="s">
        <v>265</v>
      </c>
      <c r="F58" s="1680" t="s">
        <v>990</v>
      </c>
      <c r="G58" s="1680"/>
      <c r="H58" s="1680"/>
      <c r="I58" s="1680"/>
      <c r="J58" s="1680"/>
      <c r="K58" s="1680"/>
      <c r="L58" s="1681"/>
      <c r="M58" s="85" t="s">
        <v>211</v>
      </c>
      <c r="N58" s="9" t="s">
        <v>2309</v>
      </c>
      <c r="O58" s="168" t="s">
        <v>587</v>
      </c>
      <c r="P58" s="421">
        <v>58</v>
      </c>
      <c r="Q58"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58="","未入力あり","✔"),""))</f>
        <v>✔</v>
      </c>
      <c r="R58" s="434"/>
      <c r="S58" s="422" t="str">
        <f t="shared" ref="S58" si="5">IF(N58="","",IF(N58="はい","○","×"))</f>
        <v>○</v>
      </c>
      <c r="T58" s="227"/>
      <c r="U58" s="1470"/>
      <c r="W58" s="84"/>
      <c r="X58" s="989"/>
    </row>
    <row r="59" spans="1:25" ht="13.5" customHeight="1" thickBot="1" x14ac:dyDescent="0.2">
      <c r="A59" s="191"/>
      <c r="B59" s="1122"/>
      <c r="C59" s="1102"/>
      <c r="D59" s="1102"/>
      <c r="E59" s="1106"/>
      <c r="F59" s="1271"/>
      <c r="G59" s="1663" t="s">
        <v>902</v>
      </c>
      <c r="H59" s="1661"/>
      <c r="I59" s="1661"/>
      <c r="J59" s="1661"/>
      <c r="K59" s="1661"/>
      <c r="L59" s="1662"/>
      <c r="M59" s="85" t="s">
        <v>48</v>
      </c>
      <c r="N59" s="8" t="s">
        <v>2309</v>
      </c>
      <c r="O59" s="168" t="s">
        <v>587</v>
      </c>
      <c r="P59" s="421">
        <v>59</v>
      </c>
      <c r="Q59"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59="","未入力あり","✔"),""))</f>
        <v>✔</v>
      </c>
      <c r="R59" s="434"/>
      <c r="S59" s="1150"/>
      <c r="T59" s="227"/>
      <c r="U59" s="1470"/>
      <c r="W59" s="84"/>
      <c r="X59" s="989"/>
    </row>
    <row r="60" spans="1:25" ht="13.5" customHeight="1" thickBot="1" x14ac:dyDescent="0.2">
      <c r="A60" s="191"/>
      <c r="B60" s="1122"/>
      <c r="C60" s="1102"/>
      <c r="D60" s="1102"/>
      <c r="E60" s="1106"/>
      <c r="F60" s="1271"/>
      <c r="G60" s="1663" t="s">
        <v>65</v>
      </c>
      <c r="H60" s="1661"/>
      <c r="I60" s="1661"/>
      <c r="J60" s="1661"/>
      <c r="K60" s="1661"/>
      <c r="L60" s="1662"/>
      <c r="M60" s="85" t="s">
        <v>48</v>
      </c>
      <c r="N60" s="8" t="s">
        <v>2320</v>
      </c>
      <c r="O60" s="168" t="s">
        <v>587</v>
      </c>
      <c r="P60" s="421">
        <v>60</v>
      </c>
      <c r="Q60"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60="","未入力あり","✔"),""))</f>
        <v>✔</v>
      </c>
      <c r="R60" s="434"/>
      <c r="S60" s="434"/>
      <c r="T60" s="227"/>
      <c r="U60" s="1470"/>
      <c r="W60" s="84"/>
    </row>
    <row r="61" spans="1:25" ht="30" customHeight="1" thickBot="1" x14ac:dyDescent="0.2">
      <c r="A61" s="191"/>
      <c r="B61" s="1122"/>
      <c r="C61" s="1102"/>
      <c r="D61" s="1102"/>
      <c r="E61" s="1119"/>
      <c r="F61" s="1271"/>
      <c r="G61" s="1663" t="s">
        <v>1533</v>
      </c>
      <c r="H61" s="1661"/>
      <c r="I61" s="1661"/>
      <c r="J61" s="1661"/>
      <c r="K61" s="1661"/>
      <c r="L61" s="1662"/>
      <c r="M61" s="85" t="s">
        <v>48</v>
      </c>
      <c r="N61" s="1660"/>
      <c r="O61" s="1656"/>
      <c r="P61" s="421">
        <v>61</v>
      </c>
      <c r="Q61" s="508"/>
      <c r="R61" s="434"/>
      <c r="S61" s="1018"/>
      <c r="T61" s="227"/>
      <c r="U61" s="1470"/>
      <c r="W61" s="84"/>
    </row>
    <row r="62" spans="1:25" ht="13.5" customHeight="1" thickBot="1" x14ac:dyDescent="0.2">
      <c r="A62" s="191"/>
      <c r="B62" s="1122"/>
      <c r="C62" s="1102"/>
      <c r="D62" s="1102"/>
      <c r="E62" s="1092" t="s">
        <v>448</v>
      </c>
      <c r="F62" s="1661" t="s">
        <v>307</v>
      </c>
      <c r="G62" s="1661"/>
      <c r="H62" s="1661"/>
      <c r="I62" s="1661"/>
      <c r="J62" s="1661"/>
      <c r="K62" s="1661"/>
      <c r="L62" s="1662"/>
      <c r="M62" s="85" t="s">
        <v>40</v>
      </c>
      <c r="N62" s="8" t="s">
        <v>2309</v>
      </c>
      <c r="O62" s="168" t="s">
        <v>587</v>
      </c>
      <c r="P62" s="421">
        <v>62</v>
      </c>
      <c r="Q62"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62="","未入力あり","✔"),""))</f>
        <v>✔</v>
      </c>
      <c r="R62" s="434"/>
      <c r="S62" s="1289" t="str">
        <f>IF(AND(M62="C",N62="はい"),"○",IF(AND(M62="C",N62&lt;&gt;""),"×",""))</f>
        <v>○</v>
      </c>
      <c r="T62" s="227"/>
      <c r="U62" s="1470"/>
      <c r="W62" s="84"/>
    </row>
    <row r="63" spans="1:25" ht="28.5" customHeight="1" thickBot="1" x14ac:dyDescent="0.2">
      <c r="A63" s="191"/>
      <c r="B63" s="1122"/>
      <c r="C63" s="1102"/>
      <c r="D63" s="1102"/>
      <c r="E63" s="1092" t="s">
        <v>573</v>
      </c>
      <c r="F63" s="1678" t="s">
        <v>1707</v>
      </c>
      <c r="G63" s="1678"/>
      <c r="H63" s="1678"/>
      <c r="I63" s="1678"/>
      <c r="J63" s="1678"/>
      <c r="K63" s="1678"/>
      <c r="L63" s="1679"/>
      <c r="M63" s="1327" t="str">
        <f>IF(N20="はい","A",IF(N20="いいえ","-","A／-"))</f>
        <v>-</v>
      </c>
      <c r="N63" s="8" t="s">
        <v>78</v>
      </c>
      <c r="O63" s="206" t="s">
        <v>1708</v>
      </c>
      <c r="P63" s="421">
        <v>63</v>
      </c>
      <c r="Q63"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63="","未入力あり","✔"),""))</f>
        <v>✔</v>
      </c>
      <c r="R63" s="434"/>
      <c r="S63" s="1289" t="str">
        <f>IF(AND(M63="A",N63="はい"),"○",IF(AND(M63="A",N63&lt;&gt;""),"×",""))</f>
        <v/>
      </c>
      <c r="T63" s="227"/>
      <c r="U63" s="1470"/>
      <c r="W63" s="84"/>
    </row>
    <row r="64" spans="1:25" ht="11.25" thickBot="1" x14ac:dyDescent="0.2">
      <c r="A64" s="191"/>
      <c r="B64" s="1122"/>
      <c r="C64" s="1102"/>
      <c r="D64" s="1182" t="s">
        <v>395</v>
      </c>
      <c r="E64" s="1183"/>
      <c r="F64" s="1111"/>
      <c r="G64" s="1177"/>
      <c r="H64" s="189"/>
      <c r="I64" s="189"/>
      <c r="J64" s="189"/>
      <c r="K64" s="189"/>
      <c r="L64" s="189"/>
      <c r="M64" s="97"/>
      <c r="N64" s="1060"/>
      <c r="O64" s="99" t="s">
        <v>454</v>
      </c>
      <c r="P64" s="421">
        <v>64</v>
      </c>
      <c r="S64" s="1287"/>
      <c r="T64" s="227"/>
      <c r="U64" s="1470"/>
      <c r="W64" s="84"/>
    </row>
    <row r="65" spans="1:23" ht="22.9" customHeight="1" thickBot="1" x14ac:dyDescent="0.2">
      <c r="A65" s="191"/>
      <c r="B65" s="1122"/>
      <c r="C65" s="1102"/>
      <c r="D65" s="1102"/>
      <c r="E65" s="1097" t="s">
        <v>265</v>
      </c>
      <c r="F65" s="1680" t="s">
        <v>75</v>
      </c>
      <c r="G65" s="1661"/>
      <c r="H65" s="1661"/>
      <c r="I65" s="1661"/>
      <c r="J65" s="1661"/>
      <c r="K65" s="1661"/>
      <c r="L65" s="1662"/>
      <c r="M65" s="85" t="s">
        <v>211</v>
      </c>
      <c r="N65" s="8" t="s">
        <v>2309</v>
      </c>
      <c r="O65" s="168" t="s">
        <v>587</v>
      </c>
      <c r="P65" s="421">
        <v>65</v>
      </c>
      <c r="Q65" s="422" t="str">
        <f t="shared" ref="Q65:Q71" si="6">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65="","未入力あり","✔"),""))</f>
        <v>✔</v>
      </c>
      <c r="R65" s="434"/>
      <c r="S65" s="422" t="str">
        <f t="shared" ref="S65:S70" si="7">IF(N65="","",IF(N65="はい","○","×"))</f>
        <v>○</v>
      </c>
      <c r="T65" s="227"/>
      <c r="U65" s="1470"/>
      <c r="W65" s="84"/>
    </row>
    <row r="66" spans="1:23" ht="13.5" customHeight="1" thickBot="1" x14ac:dyDescent="0.2">
      <c r="A66" s="191"/>
      <c r="B66" s="1122"/>
      <c r="C66" s="1102"/>
      <c r="D66" s="1102"/>
      <c r="E66" s="1103"/>
      <c r="F66" s="1096"/>
      <c r="G66" s="1663" t="s">
        <v>904</v>
      </c>
      <c r="H66" s="1661"/>
      <c r="I66" s="1661"/>
      <c r="J66" s="1661"/>
      <c r="K66" s="1661"/>
      <c r="L66" s="1662"/>
      <c r="M66" s="85" t="s">
        <v>48</v>
      </c>
      <c r="N66" s="8" t="s">
        <v>2309</v>
      </c>
      <c r="O66" s="168" t="s">
        <v>587</v>
      </c>
      <c r="P66" s="421">
        <v>66</v>
      </c>
      <c r="Q66" s="422" t="str">
        <f t="shared" si="6"/>
        <v>✔</v>
      </c>
      <c r="R66" s="434"/>
      <c r="S66" s="1150"/>
      <c r="T66" s="227"/>
      <c r="U66" s="1470"/>
      <c r="W66" s="84"/>
    </row>
    <row r="67" spans="1:23" ht="20.45" customHeight="1" thickBot="1" x14ac:dyDescent="0.2">
      <c r="A67" s="191"/>
      <c r="B67" s="1122"/>
      <c r="C67" s="1102"/>
      <c r="D67" s="1102"/>
      <c r="E67" s="1097" t="s">
        <v>905</v>
      </c>
      <c r="F67" s="1680" t="s">
        <v>903</v>
      </c>
      <c r="G67" s="1661"/>
      <c r="H67" s="1661"/>
      <c r="I67" s="1661"/>
      <c r="J67" s="1661"/>
      <c r="K67" s="1661"/>
      <c r="L67" s="1662"/>
      <c r="M67" s="85" t="s">
        <v>39</v>
      </c>
      <c r="N67" s="8" t="s">
        <v>2309</v>
      </c>
      <c r="O67" s="168" t="s">
        <v>587</v>
      </c>
      <c r="P67" s="421">
        <v>67</v>
      </c>
      <c r="Q67" s="422" t="str">
        <f t="shared" si="6"/>
        <v>✔</v>
      </c>
      <c r="R67" s="434"/>
      <c r="S67" s="422" t="str">
        <f t="shared" si="7"/>
        <v>○</v>
      </c>
      <c r="T67" s="227"/>
      <c r="U67" s="1470"/>
      <c r="W67" s="84"/>
    </row>
    <row r="68" spans="1:23" ht="17.25" customHeight="1" thickBot="1" x14ac:dyDescent="0.2">
      <c r="A68" s="1545"/>
      <c r="B68" s="1122"/>
      <c r="C68" s="1102"/>
      <c r="D68" s="1102"/>
      <c r="E68" s="1172"/>
      <c r="F68" s="1544"/>
      <c r="G68" s="1694" t="s">
        <v>2275</v>
      </c>
      <c r="H68" s="1678"/>
      <c r="I68" s="1678"/>
      <c r="J68" s="1678"/>
      <c r="K68" s="1678"/>
      <c r="L68" s="1679"/>
      <c r="M68" s="85" t="s">
        <v>48</v>
      </c>
      <c r="N68" s="8" t="s">
        <v>2320</v>
      </c>
      <c r="O68" s="168" t="s">
        <v>587</v>
      </c>
      <c r="P68" s="421">
        <v>68</v>
      </c>
      <c r="Q68" s="1503" t="str">
        <f t="shared" si="6"/>
        <v>✔</v>
      </c>
      <c r="R68" s="434"/>
      <c r="S68" s="1546"/>
      <c r="T68" s="227"/>
      <c r="U68" s="1470"/>
      <c r="W68" s="84"/>
    </row>
    <row r="69" spans="1:23" ht="13.5" customHeight="1" thickBot="1" x14ac:dyDescent="0.2">
      <c r="A69" s="191"/>
      <c r="B69" s="1122"/>
      <c r="C69" s="1102"/>
      <c r="D69" s="1102"/>
      <c r="E69" s="1103"/>
      <c r="F69" s="1096"/>
      <c r="G69" s="1694" t="s">
        <v>2276</v>
      </c>
      <c r="H69" s="1678"/>
      <c r="I69" s="1678"/>
      <c r="J69" s="1678"/>
      <c r="K69" s="1678"/>
      <c r="L69" s="1679"/>
      <c r="M69" s="85" t="s">
        <v>48</v>
      </c>
      <c r="N69" s="8" t="s">
        <v>2320</v>
      </c>
      <c r="O69" s="168" t="s">
        <v>587</v>
      </c>
      <c r="P69" s="421">
        <v>69</v>
      </c>
      <c r="Q69" s="422" t="str">
        <f t="shared" si="6"/>
        <v>✔</v>
      </c>
      <c r="R69" s="434"/>
      <c r="S69" s="1150"/>
      <c r="T69" s="227"/>
      <c r="U69" s="1470"/>
      <c r="W69" s="84"/>
    </row>
    <row r="70" spans="1:23" ht="19.5" customHeight="1" thickBot="1" x14ac:dyDescent="0.2">
      <c r="A70" s="191"/>
      <c r="B70" s="1122"/>
      <c r="C70" s="1102"/>
      <c r="D70" s="1102"/>
      <c r="E70" s="1186" t="s">
        <v>1735</v>
      </c>
      <c r="F70" s="1680" t="s">
        <v>1607</v>
      </c>
      <c r="G70" s="1680"/>
      <c r="H70" s="1680"/>
      <c r="I70" s="1680"/>
      <c r="J70" s="1680"/>
      <c r="K70" s="1680"/>
      <c r="L70" s="1681"/>
      <c r="M70" s="85" t="s">
        <v>211</v>
      </c>
      <c r="N70" s="8" t="s">
        <v>2309</v>
      </c>
      <c r="O70" s="168" t="s">
        <v>587</v>
      </c>
      <c r="P70" s="421">
        <v>70</v>
      </c>
      <c r="Q70" s="422" t="str">
        <f t="shared" si="6"/>
        <v>✔</v>
      </c>
      <c r="R70" s="434"/>
      <c r="S70" s="422" t="str">
        <f t="shared" si="7"/>
        <v>○</v>
      </c>
      <c r="T70" s="227"/>
      <c r="U70" s="1470"/>
      <c r="W70" s="84"/>
    </row>
    <row r="71" spans="1:23" ht="25.5" customHeight="1" thickBot="1" x14ac:dyDescent="0.2">
      <c r="A71" s="191"/>
      <c r="B71" s="1122"/>
      <c r="C71" s="1102"/>
      <c r="D71" s="1102"/>
      <c r="E71" s="1187"/>
      <c r="F71" s="1095"/>
      <c r="G71" s="1743" t="s">
        <v>1670</v>
      </c>
      <c r="H71" s="1744"/>
      <c r="I71" s="1744"/>
      <c r="J71" s="1744"/>
      <c r="K71" s="1744"/>
      <c r="L71" s="1745"/>
      <c r="M71" s="85" t="s">
        <v>355</v>
      </c>
      <c r="N71" s="135" t="s">
        <v>2321</v>
      </c>
      <c r="O71" s="102" t="s">
        <v>1671</v>
      </c>
      <c r="P71" s="421">
        <v>71</v>
      </c>
      <c r="Q71" s="422" t="str">
        <f t="shared" si="6"/>
        <v>✔</v>
      </c>
      <c r="R71" s="434"/>
      <c r="S71" s="1150"/>
      <c r="T71" s="227"/>
      <c r="U71" s="1470"/>
      <c r="W71" s="84"/>
    </row>
    <row r="72" spans="1:23" ht="25.5" customHeight="1" thickBot="1" x14ac:dyDescent="0.2">
      <c r="A72" s="191"/>
      <c r="B72" s="1122"/>
      <c r="C72" s="1102"/>
      <c r="D72" s="1102"/>
      <c r="E72" s="1187"/>
      <c r="F72" s="1095"/>
      <c r="G72" s="1743" t="s">
        <v>1533</v>
      </c>
      <c r="H72" s="1744"/>
      <c r="I72" s="1744"/>
      <c r="J72" s="1744"/>
      <c r="K72" s="1744"/>
      <c r="L72" s="1745"/>
      <c r="M72" s="85" t="s">
        <v>355</v>
      </c>
      <c r="N72" s="1660"/>
      <c r="O72" s="1656"/>
      <c r="P72" s="421">
        <v>72</v>
      </c>
      <c r="Q72" s="508"/>
      <c r="R72" s="434"/>
      <c r="S72" s="434"/>
      <c r="T72" s="227"/>
      <c r="U72" s="1470"/>
      <c r="W72" s="84"/>
    </row>
    <row r="73" spans="1:23" ht="25.5" customHeight="1" thickBot="1" x14ac:dyDescent="0.2">
      <c r="A73" s="1545"/>
      <c r="B73" s="1122"/>
      <c r="C73" s="1102"/>
      <c r="D73" s="1102"/>
      <c r="E73" s="1187"/>
      <c r="F73" s="1095"/>
      <c r="G73" s="1743" t="s">
        <v>2277</v>
      </c>
      <c r="H73" s="1744"/>
      <c r="I73" s="1744"/>
      <c r="J73" s="1744"/>
      <c r="K73" s="1744"/>
      <c r="L73" s="1745"/>
      <c r="M73" s="106"/>
      <c r="N73" s="1655">
        <v>43636</v>
      </c>
      <c r="O73" s="1656"/>
      <c r="P73" s="421">
        <v>73</v>
      </c>
      <c r="Q73" s="1489"/>
      <c r="R73" s="434"/>
      <c r="S73" s="434"/>
      <c r="T73" s="227"/>
      <c r="U73" s="1470"/>
      <c r="W73" s="84"/>
    </row>
    <row r="74" spans="1:23" ht="24.75" customHeight="1" thickBot="1" x14ac:dyDescent="0.2">
      <c r="A74" s="191"/>
      <c r="B74" s="1122"/>
      <c r="C74" s="1102"/>
      <c r="D74" s="1102"/>
      <c r="E74" s="1188"/>
      <c r="F74" s="1096"/>
      <c r="G74" s="1694" t="s">
        <v>1835</v>
      </c>
      <c r="H74" s="1678"/>
      <c r="I74" s="1678"/>
      <c r="J74" s="1678"/>
      <c r="K74" s="1678"/>
      <c r="L74" s="1679"/>
      <c r="M74" s="119" t="s">
        <v>991</v>
      </c>
      <c r="N74" s="8" t="s">
        <v>2309</v>
      </c>
      <c r="O74" s="437" t="s">
        <v>1645</v>
      </c>
      <c r="P74" s="421">
        <v>74</v>
      </c>
      <c r="Q74"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74="","未入力あり","✔"),""))</f>
        <v>✔</v>
      </c>
      <c r="R74" s="434"/>
      <c r="S74" s="1289" t="str">
        <f>IF(AND(N70="はい",N74="はい"),"○",IF(AND(N70="はい",OR(N74="いいえ",N74="-")),"×",""))</f>
        <v>○</v>
      </c>
      <c r="T74" s="227"/>
      <c r="U74" s="1470"/>
      <c r="W74" s="84"/>
    </row>
    <row r="75" spans="1:23" ht="13.5" customHeight="1" thickBot="1" x14ac:dyDescent="0.2">
      <c r="A75" s="191"/>
      <c r="B75" s="1122"/>
      <c r="C75" s="1102"/>
      <c r="D75" s="1102"/>
      <c r="E75" s="1097" t="s">
        <v>907</v>
      </c>
      <c r="F75" s="1680" t="s">
        <v>908</v>
      </c>
      <c r="G75" s="1680"/>
      <c r="H75" s="1680"/>
      <c r="I75" s="1680"/>
      <c r="J75" s="1680"/>
      <c r="K75" s="1680"/>
      <c r="L75" s="1681"/>
      <c r="M75" s="119" t="s">
        <v>909</v>
      </c>
      <c r="N75" s="8" t="s">
        <v>2309</v>
      </c>
      <c r="O75" s="205" t="s">
        <v>906</v>
      </c>
      <c r="P75" s="421">
        <v>75</v>
      </c>
      <c r="Q75"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75="","未入力あり","✔"),""))</f>
        <v>✔</v>
      </c>
      <c r="R75" s="434"/>
      <c r="S75" s="422" t="str">
        <f t="shared" ref="S75" si="8">IF(N75="","",IF(N75="はい","○","×"))</f>
        <v>○</v>
      </c>
      <c r="T75" s="227"/>
      <c r="U75" s="1470"/>
      <c r="W75" s="84"/>
    </row>
    <row r="76" spans="1:23" ht="13.5" customHeight="1" thickBot="1" x14ac:dyDescent="0.2">
      <c r="A76" s="191"/>
      <c r="B76" s="1122"/>
      <c r="C76" s="1102"/>
      <c r="D76" s="1102"/>
      <c r="E76" s="1102"/>
      <c r="F76" s="1096"/>
      <c r="G76" s="1663" t="s">
        <v>2106</v>
      </c>
      <c r="H76" s="1661"/>
      <c r="I76" s="1661"/>
      <c r="J76" s="1661"/>
      <c r="K76" s="1661"/>
      <c r="L76" s="1662"/>
      <c r="M76" s="85" t="s">
        <v>48</v>
      </c>
      <c r="N76" s="404">
        <v>112</v>
      </c>
      <c r="O76" s="107" t="s">
        <v>255</v>
      </c>
      <c r="P76" s="421">
        <v>76</v>
      </c>
      <c r="Q76"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76="","未入力あり","✔"),""))</f>
        <v>✔</v>
      </c>
      <c r="R76" s="434"/>
      <c r="S76" s="1150"/>
      <c r="T76" s="227"/>
      <c r="U76" s="1470"/>
      <c r="W76" s="84"/>
    </row>
    <row r="77" spans="1:23" ht="27.75" customHeight="1" thickBot="1" x14ac:dyDescent="0.2">
      <c r="A77" s="191"/>
      <c r="B77" s="1122"/>
      <c r="C77" s="1102"/>
      <c r="D77" s="1102"/>
      <c r="E77" s="1092" t="s">
        <v>105</v>
      </c>
      <c r="F77" s="1661" t="s">
        <v>1709</v>
      </c>
      <c r="G77" s="1661"/>
      <c r="H77" s="1661"/>
      <c r="I77" s="1661"/>
      <c r="J77" s="1661"/>
      <c r="K77" s="1661"/>
      <c r="L77" s="1662"/>
      <c r="M77" s="1327" t="str">
        <f>IF(N20="はい","A",IF(N20="いいえ","-","A／-"))</f>
        <v>-</v>
      </c>
      <c r="N77" s="8" t="s">
        <v>78</v>
      </c>
      <c r="O77" s="436" t="s">
        <v>1645</v>
      </c>
      <c r="P77" s="421">
        <v>77</v>
      </c>
      <c r="Q77"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77="","未入力あり","✔"),""))</f>
        <v>✔</v>
      </c>
      <c r="R77" s="434"/>
      <c r="S77" s="1301" t="str">
        <f>IF(AND(M77="A",N77="はい"),"○",IF(AND(M77="A",N77&lt;&gt;""),"×",""))</f>
        <v/>
      </c>
      <c r="T77" s="227"/>
      <c r="U77" s="1470"/>
      <c r="W77" s="84"/>
    </row>
    <row r="78" spans="1:23" ht="11.25" thickBot="1" x14ac:dyDescent="0.2">
      <c r="A78" s="191"/>
      <c r="B78" s="1122"/>
      <c r="C78" s="1102"/>
      <c r="D78" s="1182" t="s">
        <v>1545</v>
      </c>
      <c r="E78" s="1183"/>
      <c r="F78" s="1111"/>
      <c r="G78" s="186"/>
      <c r="H78" s="189"/>
      <c r="I78" s="189"/>
      <c r="J78" s="189"/>
      <c r="K78" s="189"/>
      <c r="L78" s="189"/>
      <c r="M78" s="97"/>
      <c r="N78" s="171" t="s">
        <v>454</v>
      </c>
      <c r="O78" s="99" t="s">
        <v>454</v>
      </c>
      <c r="P78" s="421">
        <v>78</v>
      </c>
      <c r="S78" s="1018"/>
      <c r="T78" s="227"/>
      <c r="U78" s="1470"/>
      <c r="W78" s="84"/>
    </row>
    <row r="79" spans="1:23" ht="37.15" customHeight="1" thickBot="1" x14ac:dyDescent="0.2">
      <c r="A79" s="191"/>
      <c r="B79" s="1122"/>
      <c r="C79" s="1102"/>
      <c r="D79" s="1102"/>
      <c r="E79" s="1092" t="s">
        <v>265</v>
      </c>
      <c r="F79" s="1661" t="s">
        <v>1622</v>
      </c>
      <c r="G79" s="1661"/>
      <c r="H79" s="1661"/>
      <c r="I79" s="1661"/>
      <c r="J79" s="1661"/>
      <c r="K79" s="1661"/>
      <c r="L79" s="1662"/>
      <c r="M79" s="85" t="s">
        <v>211</v>
      </c>
      <c r="N79" s="8" t="s">
        <v>2309</v>
      </c>
      <c r="O79" s="168" t="s">
        <v>587</v>
      </c>
      <c r="P79" s="421">
        <v>79</v>
      </c>
      <c r="Q79" s="422" t="str">
        <f t="shared" ref="Q79:Q85" si="9">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79="","未入力あり","✔"),""))</f>
        <v>✔</v>
      </c>
      <c r="R79" s="434"/>
      <c r="S79" s="422" t="str">
        <f t="shared" ref="S79:S81" si="10">IF(N79="","",IF(N79="はい","○","×"))</f>
        <v>○</v>
      </c>
      <c r="T79" s="227"/>
      <c r="U79" s="1470"/>
      <c r="W79" s="84"/>
    </row>
    <row r="80" spans="1:23" ht="18.75" customHeight="1" thickBot="1" x14ac:dyDescent="0.2">
      <c r="A80" s="191"/>
      <c r="B80" s="1122"/>
      <c r="C80" s="1102"/>
      <c r="D80" s="1102"/>
      <c r="E80" s="1092" t="s">
        <v>448</v>
      </c>
      <c r="F80" s="1661" t="s">
        <v>1547</v>
      </c>
      <c r="G80" s="1661"/>
      <c r="H80" s="1661"/>
      <c r="I80" s="1661"/>
      <c r="J80" s="1661"/>
      <c r="K80" s="1661"/>
      <c r="L80" s="1662"/>
      <c r="M80" s="85" t="s">
        <v>211</v>
      </c>
      <c r="N80" s="8" t="s">
        <v>2309</v>
      </c>
      <c r="O80" s="168" t="s">
        <v>587</v>
      </c>
      <c r="P80" s="421">
        <v>80</v>
      </c>
      <c r="Q80" s="422" t="str">
        <f t="shared" si="9"/>
        <v>✔</v>
      </c>
      <c r="R80" s="434"/>
      <c r="S80" s="422" t="str">
        <f t="shared" si="10"/>
        <v>○</v>
      </c>
      <c r="T80" s="227"/>
      <c r="U80" s="1470"/>
      <c r="W80" s="84"/>
    </row>
    <row r="81" spans="1:23" ht="18.75" customHeight="1" thickBot="1" x14ac:dyDescent="0.2">
      <c r="A81" s="191"/>
      <c r="B81" s="1122"/>
      <c r="C81" s="1102"/>
      <c r="D81" s="1102"/>
      <c r="E81" s="1097" t="s">
        <v>258</v>
      </c>
      <c r="F81" s="1680" t="s">
        <v>1548</v>
      </c>
      <c r="G81" s="1661"/>
      <c r="H81" s="1661"/>
      <c r="I81" s="1661"/>
      <c r="J81" s="1661"/>
      <c r="K81" s="1661"/>
      <c r="L81" s="1662"/>
      <c r="M81" s="85" t="s">
        <v>211</v>
      </c>
      <c r="N81" s="8" t="s">
        <v>2309</v>
      </c>
      <c r="O81" s="168" t="s">
        <v>587</v>
      </c>
      <c r="P81" s="421">
        <v>81</v>
      </c>
      <c r="Q81" s="422" t="str">
        <f t="shared" si="9"/>
        <v>✔</v>
      </c>
      <c r="R81" s="434"/>
      <c r="S81" s="422" t="str">
        <f t="shared" si="10"/>
        <v>○</v>
      </c>
      <c r="T81" s="227"/>
      <c r="U81" s="1470"/>
      <c r="W81" s="84"/>
    </row>
    <row r="82" spans="1:23" ht="41.25" customHeight="1" thickBot="1" x14ac:dyDescent="0.2">
      <c r="A82" s="191"/>
      <c r="B82" s="1122"/>
      <c r="C82" s="1102"/>
      <c r="D82" s="1102"/>
      <c r="E82" s="1094" t="s">
        <v>270</v>
      </c>
      <c r="F82" s="1661" t="s">
        <v>2035</v>
      </c>
      <c r="G82" s="1661"/>
      <c r="H82" s="1661"/>
      <c r="I82" s="1661"/>
      <c r="J82" s="1661"/>
      <c r="K82" s="1661"/>
      <c r="L82" s="1662"/>
      <c r="M82" s="1327" t="str">
        <f>IF(N20="はい","A",IF(N20="いいえ","-","A／-"))</f>
        <v>-</v>
      </c>
      <c r="N82" s="9" t="s">
        <v>78</v>
      </c>
      <c r="O82" s="206" t="s">
        <v>1703</v>
      </c>
      <c r="P82" s="421">
        <v>82</v>
      </c>
      <c r="Q82" s="422" t="str">
        <f t="shared" si="9"/>
        <v>✔</v>
      </c>
      <c r="R82" s="434"/>
      <c r="S82" s="1301" t="str">
        <f>IF(AND(M82="A",N82="はい"),"○",IF(AND(M82="A",N82&lt;&gt;""),"×",""))</f>
        <v/>
      </c>
      <c r="T82" s="227"/>
      <c r="U82" s="1470"/>
      <c r="W82" s="84"/>
    </row>
    <row r="83" spans="1:23" ht="13.5" customHeight="1" thickBot="1" x14ac:dyDescent="0.2">
      <c r="A83" s="191"/>
      <c r="B83" s="1122"/>
      <c r="C83" s="1102"/>
      <c r="D83" s="1102"/>
      <c r="E83" s="1694" t="s">
        <v>910</v>
      </c>
      <c r="F83" s="1678"/>
      <c r="G83" s="1678"/>
      <c r="H83" s="1678"/>
      <c r="I83" s="1678"/>
      <c r="J83" s="1678"/>
      <c r="K83" s="1678"/>
      <c r="L83" s="1679"/>
      <c r="M83" s="106" t="s">
        <v>212</v>
      </c>
      <c r="N83" s="8" t="s">
        <v>2309</v>
      </c>
      <c r="O83" s="438" t="s">
        <v>587</v>
      </c>
      <c r="P83" s="421">
        <v>83</v>
      </c>
      <c r="Q83" s="422" t="str">
        <f t="shared" si="9"/>
        <v>✔</v>
      </c>
      <c r="R83" s="434"/>
      <c r="S83" s="434"/>
      <c r="T83" s="227"/>
      <c r="U83" s="1470"/>
      <c r="W83" s="84"/>
    </row>
    <row r="84" spans="1:23" ht="13.5" customHeight="1" thickBot="1" x14ac:dyDescent="0.2">
      <c r="A84" s="191"/>
      <c r="B84" s="1122"/>
      <c r="C84" s="1102"/>
      <c r="D84" s="1102"/>
      <c r="E84" s="1690" t="s">
        <v>911</v>
      </c>
      <c r="F84" s="1691"/>
      <c r="G84" s="1691"/>
      <c r="H84" s="1691"/>
      <c r="I84" s="1691"/>
      <c r="J84" s="1691"/>
      <c r="K84" s="1691"/>
      <c r="L84" s="1692"/>
      <c r="M84" s="119" t="s">
        <v>90</v>
      </c>
      <c r="N84" s="8" t="s">
        <v>2309</v>
      </c>
      <c r="O84" s="206" t="s">
        <v>587</v>
      </c>
      <c r="P84" s="421">
        <v>84</v>
      </c>
      <c r="Q84" s="422" t="str">
        <f t="shared" si="9"/>
        <v>✔</v>
      </c>
      <c r="R84" s="434"/>
      <c r="S84" s="434"/>
      <c r="T84" s="227"/>
      <c r="U84" s="1470"/>
      <c r="W84" s="84"/>
    </row>
    <row r="85" spans="1:23" ht="13.5" customHeight="1" thickBot="1" x14ac:dyDescent="0.2">
      <c r="A85" s="191"/>
      <c r="B85" s="1122"/>
      <c r="C85" s="1102"/>
      <c r="D85" s="1102"/>
      <c r="E85" s="1746" t="s">
        <v>256</v>
      </c>
      <c r="F85" s="1747"/>
      <c r="G85" s="1747"/>
      <c r="H85" s="1747"/>
      <c r="I85" s="1747"/>
      <c r="J85" s="1747"/>
      <c r="K85" s="1747"/>
      <c r="L85" s="1748"/>
      <c r="M85" s="119" t="s">
        <v>212</v>
      </c>
      <c r="N85" s="8" t="s">
        <v>2309</v>
      </c>
      <c r="O85" s="436" t="s">
        <v>587</v>
      </c>
      <c r="P85" s="421">
        <v>85</v>
      </c>
      <c r="Q85" s="422" t="str">
        <f t="shared" si="9"/>
        <v>✔</v>
      </c>
      <c r="R85" s="434"/>
      <c r="S85" s="434"/>
      <c r="T85" s="227"/>
      <c r="U85" s="1470"/>
      <c r="W85" s="84"/>
    </row>
    <row r="86" spans="1:23" ht="11.25" thickBot="1" x14ac:dyDescent="0.2">
      <c r="A86" s="191"/>
      <c r="B86" s="1122"/>
      <c r="C86" s="1102"/>
      <c r="D86" s="1182" t="s">
        <v>396</v>
      </c>
      <c r="E86" s="1183"/>
      <c r="F86" s="1111"/>
      <c r="G86" s="1177"/>
      <c r="H86" s="1178"/>
      <c r="I86" s="189"/>
      <c r="J86" s="189"/>
      <c r="K86" s="189"/>
      <c r="L86" s="189"/>
      <c r="M86" s="97"/>
      <c r="N86" s="171"/>
      <c r="O86" s="99" t="s">
        <v>454</v>
      </c>
      <c r="P86" s="421">
        <v>86</v>
      </c>
      <c r="S86" s="1018"/>
      <c r="T86" s="227"/>
      <c r="U86" s="1470"/>
      <c r="W86" s="84"/>
    </row>
    <row r="87" spans="1:23" ht="18.75" customHeight="1" thickBot="1" x14ac:dyDescent="0.2">
      <c r="A87" s="191"/>
      <c r="B87" s="1122"/>
      <c r="C87" s="1102"/>
      <c r="D87" s="1102"/>
      <c r="E87" s="1092" t="s">
        <v>265</v>
      </c>
      <c r="F87" s="1680" t="s">
        <v>912</v>
      </c>
      <c r="G87" s="1680"/>
      <c r="H87" s="1680"/>
      <c r="I87" s="1680"/>
      <c r="J87" s="1680"/>
      <c r="K87" s="1680"/>
      <c r="L87" s="1681"/>
      <c r="M87" s="101" t="s">
        <v>211</v>
      </c>
      <c r="N87" s="8" t="s">
        <v>2309</v>
      </c>
      <c r="O87" s="168" t="s">
        <v>587</v>
      </c>
      <c r="P87" s="421">
        <v>87</v>
      </c>
      <c r="Q87"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87="","未入力あり","✔"),""))</f>
        <v>✔</v>
      </c>
      <c r="R87" s="434"/>
      <c r="S87" s="422" t="str">
        <f t="shared" ref="S87:S88" si="11">IF(N87="","",IF(N87="はい","○","×"))</f>
        <v>○</v>
      </c>
      <c r="T87" s="227"/>
      <c r="U87" s="1470"/>
      <c r="W87" s="84"/>
    </row>
    <row r="88" spans="1:23" ht="18.75" customHeight="1" thickBot="1" x14ac:dyDescent="0.2">
      <c r="A88" s="191"/>
      <c r="B88" s="1122"/>
      <c r="C88" s="1102"/>
      <c r="D88" s="1102"/>
      <c r="E88" s="1092" t="s">
        <v>448</v>
      </c>
      <c r="F88" s="1661" t="s">
        <v>1736</v>
      </c>
      <c r="G88" s="1661"/>
      <c r="H88" s="1661"/>
      <c r="I88" s="1661"/>
      <c r="J88" s="1661"/>
      <c r="K88" s="1661"/>
      <c r="L88" s="1662"/>
      <c r="M88" s="106" t="s">
        <v>1211</v>
      </c>
      <c r="N88" s="8" t="s">
        <v>2309</v>
      </c>
      <c r="O88" s="168" t="s">
        <v>587</v>
      </c>
      <c r="P88" s="421">
        <v>88</v>
      </c>
      <c r="Q88"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88="","未入力あり","✔"),""))</f>
        <v>✔</v>
      </c>
      <c r="R88" s="434"/>
      <c r="S88" s="422" t="str">
        <f t="shared" si="11"/>
        <v>○</v>
      </c>
      <c r="T88" s="227"/>
      <c r="U88" s="1470"/>
      <c r="W88" s="84"/>
    </row>
    <row r="89" spans="1:23" ht="18.75" customHeight="1" thickBot="1" x14ac:dyDescent="0.2">
      <c r="A89" s="191"/>
      <c r="B89" s="1122"/>
      <c r="C89" s="1102"/>
      <c r="D89" s="1102"/>
      <c r="E89" s="1110" t="s">
        <v>258</v>
      </c>
      <c r="F89" s="1680" t="s">
        <v>1737</v>
      </c>
      <c r="G89" s="1680"/>
      <c r="H89" s="1680"/>
      <c r="I89" s="1680"/>
      <c r="J89" s="1680"/>
      <c r="K89" s="1680"/>
      <c r="L89" s="1680"/>
      <c r="M89" s="123"/>
      <c r="N89" s="104"/>
      <c r="O89" s="439"/>
      <c r="P89" s="421">
        <v>89</v>
      </c>
      <c r="S89" s="1287"/>
      <c r="T89" s="227"/>
      <c r="U89" s="1470"/>
      <c r="W89" s="84"/>
    </row>
    <row r="90" spans="1:23" ht="27" customHeight="1" thickBot="1" x14ac:dyDescent="0.2">
      <c r="A90" s="191"/>
      <c r="B90" s="1122"/>
      <c r="C90" s="1102"/>
      <c r="D90" s="1102"/>
      <c r="E90" s="1102"/>
      <c r="F90" s="1100" t="s">
        <v>74</v>
      </c>
      <c r="G90" s="1676" t="s">
        <v>1838</v>
      </c>
      <c r="H90" s="1658"/>
      <c r="I90" s="1658"/>
      <c r="J90" s="1658"/>
      <c r="K90" s="1658"/>
      <c r="L90" s="1659"/>
      <c r="M90" s="85" t="s">
        <v>76</v>
      </c>
      <c r="N90" s="8" t="s">
        <v>2309</v>
      </c>
      <c r="O90" s="168" t="s">
        <v>587</v>
      </c>
      <c r="P90" s="421">
        <v>90</v>
      </c>
      <c r="Q90" s="422" t="str">
        <f t="shared" ref="Q90:Q96" si="12">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90="","未入力あり","✔"),""))</f>
        <v>✔</v>
      </c>
      <c r="R90" s="434"/>
      <c r="S90" s="422" t="str">
        <f t="shared" ref="S90:S96" si="13">IF(N90="","",IF(N90="はい","○","×"))</f>
        <v>○</v>
      </c>
      <c r="T90" s="227"/>
      <c r="U90" s="1470"/>
      <c r="W90" s="84"/>
    </row>
    <row r="91" spans="1:23" ht="27" customHeight="1" thickBot="1" x14ac:dyDescent="0.2">
      <c r="A91" s="191"/>
      <c r="B91" s="1122"/>
      <c r="C91" s="1102"/>
      <c r="D91" s="1102"/>
      <c r="E91" s="1102"/>
      <c r="F91" s="1100" t="s">
        <v>398</v>
      </c>
      <c r="G91" s="1680" t="s">
        <v>914</v>
      </c>
      <c r="H91" s="1661"/>
      <c r="I91" s="1661"/>
      <c r="J91" s="1661"/>
      <c r="K91" s="1661"/>
      <c r="L91" s="1662"/>
      <c r="M91" s="85" t="s">
        <v>39</v>
      </c>
      <c r="N91" s="8" t="s">
        <v>2309</v>
      </c>
      <c r="O91" s="168" t="s">
        <v>587</v>
      </c>
      <c r="P91" s="421">
        <v>91</v>
      </c>
      <c r="Q91" s="422" t="str">
        <f t="shared" si="12"/>
        <v>✔</v>
      </c>
      <c r="R91" s="434"/>
      <c r="S91" s="422" t="str">
        <f t="shared" si="13"/>
        <v>○</v>
      </c>
      <c r="T91" s="227"/>
      <c r="U91" s="1470"/>
      <c r="W91" s="84"/>
    </row>
    <row r="92" spans="1:23" ht="24" customHeight="1" thickBot="1" x14ac:dyDescent="0.2">
      <c r="A92" s="191"/>
      <c r="B92" s="1122"/>
      <c r="C92" s="1102"/>
      <c r="D92" s="1102"/>
      <c r="E92" s="1102"/>
      <c r="F92" s="1102"/>
      <c r="G92" s="1190"/>
      <c r="H92" s="1658" t="s">
        <v>1931</v>
      </c>
      <c r="I92" s="1658"/>
      <c r="J92" s="1658"/>
      <c r="K92" s="1658"/>
      <c r="L92" s="1659"/>
      <c r="M92" s="85" t="s">
        <v>40</v>
      </c>
      <c r="N92" s="8" t="s">
        <v>2309</v>
      </c>
      <c r="O92" s="168" t="s">
        <v>587</v>
      </c>
      <c r="P92" s="421">
        <v>92</v>
      </c>
      <c r="Q92" s="422" t="str">
        <f t="shared" si="12"/>
        <v>✔</v>
      </c>
      <c r="R92" s="434"/>
      <c r="S92" s="422" t="str">
        <f t="shared" si="13"/>
        <v>○</v>
      </c>
      <c r="T92" s="227"/>
      <c r="U92" s="1470"/>
      <c r="W92" s="84"/>
    </row>
    <row r="93" spans="1:23" ht="27" customHeight="1" thickBot="1" x14ac:dyDescent="0.2">
      <c r="A93" s="191"/>
      <c r="B93" s="1122"/>
      <c r="C93" s="1102"/>
      <c r="D93" s="1102"/>
      <c r="E93" s="1102"/>
      <c r="F93" s="1100" t="s">
        <v>579</v>
      </c>
      <c r="G93" s="1676" t="s">
        <v>1839</v>
      </c>
      <c r="H93" s="1658"/>
      <c r="I93" s="1658"/>
      <c r="J93" s="1658"/>
      <c r="K93" s="1658"/>
      <c r="L93" s="1659"/>
      <c r="M93" s="85" t="s">
        <v>39</v>
      </c>
      <c r="N93" s="8" t="s">
        <v>2309</v>
      </c>
      <c r="O93" s="168" t="s">
        <v>587</v>
      </c>
      <c r="P93" s="421">
        <v>93</v>
      </c>
      <c r="Q93" s="422" t="str">
        <f t="shared" si="12"/>
        <v>✔</v>
      </c>
      <c r="R93" s="434"/>
      <c r="S93" s="422" t="str">
        <f t="shared" si="13"/>
        <v>○</v>
      </c>
      <c r="T93" s="227"/>
      <c r="U93" s="1470"/>
      <c r="W93" s="84"/>
    </row>
    <row r="94" spans="1:23" ht="26.25" customHeight="1" thickBot="1" x14ac:dyDescent="0.2">
      <c r="A94" s="191"/>
      <c r="B94" s="1122"/>
      <c r="C94" s="1102"/>
      <c r="D94" s="1102"/>
      <c r="E94" s="1102"/>
      <c r="F94" s="1093" t="s">
        <v>580</v>
      </c>
      <c r="G94" s="1661" t="s">
        <v>915</v>
      </c>
      <c r="H94" s="1661"/>
      <c r="I94" s="1661"/>
      <c r="J94" s="1661"/>
      <c r="K94" s="1661"/>
      <c r="L94" s="1662"/>
      <c r="M94" s="85" t="s">
        <v>39</v>
      </c>
      <c r="N94" s="8" t="s">
        <v>2309</v>
      </c>
      <c r="O94" s="168" t="s">
        <v>587</v>
      </c>
      <c r="P94" s="421">
        <v>94</v>
      </c>
      <c r="Q94" s="422" t="str">
        <f t="shared" si="12"/>
        <v>✔</v>
      </c>
      <c r="R94" s="434"/>
      <c r="S94" s="422" t="str">
        <f t="shared" si="13"/>
        <v>○</v>
      </c>
      <c r="T94" s="227"/>
      <c r="U94" s="1470"/>
      <c r="W94" s="84"/>
    </row>
    <row r="95" spans="1:23" ht="26.25" customHeight="1" thickBot="1" x14ac:dyDescent="0.2">
      <c r="A95" s="191"/>
      <c r="B95" s="1122"/>
      <c r="C95" s="1102"/>
      <c r="D95" s="1102"/>
      <c r="E95" s="1102"/>
      <c r="F95" s="1093" t="s">
        <v>917</v>
      </c>
      <c r="G95" s="1661" t="s">
        <v>916</v>
      </c>
      <c r="H95" s="1661"/>
      <c r="I95" s="1661"/>
      <c r="J95" s="1661"/>
      <c r="K95" s="1661"/>
      <c r="L95" s="1662"/>
      <c r="M95" s="85" t="s">
        <v>39</v>
      </c>
      <c r="N95" s="8" t="s">
        <v>2309</v>
      </c>
      <c r="O95" s="168" t="s">
        <v>587</v>
      </c>
      <c r="P95" s="421">
        <v>95</v>
      </c>
      <c r="Q95" s="422" t="str">
        <f t="shared" si="12"/>
        <v>✔</v>
      </c>
      <c r="R95" s="434"/>
      <c r="S95" s="422" t="str">
        <f t="shared" si="13"/>
        <v>○</v>
      </c>
      <c r="T95" s="227"/>
      <c r="U95" s="1470"/>
      <c r="W95" s="84"/>
    </row>
    <row r="96" spans="1:23" ht="48" customHeight="1" thickBot="1" x14ac:dyDescent="0.2">
      <c r="A96" s="191"/>
      <c r="B96" s="1122"/>
      <c r="C96" s="1102"/>
      <c r="D96" s="1102"/>
      <c r="E96" s="1100" t="s">
        <v>55</v>
      </c>
      <c r="F96" s="1676" t="s">
        <v>1840</v>
      </c>
      <c r="G96" s="1658"/>
      <c r="H96" s="1658"/>
      <c r="I96" s="1658"/>
      <c r="J96" s="1658"/>
      <c r="K96" s="1658"/>
      <c r="L96" s="1659"/>
      <c r="M96" s="119" t="s">
        <v>211</v>
      </c>
      <c r="N96" s="8" t="s">
        <v>2309</v>
      </c>
      <c r="O96" s="205" t="s">
        <v>587</v>
      </c>
      <c r="P96" s="421">
        <v>96</v>
      </c>
      <c r="Q96" s="422" t="str">
        <f t="shared" si="12"/>
        <v>✔</v>
      </c>
      <c r="R96" s="434"/>
      <c r="S96" s="422" t="str">
        <f t="shared" si="13"/>
        <v>○</v>
      </c>
      <c r="T96" s="227"/>
      <c r="U96" s="1470"/>
      <c r="W96" s="84"/>
    </row>
    <row r="97" spans="1:23" ht="13.5" customHeight="1" thickBot="1" x14ac:dyDescent="0.2">
      <c r="A97" s="191"/>
      <c r="B97" s="1122"/>
      <c r="C97" s="1102"/>
      <c r="D97" s="1102"/>
      <c r="E97" s="1102"/>
      <c r="F97" s="1095"/>
      <c r="G97" s="1675" t="s">
        <v>2231</v>
      </c>
      <c r="H97" s="1680"/>
      <c r="I97" s="1680"/>
      <c r="J97" s="1680"/>
      <c r="K97" s="1680"/>
      <c r="L97" s="1681"/>
      <c r="M97" s="106" t="s">
        <v>213</v>
      </c>
      <c r="N97" s="1524" t="s">
        <v>292</v>
      </c>
      <c r="O97" s="440"/>
      <c r="P97" s="421">
        <v>97</v>
      </c>
      <c r="S97" s="1150"/>
      <c r="T97" s="227"/>
      <c r="U97" s="1470"/>
      <c r="W97" s="84"/>
    </row>
    <row r="98" spans="1:23" ht="29.45" customHeight="1" thickBot="1" x14ac:dyDescent="0.2">
      <c r="A98" s="191"/>
      <c r="B98" s="1122"/>
      <c r="C98" s="1102"/>
      <c r="D98" s="1102"/>
      <c r="E98" s="1093" t="s">
        <v>105</v>
      </c>
      <c r="F98" s="1661" t="s">
        <v>918</v>
      </c>
      <c r="G98" s="1661"/>
      <c r="H98" s="1661"/>
      <c r="I98" s="1661"/>
      <c r="J98" s="1661"/>
      <c r="K98" s="1661"/>
      <c r="L98" s="1662"/>
      <c r="M98" s="85" t="s">
        <v>211</v>
      </c>
      <c r="N98" s="8" t="s">
        <v>2309</v>
      </c>
      <c r="O98" s="168" t="s">
        <v>587</v>
      </c>
      <c r="P98" s="421">
        <v>98</v>
      </c>
      <c r="Q98"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98="","未入力あり","✔"),""))</f>
        <v>✔</v>
      </c>
      <c r="R98" s="434"/>
      <c r="S98" s="422" t="str">
        <f t="shared" ref="S98" si="14">IF(N98="","",IF(N98="はい","○","×"))</f>
        <v>○</v>
      </c>
      <c r="T98" s="227"/>
      <c r="U98" s="1470"/>
      <c r="W98" s="84"/>
    </row>
    <row r="99" spans="1:23" ht="13.9" customHeight="1" thickBot="1" x14ac:dyDescent="0.2">
      <c r="A99" s="191"/>
      <c r="B99" s="1122"/>
      <c r="C99" s="1102"/>
      <c r="D99" s="1102"/>
      <c r="E99" s="1100" t="s">
        <v>919</v>
      </c>
      <c r="F99" s="1661" t="s">
        <v>1220</v>
      </c>
      <c r="G99" s="1661"/>
      <c r="H99" s="1661"/>
      <c r="I99" s="1661"/>
      <c r="J99" s="1661"/>
      <c r="K99" s="1661"/>
      <c r="L99" s="1661"/>
      <c r="M99" s="123"/>
      <c r="N99" s="556"/>
      <c r="O99" s="439"/>
      <c r="P99" s="421">
        <v>99</v>
      </c>
      <c r="S99" s="1287"/>
      <c r="T99" s="227"/>
      <c r="U99" s="1470"/>
      <c r="W99" s="84"/>
    </row>
    <row r="100" spans="1:23" ht="18.75" customHeight="1" thickBot="1" x14ac:dyDescent="0.2">
      <c r="A100" s="191"/>
      <c r="B100" s="1122"/>
      <c r="C100" s="1102"/>
      <c r="D100" s="1102"/>
      <c r="E100" s="1122"/>
      <c r="F100" s="188" t="s">
        <v>397</v>
      </c>
      <c r="G100" s="1680" t="s">
        <v>732</v>
      </c>
      <c r="H100" s="1680"/>
      <c r="I100" s="1680"/>
      <c r="J100" s="1680"/>
      <c r="K100" s="1680"/>
      <c r="L100" s="1681"/>
      <c r="M100" s="85" t="s">
        <v>211</v>
      </c>
      <c r="N100" s="8" t="s">
        <v>2309</v>
      </c>
      <c r="O100" s="168" t="s">
        <v>587</v>
      </c>
      <c r="P100" s="421">
        <v>100</v>
      </c>
      <c r="Q100"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100="","未入力あり","✔"),""))</f>
        <v>✔</v>
      </c>
      <c r="R100" s="434"/>
      <c r="S100" s="422" t="str">
        <f t="shared" ref="S100:S108" si="15">IF(N100="","",IF(N100="はい","○","×"))</f>
        <v>○</v>
      </c>
      <c r="T100" s="227"/>
      <c r="U100" s="1470"/>
      <c r="W100" s="84"/>
    </row>
    <row r="101" spans="1:23" ht="18.75" customHeight="1" thickBot="1" x14ac:dyDescent="0.2">
      <c r="A101" s="191"/>
      <c r="B101" s="1122"/>
      <c r="C101" s="1102"/>
      <c r="D101" s="1102"/>
      <c r="E101" s="1122"/>
      <c r="F101" s="188" t="s">
        <v>398</v>
      </c>
      <c r="G101" s="1680" t="s">
        <v>1738</v>
      </c>
      <c r="H101" s="1680"/>
      <c r="I101" s="1680"/>
      <c r="J101" s="1680"/>
      <c r="K101" s="1680"/>
      <c r="L101" s="1681"/>
      <c r="M101" s="85" t="s">
        <v>211</v>
      </c>
      <c r="N101" s="8" t="s">
        <v>2309</v>
      </c>
      <c r="O101" s="168" t="s">
        <v>587</v>
      </c>
      <c r="P101" s="421">
        <v>101</v>
      </c>
      <c r="Q101"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101="","未入力あり","✔"),""))</f>
        <v>✔</v>
      </c>
      <c r="R101" s="434"/>
      <c r="S101" s="422" t="str">
        <f t="shared" si="15"/>
        <v>○</v>
      </c>
      <c r="T101" s="227"/>
      <c r="U101" s="1470"/>
      <c r="W101" s="84"/>
    </row>
    <row r="102" spans="1:23" ht="38.25" customHeight="1" thickBot="1" x14ac:dyDescent="0.2">
      <c r="A102" s="191"/>
      <c r="B102" s="1122"/>
      <c r="C102" s="1102"/>
      <c r="D102" s="1102"/>
      <c r="E102" s="1122"/>
      <c r="F102" s="1113" t="s">
        <v>399</v>
      </c>
      <c r="G102" s="1680" t="s">
        <v>733</v>
      </c>
      <c r="H102" s="1680"/>
      <c r="I102" s="1680"/>
      <c r="J102" s="1680"/>
      <c r="K102" s="1680"/>
      <c r="L102" s="1681"/>
      <c r="M102" s="208" t="s">
        <v>40</v>
      </c>
      <c r="N102" s="8" t="s">
        <v>2309</v>
      </c>
      <c r="O102" s="168" t="s">
        <v>587</v>
      </c>
      <c r="P102" s="421">
        <v>102</v>
      </c>
      <c r="Q102"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102="","未入力あり","✔"),""))</f>
        <v>✔</v>
      </c>
      <c r="R102" s="434"/>
      <c r="S102" s="422" t="str">
        <f t="shared" si="15"/>
        <v>○</v>
      </c>
      <c r="T102" s="227"/>
      <c r="U102" s="1470"/>
      <c r="W102" s="84"/>
    </row>
    <row r="103" spans="1:23" ht="13.5" customHeight="1" thickBot="1" x14ac:dyDescent="0.2">
      <c r="A103" s="191"/>
      <c r="B103" s="1122"/>
      <c r="C103" s="1102"/>
      <c r="D103" s="1102"/>
      <c r="E103" s="1100" t="s">
        <v>920</v>
      </c>
      <c r="F103" s="1680" t="s">
        <v>1818</v>
      </c>
      <c r="G103" s="1680"/>
      <c r="H103" s="1680"/>
      <c r="I103" s="1680"/>
      <c r="J103" s="1680"/>
      <c r="K103" s="1680"/>
      <c r="L103" s="1681"/>
      <c r="M103" s="85" t="s">
        <v>39</v>
      </c>
      <c r="N103" s="8" t="s">
        <v>2309</v>
      </c>
      <c r="O103" s="206" t="s">
        <v>587</v>
      </c>
      <c r="P103" s="421">
        <v>103</v>
      </c>
      <c r="Q103"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103="","未入力あり","✔"),""))</f>
        <v>✔</v>
      </c>
      <c r="R103" s="434"/>
      <c r="S103" s="422" t="str">
        <f t="shared" si="15"/>
        <v>○</v>
      </c>
      <c r="T103" s="227"/>
      <c r="U103" s="1470"/>
      <c r="W103" s="84"/>
    </row>
    <row r="104" spans="1:23" ht="27" customHeight="1" thickBot="1" x14ac:dyDescent="0.2">
      <c r="A104" s="191"/>
      <c r="B104" s="1122"/>
      <c r="C104" s="1102"/>
      <c r="D104" s="1102"/>
      <c r="E104" s="1100" t="s">
        <v>99</v>
      </c>
      <c r="F104" s="1676" t="s">
        <v>1841</v>
      </c>
      <c r="G104" s="1676"/>
      <c r="H104" s="1676"/>
      <c r="I104" s="1676"/>
      <c r="J104" s="1676"/>
      <c r="K104" s="1676"/>
      <c r="L104" s="1693"/>
      <c r="M104" s="85" t="s">
        <v>76</v>
      </c>
      <c r="N104" s="8" t="s">
        <v>2309</v>
      </c>
      <c r="O104" s="206" t="s">
        <v>587</v>
      </c>
      <c r="P104" s="421">
        <v>104</v>
      </c>
      <c r="Q104"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104="","未入力あり","✔"),""))</f>
        <v>✔</v>
      </c>
      <c r="R104" s="434"/>
      <c r="S104" s="422" t="str">
        <f t="shared" si="15"/>
        <v>○</v>
      </c>
      <c r="T104" s="227"/>
      <c r="U104" s="1470"/>
      <c r="W104" s="84"/>
    </row>
    <row r="105" spans="1:23" ht="27" customHeight="1" thickBot="1" x14ac:dyDescent="0.2">
      <c r="A105" s="191"/>
      <c r="B105" s="1122"/>
      <c r="C105" s="1102"/>
      <c r="D105" s="1102"/>
      <c r="E105" s="1119"/>
      <c r="F105" s="1096"/>
      <c r="G105" s="1657" t="s">
        <v>1912</v>
      </c>
      <c r="H105" s="1658"/>
      <c r="I105" s="1658"/>
      <c r="J105" s="1658"/>
      <c r="K105" s="1658"/>
      <c r="L105" s="1659"/>
      <c r="M105" s="119" t="s">
        <v>48</v>
      </c>
      <c r="N105" s="1660" t="s">
        <v>2322</v>
      </c>
      <c r="O105" s="1656"/>
      <c r="P105" s="421">
        <v>105</v>
      </c>
      <c r="Q105" s="984"/>
      <c r="S105" s="1018"/>
      <c r="T105" s="227"/>
      <c r="U105" s="1470"/>
      <c r="W105" s="84"/>
    </row>
    <row r="106" spans="1:23" ht="18.75" customHeight="1" thickBot="1" x14ac:dyDescent="0.2">
      <c r="A106" s="191"/>
      <c r="B106" s="1122"/>
      <c r="C106" s="1102"/>
      <c r="D106" s="1102"/>
      <c r="E106" s="1094" t="s">
        <v>100</v>
      </c>
      <c r="F106" s="1661" t="s">
        <v>734</v>
      </c>
      <c r="G106" s="1661"/>
      <c r="H106" s="1661"/>
      <c r="I106" s="1661"/>
      <c r="J106" s="1661"/>
      <c r="K106" s="1661"/>
      <c r="L106" s="1662"/>
      <c r="M106" s="118" t="s">
        <v>211</v>
      </c>
      <c r="N106" s="8" t="s">
        <v>2309</v>
      </c>
      <c r="O106" s="206" t="s">
        <v>587</v>
      </c>
      <c r="P106" s="421">
        <v>106</v>
      </c>
      <c r="Q106" s="422" t="str">
        <f t="shared" ref="Q106:Q108" si="16">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106="","未入力あり","✔"),""))</f>
        <v>✔</v>
      </c>
      <c r="R106" s="434"/>
      <c r="S106" s="422" t="str">
        <f t="shared" si="15"/>
        <v>○</v>
      </c>
      <c r="T106" s="227"/>
      <c r="U106" s="1470"/>
      <c r="W106" s="84"/>
    </row>
    <row r="107" spans="1:23" ht="18.75" customHeight="1" thickBot="1" x14ac:dyDescent="0.2">
      <c r="A107" s="191"/>
      <c r="B107" s="1122"/>
      <c r="C107" s="1102"/>
      <c r="D107" s="1102"/>
      <c r="E107" s="1110" t="s">
        <v>1602</v>
      </c>
      <c r="F107" s="1680" t="s">
        <v>922</v>
      </c>
      <c r="G107" s="1661"/>
      <c r="H107" s="1661"/>
      <c r="I107" s="1661"/>
      <c r="J107" s="1661"/>
      <c r="K107" s="1661"/>
      <c r="L107" s="1662"/>
      <c r="M107" s="119" t="s">
        <v>211</v>
      </c>
      <c r="N107" s="8" t="s">
        <v>2309</v>
      </c>
      <c r="O107" s="206" t="s">
        <v>587</v>
      </c>
      <c r="P107" s="421">
        <v>107</v>
      </c>
      <c r="Q107" s="422" t="str">
        <f t="shared" si="16"/>
        <v>✔</v>
      </c>
      <c r="R107" s="434"/>
      <c r="S107" s="422" t="str">
        <f t="shared" si="15"/>
        <v>○</v>
      </c>
      <c r="T107" s="227"/>
      <c r="U107" s="1470"/>
      <c r="W107" s="84"/>
    </row>
    <row r="108" spans="1:23" ht="12.75" customHeight="1" thickBot="1" x14ac:dyDescent="0.2">
      <c r="A108" s="191"/>
      <c r="B108" s="1122"/>
      <c r="C108" s="1102"/>
      <c r="D108" s="1102"/>
      <c r="E108" s="1102"/>
      <c r="F108" s="1095"/>
      <c r="G108" s="1675" t="s">
        <v>1904</v>
      </c>
      <c r="H108" s="1680"/>
      <c r="I108" s="1680"/>
      <c r="J108" s="1680"/>
      <c r="K108" s="1680"/>
      <c r="L108" s="1681"/>
      <c r="M108" s="85" t="s">
        <v>78</v>
      </c>
      <c r="N108" s="8" t="s">
        <v>2309</v>
      </c>
      <c r="O108" s="206" t="s">
        <v>587</v>
      </c>
      <c r="P108" s="421">
        <v>108</v>
      </c>
      <c r="Q108" s="422" t="str">
        <f t="shared" si="16"/>
        <v>✔</v>
      </c>
      <c r="R108" s="434"/>
      <c r="S108" s="1150" t="str">
        <f t="shared" si="15"/>
        <v>○</v>
      </c>
      <c r="T108" s="227"/>
      <c r="U108" s="1470"/>
      <c r="W108" s="84"/>
    </row>
    <row r="109" spans="1:23" ht="12.75" customHeight="1" thickBot="1" x14ac:dyDescent="0.2">
      <c r="A109" s="191"/>
      <c r="B109" s="1122"/>
      <c r="C109" s="1102"/>
      <c r="D109" s="1102"/>
      <c r="E109" s="1102"/>
      <c r="F109" s="1095"/>
      <c r="G109" s="1675" t="s">
        <v>2232</v>
      </c>
      <c r="H109" s="1680"/>
      <c r="I109" s="1680"/>
      <c r="J109" s="1680"/>
      <c r="K109" s="1680"/>
      <c r="L109" s="1681"/>
      <c r="M109" s="106" t="s">
        <v>323</v>
      </c>
      <c r="N109" s="1523" t="s">
        <v>293</v>
      </c>
      <c r="O109" s="440"/>
      <c r="P109" s="421">
        <v>109</v>
      </c>
      <c r="S109" s="434"/>
      <c r="T109" s="227"/>
      <c r="U109" s="1470"/>
      <c r="W109" s="84"/>
    </row>
    <row r="110" spans="1:23" ht="19.5" customHeight="1" thickBot="1" x14ac:dyDescent="0.2">
      <c r="A110" s="191"/>
      <c r="B110" s="1122"/>
      <c r="C110" s="1102"/>
      <c r="D110" s="1102"/>
      <c r="E110" s="1103"/>
      <c r="F110" s="1096"/>
      <c r="G110" s="1675" t="s">
        <v>1713</v>
      </c>
      <c r="H110" s="1680"/>
      <c r="I110" s="1680"/>
      <c r="J110" s="1680"/>
      <c r="K110" s="1680"/>
      <c r="L110" s="1681"/>
      <c r="M110" s="85" t="s">
        <v>212</v>
      </c>
      <c r="N110" s="8" t="s">
        <v>2320</v>
      </c>
      <c r="O110" s="168" t="s">
        <v>587</v>
      </c>
      <c r="P110" s="421">
        <v>110</v>
      </c>
      <c r="Q110"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110="","未入力あり","✔"),""))</f>
        <v>✔</v>
      </c>
      <c r="R110" s="434"/>
      <c r="S110" s="434"/>
      <c r="T110" s="227"/>
      <c r="U110" s="1470"/>
      <c r="W110" s="84"/>
    </row>
    <row r="111" spans="1:23" ht="11.25" customHeight="1" thickBot="1" x14ac:dyDescent="0.2">
      <c r="A111" s="191"/>
      <c r="B111" s="1102"/>
      <c r="C111" s="1102"/>
      <c r="D111" s="1182" t="s">
        <v>923</v>
      </c>
      <c r="E111" s="1183"/>
      <c r="F111" s="1107"/>
      <c r="G111" s="186"/>
      <c r="H111" s="189"/>
      <c r="I111" s="189"/>
      <c r="J111" s="189"/>
      <c r="K111" s="189"/>
      <c r="L111" s="189"/>
      <c r="M111" s="97"/>
      <c r="N111" s="98" t="s">
        <v>454</v>
      </c>
      <c r="O111" s="99" t="s">
        <v>454</v>
      </c>
      <c r="P111" s="421">
        <v>111</v>
      </c>
      <c r="S111" s="434"/>
      <c r="T111" s="227"/>
      <c r="U111" s="1470"/>
      <c r="W111" s="84"/>
    </row>
    <row r="112" spans="1:23" ht="42" customHeight="1" thickBot="1" x14ac:dyDescent="0.2">
      <c r="A112" s="191"/>
      <c r="B112" s="1102"/>
      <c r="C112" s="1102"/>
      <c r="D112" s="1102"/>
      <c r="E112" s="1110" t="s">
        <v>265</v>
      </c>
      <c r="F112" s="1676" t="s">
        <v>1887</v>
      </c>
      <c r="G112" s="1658"/>
      <c r="H112" s="1658"/>
      <c r="I112" s="1658"/>
      <c r="J112" s="1658"/>
      <c r="K112" s="1658"/>
      <c r="L112" s="1659"/>
      <c r="M112" s="85" t="s">
        <v>214</v>
      </c>
      <c r="N112" s="8" t="s">
        <v>2309</v>
      </c>
      <c r="O112" s="168" t="s">
        <v>587</v>
      </c>
      <c r="P112" s="421">
        <v>112</v>
      </c>
      <c r="Q112"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112="","未入力あり","✔"),""))</f>
        <v>✔</v>
      </c>
      <c r="R112" s="434"/>
      <c r="S112" s="422" t="str">
        <f t="shared" ref="S112" si="17">IF(N112="","",IF(N112="はい","○","×"))</f>
        <v>○</v>
      </c>
      <c r="T112" s="227"/>
      <c r="U112" s="1470"/>
      <c r="W112" s="84"/>
    </row>
    <row r="113" spans="1:23" ht="11.25" customHeight="1" thickBot="1" x14ac:dyDescent="0.2">
      <c r="A113" s="191"/>
      <c r="B113" s="1102"/>
      <c r="C113" s="1102"/>
      <c r="D113" s="1102"/>
      <c r="E113" s="1102"/>
      <c r="F113" s="1095"/>
      <c r="G113" s="1663" t="s">
        <v>2233</v>
      </c>
      <c r="H113" s="1661"/>
      <c r="I113" s="1661"/>
      <c r="J113" s="1661"/>
      <c r="K113" s="1661"/>
      <c r="L113" s="1662"/>
      <c r="M113" s="106" t="s">
        <v>212</v>
      </c>
      <c r="N113" s="1524" t="s">
        <v>294</v>
      </c>
      <c r="O113" s="441"/>
      <c r="P113" s="421">
        <v>113</v>
      </c>
      <c r="S113" s="1150"/>
      <c r="T113" s="227"/>
      <c r="U113" s="1470"/>
      <c r="W113" s="84"/>
    </row>
    <row r="114" spans="1:23" ht="18.75" customHeight="1" thickBot="1" x14ac:dyDescent="0.2">
      <c r="A114" s="191"/>
      <c r="B114" s="1102"/>
      <c r="C114" s="1102"/>
      <c r="D114" s="1102"/>
      <c r="E114" s="1094" t="s">
        <v>727</v>
      </c>
      <c r="F114" s="1661" t="s">
        <v>924</v>
      </c>
      <c r="G114" s="1661"/>
      <c r="H114" s="1661"/>
      <c r="I114" s="1661"/>
      <c r="J114" s="1661"/>
      <c r="K114" s="1661"/>
      <c r="L114" s="1662"/>
      <c r="M114" s="85" t="s">
        <v>76</v>
      </c>
      <c r="N114" s="8" t="s">
        <v>2309</v>
      </c>
      <c r="O114" s="168" t="s">
        <v>587</v>
      </c>
      <c r="P114" s="421">
        <v>114</v>
      </c>
      <c r="Q114"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114="","未入力あり","✔"),""))</f>
        <v>✔</v>
      </c>
      <c r="R114" s="434"/>
      <c r="S114" s="422" t="str">
        <f t="shared" ref="S114:S115" si="18">IF(N114="","",IF(N114="はい","○","×"))</f>
        <v>○</v>
      </c>
      <c r="T114" s="227"/>
      <c r="U114" s="1470"/>
      <c r="W114" s="84"/>
    </row>
    <row r="115" spans="1:23" ht="18.75" customHeight="1" thickBot="1" x14ac:dyDescent="0.2">
      <c r="A115" s="191"/>
      <c r="B115" s="1102"/>
      <c r="C115" s="1102"/>
      <c r="D115" s="1102"/>
      <c r="E115" s="1110" t="s">
        <v>926</v>
      </c>
      <c r="F115" s="1680" t="s">
        <v>925</v>
      </c>
      <c r="G115" s="1680"/>
      <c r="H115" s="1680"/>
      <c r="I115" s="1680"/>
      <c r="J115" s="1680"/>
      <c r="K115" s="1680"/>
      <c r="L115" s="1681"/>
      <c r="M115" s="85" t="s">
        <v>39</v>
      </c>
      <c r="N115" s="8" t="s">
        <v>2309</v>
      </c>
      <c r="O115" s="168" t="s">
        <v>587</v>
      </c>
      <c r="P115" s="421">
        <v>115</v>
      </c>
      <c r="Q115"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115="","未入力あり","✔"),""))</f>
        <v>✔</v>
      </c>
      <c r="R115" s="434"/>
      <c r="S115" s="422" t="str">
        <f t="shared" si="18"/>
        <v>○</v>
      </c>
      <c r="T115" s="227"/>
      <c r="U115" s="1470"/>
      <c r="W115" s="84"/>
    </row>
    <row r="116" spans="1:23" ht="27" customHeight="1" thickBot="1" x14ac:dyDescent="0.2">
      <c r="A116" s="191"/>
      <c r="B116" s="1102"/>
      <c r="C116" s="1102"/>
      <c r="D116" s="1102"/>
      <c r="E116" s="1189"/>
      <c r="F116" s="1096"/>
      <c r="G116" s="1657" t="s">
        <v>1913</v>
      </c>
      <c r="H116" s="1658"/>
      <c r="I116" s="1658"/>
      <c r="J116" s="1658"/>
      <c r="K116" s="1658"/>
      <c r="L116" s="1659"/>
      <c r="M116" s="119" t="s">
        <v>48</v>
      </c>
      <c r="N116" s="1660" t="s">
        <v>2323</v>
      </c>
      <c r="O116" s="1656"/>
      <c r="P116" s="421">
        <v>116</v>
      </c>
      <c r="Q116" s="3"/>
      <c r="R116" s="857"/>
      <c r="S116" s="434"/>
      <c r="T116" s="227"/>
      <c r="U116" s="1470"/>
      <c r="W116" s="84"/>
    </row>
    <row r="117" spans="1:23" ht="18.75" customHeight="1" thickBot="1" x14ac:dyDescent="0.2">
      <c r="A117" s="191"/>
      <c r="B117" s="1102"/>
      <c r="C117" s="1102"/>
      <c r="D117" s="1102"/>
      <c r="E117" s="1094" t="s">
        <v>55</v>
      </c>
      <c r="F117" s="1661" t="s">
        <v>927</v>
      </c>
      <c r="G117" s="1661"/>
      <c r="H117" s="1661"/>
      <c r="I117" s="1661"/>
      <c r="J117" s="1661"/>
      <c r="K117" s="1661"/>
      <c r="L117" s="1662"/>
      <c r="M117" s="85" t="s">
        <v>1909</v>
      </c>
      <c r="N117" s="8" t="s">
        <v>2309</v>
      </c>
      <c r="O117" s="168" t="s">
        <v>587</v>
      </c>
      <c r="P117" s="421">
        <v>117</v>
      </c>
      <c r="Q117"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117="","未入力あり","✔"),""))</f>
        <v>✔</v>
      </c>
      <c r="R117" s="434"/>
      <c r="S117" s="422" t="str">
        <f t="shared" ref="S117:S119" si="19">IF(N117="","",IF(N117="はい","○","×"))</f>
        <v>○</v>
      </c>
      <c r="T117" s="227"/>
      <c r="U117" s="1470"/>
      <c r="W117" s="84"/>
    </row>
    <row r="118" spans="1:23" ht="29.25" customHeight="1" thickBot="1" x14ac:dyDescent="0.2">
      <c r="A118" s="191"/>
      <c r="B118" s="1102"/>
      <c r="C118" s="1102"/>
      <c r="D118" s="1102"/>
      <c r="E118" s="1094" t="s">
        <v>105</v>
      </c>
      <c r="F118" s="1661" t="s">
        <v>190</v>
      </c>
      <c r="G118" s="1661"/>
      <c r="H118" s="1661"/>
      <c r="I118" s="1661"/>
      <c r="J118" s="1661"/>
      <c r="K118" s="1661"/>
      <c r="L118" s="1662"/>
      <c r="M118" s="85" t="s">
        <v>211</v>
      </c>
      <c r="N118" s="8" t="s">
        <v>2309</v>
      </c>
      <c r="O118" s="168" t="s">
        <v>587</v>
      </c>
      <c r="P118" s="421">
        <v>118</v>
      </c>
      <c r="Q118"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118="","未入力あり","✔"),""))</f>
        <v>✔</v>
      </c>
      <c r="R118" s="434"/>
      <c r="S118" s="422" t="str">
        <f t="shared" si="19"/>
        <v>○</v>
      </c>
      <c r="T118" s="227"/>
      <c r="U118" s="1470"/>
      <c r="W118" s="84"/>
    </row>
    <row r="119" spans="1:23" ht="30" customHeight="1" thickBot="1" x14ac:dyDescent="0.2">
      <c r="A119" s="191"/>
      <c r="B119" s="1102"/>
      <c r="C119" s="1102"/>
      <c r="D119" s="1102"/>
      <c r="E119" s="1110" t="s">
        <v>261</v>
      </c>
      <c r="F119" s="1680" t="s">
        <v>309</v>
      </c>
      <c r="G119" s="1680"/>
      <c r="H119" s="1680"/>
      <c r="I119" s="1680"/>
      <c r="J119" s="1680"/>
      <c r="K119" s="1680"/>
      <c r="L119" s="1681"/>
      <c r="M119" s="85" t="s">
        <v>211</v>
      </c>
      <c r="N119" s="8" t="s">
        <v>2309</v>
      </c>
      <c r="O119" s="168" t="s">
        <v>587</v>
      </c>
      <c r="P119" s="421">
        <v>119</v>
      </c>
      <c r="Q119"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119="","未入力あり","✔"),""))</f>
        <v>✔</v>
      </c>
      <c r="R119" s="434"/>
      <c r="S119" s="422" t="str">
        <f t="shared" si="19"/>
        <v>○</v>
      </c>
      <c r="T119" s="227"/>
      <c r="U119" s="1470"/>
      <c r="W119" s="84"/>
    </row>
    <row r="120" spans="1:23" ht="13.5" customHeight="1" thickBot="1" x14ac:dyDescent="0.2">
      <c r="A120" s="191"/>
      <c r="B120" s="1102"/>
      <c r="C120" s="1102"/>
      <c r="D120" s="1102"/>
      <c r="E120" s="1189"/>
      <c r="F120" s="1096"/>
      <c r="G120" s="1663" t="s">
        <v>2234</v>
      </c>
      <c r="H120" s="1661"/>
      <c r="I120" s="1661"/>
      <c r="J120" s="1661"/>
      <c r="K120" s="1661"/>
      <c r="L120" s="1662"/>
      <c r="M120" s="106" t="s">
        <v>322</v>
      </c>
      <c r="N120" s="1524" t="s">
        <v>295</v>
      </c>
      <c r="O120" s="443"/>
      <c r="P120" s="421">
        <v>120</v>
      </c>
      <c r="S120" s="1150"/>
      <c r="T120" s="227"/>
      <c r="U120" s="1470"/>
      <c r="W120" s="84"/>
    </row>
    <row r="121" spans="1:23" ht="22.5" customHeight="1" thickBot="1" x14ac:dyDescent="0.2">
      <c r="A121" s="191"/>
      <c r="B121" s="1102"/>
      <c r="C121" s="1102"/>
      <c r="D121" s="1102"/>
      <c r="E121" s="1094" t="s">
        <v>928</v>
      </c>
      <c r="F121" s="1676" t="s">
        <v>1932</v>
      </c>
      <c r="G121" s="1676"/>
      <c r="H121" s="1676"/>
      <c r="I121" s="1676"/>
      <c r="J121" s="1676"/>
      <c r="K121" s="1676"/>
      <c r="L121" s="1693"/>
      <c r="M121" s="85" t="s">
        <v>39</v>
      </c>
      <c r="N121" s="8" t="s">
        <v>2309</v>
      </c>
      <c r="O121" s="168" t="s">
        <v>587</v>
      </c>
      <c r="P121" s="421">
        <v>121</v>
      </c>
      <c r="Q121"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121="","未入力あり","✔"),""))</f>
        <v>✔</v>
      </c>
      <c r="R121" s="434"/>
      <c r="S121" s="422" t="str">
        <f t="shared" ref="S121:S123" si="20">IF(N121="","",IF(N121="はい","○","×"))</f>
        <v>○</v>
      </c>
      <c r="T121" s="227"/>
      <c r="U121" s="1470"/>
      <c r="W121" s="84"/>
    </row>
    <row r="122" spans="1:23" ht="22.5" customHeight="1" thickBot="1" x14ac:dyDescent="0.2">
      <c r="A122" s="191"/>
      <c r="B122" s="1102"/>
      <c r="C122" s="1102"/>
      <c r="D122" s="1102"/>
      <c r="E122" s="1110" t="s">
        <v>99</v>
      </c>
      <c r="F122" s="1680" t="s">
        <v>1739</v>
      </c>
      <c r="G122" s="1680"/>
      <c r="H122" s="1680"/>
      <c r="I122" s="1680"/>
      <c r="J122" s="1680"/>
      <c r="K122" s="1680"/>
      <c r="L122" s="1681"/>
      <c r="M122" s="85" t="s">
        <v>39</v>
      </c>
      <c r="N122" s="8" t="s">
        <v>2309</v>
      </c>
      <c r="O122" s="168" t="s">
        <v>587</v>
      </c>
      <c r="P122" s="421">
        <v>122</v>
      </c>
      <c r="Q122"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122="","未入力あり","✔"),""))</f>
        <v>✔</v>
      </c>
      <c r="R122" s="434"/>
      <c r="S122" s="422" t="str">
        <f t="shared" si="20"/>
        <v>○</v>
      </c>
      <c r="T122" s="227"/>
      <c r="U122" s="1470"/>
      <c r="W122" s="84"/>
    </row>
    <row r="123" spans="1:23" ht="15" customHeight="1" thickBot="1" x14ac:dyDescent="0.2">
      <c r="A123" s="191"/>
      <c r="B123" s="1102"/>
      <c r="C123" s="1102"/>
      <c r="D123" s="1102"/>
      <c r="E123" s="1121"/>
      <c r="F123" s="1095"/>
      <c r="G123" s="1663" t="s">
        <v>1740</v>
      </c>
      <c r="H123" s="1661"/>
      <c r="I123" s="1661"/>
      <c r="J123" s="1661"/>
      <c r="K123" s="1661"/>
      <c r="L123" s="1662"/>
      <c r="M123" s="85" t="s">
        <v>1909</v>
      </c>
      <c r="N123" s="8" t="s">
        <v>2309</v>
      </c>
      <c r="O123" s="168" t="s">
        <v>587</v>
      </c>
      <c r="P123" s="421">
        <v>123</v>
      </c>
      <c r="Q123"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123="","未入力あり","✔"),""))</f>
        <v>✔</v>
      </c>
      <c r="R123" s="434"/>
      <c r="S123" s="422" t="str">
        <f t="shared" si="20"/>
        <v>○</v>
      </c>
      <c r="T123" s="227"/>
      <c r="U123" s="1470"/>
      <c r="W123" s="84"/>
    </row>
    <row r="124" spans="1:23" ht="15" customHeight="1" thickBot="1" x14ac:dyDescent="0.2">
      <c r="A124" s="191"/>
      <c r="B124" s="1102"/>
      <c r="C124" s="1102"/>
      <c r="D124" s="1102"/>
      <c r="E124" s="1189"/>
      <c r="F124" s="1096"/>
      <c r="G124" s="1694" t="s">
        <v>2235</v>
      </c>
      <c r="H124" s="1678"/>
      <c r="I124" s="1678"/>
      <c r="J124" s="1678"/>
      <c r="K124" s="1678"/>
      <c r="L124" s="1679"/>
      <c r="M124" s="106" t="s">
        <v>48</v>
      </c>
      <c r="N124" s="1524" t="s">
        <v>743</v>
      </c>
      <c r="O124" s="443"/>
      <c r="P124" s="421">
        <v>124</v>
      </c>
      <c r="S124" s="1150"/>
      <c r="T124" s="227"/>
      <c r="U124" s="1470"/>
      <c r="W124" s="84"/>
    </row>
    <row r="125" spans="1:23" ht="13.5" customHeight="1" thickBot="1" x14ac:dyDescent="0.2">
      <c r="A125" s="191"/>
      <c r="B125" s="1102"/>
      <c r="C125" s="1102"/>
      <c r="D125" s="1182" t="s">
        <v>401</v>
      </c>
      <c r="E125" s="1183"/>
      <c r="F125" s="1111"/>
      <c r="G125" s="186"/>
      <c r="H125" s="189"/>
      <c r="I125" s="189"/>
      <c r="J125" s="189"/>
      <c r="K125" s="189"/>
      <c r="L125" s="189"/>
      <c r="M125" s="97"/>
      <c r="N125" s="171" t="s">
        <v>454</v>
      </c>
      <c r="O125" s="99" t="s">
        <v>454</v>
      </c>
      <c r="P125" s="421">
        <v>125</v>
      </c>
      <c r="S125" s="434"/>
      <c r="T125" s="227"/>
      <c r="U125" s="1470"/>
      <c r="W125" s="84"/>
    </row>
    <row r="126" spans="1:23" ht="29.25" customHeight="1" thickBot="1" x14ac:dyDescent="0.2">
      <c r="A126" s="191"/>
      <c r="B126" s="1102"/>
      <c r="C126" s="1102"/>
      <c r="D126" s="1102"/>
      <c r="E126" s="1110" t="s">
        <v>265</v>
      </c>
      <c r="F126" s="1680" t="s">
        <v>191</v>
      </c>
      <c r="G126" s="1680"/>
      <c r="H126" s="1680"/>
      <c r="I126" s="1680"/>
      <c r="J126" s="1680"/>
      <c r="K126" s="1680"/>
      <c r="L126" s="1681"/>
      <c r="M126" s="85" t="s">
        <v>211</v>
      </c>
      <c r="N126" s="8" t="s">
        <v>2309</v>
      </c>
      <c r="O126" s="168" t="s">
        <v>587</v>
      </c>
      <c r="P126" s="421">
        <v>126</v>
      </c>
      <c r="Q126"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126="","未入力あり","✔"),""))</f>
        <v>✔</v>
      </c>
      <c r="R126" s="434"/>
      <c r="S126" s="422" t="str">
        <f t="shared" ref="S126" si="21">IF(N126="","",IF(N126="はい","○","×"))</f>
        <v>○</v>
      </c>
      <c r="T126" s="227"/>
      <c r="U126" s="1470"/>
      <c r="W126" s="84"/>
    </row>
    <row r="127" spans="1:23" ht="29.25" customHeight="1" thickBot="1" x14ac:dyDescent="0.2">
      <c r="A127" s="191"/>
      <c r="B127" s="1102"/>
      <c r="C127" s="1102"/>
      <c r="D127" s="1102"/>
      <c r="E127" s="1121"/>
      <c r="F127" s="1325"/>
      <c r="G127" s="1657" t="s">
        <v>1914</v>
      </c>
      <c r="H127" s="1658"/>
      <c r="I127" s="1658"/>
      <c r="J127" s="1658"/>
      <c r="K127" s="1658"/>
      <c r="L127" s="1659"/>
      <c r="M127" s="119" t="s">
        <v>48</v>
      </c>
      <c r="N127" s="1660" t="s">
        <v>2323</v>
      </c>
      <c r="O127" s="1656"/>
      <c r="P127" s="421">
        <v>127</v>
      </c>
      <c r="Q127" s="3"/>
      <c r="R127" s="857"/>
      <c r="S127" s="434"/>
      <c r="T127" s="227"/>
      <c r="U127" s="1470"/>
      <c r="W127" s="84"/>
    </row>
    <row r="128" spans="1:23" ht="29.25" customHeight="1" thickBot="1" x14ac:dyDescent="0.2">
      <c r="A128" s="1545"/>
      <c r="B128" s="1102"/>
      <c r="C128" s="1102"/>
      <c r="D128" s="1102"/>
      <c r="E128" s="1121"/>
      <c r="F128" s="1544"/>
      <c r="G128" s="1657" t="s">
        <v>2283</v>
      </c>
      <c r="H128" s="1658"/>
      <c r="I128" s="1658"/>
      <c r="J128" s="1658"/>
      <c r="K128" s="1658"/>
      <c r="L128" s="1659"/>
      <c r="M128" s="119" t="s">
        <v>48</v>
      </c>
      <c r="N128" s="1660" t="s">
        <v>2324</v>
      </c>
      <c r="O128" s="1656"/>
      <c r="P128" s="421">
        <v>128</v>
      </c>
      <c r="Q128" s="3"/>
      <c r="R128" s="857"/>
      <c r="S128" s="434"/>
      <c r="T128" s="227"/>
      <c r="U128" s="1470"/>
      <c r="W128" s="84"/>
    </row>
    <row r="129" spans="1:23" ht="35.25" customHeight="1" thickBot="1" x14ac:dyDescent="0.2">
      <c r="A129" s="191"/>
      <c r="B129" s="1102"/>
      <c r="C129" s="1102"/>
      <c r="D129" s="1102"/>
      <c r="E129" s="1102"/>
      <c r="F129" s="1095"/>
      <c r="G129" s="1663" t="s">
        <v>1742</v>
      </c>
      <c r="H129" s="1691"/>
      <c r="I129" s="1691"/>
      <c r="J129" s="1691"/>
      <c r="K129" s="1691"/>
      <c r="L129" s="1692"/>
      <c r="M129" s="1327" t="str">
        <f>IF(N20="はい","A",IF(N20="いいえ","-","A／-"))</f>
        <v>-</v>
      </c>
      <c r="N129" s="8" t="s">
        <v>78</v>
      </c>
      <c r="O129" s="168" t="s">
        <v>1704</v>
      </c>
      <c r="P129" s="421">
        <v>129</v>
      </c>
      <c r="Q129"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129="","未入力あり","✔"),""))</f>
        <v>✔</v>
      </c>
      <c r="R129" s="434"/>
      <c r="S129" s="1301" t="str">
        <f>IF(AND(M129="A",N129="はい"),"○",IF(AND(M129="A",N129&lt;&gt;""),"×",""))</f>
        <v/>
      </c>
      <c r="T129" s="227"/>
      <c r="U129" s="1470"/>
      <c r="W129" s="84"/>
    </row>
    <row r="130" spans="1:23" ht="13.5" customHeight="1" thickBot="1" x14ac:dyDescent="0.2">
      <c r="A130" s="191"/>
      <c r="B130" s="1102"/>
      <c r="C130" s="1102"/>
      <c r="D130" s="1102"/>
      <c r="E130" s="1103"/>
      <c r="F130" s="1096"/>
      <c r="G130" s="1690" t="s">
        <v>1741</v>
      </c>
      <c r="H130" s="1691"/>
      <c r="I130" s="1691"/>
      <c r="J130" s="1691"/>
      <c r="K130" s="1691"/>
      <c r="L130" s="1692"/>
      <c r="M130" s="85" t="s">
        <v>213</v>
      </c>
      <c r="N130" s="1080" t="s">
        <v>1221</v>
      </c>
      <c r="O130" s="435"/>
      <c r="P130" s="421">
        <v>130</v>
      </c>
      <c r="S130" s="434"/>
      <c r="T130" s="227"/>
      <c r="U130" s="1470"/>
      <c r="W130" s="84"/>
    </row>
    <row r="131" spans="1:23" ht="29.25" customHeight="1" thickBot="1" x14ac:dyDescent="0.2">
      <c r="A131" s="191"/>
      <c r="B131" s="1102"/>
      <c r="C131" s="1102"/>
      <c r="D131" s="1102"/>
      <c r="E131" s="1121" t="s">
        <v>1690</v>
      </c>
      <c r="F131" s="1677" t="s">
        <v>271</v>
      </c>
      <c r="G131" s="1677"/>
      <c r="H131" s="1677"/>
      <c r="I131" s="1677"/>
      <c r="J131" s="1677"/>
      <c r="K131" s="1677"/>
      <c r="L131" s="1736"/>
      <c r="M131" s="85" t="s">
        <v>211</v>
      </c>
      <c r="N131" s="8" t="s">
        <v>2309</v>
      </c>
      <c r="O131" s="168" t="s">
        <v>587</v>
      </c>
      <c r="P131" s="421">
        <v>131</v>
      </c>
      <c r="Q131"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131="","未入力あり","✔"),""))</f>
        <v>✔</v>
      </c>
      <c r="R131" s="434"/>
      <c r="S131" s="422" t="str">
        <f t="shared" ref="S131" si="22">IF(N131="","",IF(N131="はい","○","×"))</f>
        <v>○</v>
      </c>
      <c r="T131" s="227"/>
      <c r="U131" s="1470"/>
      <c r="W131" s="84"/>
    </row>
    <row r="132" spans="1:23" ht="13.5" customHeight="1" thickBot="1" x14ac:dyDescent="0.2">
      <c r="A132" s="191"/>
      <c r="B132" s="1102"/>
      <c r="C132" s="1122"/>
      <c r="D132" s="1103"/>
      <c r="E132" s="1103"/>
      <c r="F132" s="1096"/>
      <c r="G132" s="1663" t="s">
        <v>1549</v>
      </c>
      <c r="H132" s="1661"/>
      <c r="I132" s="1661"/>
      <c r="J132" s="1661"/>
      <c r="K132" s="1661"/>
      <c r="L132" s="1662"/>
      <c r="M132" s="85" t="s">
        <v>48</v>
      </c>
      <c r="N132" s="10" t="s">
        <v>2309</v>
      </c>
      <c r="O132" s="168" t="s">
        <v>587</v>
      </c>
      <c r="P132" s="421">
        <v>132</v>
      </c>
      <c r="Q132"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132="","未入力あり","✔"),""))</f>
        <v>✔</v>
      </c>
      <c r="R132" s="434"/>
      <c r="S132" s="1150"/>
      <c r="T132" s="227"/>
      <c r="U132" s="1470"/>
      <c r="W132" s="84"/>
    </row>
    <row r="133" spans="1:23" ht="13.5" customHeight="1" x14ac:dyDescent="0.15">
      <c r="A133" s="1249"/>
      <c r="B133" s="1122"/>
      <c r="C133" s="183" t="s">
        <v>557</v>
      </c>
      <c r="D133" s="193"/>
      <c r="E133" s="193"/>
      <c r="F133" s="193"/>
      <c r="G133" s="193"/>
      <c r="H133" s="184"/>
      <c r="I133" s="184"/>
      <c r="J133" s="184"/>
      <c r="K133" s="184"/>
      <c r="L133" s="184"/>
      <c r="M133" s="95"/>
      <c r="N133" s="95"/>
      <c r="O133" s="96"/>
      <c r="P133" s="421">
        <v>133</v>
      </c>
      <c r="S133" s="434"/>
      <c r="T133" s="227"/>
      <c r="U133" s="1470"/>
      <c r="W133" s="84"/>
    </row>
    <row r="134" spans="1:23" ht="58.9" customHeight="1" x14ac:dyDescent="0.15">
      <c r="A134" s="191"/>
      <c r="B134" s="1102"/>
      <c r="C134" s="1122"/>
      <c r="D134" s="1663" t="s">
        <v>929</v>
      </c>
      <c r="E134" s="1661"/>
      <c r="F134" s="1661"/>
      <c r="G134" s="1661"/>
      <c r="H134" s="1661"/>
      <c r="I134" s="1661"/>
      <c r="J134" s="1661"/>
      <c r="K134" s="1661"/>
      <c r="L134" s="1661"/>
      <c r="M134" s="123"/>
      <c r="N134" s="123"/>
      <c r="O134" s="115"/>
      <c r="P134" s="421">
        <v>134</v>
      </c>
      <c r="S134" s="434"/>
      <c r="T134" s="227"/>
      <c r="U134" s="1470"/>
      <c r="W134" s="84"/>
    </row>
    <row r="135" spans="1:23" ht="13.5" customHeight="1" thickBot="1" x14ac:dyDescent="0.2">
      <c r="A135" s="191"/>
      <c r="B135" s="1102"/>
      <c r="C135" s="1122"/>
      <c r="D135" s="1107" t="s">
        <v>419</v>
      </c>
      <c r="E135" s="1183"/>
      <c r="F135" s="1107"/>
      <c r="G135" s="186"/>
      <c r="H135" s="189"/>
      <c r="I135" s="189"/>
      <c r="J135" s="189"/>
      <c r="K135" s="189"/>
      <c r="L135" s="189"/>
      <c r="M135" s="97"/>
      <c r="N135" s="98" t="s">
        <v>454</v>
      </c>
      <c r="O135" s="99" t="s">
        <v>454</v>
      </c>
      <c r="P135" s="421">
        <v>135</v>
      </c>
      <c r="S135" s="434"/>
      <c r="T135" s="227"/>
      <c r="U135" s="1470"/>
      <c r="W135" s="84"/>
    </row>
    <row r="136" spans="1:23" ht="27" customHeight="1" thickBot="1" x14ac:dyDescent="0.2">
      <c r="A136" s="191"/>
      <c r="B136" s="1102"/>
      <c r="C136" s="1122"/>
      <c r="D136" s="82"/>
      <c r="E136" s="1682" t="s">
        <v>1915</v>
      </c>
      <c r="F136" s="1683"/>
      <c r="G136" s="1683"/>
      <c r="H136" s="1683"/>
      <c r="I136" s="1683"/>
      <c r="J136" s="1683"/>
      <c r="K136" s="1683"/>
      <c r="L136" s="1684"/>
      <c r="M136" s="1329" t="s">
        <v>1744</v>
      </c>
      <c r="N136" s="8" t="s">
        <v>2320</v>
      </c>
      <c r="O136" s="1316" t="s">
        <v>1743</v>
      </c>
      <c r="P136" s="421">
        <v>136</v>
      </c>
      <c r="Q136" s="422" t="str">
        <f t="shared" ref="Q136:Q146" si="23">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136="","未入力あり","✔"),""))</f>
        <v>✔</v>
      </c>
      <c r="R136" s="434"/>
      <c r="S136" s="434"/>
      <c r="T136" s="227"/>
      <c r="U136" s="1470"/>
      <c r="W136" s="84"/>
    </row>
    <row r="137" spans="1:23" ht="27" customHeight="1" thickBot="1" x14ac:dyDescent="0.2">
      <c r="A137" s="191"/>
      <c r="B137" s="1102"/>
      <c r="C137" s="1122"/>
      <c r="D137" s="82"/>
      <c r="E137" s="1101" t="s">
        <v>265</v>
      </c>
      <c r="F137" s="1676" t="s">
        <v>1843</v>
      </c>
      <c r="G137" s="1658"/>
      <c r="H137" s="1658"/>
      <c r="I137" s="1658"/>
      <c r="J137" s="1658"/>
      <c r="K137" s="1658"/>
      <c r="L137" s="1659"/>
      <c r="M137" s="108" t="s">
        <v>62</v>
      </c>
      <c r="N137" s="403">
        <v>35</v>
      </c>
      <c r="O137" s="1166" t="s">
        <v>1842</v>
      </c>
      <c r="P137" s="421">
        <v>137</v>
      </c>
      <c r="Q137" s="422" t="str">
        <f t="shared" si="23"/>
        <v>✔</v>
      </c>
      <c r="R137" s="434"/>
      <c r="S137" s="422" t="str">
        <f>IF(N137="","",IF(N137&gt;=1,"○","×"))</f>
        <v>○</v>
      </c>
      <c r="T137" s="227"/>
      <c r="U137" s="1470"/>
      <c r="W137" s="84"/>
    </row>
    <row r="138" spans="1:23" ht="13.5" customHeight="1" thickBot="1" x14ac:dyDescent="0.2">
      <c r="A138" s="191"/>
      <c r="B138" s="1102"/>
      <c r="C138" s="1122"/>
      <c r="D138" s="82"/>
      <c r="E138" s="1097" t="s">
        <v>448</v>
      </c>
      <c r="F138" s="1676" t="s">
        <v>1844</v>
      </c>
      <c r="G138" s="1676"/>
      <c r="H138" s="1676"/>
      <c r="I138" s="1676"/>
      <c r="J138" s="1676"/>
      <c r="K138" s="1676"/>
      <c r="L138" s="1693"/>
      <c r="M138" s="1330" t="str">
        <f>IF(N136="はい","-",(IF(N136="いいえ","A","A／-")))</f>
        <v>A</v>
      </c>
      <c r="N138" s="403">
        <v>4</v>
      </c>
      <c r="O138" s="1166" t="s">
        <v>1842</v>
      </c>
      <c r="P138" s="421">
        <v>138</v>
      </c>
      <c r="Q138" s="422" t="str">
        <f t="shared" si="23"/>
        <v>✔</v>
      </c>
      <c r="R138" s="434"/>
      <c r="S138" s="1289" t="str">
        <f>IF(AND(M138="A",N138&gt;=1),"○",IF(OR(M138&lt;&gt;"A",AND(M138="A",N138="")),"","×"))</f>
        <v>○</v>
      </c>
      <c r="T138" s="227"/>
      <c r="U138" s="1470"/>
      <c r="W138" s="84"/>
    </row>
    <row r="139" spans="1:23" ht="13.5" customHeight="1" thickBot="1" x14ac:dyDescent="0.2">
      <c r="A139" s="191"/>
      <c r="B139" s="1102"/>
      <c r="C139" s="1122"/>
      <c r="D139" s="82"/>
      <c r="E139" s="1102"/>
      <c r="F139" s="1095"/>
      <c r="G139" s="1714" t="s">
        <v>1845</v>
      </c>
      <c r="H139" s="1715"/>
      <c r="I139" s="1715"/>
      <c r="J139" s="1715"/>
      <c r="K139" s="1715"/>
      <c r="L139" s="1716"/>
      <c r="M139" s="105" t="s">
        <v>48</v>
      </c>
      <c r="N139" s="403">
        <v>4</v>
      </c>
      <c r="O139" s="206" t="s">
        <v>50</v>
      </c>
      <c r="P139" s="421">
        <v>139</v>
      </c>
      <c r="Q139" s="422" t="str">
        <f t="shared" si="23"/>
        <v>✔</v>
      </c>
      <c r="R139" s="434"/>
      <c r="S139" s="1150"/>
      <c r="T139" s="227"/>
      <c r="U139" s="1470"/>
      <c r="W139" s="84"/>
    </row>
    <row r="140" spans="1:23" ht="13.5" customHeight="1" thickBot="1" x14ac:dyDescent="0.2">
      <c r="A140" s="191"/>
      <c r="B140" s="1102"/>
      <c r="C140" s="1122"/>
      <c r="D140" s="82"/>
      <c r="E140" s="1097" t="s">
        <v>258</v>
      </c>
      <c r="F140" s="1676" t="s">
        <v>1846</v>
      </c>
      <c r="G140" s="1676"/>
      <c r="H140" s="1676"/>
      <c r="I140" s="1676"/>
      <c r="J140" s="1676"/>
      <c r="K140" s="1676"/>
      <c r="L140" s="1693"/>
      <c r="M140" s="1330" t="str">
        <f>IF(N136="はい","-",(IF(N136="いいえ","A","A／-")))</f>
        <v>A</v>
      </c>
      <c r="N140" s="403">
        <v>2</v>
      </c>
      <c r="O140" s="1166" t="s">
        <v>1842</v>
      </c>
      <c r="P140" s="421">
        <v>140</v>
      </c>
      <c r="Q140" s="422" t="str">
        <f t="shared" si="23"/>
        <v>✔</v>
      </c>
      <c r="R140" s="434"/>
      <c r="S140" s="1289" t="str">
        <f>IF(AND(M140="A",N140&gt;=1),"○",IF(OR(M140&lt;&gt;"A",AND(M140="A",N140="")),"","×"))</f>
        <v>○</v>
      </c>
      <c r="T140" s="227"/>
      <c r="U140" s="1470"/>
      <c r="W140" s="84"/>
    </row>
    <row r="141" spans="1:23" ht="13.5" customHeight="1" thickBot="1" x14ac:dyDescent="0.2">
      <c r="A141" s="191"/>
      <c r="B141" s="1102"/>
      <c r="C141" s="1122"/>
      <c r="D141" s="82"/>
      <c r="E141" s="1110" t="s">
        <v>209</v>
      </c>
      <c r="F141" s="1676" t="s">
        <v>1847</v>
      </c>
      <c r="G141" s="1658"/>
      <c r="H141" s="1658"/>
      <c r="I141" s="1658"/>
      <c r="J141" s="1658"/>
      <c r="K141" s="1658"/>
      <c r="L141" s="1659"/>
      <c r="M141" s="119" t="s">
        <v>930</v>
      </c>
      <c r="N141" s="403">
        <v>9</v>
      </c>
      <c r="O141" s="1166" t="s">
        <v>1842</v>
      </c>
      <c r="P141" s="421">
        <v>141</v>
      </c>
      <c r="Q141" s="422" t="str">
        <f t="shared" si="23"/>
        <v>✔</v>
      </c>
      <c r="R141" s="434"/>
      <c r="S141" s="1289" t="str">
        <f>IF(N141="","",IF(N141&gt;=1,"○","×"))</f>
        <v>○</v>
      </c>
      <c r="T141" s="227"/>
      <c r="U141" s="1470"/>
      <c r="W141" s="84"/>
    </row>
    <row r="142" spans="1:23" ht="13.5" customHeight="1" thickBot="1" x14ac:dyDescent="0.2">
      <c r="A142" s="191"/>
      <c r="B142" s="1102"/>
      <c r="C142" s="1122"/>
      <c r="D142" s="82"/>
      <c r="E142" s="1110" t="s">
        <v>260</v>
      </c>
      <c r="F142" s="1676" t="s">
        <v>1848</v>
      </c>
      <c r="G142" s="1676"/>
      <c r="H142" s="1676"/>
      <c r="I142" s="1676"/>
      <c r="J142" s="1676"/>
      <c r="K142" s="1676"/>
      <c r="L142" s="1693"/>
      <c r="M142" s="119" t="s">
        <v>62</v>
      </c>
      <c r="N142" s="403">
        <v>2</v>
      </c>
      <c r="O142" s="1166" t="s">
        <v>1842</v>
      </c>
      <c r="P142" s="421">
        <v>142</v>
      </c>
      <c r="Q142" s="422" t="str">
        <f t="shared" si="23"/>
        <v>✔</v>
      </c>
      <c r="R142" s="434"/>
      <c r="S142" s="422" t="str">
        <f>IF(N142="","",IF(N142&gt;=1,"○","×"))</f>
        <v>○</v>
      </c>
      <c r="T142" s="227"/>
      <c r="U142" s="1470"/>
      <c r="W142" s="84"/>
    </row>
    <row r="143" spans="1:23" ht="13.5" customHeight="1" thickBot="1" x14ac:dyDescent="0.2">
      <c r="A143" s="191"/>
      <c r="B143" s="1102"/>
      <c r="C143" s="1122"/>
      <c r="D143" s="82"/>
      <c r="E143" s="1102"/>
      <c r="F143" s="82"/>
      <c r="G143" s="1220"/>
      <c r="H143" s="1714" t="s">
        <v>1849</v>
      </c>
      <c r="I143" s="1715"/>
      <c r="J143" s="1715"/>
      <c r="K143" s="1715"/>
      <c r="L143" s="1716"/>
      <c r="M143" s="119" t="s">
        <v>575</v>
      </c>
      <c r="N143" s="403">
        <v>1</v>
      </c>
      <c r="O143" s="1166" t="s">
        <v>1842</v>
      </c>
      <c r="P143" s="421">
        <v>143</v>
      </c>
      <c r="Q143" s="422" t="str">
        <f t="shared" si="23"/>
        <v>✔</v>
      </c>
      <c r="R143" s="434"/>
      <c r="S143" s="422" t="str">
        <f>IF(N143="","",IF(N143&gt;=1,"○","×"))</f>
        <v>○</v>
      </c>
      <c r="T143" s="227"/>
      <c r="U143" s="1470"/>
      <c r="W143" s="84"/>
    </row>
    <row r="144" spans="1:23" ht="13.5" customHeight="1" thickBot="1" x14ac:dyDescent="0.2">
      <c r="A144" s="191"/>
      <c r="B144" s="1102"/>
      <c r="C144" s="1122"/>
      <c r="D144" s="82"/>
      <c r="E144" s="1102"/>
      <c r="F144" s="1095"/>
      <c r="G144" s="1669" t="s">
        <v>1933</v>
      </c>
      <c r="H144" s="1658"/>
      <c r="I144" s="1658"/>
      <c r="J144" s="1658"/>
      <c r="K144" s="1658"/>
      <c r="L144" s="1659"/>
      <c r="M144" s="119" t="s">
        <v>575</v>
      </c>
      <c r="N144" s="8" t="s">
        <v>2309</v>
      </c>
      <c r="O144" s="168" t="s">
        <v>587</v>
      </c>
      <c r="P144" s="421">
        <v>144</v>
      </c>
      <c r="Q144" s="422" t="str">
        <f t="shared" si="23"/>
        <v>✔</v>
      </c>
      <c r="R144" s="434"/>
      <c r="S144" s="422" t="str">
        <f t="shared" ref="S144" si="24">IF(N144="","",IF(N144="はい","○","×"))</f>
        <v>○</v>
      </c>
      <c r="T144" s="227"/>
      <c r="U144" s="1470"/>
      <c r="W144" s="84"/>
    </row>
    <row r="145" spans="1:23" ht="13.5" customHeight="1" thickBot="1" x14ac:dyDescent="0.2">
      <c r="A145" s="191"/>
      <c r="B145" s="1102"/>
      <c r="C145" s="1122"/>
      <c r="D145" s="82"/>
      <c r="E145" s="1102"/>
      <c r="F145" s="82"/>
      <c r="G145" s="1098"/>
      <c r="H145" s="1767" t="s">
        <v>2068</v>
      </c>
      <c r="I145" s="1768"/>
      <c r="J145" s="1768"/>
      <c r="K145" s="1768"/>
      <c r="L145" s="1769"/>
      <c r="M145" s="119" t="s">
        <v>1623</v>
      </c>
      <c r="N145" s="403">
        <v>1</v>
      </c>
      <c r="O145" s="442" t="s">
        <v>1098</v>
      </c>
      <c r="P145" s="421">
        <v>145</v>
      </c>
      <c r="Q145" s="422" t="str">
        <f t="shared" si="23"/>
        <v>✔</v>
      </c>
      <c r="R145" s="434"/>
      <c r="S145" s="434"/>
      <c r="T145" s="227"/>
      <c r="U145" s="1470"/>
      <c r="W145" s="84"/>
    </row>
    <row r="146" spans="1:23" ht="13.5" customHeight="1" thickBot="1" x14ac:dyDescent="0.2">
      <c r="A146" s="191"/>
      <c r="B146" s="1102"/>
      <c r="C146" s="1122"/>
      <c r="D146" s="82"/>
      <c r="E146" s="1102"/>
      <c r="F146" s="82"/>
      <c r="G146" s="1098"/>
      <c r="H146" s="1767" t="s">
        <v>2069</v>
      </c>
      <c r="I146" s="1768"/>
      <c r="J146" s="1768"/>
      <c r="K146" s="1768"/>
      <c r="L146" s="1769"/>
      <c r="M146" s="119" t="s">
        <v>1623</v>
      </c>
      <c r="N146" s="403">
        <v>0</v>
      </c>
      <c r="O146" s="442" t="s">
        <v>1098</v>
      </c>
      <c r="P146" s="421">
        <v>146</v>
      </c>
      <c r="Q146" s="422" t="str">
        <f t="shared" si="23"/>
        <v>✔</v>
      </c>
      <c r="R146" s="434"/>
      <c r="S146" s="434"/>
      <c r="T146" s="227"/>
      <c r="U146" s="1470"/>
      <c r="W146" s="84"/>
    </row>
    <row r="147" spans="1:23" ht="35.25" customHeight="1" thickBot="1" x14ac:dyDescent="0.2">
      <c r="A147" s="191"/>
      <c r="B147" s="1102"/>
      <c r="C147" s="1122"/>
      <c r="D147" s="82"/>
      <c r="E147" s="1102"/>
      <c r="F147" s="82"/>
      <c r="G147" s="1099"/>
      <c r="H147" s="1702" t="s">
        <v>2056</v>
      </c>
      <c r="I147" s="1703"/>
      <c r="J147" s="1703"/>
      <c r="K147" s="1703"/>
      <c r="L147" s="1704"/>
      <c r="M147" s="119" t="s">
        <v>93</v>
      </c>
      <c r="N147" s="1660"/>
      <c r="O147" s="1656"/>
      <c r="P147" s="421">
        <v>147</v>
      </c>
      <c r="S147" s="434"/>
      <c r="T147" s="227"/>
      <c r="U147" s="1470"/>
      <c r="W147" s="84"/>
    </row>
    <row r="148" spans="1:23" ht="13.5" customHeight="1" thickBot="1" x14ac:dyDescent="0.2">
      <c r="A148" s="191"/>
      <c r="B148" s="1102"/>
      <c r="C148" s="1122"/>
      <c r="D148" s="82"/>
      <c r="E148" s="1102"/>
      <c r="F148" s="1669" t="s">
        <v>1850</v>
      </c>
      <c r="G148" s="1676"/>
      <c r="H148" s="1676"/>
      <c r="I148" s="1676"/>
      <c r="J148" s="1676"/>
      <c r="K148" s="1676"/>
      <c r="L148" s="1693"/>
      <c r="M148" s="119" t="s">
        <v>930</v>
      </c>
      <c r="N148" s="403">
        <v>1</v>
      </c>
      <c r="O148" s="1166" t="s">
        <v>1842</v>
      </c>
      <c r="P148" s="421">
        <v>148</v>
      </c>
      <c r="Q148"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148="","未入力あり","✔"),""))</f>
        <v>✔</v>
      </c>
      <c r="R148" s="434"/>
      <c r="S148" s="422" t="str">
        <f>IF(N148="","",IF(N148&gt;=1,"○","×"))</f>
        <v>○</v>
      </c>
      <c r="T148" s="227"/>
      <c r="U148" s="1470"/>
      <c r="W148" s="84"/>
    </row>
    <row r="149" spans="1:23" ht="13.5" customHeight="1" thickBot="1" x14ac:dyDescent="0.2">
      <c r="A149" s="191"/>
      <c r="B149" s="1102"/>
      <c r="C149" s="1122"/>
      <c r="D149" s="82"/>
      <c r="E149" s="1102"/>
      <c r="F149" s="1122"/>
      <c r="G149" s="1737" t="s">
        <v>1851</v>
      </c>
      <c r="H149" s="1715"/>
      <c r="I149" s="1715"/>
      <c r="J149" s="1715"/>
      <c r="K149" s="1715"/>
      <c r="L149" s="1716"/>
      <c r="M149" s="119" t="s">
        <v>77</v>
      </c>
      <c r="N149" s="403">
        <v>1</v>
      </c>
      <c r="O149" s="1166" t="s">
        <v>1842</v>
      </c>
      <c r="P149" s="421">
        <v>149</v>
      </c>
      <c r="Q149"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149="","未入力あり","✔"),""))</f>
        <v>✔</v>
      </c>
      <c r="R149" s="434"/>
      <c r="S149" s="422" t="str">
        <f>IF(N149="","",IF(N149&gt;=1,"○","×"))</f>
        <v>○</v>
      </c>
      <c r="T149" s="227"/>
      <c r="U149" s="1470"/>
      <c r="W149" s="84"/>
    </row>
    <row r="150" spans="1:23" ht="13.5" customHeight="1" thickBot="1" x14ac:dyDescent="0.2">
      <c r="A150" s="191"/>
      <c r="B150" s="1102"/>
      <c r="C150" s="1122"/>
      <c r="D150" s="82"/>
      <c r="E150" s="1103"/>
      <c r="F150" s="1123"/>
      <c r="G150" s="1230"/>
      <c r="H150" s="1290"/>
      <c r="I150" s="1290"/>
      <c r="J150" s="1290"/>
      <c r="K150" s="1290"/>
      <c r="L150" s="1551" t="s">
        <v>933</v>
      </c>
      <c r="M150" s="119" t="s">
        <v>709</v>
      </c>
      <c r="N150" s="403">
        <v>1</v>
      </c>
      <c r="O150" s="206" t="s">
        <v>54</v>
      </c>
      <c r="P150" s="421">
        <v>150</v>
      </c>
      <c r="Q150"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150="","未入力あり","✔"),""))</f>
        <v>✔</v>
      </c>
      <c r="R150" s="434"/>
      <c r="S150" s="1150"/>
      <c r="T150" s="227"/>
      <c r="U150" s="1470"/>
      <c r="W150" s="84"/>
    </row>
    <row r="151" spans="1:23" ht="13.5" customHeight="1" thickBot="1" x14ac:dyDescent="0.2">
      <c r="A151" s="191"/>
      <c r="B151" s="1102"/>
      <c r="C151" s="1122"/>
      <c r="D151" s="82"/>
      <c r="E151" s="1110" t="s">
        <v>581</v>
      </c>
      <c r="F151" s="1658" t="s">
        <v>1852</v>
      </c>
      <c r="G151" s="1658"/>
      <c r="H151" s="1658"/>
      <c r="I151" s="1658"/>
      <c r="J151" s="1658"/>
      <c r="K151" s="1658"/>
      <c r="L151" s="1659"/>
      <c r="M151" s="1330" t="str">
        <f>IF(N136="はい","-",(IF(N136="いいえ","A","A／-")))</f>
        <v>A</v>
      </c>
      <c r="N151" s="403">
        <v>2</v>
      </c>
      <c r="O151" s="1166" t="s">
        <v>1842</v>
      </c>
      <c r="P151" s="421">
        <v>151</v>
      </c>
      <c r="Q151"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151="","未入力あり","✔"),""))</f>
        <v>✔</v>
      </c>
      <c r="R151" s="434"/>
      <c r="S151" s="1289" t="str">
        <f>IF(AND(M151="A",N151&gt;=1),"○",IF(OR(M151&lt;&gt;"A",AND(M151="A",N151="")),"","×"))</f>
        <v>○</v>
      </c>
      <c r="T151" s="227"/>
      <c r="U151" s="1470"/>
      <c r="W151" s="84"/>
    </row>
    <row r="152" spans="1:23" ht="34.5" customHeight="1" thickBot="1" x14ac:dyDescent="0.2">
      <c r="A152" s="191"/>
      <c r="B152" s="1102"/>
      <c r="C152" s="1122"/>
      <c r="D152" s="82"/>
      <c r="E152" s="1097" t="s">
        <v>582</v>
      </c>
      <c r="F152" s="1676" t="s">
        <v>2038</v>
      </c>
      <c r="G152" s="1676"/>
      <c r="H152" s="1676"/>
      <c r="I152" s="1676"/>
      <c r="J152" s="1676"/>
      <c r="K152" s="1676"/>
      <c r="L152" s="1676"/>
      <c r="M152" s="123"/>
      <c r="N152" s="104"/>
      <c r="O152" s="439"/>
      <c r="P152" s="421">
        <v>152</v>
      </c>
      <c r="S152" s="434"/>
      <c r="T152" s="227"/>
      <c r="U152" s="1470"/>
      <c r="W152" s="84"/>
    </row>
    <row r="153" spans="1:23" ht="13.5" customHeight="1" thickBot="1" x14ac:dyDescent="0.2">
      <c r="A153" s="191"/>
      <c r="B153" s="1102"/>
      <c r="C153" s="1122"/>
      <c r="D153" s="82"/>
      <c r="E153" s="1102"/>
      <c r="F153" s="1100" t="s">
        <v>710</v>
      </c>
      <c r="G153" s="1757" t="s">
        <v>1853</v>
      </c>
      <c r="H153" s="1758"/>
      <c r="I153" s="1758"/>
      <c r="J153" s="1758"/>
      <c r="K153" s="1758"/>
      <c r="L153" s="1759"/>
      <c r="M153" s="1328" t="str">
        <f>IF(N136="はい","A",(IF(N136="いいえ","-","A／-")))</f>
        <v>-</v>
      </c>
      <c r="N153" s="403">
        <v>2</v>
      </c>
      <c r="O153" s="1166" t="s">
        <v>1842</v>
      </c>
      <c r="P153" s="421">
        <v>153</v>
      </c>
      <c r="Q153"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153="","未入力あり","✔"),""))</f>
        <v>✔</v>
      </c>
      <c r="R153" s="434"/>
      <c r="S153" s="1289" t="str">
        <f>IF(AND(M153="A",N153&gt;=1),"○",IF(OR(M153&lt;&gt;"A",AND(M153="A",N153="")),"","×"))</f>
        <v/>
      </c>
      <c r="T153" s="227"/>
      <c r="U153" s="1470"/>
      <c r="W153" s="84"/>
    </row>
    <row r="154" spans="1:23" ht="13.5" customHeight="1" thickBot="1" x14ac:dyDescent="0.2">
      <c r="A154" s="191"/>
      <c r="B154" s="1102"/>
      <c r="C154" s="1122"/>
      <c r="D154" s="82"/>
      <c r="E154" s="1102"/>
      <c r="F154" s="1106"/>
      <c r="G154" s="1687" t="s">
        <v>1854</v>
      </c>
      <c r="H154" s="1688"/>
      <c r="I154" s="1688"/>
      <c r="J154" s="1688"/>
      <c r="K154" s="1688"/>
      <c r="L154" s="1689"/>
      <c r="M154" s="1328" t="str">
        <f>IF(N136="はい","B",(IF(N136="いいえ","-","B／-")))</f>
        <v>-</v>
      </c>
      <c r="N154" s="403">
        <v>2</v>
      </c>
      <c r="O154" s="206" t="s">
        <v>50</v>
      </c>
      <c r="P154" s="421">
        <v>154</v>
      </c>
      <c r="Q154"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154="","未入力あり","✔"),""))</f>
        <v>✔</v>
      </c>
      <c r="R154" s="434"/>
      <c r="S154" s="1289" t="str">
        <f>IF(AND(M154="B",N154&gt;=1),"○",IF(OR(M154&lt;&gt;"B",AND(M154="B",N154="")),"","×"))</f>
        <v/>
      </c>
      <c r="T154" s="227"/>
      <c r="U154" s="1470"/>
      <c r="W154" s="84"/>
    </row>
    <row r="155" spans="1:23" ht="13.5" customHeight="1" thickBot="1" x14ac:dyDescent="0.2">
      <c r="A155" s="191"/>
      <c r="B155" s="1102"/>
      <c r="C155" s="1122"/>
      <c r="D155" s="82"/>
      <c r="E155" s="1102"/>
      <c r="F155" s="1100" t="s">
        <v>578</v>
      </c>
      <c r="G155" s="1757" t="s">
        <v>1855</v>
      </c>
      <c r="H155" s="1758"/>
      <c r="I155" s="1758"/>
      <c r="J155" s="1758"/>
      <c r="K155" s="1758"/>
      <c r="L155" s="1759"/>
      <c r="M155" s="1328" t="str">
        <f>IF(N136="はい","A",(IF(N136="いいえ","-","A／-")))</f>
        <v>-</v>
      </c>
      <c r="N155" s="403">
        <v>2</v>
      </c>
      <c r="O155" s="1166" t="s">
        <v>1842</v>
      </c>
      <c r="P155" s="421">
        <v>155</v>
      </c>
      <c r="Q155"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155="","未入力あり","✔"),""))</f>
        <v>✔</v>
      </c>
      <c r="R155" s="434"/>
      <c r="S155" s="1289" t="str">
        <f>IF(AND(M155="A",N155&gt;=1),"○",IF(OR(M155&lt;&gt;"A",AND(M155="A",N155="")),"","×"))</f>
        <v/>
      </c>
      <c r="T155" s="227"/>
      <c r="U155" s="1470"/>
      <c r="W155" s="84"/>
    </row>
    <row r="156" spans="1:23" ht="14.25" thickBot="1" x14ac:dyDescent="0.2">
      <c r="A156" s="191"/>
      <c r="B156" s="1102"/>
      <c r="C156" s="1122"/>
      <c r="D156" s="1111" t="s">
        <v>714</v>
      </c>
      <c r="E156" s="1213"/>
      <c r="F156" s="1111"/>
      <c r="G156" s="1557"/>
      <c r="H156" s="1558"/>
      <c r="I156" s="1558"/>
      <c r="J156" s="1558"/>
      <c r="K156" s="1558"/>
      <c r="L156" s="1558"/>
      <c r="M156" s="1179"/>
      <c r="N156" s="1180" t="s">
        <v>454</v>
      </c>
      <c r="O156" s="1181" t="s">
        <v>454</v>
      </c>
      <c r="P156" s="421">
        <v>156</v>
      </c>
      <c r="Q156" s="3"/>
      <c r="R156" s="857"/>
      <c r="S156" s="434"/>
      <c r="T156" s="227"/>
      <c r="U156" s="1470"/>
      <c r="W156" s="84"/>
    </row>
    <row r="157" spans="1:23" ht="13.5" customHeight="1" thickBot="1" x14ac:dyDescent="0.2">
      <c r="A157" s="191"/>
      <c r="B157" s="1102"/>
      <c r="C157" s="1122"/>
      <c r="D157" s="82"/>
      <c r="E157" s="1110" t="s">
        <v>265</v>
      </c>
      <c r="F157" s="1680" t="s">
        <v>1856</v>
      </c>
      <c r="G157" s="1680"/>
      <c r="H157" s="1680"/>
      <c r="I157" s="1680"/>
      <c r="J157" s="1680"/>
      <c r="K157" s="1680"/>
      <c r="L157" s="1681"/>
      <c r="M157" s="119" t="s">
        <v>62</v>
      </c>
      <c r="N157" s="403">
        <v>2</v>
      </c>
      <c r="O157" s="1166" t="s">
        <v>1842</v>
      </c>
      <c r="P157" s="421">
        <v>157</v>
      </c>
      <c r="Q157" s="422" t="str">
        <f t="shared" ref="Q157:Q160" si="25">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157="","未入力あり","✔"),""))</f>
        <v>✔</v>
      </c>
      <c r="R157" s="434"/>
      <c r="S157" s="422" t="str">
        <f>IF(N157="","",IF(N157&gt;=1,"○","×"))</f>
        <v>○</v>
      </c>
      <c r="T157" s="227"/>
      <c r="U157" s="1470"/>
      <c r="W157" s="84"/>
    </row>
    <row r="158" spans="1:23" ht="13.5" customHeight="1" thickBot="1" x14ac:dyDescent="0.2">
      <c r="A158" s="191"/>
      <c r="B158" s="1102"/>
      <c r="C158" s="1122"/>
      <c r="D158" s="82"/>
      <c r="E158" s="1102"/>
      <c r="F158" s="82"/>
      <c r="G158" s="1216"/>
      <c r="H158" s="1303"/>
      <c r="I158" s="1304"/>
      <c r="J158" s="1304"/>
      <c r="K158" s="1304"/>
      <c r="L158" s="1305" t="s">
        <v>2066</v>
      </c>
      <c r="M158" s="1120" t="s">
        <v>575</v>
      </c>
      <c r="N158" s="8" t="s">
        <v>2309</v>
      </c>
      <c r="O158" s="205" t="s">
        <v>587</v>
      </c>
      <c r="P158" s="421">
        <v>158</v>
      </c>
      <c r="Q158" s="422" t="str">
        <f t="shared" si="25"/>
        <v>✔</v>
      </c>
      <c r="R158" s="434"/>
      <c r="S158" s="422" t="str">
        <f t="shared" ref="S158:S159" si="26">IF(N158="","",IF(N158="はい","○","×"))</f>
        <v>○</v>
      </c>
      <c r="T158" s="227"/>
      <c r="U158" s="1470"/>
      <c r="W158" s="84"/>
    </row>
    <row r="159" spans="1:23" ht="13.5" customHeight="1" thickBot="1" x14ac:dyDescent="0.2">
      <c r="A159" s="191"/>
      <c r="B159" s="1102"/>
      <c r="C159" s="1122"/>
      <c r="D159" s="82"/>
      <c r="E159" s="1102"/>
      <c r="F159" s="1095"/>
      <c r="G159" s="1760" t="s">
        <v>932</v>
      </c>
      <c r="H159" s="1761"/>
      <c r="I159" s="1761"/>
      <c r="J159" s="1761"/>
      <c r="K159" s="1761"/>
      <c r="L159" s="1762"/>
      <c r="M159" s="1118" t="s">
        <v>575</v>
      </c>
      <c r="N159" s="8" t="s">
        <v>2309</v>
      </c>
      <c r="O159" s="168" t="s">
        <v>587</v>
      </c>
      <c r="P159" s="421">
        <v>159</v>
      </c>
      <c r="Q159" s="422" t="str">
        <f t="shared" si="25"/>
        <v>✔</v>
      </c>
      <c r="R159" s="434"/>
      <c r="S159" s="422" t="str">
        <f t="shared" si="26"/>
        <v>○</v>
      </c>
      <c r="T159" s="227"/>
      <c r="U159" s="1470"/>
      <c r="W159" s="84"/>
    </row>
    <row r="160" spans="1:23" ht="13.5" customHeight="1" thickBot="1" x14ac:dyDescent="0.2">
      <c r="A160" s="191"/>
      <c r="B160" s="1102"/>
      <c r="C160" s="1122"/>
      <c r="D160" s="82"/>
      <c r="E160" s="1102"/>
      <c r="F160" s="1095"/>
      <c r="G160" s="192"/>
      <c r="H160" s="1162"/>
      <c r="I160" s="1552"/>
      <c r="J160" s="1552"/>
      <c r="K160" s="1552"/>
      <c r="L160" s="1117" t="s">
        <v>2046</v>
      </c>
      <c r="M160" s="1118" t="s">
        <v>1624</v>
      </c>
      <c r="N160" s="403">
        <v>2</v>
      </c>
      <c r="O160" s="1025" t="s">
        <v>1098</v>
      </c>
      <c r="P160" s="421">
        <v>160</v>
      </c>
      <c r="Q160" s="422" t="str">
        <f t="shared" si="25"/>
        <v>✔</v>
      </c>
      <c r="R160" s="434"/>
      <c r="S160" s="434"/>
      <c r="T160" s="227"/>
      <c r="U160" s="1470"/>
      <c r="W160" s="84"/>
    </row>
    <row r="161" spans="1:23" ht="27.75" customHeight="1" thickBot="1" x14ac:dyDescent="0.2">
      <c r="A161" s="191"/>
      <c r="B161" s="1102"/>
      <c r="C161" s="1122"/>
      <c r="D161" s="82"/>
      <c r="E161" s="1102"/>
      <c r="F161" s="1095"/>
      <c r="G161" s="192"/>
      <c r="H161" s="1217"/>
      <c r="I161" s="1719" t="s">
        <v>2060</v>
      </c>
      <c r="J161" s="1719"/>
      <c r="K161" s="1719"/>
      <c r="L161" s="1720"/>
      <c r="M161" s="1118" t="s">
        <v>93</v>
      </c>
      <c r="N161" s="1660"/>
      <c r="O161" s="1656"/>
      <c r="P161" s="421">
        <v>161</v>
      </c>
      <c r="S161" s="434"/>
      <c r="T161" s="227"/>
      <c r="U161" s="1470"/>
      <c r="W161" s="84"/>
    </row>
    <row r="162" spans="1:23" ht="13.5" customHeight="1" thickBot="1" x14ac:dyDescent="0.2">
      <c r="A162" s="191"/>
      <c r="B162" s="1102"/>
      <c r="C162" s="1122"/>
      <c r="D162" s="82"/>
      <c r="E162" s="1102"/>
      <c r="F162" s="1675" t="s">
        <v>1857</v>
      </c>
      <c r="G162" s="1680"/>
      <c r="H162" s="1680"/>
      <c r="I162" s="1680"/>
      <c r="J162" s="1680"/>
      <c r="K162" s="1680"/>
      <c r="L162" s="1681"/>
      <c r="M162" s="119" t="s">
        <v>62</v>
      </c>
      <c r="N162" s="403">
        <v>2</v>
      </c>
      <c r="O162" s="1166" t="s">
        <v>1842</v>
      </c>
      <c r="P162" s="421">
        <v>162</v>
      </c>
      <c r="Q162" s="422" t="str">
        <f t="shared" ref="Q162:Q165" si="27">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162="","未入力あり","✔"),""))</f>
        <v>✔</v>
      </c>
      <c r="R162" s="434"/>
      <c r="S162" s="422" t="str">
        <f>IF(N162="","",IF(N162&gt;=1,"○","×"))</f>
        <v>○</v>
      </c>
      <c r="T162" s="227"/>
      <c r="U162" s="1470"/>
      <c r="W162" s="84"/>
    </row>
    <row r="163" spans="1:23" ht="13.5" customHeight="1" thickBot="1" x14ac:dyDescent="0.2">
      <c r="A163" s="191"/>
      <c r="B163" s="1102"/>
      <c r="C163" s="1122"/>
      <c r="D163" s="82"/>
      <c r="E163" s="1102"/>
      <c r="F163" s="1102"/>
      <c r="G163" s="1218"/>
      <c r="H163" s="1162"/>
      <c r="I163" s="1552"/>
      <c r="J163" s="1552"/>
      <c r="K163" s="1552"/>
      <c r="L163" s="1117" t="s">
        <v>933</v>
      </c>
      <c r="M163" s="1118" t="s">
        <v>712</v>
      </c>
      <c r="N163" s="403">
        <v>2</v>
      </c>
      <c r="O163" s="436" t="s">
        <v>54</v>
      </c>
      <c r="P163" s="421">
        <v>163</v>
      </c>
      <c r="Q163" s="422" t="str">
        <f t="shared" si="27"/>
        <v>✔</v>
      </c>
      <c r="R163" s="434"/>
      <c r="S163" s="434"/>
      <c r="T163" s="227"/>
      <c r="U163" s="1470"/>
      <c r="W163" s="84"/>
    </row>
    <row r="164" spans="1:23" ht="13.5" customHeight="1" thickBot="1" x14ac:dyDescent="0.2">
      <c r="A164" s="191"/>
      <c r="B164" s="1102"/>
      <c r="C164" s="1122"/>
      <c r="D164" s="82"/>
      <c r="E164" s="1102"/>
      <c r="F164" s="1122"/>
      <c r="G164" s="1701" t="s">
        <v>934</v>
      </c>
      <c r="H164" s="1749"/>
      <c r="I164" s="1749"/>
      <c r="J164" s="1749"/>
      <c r="K164" s="1749"/>
      <c r="L164" s="1750"/>
      <c r="M164" s="1118" t="s">
        <v>575</v>
      </c>
      <c r="N164" s="8" t="s">
        <v>2309</v>
      </c>
      <c r="O164" s="168" t="s">
        <v>587</v>
      </c>
      <c r="P164" s="421">
        <v>164</v>
      </c>
      <c r="Q164" s="422" t="str">
        <f t="shared" si="27"/>
        <v>✔</v>
      </c>
      <c r="R164" s="434"/>
      <c r="S164" s="422" t="str">
        <f t="shared" ref="S164" si="28">IF(N164="","",IF(N164="はい","○","×"))</f>
        <v>○</v>
      </c>
      <c r="T164" s="227"/>
      <c r="U164" s="1470"/>
      <c r="W164" s="84"/>
    </row>
    <row r="165" spans="1:23" ht="13.5" customHeight="1" thickBot="1" x14ac:dyDescent="0.2">
      <c r="A165" s="191"/>
      <c r="B165" s="1102"/>
      <c r="C165" s="1122"/>
      <c r="D165" s="82"/>
      <c r="E165" s="1102"/>
      <c r="F165" s="1122"/>
      <c r="G165" s="1115"/>
      <c r="H165" s="1162"/>
      <c r="I165" s="1552"/>
      <c r="J165" s="1552"/>
      <c r="K165" s="1552"/>
      <c r="L165" s="1117" t="s">
        <v>2047</v>
      </c>
      <c r="M165" s="1118" t="s">
        <v>1623</v>
      </c>
      <c r="N165" s="403">
        <v>1</v>
      </c>
      <c r="O165" s="1025" t="s">
        <v>1098</v>
      </c>
      <c r="P165" s="421">
        <v>165</v>
      </c>
      <c r="Q165" s="422" t="str">
        <f t="shared" si="27"/>
        <v>✔</v>
      </c>
      <c r="R165" s="434"/>
      <c r="S165" s="434"/>
      <c r="T165" s="227"/>
      <c r="U165" s="1470"/>
      <c r="W165" s="84"/>
    </row>
    <row r="166" spans="1:23" ht="27" customHeight="1" thickBot="1" x14ac:dyDescent="0.2">
      <c r="A166" s="191"/>
      <c r="B166" s="1102"/>
      <c r="C166" s="1122"/>
      <c r="D166" s="82"/>
      <c r="E166" s="1102"/>
      <c r="F166" s="1123"/>
      <c r="G166" s="1214"/>
      <c r="H166" s="1721" t="s">
        <v>2056</v>
      </c>
      <c r="I166" s="1722"/>
      <c r="J166" s="1722"/>
      <c r="K166" s="1722"/>
      <c r="L166" s="1723"/>
      <c r="M166" s="1118" t="s">
        <v>93</v>
      </c>
      <c r="N166" s="1660"/>
      <c r="O166" s="1656"/>
      <c r="P166" s="421">
        <v>166</v>
      </c>
      <c r="S166" s="84"/>
      <c r="T166" s="227"/>
      <c r="U166" s="1470"/>
      <c r="W166" s="84"/>
    </row>
    <row r="167" spans="1:23" ht="13.5" customHeight="1" thickBot="1" x14ac:dyDescent="0.2">
      <c r="A167" s="191"/>
      <c r="B167" s="1102"/>
      <c r="C167" s="1122"/>
      <c r="D167" s="82"/>
      <c r="E167" s="1102"/>
      <c r="F167" s="1675" t="s">
        <v>1858</v>
      </c>
      <c r="G167" s="1680"/>
      <c r="H167" s="1680"/>
      <c r="I167" s="1680"/>
      <c r="J167" s="1680"/>
      <c r="K167" s="1680"/>
      <c r="L167" s="1681"/>
      <c r="M167" s="119" t="s">
        <v>62</v>
      </c>
      <c r="N167" s="403">
        <v>1</v>
      </c>
      <c r="O167" s="1166" t="s">
        <v>1842</v>
      </c>
      <c r="P167" s="421">
        <v>167</v>
      </c>
      <c r="Q167" s="422" t="str">
        <f t="shared" ref="Q167:Q170" si="29">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167="","未入力あり","✔"),""))</f>
        <v>✔</v>
      </c>
      <c r="R167" s="434"/>
      <c r="S167" s="422" t="str">
        <f>IF(N167="","",IF(N167&gt;=1,"○","×"))</f>
        <v>○</v>
      </c>
      <c r="T167" s="227"/>
      <c r="U167" s="1470"/>
      <c r="W167" s="84"/>
    </row>
    <row r="168" spans="1:23" ht="13.5" customHeight="1" thickBot="1" x14ac:dyDescent="0.2">
      <c r="A168" s="191"/>
      <c r="B168" s="1102"/>
      <c r="C168" s="1122"/>
      <c r="D168" s="82"/>
      <c r="E168" s="1102"/>
      <c r="F168" s="1102"/>
      <c r="G168" s="1190"/>
      <c r="H168" s="1116"/>
      <c r="I168" s="1116"/>
      <c r="J168" s="1116"/>
      <c r="K168" s="1116"/>
      <c r="L168" s="1117" t="s">
        <v>935</v>
      </c>
      <c r="M168" s="1118" t="s">
        <v>80</v>
      </c>
      <c r="N168" s="403">
        <v>1</v>
      </c>
      <c r="O168" s="436" t="s">
        <v>54</v>
      </c>
      <c r="P168" s="421">
        <v>168</v>
      </c>
      <c r="Q168" s="422" t="str">
        <f t="shared" si="29"/>
        <v>✔</v>
      </c>
      <c r="R168" s="434"/>
      <c r="S168" s="434"/>
      <c r="T168" s="227"/>
      <c r="U168" s="1470"/>
      <c r="W168" s="84"/>
    </row>
    <row r="169" spans="1:23" ht="13.5" customHeight="1" thickBot="1" x14ac:dyDescent="0.2">
      <c r="A169" s="191"/>
      <c r="B169" s="1102"/>
      <c r="C169" s="1122"/>
      <c r="D169" s="82"/>
      <c r="E169" s="1102"/>
      <c r="F169" s="1122"/>
      <c r="G169" s="1701" t="s">
        <v>936</v>
      </c>
      <c r="H169" s="1749"/>
      <c r="I169" s="1749"/>
      <c r="J169" s="1749"/>
      <c r="K169" s="1749"/>
      <c r="L169" s="1750"/>
      <c r="M169" s="1118" t="s">
        <v>575</v>
      </c>
      <c r="N169" s="8" t="s">
        <v>2309</v>
      </c>
      <c r="O169" s="168" t="s">
        <v>587</v>
      </c>
      <c r="P169" s="421">
        <v>169</v>
      </c>
      <c r="Q169" s="422" t="str">
        <f t="shared" si="29"/>
        <v>✔</v>
      </c>
      <c r="R169" s="434"/>
      <c r="S169" s="422" t="str">
        <f t="shared" ref="S169" si="30">IF(N169="","",IF(N169="はい","○","×"))</f>
        <v>○</v>
      </c>
      <c r="T169" s="227"/>
      <c r="U169" s="1470"/>
      <c r="W169" s="84"/>
    </row>
    <row r="170" spans="1:23" ht="13.5" customHeight="1" thickBot="1" x14ac:dyDescent="0.2">
      <c r="A170" s="191"/>
      <c r="B170" s="1102"/>
      <c r="C170" s="1122"/>
      <c r="D170" s="82"/>
      <c r="E170" s="1102"/>
      <c r="F170" s="1122"/>
      <c r="G170" s="192"/>
      <c r="H170" s="1162"/>
      <c r="I170" s="1552"/>
      <c r="J170" s="1552"/>
      <c r="K170" s="1552"/>
      <c r="L170" s="1117" t="s">
        <v>2048</v>
      </c>
      <c r="M170" s="1118" t="s">
        <v>1625</v>
      </c>
      <c r="N170" s="403">
        <v>1</v>
      </c>
      <c r="O170" s="1025" t="s">
        <v>1098</v>
      </c>
      <c r="P170" s="421">
        <v>170</v>
      </c>
      <c r="Q170" s="422" t="str">
        <f t="shared" si="29"/>
        <v>✔</v>
      </c>
      <c r="R170" s="434"/>
      <c r="S170" s="84"/>
      <c r="T170" s="227"/>
      <c r="U170" s="1470"/>
      <c r="W170" s="84"/>
    </row>
    <row r="171" spans="1:23" ht="27" customHeight="1" thickBot="1" x14ac:dyDescent="0.2">
      <c r="A171" s="191"/>
      <c r="B171" s="1102"/>
      <c r="C171" s="1122"/>
      <c r="D171" s="82"/>
      <c r="E171" s="1103"/>
      <c r="F171" s="1123"/>
      <c r="G171" s="1210"/>
      <c r="H171" s="1721" t="s">
        <v>2065</v>
      </c>
      <c r="I171" s="1722"/>
      <c r="J171" s="1722"/>
      <c r="K171" s="1722"/>
      <c r="L171" s="1723"/>
      <c r="M171" s="1118" t="s">
        <v>93</v>
      </c>
      <c r="N171" s="1660"/>
      <c r="O171" s="1656"/>
      <c r="P171" s="421">
        <v>171</v>
      </c>
      <c r="S171" s="434"/>
      <c r="T171" s="227"/>
      <c r="U171" s="1470"/>
      <c r="W171" s="84"/>
    </row>
    <row r="172" spans="1:23" ht="13.5" customHeight="1" thickBot="1" x14ac:dyDescent="0.2">
      <c r="A172" s="191"/>
      <c r="B172" s="1102"/>
      <c r="C172" s="1122"/>
      <c r="D172" s="82"/>
      <c r="E172" s="1110" t="s">
        <v>574</v>
      </c>
      <c r="F172" s="1680" t="s">
        <v>1859</v>
      </c>
      <c r="G172" s="1680"/>
      <c r="H172" s="1680"/>
      <c r="I172" s="1680"/>
      <c r="J172" s="1680"/>
      <c r="K172" s="1680"/>
      <c r="L172" s="1681"/>
      <c r="M172" s="1219" t="s">
        <v>711</v>
      </c>
      <c r="N172" s="403">
        <v>4</v>
      </c>
      <c r="O172" s="1166" t="s">
        <v>1842</v>
      </c>
      <c r="P172" s="421">
        <v>172</v>
      </c>
      <c r="Q172" s="422" t="str">
        <f t="shared" ref="Q172:Q176" si="31">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172="","未入力あり","✔"),""))</f>
        <v>✔</v>
      </c>
      <c r="R172" s="434"/>
      <c r="S172" s="422" t="str">
        <f>IF(N172="","",IF(N172&gt;=1,"○","×"))</f>
        <v>○</v>
      </c>
      <c r="T172" s="227"/>
      <c r="U172" s="1470"/>
      <c r="W172" s="84"/>
    </row>
    <row r="173" spans="1:23" ht="13.5" customHeight="1" thickBot="1" x14ac:dyDescent="0.2">
      <c r="A173" s="191"/>
      <c r="B173" s="1102"/>
      <c r="C173" s="1122"/>
      <c r="D173" s="82"/>
      <c r="E173" s="1102"/>
      <c r="F173" s="82"/>
      <c r="G173" s="192"/>
      <c r="H173" s="1208"/>
      <c r="I173" s="1550"/>
      <c r="J173" s="1550"/>
      <c r="K173" s="1550"/>
      <c r="L173" s="1212" t="s">
        <v>935</v>
      </c>
      <c r="M173" s="119" t="s">
        <v>80</v>
      </c>
      <c r="N173" s="403">
        <v>0</v>
      </c>
      <c r="O173" s="436" t="s">
        <v>51</v>
      </c>
      <c r="P173" s="421">
        <v>173</v>
      </c>
      <c r="Q173" s="422" t="str">
        <f t="shared" si="31"/>
        <v>✔</v>
      </c>
      <c r="R173" s="434"/>
      <c r="S173" s="434"/>
      <c r="T173" s="227"/>
      <c r="U173" s="1470"/>
      <c r="W173" s="84"/>
    </row>
    <row r="174" spans="1:23" ht="13.5" customHeight="1" thickBot="1" x14ac:dyDescent="0.2">
      <c r="A174" s="191"/>
      <c r="B174" s="1102"/>
      <c r="C174" s="1122"/>
      <c r="D174" s="82"/>
      <c r="E174" s="1102"/>
      <c r="F174" s="1095"/>
      <c r="G174" s="1675" t="s">
        <v>937</v>
      </c>
      <c r="H174" s="1661"/>
      <c r="I174" s="1661"/>
      <c r="J174" s="1661"/>
      <c r="K174" s="1661"/>
      <c r="L174" s="1662"/>
      <c r="M174" s="119" t="s">
        <v>575</v>
      </c>
      <c r="N174" s="8" t="s">
        <v>2309</v>
      </c>
      <c r="O174" s="168" t="s">
        <v>587</v>
      </c>
      <c r="P174" s="421">
        <v>174</v>
      </c>
      <c r="Q174" s="422" t="str">
        <f t="shared" si="31"/>
        <v>✔</v>
      </c>
      <c r="R174" s="434"/>
      <c r="S174" s="422" t="str">
        <f t="shared" ref="S174" si="32">IF(N174="","",IF(N174="はい","○","×"))</f>
        <v>○</v>
      </c>
      <c r="T174" s="227"/>
      <c r="U174" s="1470"/>
      <c r="W174" s="84"/>
    </row>
    <row r="175" spans="1:23" ht="13.5" customHeight="1" thickBot="1" x14ac:dyDescent="0.2">
      <c r="A175" s="191"/>
      <c r="B175" s="1102"/>
      <c r="C175" s="1122"/>
      <c r="D175" s="82"/>
      <c r="E175" s="1102"/>
      <c r="F175" s="1095"/>
      <c r="G175" s="192"/>
      <c r="H175" s="1548"/>
      <c r="I175" s="1547"/>
      <c r="J175" s="1547"/>
      <c r="K175" s="1547"/>
      <c r="L175" s="1212" t="s">
        <v>2049</v>
      </c>
      <c r="M175" s="119" t="s">
        <v>1621</v>
      </c>
      <c r="N175" s="403">
        <v>0</v>
      </c>
      <c r="O175" s="436" t="s">
        <v>50</v>
      </c>
      <c r="P175" s="421">
        <v>175</v>
      </c>
      <c r="Q175" s="422" t="str">
        <f t="shared" si="31"/>
        <v>✔</v>
      </c>
      <c r="R175" s="434"/>
      <c r="S175" s="434"/>
      <c r="T175" s="227"/>
      <c r="U175" s="1470"/>
      <c r="W175" s="84"/>
    </row>
    <row r="176" spans="1:23" ht="13.5" customHeight="1" thickBot="1" x14ac:dyDescent="0.2">
      <c r="A176" s="191"/>
      <c r="B176" s="1102"/>
      <c r="C176" s="1122"/>
      <c r="D176" s="82"/>
      <c r="E176" s="1102"/>
      <c r="F176" s="1095"/>
      <c r="G176" s="192"/>
      <c r="H176" s="1548"/>
      <c r="I176" s="1547"/>
      <c r="J176" s="1547"/>
      <c r="K176" s="1547"/>
      <c r="L176" s="1212" t="s">
        <v>2050</v>
      </c>
      <c r="M176" s="119" t="s">
        <v>1623</v>
      </c>
      <c r="N176" s="403">
        <v>0</v>
      </c>
      <c r="O176" s="436" t="s">
        <v>50</v>
      </c>
      <c r="P176" s="421">
        <v>176</v>
      </c>
      <c r="Q176" s="422" t="str">
        <f t="shared" si="31"/>
        <v>✔</v>
      </c>
      <c r="R176" s="434"/>
      <c r="S176" s="434"/>
      <c r="T176" s="227"/>
      <c r="U176" s="1470"/>
      <c r="W176" s="84"/>
    </row>
    <row r="177" spans="1:23" ht="27" customHeight="1" thickBot="1" x14ac:dyDescent="0.2">
      <c r="A177" s="191"/>
      <c r="B177" s="1102"/>
      <c r="C177" s="1122"/>
      <c r="D177" s="82"/>
      <c r="E177" s="1102"/>
      <c r="F177" s="1095"/>
      <c r="G177" s="192"/>
      <c r="H177" s="1740" t="s">
        <v>2058</v>
      </c>
      <c r="I177" s="1741"/>
      <c r="J177" s="1741"/>
      <c r="K177" s="1741"/>
      <c r="L177" s="1742"/>
      <c r="M177" s="105" t="s">
        <v>93</v>
      </c>
      <c r="N177" s="1660" t="s">
        <v>2325</v>
      </c>
      <c r="O177" s="1656"/>
      <c r="P177" s="421">
        <v>177</v>
      </c>
      <c r="S177" s="434"/>
      <c r="T177" s="227"/>
      <c r="U177" s="1470"/>
      <c r="W177" s="84"/>
    </row>
    <row r="178" spans="1:23" ht="13.5" customHeight="1" thickBot="1" x14ac:dyDescent="0.2">
      <c r="A178" s="191"/>
      <c r="B178" s="1102"/>
      <c r="C178" s="1122"/>
      <c r="D178" s="82"/>
      <c r="E178" s="1102"/>
      <c r="F178" s="1675" t="s">
        <v>1860</v>
      </c>
      <c r="G178" s="1680"/>
      <c r="H178" s="1680"/>
      <c r="I178" s="1680"/>
      <c r="J178" s="1680"/>
      <c r="K178" s="1680"/>
      <c r="L178" s="1681"/>
      <c r="M178" s="1219" t="s">
        <v>711</v>
      </c>
      <c r="N178" s="403">
        <v>1</v>
      </c>
      <c r="O178" s="1166" t="s">
        <v>1842</v>
      </c>
      <c r="P178" s="421">
        <v>178</v>
      </c>
      <c r="Q178"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178="","未入力あり","✔"),""))</f>
        <v>✔</v>
      </c>
      <c r="R178" s="434"/>
      <c r="S178" s="422" t="str">
        <f>IF(N178="","",IF(N178&gt;=1,"○","×"))</f>
        <v>○</v>
      </c>
      <c r="T178" s="227"/>
      <c r="U178" s="1470"/>
      <c r="W178" s="84"/>
    </row>
    <row r="179" spans="1:23" ht="13.5" customHeight="1" thickBot="1" x14ac:dyDescent="0.2">
      <c r="A179" s="191"/>
      <c r="B179" s="1102"/>
      <c r="C179" s="1122"/>
      <c r="D179" s="82"/>
      <c r="E179" s="1102"/>
      <c r="F179" s="1122"/>
      <c r="G179" s="1675" t="s">
        <v>938</v>
      </c>
      <c r="H179" s="1661"/>
      <c r="I179" s="1661"/>
      <c r="J179" s="1661"/>
      <c r="K179" s="1661"/>
      <c r="L179" s="1662"/>
      <c r="M179" s="119" t="s">
        <v>575</v>
      </c>
      <c r="N179" s="8" t="s">
        <v>2309</v>
      </c>
      <c r="O179" s="168" t="s">
        <v>587</v>
      </c>
      <c r="P179" s="421">
        <v>179</v>
      </c>
      <c r="Q179"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179="","未入力あり","✔"),""))</f>
        <v>✔</v>
      </c>
      <c r="R179" s="434"/>
      <c r="S179" s="422" t="str">
        <f t="shared" ref="S179" si="33">IF(N179="","",IF(N179="はい","○","×"))</f>
        <v>○</v>
      </c>
      <c r="T179" s="227"/>
      <c r="U179" s="1470"/>
      <c r="W179" s="84"/>
    </row>
    <row r="180" spans="1:23" ht="13.5" customHeight="1" thickBot="1" x14ac:dyDescent="0.2">
      <c r="A180" s="191"/>
      <c r="B180" s="1102"/>
      <c r="C180" s="1122"/>
      <c r="D180" s="82"/>
      <c r="E180" s="1102"/>
      <c r="F180" s="1122"/>
      <c r="G180" s="1098"/>
      <c r="H180" s="1548"/>
      <c r="I180" s="1547"/>
      <c r="J180" s="1547"/>
      <c r="K180" s="1547"/>
      <c r="L180" s="1212" t="s">
        <v>2051</v>
      </c>
      <c r="M180" s="119" t="s">
        <v>212</v>
      </c>
      <c r="N180" s="403">
        <v>0</v>
      </c>
      <c r="O180" s="436" t="s">
        <v>50</v>
      </c>
      <c r="P180" s="421">
        <v>180</v>
      </c>
      <c r="Q180"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180="","未入力あり","✔"),""))</f>
        <v>✔</v>
      </c>
      <c r="R180" s="434"/>
      <c r="S180" s="434"/>
      <c r="T180" s="227"/>
      <c r="U180" s="1470"/>
      <c r="W180" s="84"/>
    </row>
    <row r="181" spans="1:23" ht="13.5" customHeight="1" thickBot="1" x14ac:dyDescent="0.2">
      <c r="A181" s="191"/>
      <c r="B181" s="1102"/>
      <c r="C181" s="1122"/>
      <c r="D181" s="82"/>
      <c r="E181" s="1102"/>
      <c r="F181" s="1122"/>
      <c r="G181" s="1106"/>
      <c r="H181" s="1548"/>
      <c r="I181" s="1547"/>
      <c r="J181" s="1547"/>
      <c r="K181" s="1547"/>
      <c r="L181" s="1212" t="s">
        <v>2052</v>
      </c>
      <c r="M181" s="119" t="s">
        <v>1626</v>
      </c>
      <c r="N181" s="403">
        <v>1</v>
      </c>
      <c r="O181" s="436" t="s">
        <v>50</v>
      </c>
      <c r="P181" s="421">
        <v>181</v>
      </c>
      <c r="Q181"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181="","未入力あり","✔"),""))</f>
        <v>✔</v>
      </c>
      <c r="R181" s="434"/>
      <c r="S181" s="434"/>
      <c r="T181" s="227"/>
      <c r="U181" s="1470"/>
      <c r="W181" s="84"/>
    </row>
    <row r="182" spans="1:23" ht="27" customHeight="1" thickBot="1" x14ac:dyDescent="0.2">
      <c r="A182" s="191"/>
      <c r="B182" s="1102"/>
      <c r="C182" s="1122"/>
      <c r="D182" s="82"/>
      <c r="E182" s="1103"/>
      <c r="F182" s="1123"/>
      <c r="G182" s="1119"/>
      <c r="H182" s="1702" t="s">
        <v>2058</v>
      </c>
      <c r="I182" s="1703"/>
      <c r="J182" s="1703"/>
      <c r="K182" s="1703"/>
      <c r="L182" s="1704"/>
      <c r="M182" s="119" t="s">
        <v>93</v>
      </c>
      <c r="N182" s="1660"/>
      <c r="O182" s="1656"/>
      <c r="P182" s="421">
        <v>182</v>
      </c>
      <c r="S182" s="434"/>
      <c r="T182" s="227"/>
      <c r="U182" s="1470"/>
      <c r="W182" s="84"/>
    </row>
    <row r="183" spans="1:23" ht="27" customHeight="1" thickBot="1" x14ac:dyDescent="0.2">
      <c r="A183" s="191"/>
      <c r="B183" s="1102"/>
      <c r="C183" s="1122"/>
      <c r="D183" s="82"/>
      <c r="E183" s="1110" t="s">
        <v>1599</v>
      </c>
      <c r="F183" s="1680" t="s">
        <v>1861</v>
      </c>
      <c r="G183" s="1680"/>
      <c r="H183" s="1680"/>
      <c r="I183" s="1680"/>
      <c r="J183" s="1680"/>
      <c r="K183" s="1680"/>
      <c r="L183" s="1681"/>
      <c r="M183" s="1219" t="s">
        <v>711</v>
      </c>
      <c r="N183" s="403">
        <v>1</v>
      </c>
      <c r="O183" s="1166" t="s">
        <v>1842</v>
      </c>
      <c r="P183" s="421">
        <v>183</v>
      </c>
      <c r="Q183" s="422" t="str">
        <f t="shared" ref="Q183:Q187" si="34">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183="","未入力あり","✔"),""))</f>
        <v>✔</v>
      </c>
      <c r="R183" s="434"/>
      <c r="S183" s="422" t="str">
        <f>IF(N183="","",IF(N183&gt;=1,"○","×"))</f>
        <v>○</v>
      </c>
      <c r="T183" s="227"/>
      <c r="U183" s="1470"/>
      <c r="W183" s="84"/>
    </row>
    <row r="184" spans="1:23" ht="13.5" customHeight="1" thickBot="1" x14ac:dyDescent="0.2">
      <c r="A184" s="191"/>
      <c r="B184" s="1102"/>
      <c r="C184" s="1122"/>
      <c r="D184" s="82"/>
      <c r="E184" s="1102"/>
      <c r="F184" s="1095"/>
      <c r="G184" s="1675" t="s">
        <v>939</v>
      </c>
      <c r="H184" s="1661"/>
      <c r="I184" s="1661"/>
      <c r="J184" s="1661"/>
      <c r="K184" s="1661"/>
      <c r="L184" s="1662"/>
      <c r="M184" s="119" t="s">
        <v>711</v>
      </c>
      <c r="N184" s="8" t="s">
        <v>2309</v>
      </c>
      <c r="O184" s="168" t="s">
        <v>587</v>
      </c>
      <c r="P184" s="421">
        <v>184</v>
      </c>
      <c r="Q184" s="422" t="str">
        <f t="shared" si="34"/>
        <v>✔</v>
      </c>
      <c r="R184" s="434"/>
      <c r="S184" s="422" t="str">
        <f t="shared" ref="S184" si="35">IF(N184="","",IF(N184="はい","○","×"))</f>
        <v>○</v>
      </c>
      <c r="T184" s="227"/>
      <c r="U184" s="1470"/>
      <c r="W184" s="84"/>
    </row>
    <row r="185" spans="1:23" ht="13.5" customHeight="1" thickBot="1" x14ac:dyDescent="0.2">
      <c r="A185" s="191"/>
      <c r="B185" s="1102"/>
      <c r="C185" s="1122"/>
      <c r="D185" s="82"/>
      <c r="E185" s="1102"/>
      <c r="F185" s="1095"/>
      <c r="G185" s="192"/>
      <c r="H185" s="1548"/>
      <c r="I185" s="1547"/>
      <c r="J185" s="1547"/>
      <c r="K185" s="1547"/>
      <c r="L185" s="1212" t="s">
        <v>2053</v>
      </c>
      <c r="M185" s="119" t="s">
        <v>1624</v>
      </c>
      <c r="N185" s="403">
        <v>0</v>
      </c>
      <c r="O185" s="205" t="s">
        <v>1098</v>
      </c>
      <c r="P185" s="421">
        <v>185</v>
      </c>
      <c r="Q185" s="422" t="str">
        <f t="shared" si="34"/>
        <v>✔</v>
      </c>
      <c r="R185" s="434"/>
      <c r="S185" s="434"/>
      <c r="T185" s="227"/>
      <c r="U185" s="1470"/>
      <c r="W185" s="84"/>
    </row>
    <row r="186" spans="1:23" ht="13.5" customHeight="1" thickBot="1" x14ac:dyDescent="0.2">
      <c r="A186" s="191"/>
      <c r="B186" s="1102"/>
      <c r="C186" s="1122"/>
      <c r="D186" s="82"/>
      <c r="E186" s="1102"/>
      <c r="F186" s="1095"/>
      <c r="G186" s="192"/>
      <c r="H186" s="1548"/>
      <c r="I186" s="1547"/>
      <c r="J186" s="1547"/>
      <c r="K186" s="1547"/>
      <c r="L186" s="1212" t="s">
        <v>2055</v>
      </c>
      <c r="M186" s="119" t="s">
        <v>1627</v>
      </c>
      <c r="N186" s="403">
        <v>1</v>
      </c>
      <c r="O186" s="436" t="s">
        <v>1098</v>
      </c>
      <c r="P186" s="421">
        <v>186</v>
      </c>
      <c r="Q186" s="422" t="str">
        <f t="shared" si="34"/>
        <v>✔</v>
      </c>
      <c r="R186" s="434"/>
      <c r="S186" s="434"/>
      <c r="T186" s="227"/>
      <c r="U186" s="1470"/>
      <c r="W186" s="84"/>
    </row>
    <row r="187" spans="1:23" ht="13.5" customHeight="1" thickBot="1" x14ac:dyDescent="0.2">
      <c r="A187" s="191"/>
      <c r="B187" s="1102"/>
      <c r="C187" s="1122"/>
      <c r="D187" s="82"/>
      <c r="E187" s="1102"/>
      <c r="F187" s="1095"/>
      <c r="G187" s="192"/>
      <c r="H187" s="1548"/>
      <c r="I187" s="1547"/>
      <c r="J187" s="1547"/>
      <c r="K187" s="1547"/>
      <c r="L187" s="1212" t="s">
        <v>2054</v>
      </c>
      <c r="M187" s="119" t="s">
        <v>1621</v>
      </c>
      <c r="N187" s="403">
        <v>0</v>
      </c>
      <c r="O187" s="1024" t="s">
        <v>1098</v>
      </c>
      <c r="P187" s="421">
        <v>187</v>
      </c>
      <c r="Q187" s="422" t="str">
        <f t="shared" si="34"/>
        <v>✔</v>
      </c>
      <c r="R187" s="434"/>
      <c r="S187" s="434"/>
      <c r="T187" s="227"/>
      <c r="U187" s="1470"/>
      <c r="W187" s="84"/>
    </row>
    <row r="188" spans="1:23" ht="27" customHeight="1" thickBot="1" x14ac:dyDescent="0.2">
      <c r="A188" s="191"/>
      <c r="B188" s="1102"/>
      <c r="C188" s="1122"/>
      <c r="D188" s="82"/>
      <c r="E188" s="1102"/>
      <c r="F188" s="1095"/>
      <c r="G188" s="192"/>
      <c r="H188" s="1740" t="s">
        <v>2056</v>
      </c>
      <c r="I188" s="1741"/>
      <c r="J188" s="1741"/>
      <c r="K188" s="1741"/>
      <c r="L188" s="1742"/>
      <c r="M188" s="119" t="s">
        <v>93</v>
      </c>
      <c r="N188" s="1660"/>
      <c r="O188" s="1656"/>
      <c r="P188" s="421">
        <v>188</v>
      </c>
      <c r="S188" s="434"/>
      <c r="T188" s="227"/>
      <c r="U188" s="1470"/>
      <c r="W188" s="84"/>
    </row>
    <row r="189" spans="1:23" ht="13.5" customHeight="1" thickBot="1" x14ac:dyDescent="0.2">
      <c r="A189" s="191"/>
      <c r="B189" s="1102"/>
      <c r="C189" s="1122"/>
      <c r="D189" s="82"/>
      <c r="E189" s="1102"/>
      <c r="F189" s="1675" t="s">
        <v>1862</v>
      </c>
      <c r="G189" s="1680"/>
      <c r="H189" s="1680"/>
      <c r="I189" s="1680"/>
      <c r="J189" s="1680"/>
      <c r="K189" s="1680"/>
      <c r="L189" s="1681"/>
      <c r="M189" s="119" t="s">
        <v>713</v>
      </c>
      <c r="N189" s="403">
        <v>1</v>
      </c>
      <c r="O189" s="1166" t="s">
        <v>1842</v>
      </c>
      <c r="P189" s="421">
        <v>189</v>
      </c>
      <c r="Q189"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189="","未入力あり","✔"),""))</f>
        <v>✔</v>
      </c>
      <c r="R189" s="434"/>
      <c r="S189" s="422" t="str">
        <f>IF(N189="","",IF(N189&gt;=1,"○","×"))</f>
        <v>○</v>
      </c>
      <c r="T189" s="227"/>
      <c r="U189" s="1470"/>
      <c r="W189" s="84"/>
    </row>
    <row r="190" spans="1:23" ht="13.5" customHeight="1" thickBot="1" x14ac:dyDescent="0.2">
      <c r="A190" s="191"/>
      <c r="B190" s="1102"/>
      <c r="C190" s="1122"/>
      <c r="D190" s="82"/>
      <c r="E190" s="1102"/>
      <c r="F190" s="1122"/>
      <c r="G190" s="1675" t="s">
        <v>940</v>
      </c>
      <c r="H190" s="1661"/>
      <c r="I190" s="1661"/>
      <c r="J190" s="1661"/>
      <c r="K190" s="1661"/>
      <c r="L190" s="1662"/>
      <c r="M190" s="119" t="s">
        <v>1041</v>
      </c>
      <c r="N190" s="8" t="s">
        <v>2309</v>
      </c>
      <c r="O190" s="168" t="s">
        <v>587</v>
      </c>
      <c r="P190" s="421">
        <v>190</v>
      </c>
      <c r="Q190"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190="","未入力あり","✔"),""))</f>
        <v>✔</v>
      </c>
      <c r="R190" s="434"/>
      <c r="S190" s="422" t="str">
        <f t="shared" ref="S190" si="36">IF(N190="","",IF(N190="はい","○","×"))</f>
        <v>○</v>
      </c>
      <c r="T190" s="227"/>
      <c r="U190" s="1470"/>
      <c r="W190" s="84"/>
    </row>
    <row r="191" spans="1:23" ht="13.5" customHeight="1" thickBot="1" x14ac:dyDescent="0.2">
      <c r="A191" s="191"/>
      <c r="B191" s="1102"/>
      <c r="C191" s="1122"/>
      <c r="D191" s="82"/>
      <c r="E191" s="1102"/>
      <c r="F191" s="1122"/>
      <c r="G191" s="1106"/>
      <c r="H191" s="1548"/>
      <c r="I191" s="1547"/>
      <c r="J191" s="1547"/>
      <c r="K191" s="1547"/>
      <c r="L191" s="1212" t="s">
        <v>2067</v>
      </c>
      <c r="M191" s="119" t="s">
        <v>1623</v>
      </c>
      <c r="N191" s="403">
        <v>1</v>
      </c>
      <c r="O191" s="1025" t="s">
        <v>1098</v>
      </c>
      <c r="P191" s="421">
        <v>191</v>
      </c>
      <c r="Q191"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191="","未入力あり","✔"),""))</f>
        <v>✔</v>
      </c>
      <c r="R191" s="434"/>
      <c r="S191" s="434"/>
      <c r="T191" s="227"/>
      <c r="U191" s="1470"/>
      <c r="W191" s="84"/>
    </row>
    <row r="192" spans="1:23" ht="24" customHeight="1" thickBot="1" x14ac:dyDescent="0.2">
      <c r="A192" s="191"/>
      <c r="B192" s="1102"/>
      <c r="C192" s="1122"/>
      <c r="D192" s="82"/>
      <c r="E192" s="1102"/>
      <c r="F192" s="1123"/>
      <c r="G192" s="1119"/>
      <c r="H192" s="1702" t="s">
        <v>2056</v>
      </c>
      <c r="I192" s="1703"/>
      <c r="J192" s="1703"/>
      <c r="K192" s="1703"/>
      <c r="L192" s="1704"/>
      <c r="M192" s="119" t="s">
        <v>93</v>
      </c>
      <c r="N192" s="1660"/>
      <c r="O192" s="1656"/>
      <c r="P192" s="421">
        <v>192</v>
      </c>
      <c r="S192" s="434"/>
      <c r="T192" s="227"/>
      <c r="U192" s="1470"/>
      <c r="W192" s="84"/>
    </row>
    <row r="193" spans="1:23" ht="13.5" customHeight="1" thickBot="1" x14ac:dyDescent="0.2">
      <c r="A193" s="191"/>
      <c r="B193" s="1102"/>
      <c r="C193" s="1122"/>
      <c r="D193" s="82"/>
      <c r="E193" s="1102"/>
      <c r="F193" s="1675" t="s">
        <v>1863</v>
      </c>
      <c r="G193" s="1680"/>
      <c r="H193" s="1680"/>
      <c r="I193" s="1680"/>
      <c r="J193" s="1680"/>
      <c r="K193" s="1680"/>
      <c r="L193" s="1681"/>
      <c r="M193" s="119" t="s">
        <v>713</v>
      </c>
      <c r="N193" s="403">
        <v>1</v>
      </c>
      <c r="O193" s="1166" t="s">
        <v>1842</v>
      </c>
      <c r="P193" s="421">
        <v>193</v>
      </c>
      <c r="Q193" s="422" t="str">
        <f t="shared" ref="Q193:Q197" si="37">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193="","未入力あり","✔"),""))</f>
        <v>✔</v>
      </c>
      <c r="R193" s="434"/>
      <c r="S193" s="422" t="str">
        <f>IF(N193="","",IF(N193&gt;=1,"○","×"))</f>
        <v>○</v>
      </c>
      <c r="T193" s="227"/>
      <c r="U193" s="1470"/>
      <c r="W193" s="84"/>
    </row>
    <row r="194" spans="1:23" ht="13.5" customHeight="1" thickBot="1" x14ac:dyDescent="0.2">
      <c r="A194" s="191"/>
      <c r="B194" s="1102"/>
      <c r="C194" s="1122"/>
      <c r="D194" s="82"/>
      <c r="E194" s="1102"/>
      <c r="F194" s="1102"/>
      <c r="G194" s="1100"/>
      <c r="H194" s="1547"/>
      <c r="I194" s="1547"/>
      <c r="J194" s="1547"/>
      <c r="K194" s="1547"/>
      <c r="L194" s="1493" t="s">
        <v>2041</v>
      </c>
      <c r="M194" s="119" t="s">
        <v>575</v>
      </c>
      <c r="N194" s="8" t="s">
        <v>2309</v>
      </c>
      <c r="O194" s="168" t="s">
        <v>587</v>
      </c>
      <c r="P194" s="421">
        <v>194</v>
      </c>
      <c r="Q194" s="422" t="str">
        <f t="shared" si="37"/>
        <v>✔</v>
      </c>
      <c r="R194" s="434"/>
      <c r="S194" s="422" t="str">
        <f t="shared" ref="S194" si="38">IF(N194="","",IF(N194="はい","○","×"))</f>
        <v>○</v>
      </c>
      <c r="T194" s="227"/>
      <c r="U194" s="1470"/>
      <c r="W194" s="84"/>
    </row>
    <row r="195" spans="1:23" ht="13.5" customHeight="1" thickBot="1" x14ac:dyDescent="0.2">
      <c r="A195" s="191"/>
      <c r="B195" s="1102"/>
      <c r="C195" s="1122"/>
      <c r="D195" s="82"/>
      <c r="E195" s="1102"/>
      <c r="F195" s="1102"/>
      <c r="G195" s="1099"/>
      <c r="H195" s="1547"/>
      <c r="I195" s="1547"/>
      <c r="J195" s="1547"/>
      <c r="K195" s="1547"/>
      <c r="L195" s="1212" t="s">
        <v>1109</v>
      </c>
      <c r="M195" s="119" t="s">
        <v>1621</v>
      </c>
      <c r="N195" s="403">
        <v>1</v>
      </c>
      <c r="O195" s="205" t="s">
        <v>1098</v>
      </c>
      <c r="P195" s="421">
        <v>195</v>
      </c>
      <c r="Q195" s="422" t="str">
        <f t="shared" si="37"/>
        <v>✔</v>
      </c>
      <c r="R195" s="434"/>
      <c r="S195" s="434"/>
      <c r="T195" s="227"/>
      <c r="U195" s="1470"/>
      <c r="W195" s="84"/>
    </row>
    <row r="196" spans="1:23" ht="13.5" customHeight="1" thickBot="1" x14ac:dyDescent="0.2">
      <c r="A196" s="191"/>
      <c r="B196" s="1102"/>
      <c r="C196" s="1122"/>
      <c r="D196" s="82"/>
      <c r="E196" s="1102"/>
      <c r="F196" s="1102"/>
      <c r="G196" s="1100"/>
      <c r="H196" s="1547"/>
      <c r="I196" s="1547"/>
      <c r="J196" s="1547"/>
      <c r="K196" s="1547"/>
      <c r="L196" s="1493" t="s">
        <v>2042</v>
      </c>
      <c r="M196" s="119" t="s">
        <v>1625</v>
      </c>
      <c r="N196" s="8" t="s">
        <v>2309</v>
      </c>
      <c r="O196" s="206" t="s">
        <v>587</v>
      </c>
      <c r="P196" s="421">
        <v>196</v>
      </c>
      <c r="Q196" s="422" t="str">
        <f t="shared" si="37"/>
        <v>✔</v>
      </c>
      <c r="R196" s="434"/>
      <c r="S196" s="434"/>
      <c r="T196" s="227"/>
      <c r="U196" s="1470"/>
      <c r="W196" s="84"/>
    </row>
    <row r="197" spans="1:23" ht="13.5" customHeight="1" thickBot="1" x14ac:dyDescent="0.2">
      <c r="A197" s="191"/>
      <c r="B197" s="1102"/>
      <c r="C197" s="1122"/>
      <c r="D197" s="82"/>
      <c r="E197" s="1102"/>
      <c r="F197" s="1102"/>
      <c r="G197" s="1099"/>
      <c r="H197" s="1547"/>
      <c r="I197" s="1547"/>
      <c r="J197" s="1547"/>
      <c r="K197" s="1547"/>
      <c r="L197" s="1212" t="s">
        <v>1109</v>
      </c>
      <c r="M197" s="119" t="s">
        <v>1643</v>
      </c>
      <c r="N197" s="403">
        <v>1</v>
      </c>
      <c r="O197" s="1024" t="s">
        <v>1098</v>
      </c>
      <c r="P197" s="421">
        <v>197</v>
      </c>
      <c r="Q197" s="422" t="str">
        <f t="shared" si="37"/>
        <v>✔</v>
      </c>
      <c r="R197" s="434"/>
      <c r="S197" s="434"/>
      <c r="T197" s="227"/>
      <c r="U197" s="1470"/>
      <c r="W197" s="84"/>
    </row>
    <row r="198" spans="1:23" ht="24" customHeight="1" thickBot="1" x14ac:dyDescent="0.2">
      <c r="A198" s="191"/>
      <c r="B198" s="1102"/>
      <c r="C198" s="1122"/>
      <c r="D198" s="82"/>
      <c r="E198" s="1102"/>
      <c r="F198" s="1103"/>
      <c r="G198" s="1093"/>
      <c r="H198" s="1703" t="s">
        <v>2056</v>
      </c>
      <c r="I198" s="1703"/>
      <c r="J198" s="1703"/>
      <c r="K198" s="1703"/>
      <c r="L198" s="1704"/>
      <c r="M198" s="119" t="s">
        <v>93</v>
      </c>
      <c r="N198" s="1660"/>
      <c r="O198" s="1656"/>
      <c r="P198" s="421">
        <v>198</v>
      </c>
      <c r="S198" s="434"/>
      <c r="T198" s="227"/>
      <c r="U198" s="1470"/>
      <c r="W198" s="84"/>
    </row>
    <row r="199" spans="1:23" ht="13.5" customHeight="1" thickBot="1" x14ac:dyDescent="0.2">
      <c r="A199" s="191"/>
      <c r="B199" s="1102"/>
      <c r="C199" s="1122"/>
      <c r="D199" s="82"/>
      <c r="E199" s="1102"/>
      <c r="F199" s="1701" t="s">
        <v>1864</v>
      </c>
      <c r="G199" s="1677"/>
      <c r="H199" s="1677"/>
      <c r="I199" s="1677"/>
      <c r="J199" s="1677"/>
      <c r="K199" s="1677"/>
      <c r="L199" s="1736"/>
      <c r="M199" s="119" t="s">
        <v>575</v>
      </c>
      <c r="N199" s="403">
        <v>1</v>
      </c>
      <c r="O199" s="1166" t="s">
        <v>1842</v>
      </c>
      <c r="P199" s="421">
        <v>199</v>
      </c>
      <c r="Q199" s="422" t="str">
        <f t="shared" ref="Q199:Q203" si="39">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199="","未入力あり","✔"),""))</f>
        <v>✔</v>
      </c>
      <c r="R199" s="434"/>
      <c r="S199" s="422" t="str">
        <f>IF(N199="","",IF(N199&gt;=1,"○","×"))</f>
        <v>○</v>
      </c>
      <c r="T199" s="227"/>
      <c r="U199" s="1470"/>
      <c r="W199" s="84"/>
    </row>
    <row r="200" spans="1:23" ht="13.5" customHeight="1" thickBot="1" x14ac:dyDescent="0.2">
      <c r="A200" s="191"/>
      <c r="B200" s="1102"/>
      <c r="C200" s="1122"/>
      <c r="D200" s="82"/>
      <c r="E200" s="1102"/>
      <c r="F200" s="1106"/>
      <c r="G200" s="1132"/>
      <c r="H200" s="1547"/>
      <c r="I200" s="1547"/>
      <c r="J200" s="1547"/>
      <c r="K200" s="1547"/>
      <c r="L200" s="1493" t="s">
        <v>2043</v>
      </c>
      <c r="M200" s="119" t="s">
        <v>575</v>
      </c>
      <c r="N200" s="8" t="s">
        <v>2309</v>
      </c>
      <c r="O200" s="206" t="s">
        <v>587</v>
      </c>
      <c r="P200" s="421">
        <v>200</v>
      </c>
      <c r="Q200" s="422" t="str">
        <f t="shared" si="39"/>
        <v>✔</v>
      </c>
      <c r="R200" s="434"/>
      <c r="S200" s="422" t="str">
        <f t="shared" ref="S200" si="40">IF(N200="","",IF(N200="はい","○","×"))</f>
        <v>○</v>
      </c>
      <c r="T200" s="227"/>
      <c r="U200" s="1470"/>
      <c r="W200" s="84"/>
    </row>
    <row r="201" spans="1:23" ht="13.5" customHeight="1" thickBot="1" x14ac:dyDescent="0.2">
      <c r="A201" s="191"/>
      <c r="B201" s="1102"/>
      <c r="C201" s="1122"/>
      <c r="D201" s="82"/>
      <c r="E201" s="1102"/>
      <c r="F201" s="1106"/>
      <c r="G201" s="1230"/>
      <c r="H201" s="1547"/>
      <c r="I201" s="1547"/>
      <c r="J201" s="1547"/>
      <c r="K201" s="1547"/>
      <c r="L201" s="1212" t="s">
        <v>1109</v>
      </c>
      <c r="M201" s="119" t="s">
        <v>1644</v>
      </c>
      <c r="N201" s="403">
        <v>1</v>
      </c>
      <c r="O201" s="436" t="s">
        <v>1098</v>
      </c>
      <c r="P201" s="421">
        <v>201</v>
      </c>
      <c r="Q201" s="422" t="str">
        <f t="shared" si="39"/>
        <v>✔</v>
      </c>
      <c r="R201" s="434"/>
      <c r="S201" s="434"/>
      <c r="T201" s="227"/>
      <c r="U201" s="1470"/>
      <c r="W201" s="84"/>
    </row>
    <row r="202" spans="1:23" ht="13.5" customHeight="1" thickBot="1" x14ac:dyDescent="0.2">
      <c r="A202" s="191"/>
      <c r="B202" s="1102"/>
      <c r="C202" s="1122"/>
      <c r="D202" s="82"/>
      <c r="E202" s="1102"/>
      <c r="F202" s="1106"/>
      <c r="G202" s="1132"/>
      <c r="H202" s="1547"/>
      <c r="I202" s="1547"/>
      <c r="J202" s="1547"/>
      <c r="K202" s="1547"/>
      <c r="L202" s="1493" t="s">
        <v>2044</v>
      </c>
      <c r="M202" s="119" t="s">
        <v>575</v>
      </c>
      <c r="N202" s="8" t="s">
        <v>2320</v>
      </c>
      <c r="O202" s="206" t="s">
        <v>587</v>
      </c>
      <c r="P202" s="421">
        <v>202</v>
      </c>
      <c r="Q202" s="422" t="str">
        <f t="shared" si="39"/>
        <v>✔</v>
      </c>
      <c r="R202" s="434"/>
      <c r="S202" s="422" t="str">
        <f t="shared" ref="S202" si="41">IF(N202="","",IF(N202="はい","○","×"))</f>
        <v>×</v>
      </c>
      <c r="T202" s="227"/>
      <c r="U202" s="1470"/>
      <c r="W202" s="84"/>
    </row>
    <row r="203" spans="1:23" ht="13.5" customHeight="1" thickBot="1" x14ac:dyDescent="0.2">
      <c r="A203" s="191"/>
      <c r="B203" s="1102"/>
      <c r="C203" s="1122"/>
      <c r="D203" s="82"/>
      <c r="E203" s="1102"/>
      <c r="F203" s="1106"/>
      <c r="G203" s="1230"/>
      <c r="H203" s="1547"/>
      <c r="I203" s="1547"/>
      <c r="J203" s="1547"/>
      <c r="K203" s="1547"/>
      <c r="L203" s="1212" t="s">
        <v>1109</v>
      </c>
      <c r="M203" s="119" t="s">
        <v>1623</v>
      </c>
      <c r="N203" s="403">
        <v>0</v>
      </c>
      <c r="O203" s="1024" t="s">
        <v>1098</v>
      </c>
      <c r="P203" s="421">
        <v>203</v>
      </c>
      <c r="Q203" s="422" t="str">
        <f t="shared" si="39"/>
        <v>✔</v>
      </c>
      <c r="R203" s="434"/>
      <c r="S203" s="434"/>
      <c r="T203" s="227"/>
      <c r="U203" s="1470"/>
      <c r="W203" s="84"/>
    </row>
    <row r="204" spans="1:23" ht="24" customHeight="1" thickBot="1" x14ac:dyDescent="0.2">
      <c r="A204" s="191"/>
      <c r="B204" s="1102"/>
      <c r="C204" s="1122"/>
      <c r="D204" s="82"/>
      <c r="E204" s="1102"/>
      <c r="F204" s="1106"/>
      <c r="G204" s="1279"/>
      <c r="H204" s="1741" t="s">
        <v>2056</v>
      </c>
      <c r="I204" s="1741"/>
      <c r="J204" s="1741"/>
      <c r="K204" s="1741"/>
      <c r="L204" s="1742"/>
      <c r="M204" s="119" t="s">
        <v>93</v>
      </c>
      <c r="N204" s="1660"/>
      <c r="O204" s="1656"/>
      <c r="P204" s="421">
        <v>204</v>
      </c>
      <c r="S204" s="434"/>
      <c r="T204" s="227"/>
      <c r="U204" s="1470"/>
      <c r="W204" s="84"/>
    </row>
    <row r="205" spans="1:23" ht="13.5" customHeight="1" thickBot="1" x14ac:dyDescent="0.2">
      <c r="A205" s="191"/>
      <c r="B205" s="1102"/>
      <c r="C205" s="1122"/>
      <c r="D205" s="82"/>
      <c r="E205" s="1102"/>
      <c r="F205" s="1663" t="s">
        <v>2236</v>
      </c>
      <c r="G205" s="1661"/>
      <c r="H205" s="1661"/>
      <c r="I205" s="1661"/>
      <c r="J205" s="1661"/>
      <c r="K205" s="1661"/>
      <c r="L205" s="1662"/>
      <c r="M205" s="507" t="s">
        <v>48</v>
      </c>
      <c r="N205" s="1524" t="s">
        <v>744</v>
      </c>
      <c r="O205" s="439"/>
      <c r="P205" s="421">
        <v>205</v>
      </c>
      <c r="S205" s="434"/>
      <c r="T205" s="227"/>
      <c r="U205" s="1470"/>
      <c r="W205" s="84"/>
    </row>
    <row r="206" spans="1:23" ht="13.5" customHeight="1" thickBot="1" x14ac:dyDescent="0.2">
      <c r="A206" s="191"/>
      <c r="B206" s="1102"/>
      <c r="C206" s="1122"/>
      <c r="D206" s="82"/>
      <c r="E206" s="1110" t="s">
        <v>55</v>
      </c>
      <c r="F206" s="1680" t="s">
        <v>1865</v>
      </c>
      <c r="G206" s="1680"/>
      <c r="H206" s="1680"/>
      <c r="I206" s="1680"/>
      <c r="J206" s="1680"/>
      <c r="K206" s="1680"/>
      <c r="L206" s="1681"/>
      <c r="M206" s="1219" t="s">
        <v>711</v>
      </c>
      <c r="N206" s="403">
        <v>3</v>
      </c>
      <c r="O206" s="1166" t="s">
        <v>1842</v>
      </c>
      <c r="P206" s="421">
        <v>206</v>
      </c>
      <c r="Q206" s="422" t="str">
        <f t="shared" ref="Q206:Q211" si="42">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206="","未入力あり","✔"),""))</f>
        <v>✔</v>
      </c>
      <c r="R206" s="434"/>
      <c r="S206" s="422" t="str">
        <f>IF(N206="","",IF(N206&gt;=1,"○","×"))</f>
        <v>○</v>
      </c>
      <c r="T206" s="227"/>
      <c r="U206" s="1470"/>
      <c r="W206" s="84"/>
    </row>
    <row r="207" spans="1:23" ht="13.5" customHeight="1" thickBot="1" x14ac:dyDescent="0.2">
      <c r="A207" s="191"/>
      <c r="B207" s="1102"/>
      <c r="C207" s="1122"/>
      <c r="D207" s="82"/>
      <c r="E207" s="1102"/>
      <c r="F207" s="82"/>
      <c r="G207" s="1220"/>
      <c r="H207" s="1548"/>
      <c r="I207" s="1547"/>
      <c r="J207" s="1547"/>
      <c r="K207" s="1547"/>
      <c r="L207" s="1212" t="s">
        <v>707</v>
      </c>
      <c r="M207" s="119" t="s">
        <v>80</v>
      </c>
      <c r="N207" s="403">
        <v>3</v>
      </c>
      <c r="O207" s="206" t="s">
        <v>54</v>
      </c>
      <c r="P207" s="421">
        <v>207</v>
      </c>
      <c r="Q207" s="422" t="str">
        <f t="shared" si="42"/>
        <v>✔</v>
      </c>
      <c r="R207" s="434"/>
      <c r="S207" s="434"/>
      <c r="T207" s="227"/>
      <c r="U207" s="1470"/>
      <c r="W207" s="84"/>
    </row>
    <row r="208" spans="1:23" ht="13.5" customHeight="1" thickBot="1" x14ac:dyDescent="0.2">
      <c r="A208" s="191"/>
      <c r="B208" s="1102"/>
      <c r="C208" s="1122"/>
      <c r="D208" s="82"/>
      <c r="E208" s="1102"/>
      <c r="F208" s="82"/>
      <c r="G208" s="1220"/>
      <c r="H208" s="1548"/>
      <c r="I208" s="1547"/>
      <c r="J208" s="1547"/>
      <c r="K208" s="1547"/>
      <c r="L208" s="1212" t="s">
        <v>708</v>
      </c>
      <c r="M208" s="119" t="s">
        <v>80</v>
      </c>
      <c r="N208" s="403">
        <v>2</v>
      </c>
      <c r="O208" s="206" t="s">
        <v>54</v>
      </c>
      <c r="P208" s="421">
        <v>208</v>
      </c>
      <c r="Q208" s="422" t="str">
        <f t="shared" si="42"/>
        <v>✔</v>
      </c>
      <c r="R208" s="434"/>
      <c r="S208" s="434"/>
      <c r="T208" s="227"/>
      <c r="U208" s="1470"/>
      <c r="W208" s="84"/>
    </row>
    <row r="209" spans="1:23" ht="13.5" customHeight="1" thickBot="1" x14ac:dyDescent="0.2">
      <c r="A209" s="191"/>
      <c r="B209" s="1102"/>
      <c r="C209" s="1122"/>
      <c r="D209" s="82"/>
      <c r="E209" s="1102"/>
      <c r="F209" s="82"/>
      <c r="G209" s="1190"/>
      <c r="H209" s="1548"/>
      <c r="I209" s="1547"/>
      <c r="J209" s="1547"/>
      <c r="K209" s="1547"/>
      <c r="L209" s="1212" t="s">
        <v>707</v>
      </c>
      <c r="M209" s="119" t="s">
        <v>80</v>
      </c>
      <c r="N209" s="403">
        <v>2</v>
      </c>
      <c r="O209" s="206" t="s">
        <v>54</v>
      </c>
      <c r="P209" s="421">
        <v>209</v>
      </c>
      <c r="Q209" s="422" t="str">
        <f t="shared" si="42"/>
        <v>✔</v>
      </c>
      <c r="R209" s="434"/>
      <c r="S209" s="434"/>
      <c r="T209" s="227"/>
      <c r="U209" s="1470"/>
      <c r="W209" s="84"/>
    </row>
    <row r="210" spans="1:23" ht="13.5" customHeight="1" thickBot="1" x14ac:dyDescent="0.2">
      <c r="A210" s="191"/>
      <c r="B210" s="1102"/>
      <c r="C210" s="1122"/>
      <c r="D210" s="82"/>
      <c r="E210" s="1102"/>
      <c r="F210" s="1095"/>
      <c r="G210" s="1675" t="s">
        <v>2085</v>
      </c>
      <c r="H210" s="1661"/>
      <c r="I210" s="1661"/>
      <c r="J210" s="1661"/>
      <c r="K210" s="1661"/>
      <c r="L210" s="1662"/>
      <c r="M210" s="119" t="s">
        <v>575</v>
      </c>
      <c r="N210" s="8" t="s">
        <v>2309</v>
      </c>
      <c r="O210" s="168" t="s">
        <v>587</v>
      </c>
      <c r="P210" s="421">
        <v>210</v>
      </c>
      <c r="Q210" s="422" t="str">
        <f t="shared" si="42"/>
        <v>✔</v>
      </c>
      <c r="R210" s="434"/>
      <c r="S210" s="422" t="str">
        <f t="shared" ref="S210" si="43">IF(N210="","",IF(N210="はい","○","×"))</f>
        <v>○</v>
      </c>
      <c r="T210" s="227"/>
      <c r="U210" s="1470"/>
      <c r="W210" s="84"/>
    </row>
    <row r="211" spans="1:23" ht="13.5" customHeight="1" thickBot="1" x14ac:dyDescent="0.2">
      <c r="A211" s="191"/>
      <c r="B211" s="1102"/>
      <c r="C211" s="1122"/>
      <c r="D211" s="82"/>
      <c r="E211" s="1102"/>
      <c r="F211" s="1095"/>
      <c r="G211" s="192"/>
      <c r="H211" s="1548"/>
      <c r="I211" s="1547"/>
      <c r="J211" s="1547"/>
      <c r="K211" s="1547"/>
      <c r="L211" s="1212" t="s">
        <v>2057</v>
      </c>
      <c r="M211" s="119" t="s">
        <v>1621</v>
      </c>
      <c r="N211" s="403">
        <v>3</v>
      </c>
      <c r="O211" s="1025" t="s">
        <v>1098</v>
      </c>
      <c r="P211" s="421">
        <v>211</v>
      </c>
      <c r="Q211" s="422" t="str">
        <f t="shared" si="42"/>
        <v>✔</v>
      </c>
      <c r="R211" s="434"/>
      <c r="S211" s="434"/>
      <c r="T211" s="227"/>
      <c r="U211" s="1470"/>
      <c r="W211" s="84"/>
    </row>
    <row r="212" spans="1:23" ht="27.75" customHeight="1" thickBot="1" x14ac:dyDescent="0.2">
      <c r="A212" s="191"/>
      <c r="B212" s="1102"/>
      <c r="C212" s="1122"/>
      <c r="D212" s="82"/>
      <c r="E212" s="1103"/>
      <c r="F212" s="1096"/>
      <c r="G212" s="1210"/>
      <c r="H212" s="1702" t="s">
        <v>2058</v>
      </c>
      <c r="I212" s="1703"/>
      <c r="J212" s="1703"/>
      <c r="K212" s="1703"/>
      <c r="L212" s="1704"/>
      <c r="M212" s="119" t="s">
        <v>93</v>
      </c>
      <c r="N212" s="1660"/>
      <c r="O212" s="1656"/>
      <c r="P212" s="421">
        <v>212</v>
      </c>
      <c r="S212" s="434"/>
      <c r="T212" s="227"/>
      <c r="U212" s="1470"/>
      <c r="W212" s="84"/>
    </row>
    <row r="213" spans="1:23" ht="11.25" thickBot="1" x14ac:dyDescent="0.2">
      <c r="A213" s="191"/>
      <c r="B213" s="1102"/>
      <c r="C213" s="1122"/>
      <c r="D213" s="1111" t="s">
        <v>403</v>
      </c>
      <c r="E213" s="1213"/>
      <c r="F213" s="1111"/>
      <c r="G213" s="1557"/>
      <c r="H213" s="1558"/>
      <c r="I213" s="1558"/>
      <c r="J213" s="1558"/>
      <c r="K213" s="1558"/>
      <c r="L213" s="1558"/>
      <c r="M213" s="1221"/>
      <c r="N213" s="1180" t="s">
        <v>454</v>
      </c>
      <c r="O213" s="1181" t="s">
        <v>454</v>
      </c>
      <c r="P213" s="421">
        <v>213</v>
      </c>
      <c r="S213" s="434"/>
      <c r="T213" s="227"/>
      <c r="U213" s="1470"/>
      <c r="W213" s="84"/>
    </row>
    <row r="214" spans="1:23" ht="18.75" customHeight="1" thickBot="1" x14ac:dyDescent="0.2">
      <c r="A214" s="191"/>
      <c r="B214" s="1102"/>
      <c r="C214" s="1122"/>
      <c r="D214" s="82"/>
      <c r="E214" s="1094" t="s">
        <v>265</v>
      </c>
      <c r="F214" s="1661" t="s">
        <v>1550</v>
      </c>
      <c r="G214" s="1661"/>
      <c r="H214" s="1661"/>
      <c r="I214" s="1661"/>
      <c r="J214" s="1661"/>
      <c r="K214" s="1661"/>
      <c r="L214" s="1662"/>
      <c r="M214" s="119" t="s">
        <v>40</v>
      </c>
      <c r="N214" s="8" t="s">
        <v>2309</v>
      </c>
      <c r="O214" s="168" t="s">
        <v>587</v>
      </c>
      <c r="P214" s="421">
        <v>214</v>
      </c>
      <c r="Q214"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214="","未入力あり","✔"),""))</f>
        <v>✔</v>
      </c>
      <c r="R214" s="434"/>
      <c r="S214" s="422" t="str">
        <f t="shared" ref="S214:S215" si="44">IF(N214="","",IF(N214="はい","○","×"))</f>
        <v>○</v>
      </c>
      <c r="T214" s="227"/>
      <c r="U214" s="1470"/>
      <c r="W214" s="84"/>
    </row>
    <row r="215" spans="1:23" ht="62.45" customHeight="1" thickBot="1" x14ac:dyDescent="0.2">
      <c r="A215" s="191"/>
      <c r="B215" s="1122"/>
      <c r="C215" s="1123"/>
      <c r="D215" s="92"/>
      <c r="E215" s="1094" t="s">
        <v>448</v>
      </c>
      <c r="F215" s="1661" t="s">
        <v>941</v>
      </c>
      <c r="G215" s="1661"/>
      <c r="H215" s="1661"/>
      <c r="I215" s="1661"/>
      <c r="J215" s="1661"/>
      <c r="K215" s="1661"/>
      <c r="L215" s="1662"/>
      <c r="M215" s="119" t="s">
        <v>211</v>
      </c>
      <c r="N215" s="8" t="s">
        <v>2309</v>
      </c>
      <c r="O215" s="168" t="s">
        <v>587</v>
      </c>
      <c r="P215" s="421">
        <v>215</v>
      </c>
      <c r="Q215"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215="","未入力あり","✔"),""))</f>
        <v>✔</v>
      </c>
      <c r="R215" s="434"/>
      <c r="S215" s="422" t="str">
        <f t="shared" si="44"/>
        <v>○</v>
      </c>
      <c r="T215" s="227"/>
      <c r="U215" s="1470"/>
      <c r="W215" s="84"/>
    </row>
    <row r="216" spans="1:23" ht="13.5" customHeight="1" x14ac:dyDescent="0.15">
      <c r="A216" s="1250"/>
      <c r="B216" s="1122"/>
      <c r="C216" s="1142" t="s">
        <v>404</v>
      </c>
      <c r="D216" s="1142"/>
      <c r="E216" s="193"/>
      <c r="F216" s="193"/>
      <c r="G216" s="193"/>
      <c r="H216" s="184"/>
      <c r="I216" s="184"/>
      <c r="J216" s="184"/>
      <c r="K216" s="184"/>
      <c r="L216" s="184"/>
      <c r="M216" s="95"/>
      <c r="N216" s="110"/>
      <c r="O216" s="96"/>
      <c r="P216" s="421">
        <v>216</v>
      </c>
      <c r="S216" s="434"/>
      <c r="T216" s="227"/>
      <c r="U216" s="1470"/>
      <c r="W216" s="84"/>
    </row>
    <row r="217" spans="1:23" ht="13.5" customHeight="1" thickBot="1" x14ac:dyDescent="0.2">
      <c r="A217" s="191"/>
      <c r="B217" s="1122"/>
      <c r="C217" s="82"/>
      <c r="D217" s="1107" t="s">
        <v>421</v>
      </c>
      <c r="E217" s="1213"/>
      <c r="F217" s="1107"/>
      <c r="G217" s="186"/>
      <c r="H217" s="189"/>
      <c r="I217" s="189"/>
      <c r="J217" s="189"/>
      <c r="K217" s="189"/>
      <c r="L217" s="189"/>
      <c r="M217" s="97"/>
      <c r="N217" s="98" t="s">
        <v>454</v>
      </c>
      <c r="O217" s="99" t="s">
        <v>454</v>
      </c>
      <c r="P217" s="421">
        <v>217</v>
      </c>
      <c r="S217" s="434"/>
      <c r="T217" s="227"/>
      <c r="U217" s="1470"/>
      <c r="W217" s="84"/>
    </row>
    <row r="218" spans="1:23" ht="13.5" customHeight="1" thickBot="1" x14ac:dyDescent="0.2">
      <c r="A218" s="191"/>
      <c r="B218" s="1122"/>
      <c r="C218" s="82"/>
      <c r="D218" s="1102"/>
      <c r="E218" s="1097" t="s">
        <v>265</v>
      </c>
      <c r="F218" s="1676" t="s">
        <v>1866</v>
      </c>
      <c r="G218" s="1676"/>
      <c r="H218" s="1676"/>
      <c r="I218" s="1676"/>
      <c r="J218" s="1676"/>
      <c r="K218" s="1676"/>
      <c r="L218" s="1693"/>
      <c r="M218" s="85" t="s">
        <v>319</v>
      </c>
      <c r="N218" s="8" t="s">
        <v>2309</v>
      </c>
      <c r="O218" s="170" t="s">
        <v>587</v>
      </c>
      <c r="P218" s="421">
        <v>218</v>
      </c>
      <c r="Q218" s="422" t="str">
        <f t="shared" ref="Q218:Q225" si="45">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218="","未入力あり","✔"),""))</f>
        <v>✔</v>
      </c>
      <c r="R218" s="434"/>
      <c r="S218" s="422" t="str">
        <f t="shared" ref="S218:S220" si="46">IF(N218="","",IF(N218="はい","○","×"))</f>
        <v>○</v>
      </c>
      <c r="T218" s="227"/>
      <c r="U218" s="1470"/>
      <c r="W218" s="84"/>
    </row>
    <row r="219" spans="1:23" ht="13.5" customHeight="1" thickBot="1" x14ac:dyDescent="0.2">
      <c r="A219" s="191"/>
      <c r="B219" s="1122"/>
      <c r="C219" s="82"/>
      <c r="D219" s="1102"/>
      <c r="E219" s="1097" t="s">
        <v>448</v>
      </c>
      <c r="F219" s="1680" t="s">
        <v>310</v>
      </c>
      <c r="G219" s="1680"/>
      <c r="H219" s="1680"/>
      <c r="I219" s="1680"/>
      <c r="J219" s="1680"/>
      <c r="K219" s="1680"/>
      <c r="L219" s="1681"/>
      <c r="M219" s="85" t="s">
        <v>319</v>
      </c>
      <c r="N219" s="8" t="s">
        <v>2309</v>
      </c>
      <c r="O219" s="170" t="s">
        <v>587</v>
      </c>
      <c r="P219" s="421">
        <v>219</v>
      </c>
      <c r="Q219" s="422" t="str">
        <f t="shared" si="45"/>
        <v>✔</v>
      </c>
      <c r="R219" s="434"/>
      <c r="S219" s="422" t="str">
        <f t="shared" si="46"/>
        <v>○</v>
      </c>
      <c r="T219" s="227"/>
      <c r="U219" s="1470"/>
      <c r="W219" s="84"/>
    </row>
    <row r="220" spans="1:23" ht="13.5" customHeight="1" thickBot="1" x14ac:dyDescent="0.2">
      <c r="A220" s="191"/>
      <c r="B220" s="1122"/>
      <c r="C220" s="82"/>
      <c r="D220" s="1102"/>
      <c r="E220" s="1092" t="s">
        <v>258</v>
      </c>
      <c r="F220" s="1691" t="s">
        <v>1534</v>
      </c>
      <c r="G220" s="1691"/>
      <c r="H220" s="1691"/>
      <c r="I220" s="1691"/>
      <c r="J220" s="1691"/>
      <c r="K220" s="1691"/>
      <c r="L220" s="1692"/>
      <c r="M220" s="85" t="s">
        <v>1535</v>
      </c>
      <c r="N220" s="8" t="s">
        <v>2309</v>
      </c>
      <c r="O220" s="170" t="s">
        <v>587</v>
      </c>
      <c r="P220" s="421">
        <v>220</v>
      </c>
      <c r="Q220" s="422" t="str">
        <f t="shared" si="45"/>
        <v>✔</v>
      </c>
      <c r="R220" s="434"/>
      <c r="S220" s="422" t="str">
        <f t="shared" si="46"/>
        <v>○</v>
      </c>
      <c r="T220" s="227"/>
      <c r="U220" s="1470"/>
      <c r="W220" s="84"/>
    </row>
    <row r="221" spans="1:23" ht="13.5" customHeight="1" thickBot="1" x14ac:dyDescent="0.2">
      <c r="A221" s="191"/>
      <c r="B221" s="1122"/>
      <c r="C221" s="82"/>
      <c r="D221" s="1102"/>
      <c r="E221" s="1097" t="s">
        <v>259</v>
      </c>
      <c r="F221" s="1680" t="s">
        <v>728</v>
      </c>
      <c r="G221" s="1661"/>
      <c r="H221" s="1661"/>
      <c r="I221" s="1661"/>
      <c r="J221" s="1661"/>
      <c r="K221" s="1661"/>
      <c r="L221" s="1662"/>
      <c r="M221" s="85" t="s">
        <v>80</v>
      </c>
      <c r="N221" s="8" t="s">
        <v>2309</v>
      </c>
      <c r="O221" s="168" t="s">
        <v>587</v>
      </c>
      <c r="P221" s="421">
        <v>221</v>
      </c>
      <c r="Q221" s="422" t="str">
        <f t="shared" si="45"/>
        <v>✔</v>
      </c>
      <c r="R221" s="434"/>
      <c r="S221" s="434"/>
      <c r="T221" s="227"/>
      <c r="U221" s="1470"/>
      <c r="W221" s="84"/>
    </row>
    <row r="222" spans="1:23" ht="13.5" customHeight="1" thickBot="1" x14ac:dyDescent="0.2">
      <c r="A222" s="191"/>
      <c r="B222" s="1122"/>
      <c r="C222" s="82"/>
      <c r="D222" s="1102"/>
      <c r="E222" s="1103"/>
      <c r="F222" s="1096"/>
      <c r="G222" s="1663" t="s">
        <v>1694</v>
      </c>
      <c r="H222" s="1661"/>
      <c r="I222" s="1661"/>
      <c r="J222" s="1661"/>
      <c r="K222" s="1661"/>
      <c r="L222" s="1662"/>
      <c r="M222" s="1331" t="str">
        <f>IF(N221="はい","A",IF(N221="いいえ","-","A／-"))</f>
        <v>A</v>
      </c>
      <c r="N222" s="8" t="s">
        <v>2309</v>
      </c>
      <c r="O222" s="168" t="s">
        <v>1695</v>
      </c>
      <c r="P222" s="421">
        <v>222</v>
      </c>
      <c r="Q222" s="422" t="str">
        <f t="shared" si="45"/>
        <v>✔</v>
      </c>
      <c r="R222" s="434"/>
      <c r="S222" s="1289" t="str">
        <f>IF(AND(M222="A",N222="はい"),"○",IF(AND(M222="A",N222&lt;&gt;""),"×",""))</f>
        <v>○</v>
      </c>
      <c r="T222" s="227"/>
      <c r="U222" s="1470"/>
      <c r="W222" s="84"/>
    </row>
    <row r="223" spans="1:23" ht="13.5" customHeight="1" thickBot="1" x14ac:dyDescent="0.2">
      <c r="A223" s="191"/>
      <c r="B223" s="1122"/>
      <c r="C223" s="82"/>
      <c r="D223" s="1102"/>
      <c r="E223" s="1092" t="s">
        <v>260</v>
      </c>
      <c r="F223" s="1661" t="s">
        <v>311</v>
      </c>
      <c r="G223" s="1661"/>
      <c r="H223" s="1661"/>
      <c r="I223" s="1661"/>
      <c r="J223" s="1661"/>
      <c r="K223" s="1661"/>
      <c r="L223" s="1662"/>
      <c r="M223" s="85" t="s">
        <v>81</v>
      </c>
      <c r="N223" s="8" t="s">
        <v>2309</v>
      </c>
      <c r="O223" s="168" t="s">
        <v>587</v>
      </c>
      <c r="P223" s="421">
        <v>223</v>
      </c>
      <c r="Q223" s="422" t="str">
        <f t="shared" si="45"/>
        <v>✔</v>
      </c>
      <c r="R223" s="434"/>
      <c r="S223" s="422" t="str">
        <f t="shared" ref="S223:S225" si="47">IF(N223="","",IF(N223="はい","○","×"))</f>
        <v>○</v>
      </c>
      <c r="T223" s="227"/>
      <c r="U223" s="1470"/>
      <c r="W223" s="84"/>
    </row>
    <row r="224" spans="1:23" ht="18.75" customHeight="1" thickBot="1" x14ac:dyDescent="0.2">
      <c r="A224" s="191"/>
      <c r="B224" s="1122"/>
      <c r="C224" s="82"/>
      <c r="D224" s="1102"/>
      <c r="E224" s="1094" t="s">
        <v>261</v>
      </c>
      <c r="F224" s="1661" t="s">
        <v>193</v>
      </c>
      <c r="G224" s="1661"/>
      <c r="H224" s="1661"/>
      <c r="I224" s="1661"/>
      <c r="J224" s="1661"/>
      <c r="K224" s="1661"/>
      <c r="L224" s="1662"/>
      <c r="M224" s="85" t="s">
        <v>81</v>
      </c>
      <c r="N224" s="8" t="s">
        <v>2309</v>
      </c>
      <c r="O224" s="168" t="s">
        <v>587</v>
      </c>
      <c r="P224" s="421">
        <v>224</v>
      </c>
      <c r="Q224" s="422" t="str">
        <f t="shared" si="45"/>
        <v>✔</v>
      </c>
      <c r="R224" s="434"/>
      <c r="S224" s="422" t="str">
        <f t="shared" si="47"/>
        <v>○</v>
      </c>
      <c r="T224" s="227"/>
      <c r="U224" s="1470"/>
      <c r="W224" s="84"/>
    </row>
    <row r="225" spans="1:23" ht="13.5" customHeight="1" thickBot="1" x14ac:dyDescent="0.2">
      <c r="A225" s="191"/>
      <c r="B225" s="1122"/>
      <c r="C225" s="82"/>
      <c r="D225" s="1102"/>
      <c r="E225" s="1110" t="s">
        <v>262</v>
      </c>
      <c r="F225" s="1680" t="s">
        <v>422</v>
      </c>
      <c r="G225" s="1661"/>
      <c r="H225" s="1661"/>
      <c r="I225" s="1661"/>
      <c r="J225" s="1661"/>
      <c r="K225" s="1661"/>
      <c r="L225" s="1662"/>
      <c r="M225" s="85" t="s">
        <v>81</v>
      </c>
      <c r="N225" s="8" t="s">
        <v>2309</v>
      </c>
      <c r="O225" s="168" t="s">
        <v>587</v>
      </c>
      <c r="P225" s="421">
        <v>225</v>
      </c>
      <c r="Q225" s="422" t="str">
        <f t="shared" si="45"/>
        <v>✔</v>
      </c>
      <c r="R225" s="434"/>
      <c r="S225" s="422" t="str">
        <f t="shared" si="47"/>
        <v>○</v>
      </c>
      <c r="T225" s="227"/>
      <c r="U225" s="1470"/>
      <c r="W225" s="84"/>
    </row>
    <row r="226" spans="1:23" ht="13.5" customHeight="1" thickBot="1" x14ac:dyDescent="0.2">
      <c r="A226" s="191"/>
      <c r="B226" s="1122"/>
      <c r="C226" s="82"/>
      <c r="D226" s="1102"/>
      <c r="E226" s="1103"/>
      <c r="F226" s="1096"/>
      <c r="G226" s="1663" t="s">
        <v>2237</v>
      </c>
      <c r="H226" s="1661"/>
      <c r="I226" s="1661"/>
      <c r="J226" s="1661"/>
      <c r="K226" s="1661"/>
      <c r="L226" s="1662"/>
      <c r="M226" s="507" t="s">
        <v>78</v>
      </c>
      <c r="N226" s="1524" t="s">
        <v>287</v>
      </c>
      <c r="O226" s="438"/>
      <c r="P226" s="421">
        <v>226</v>
      </c>
      <c r="S226" s="434"/>
      <c r="T226" s="227"/>
      <c r="U226" s="1470"/>
      <c r="W226" s="84"/>
    </row>
    <row r="227" spans="1:23" ht="13.5" customHeight="1" thickBot="1" x14ac:dyDescent="0.2">
      <c r="A227" s="191"/>
      <c r="B227" s="1122"/>
      <c r="C227" s="82"/>
      <c r="D227" s="1111" t="s">
        <v>405</v>
      </c>
      <c r="E227" s="1213"/>
      <c r="F227" s="1111"/>
      <c r="G227" s="186"/>
      <c r="H227" s="189"/>
      <c r="I227" s="189"/>
      <c r="J227" s="189"/>
      <c r="K227" s="189"/>
      <c r="L227" s="189"/>
      <c r="M227" s="97"/>
      <c r="N227" s="171" t="s">
        <v>454</v>
      </c>
      <c r="O227" s="99" t="s">
        <v>454</v>
      </c>
      <c r="P227" s="421">
        <v>227</v>
      </c>
      <c r="S227" s="434"/>
      <c r="T227" s="227"/>
      <c r="U227" s="1470"/>
      <c r="W227" s="84"/>
    </row>
    <row r="228" spans="1:23" ht="13.5" customHeight="1" thickBot="1" x14ac:dyDescent="0.2">
      <c r="A228" s="191"/>
      <c r="B228" s="1122"/>
      <c r="C228" s="82"/>
      <c r="D228" s="1102"/>
      <c r="E228" s="1701" t="s">
        <v>312</v>
      </c>
      <c r="F228" s="1678"/>
      <c r="G228" s="1678"/>
      <c r="H228" s="1678"/>
      <c r="I228" s="1678"/>
      <c r="J228" s="1678"/>
      <c r="K228" s="1678"/>
      <c r="L228" s="1679"/>
      <c r="M228" s="85" t="s">
        <v>211</v>
      </c>
      <c r="N228" s="8" t="s">
        <v>2309</v>
      </c>
      <c r="O228" s="168" t="s">
        <v>587</v>
      </c>
      <c r="P228" s="421">
        <v>228</v>
      </c>
      <c r="Q228"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228="","未入力あり","✔"),""))</f>
        <v>✔</v>
      </c>
      <c r="R228" s="434"/>
      <c r="S228" s="422" t="str">
        <f t="shared" ref="S228" si="48">IF(N228="","",IF(N228="はい","○","×"))</f>
        <v>○</v>
      </c>
      <c r="T228" s="227"/>
      <c r="U228" s="1470"/>
      <c r="W228" s="84"/>
    </row>
    <row r="229" spans="1:23" ht="13.5" customHeight="1" thickBot="1" x14ac:dyDescent="0.2">
      <c r="A229" s="191"/>
      <c r="B229" s="1122"/>
      <c r="C229" s="82"/>
      <c r="D229" s="1102"/>
      <c r="E229" s="1229"/>
      <c r="F229" s="1663" t="s">
        <v>737</v>
      </c>
      <c r="G229" s="1661"/>
      <c r="H229" s="1661"/>
      <c r="I229" s="1661"/>
      <c r="J229" s="1661"/>
      <c r="K229" s="1661"/>
      <c r="L229" s="1662"/>
      <c r="M229" s="106" t="s">
        <v>355</v>
      </c>
      <c r="N229" s="8" t="s">
        <v>2309</v>
      </c>
      <c r="O229" s="168" t="s">
        <v>587</v>
      </c>
      <c r="P229" s="421">
        <v>229</v>
      </c>
      <c r="Q229"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229="","未入力あり","✔"),""))</f>
        <v>✔</v>
      </c>
      <c r="R229" s="434"/>
      <c r="S229" s="434"/>
      <c r="T229" s="227"/>
      <c r="U229" s="1470"/>
      <c r="W229" s="84"/>
    </row>
    <row r="230" spans="1:23" ht="13.5" customHeight="1" thickBot="1" x14ac:dyDescent="0.2">
      <c r="A230" s="191"/>
      <c r="B230" s="1122"/>
      <c r="C230" s="82"/>
      <c r="D230" s="1102"/>
      <c r="E230" s="1229"/>
      <c r="F230" s="1663" t="s">
        <v>356</v>
      </c>
      <c r="G230" s="1661"/>
      <c r="H230" s="1661"/>
      <c r="I230" s="1661"/>
      <c r="J230" s="1661"/>
      <c r="K230" s="1661"/>
      <c r="L230" s="1662"/>
      <c r="M230" s="106" t="s">
        <v>355</v>
      </c>
      <c r="N230" s="8" t="s">
        <v>2309</v>
      </c>
      <c r="O230" s="168" t="s">
        <v>587</v>
      </c>
      <c r="P230" s="421">
        <v>230</v>
      </c>
      <c r="Q230"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230="","未入力あり","✔"),""))</f>
        <v>✔</v>
      </c>
      <c r="R230" s="434"/>
      <c r="S230" s="434"/>
      <c r="T230" s="227"/>
      <c r="U230" s="1470"/>
      <c r="W230" s="84"/>
    </row>
    <row r="231" spans="1:23" ht="13.5" customHeight="1" thickBot="1" x14ac:dyDescent="0.2">
      <c r="A231" s="191"/>
      <c r="B231" s="1122"/>
      <c r="C231" s="82"/>
      <c r="D231" s="1111" t="s">
        <v>1681</v>
      </c>
      <c r="E231" s="1213"/>
      <c r="F231" s="1111"/>
      <c r="G231" s="1223"/>
      <c r="H231" s="1224"/>
      <c r="I231" s="1224"/>
      <c r="J231" s="1224"/>
      <c r="K231" s="1224"/>
      <c r="L231" s="1224"/>
      <c r="M231" s="97"/>
      <c r="N231" s="527" t="s">
        <v>447</v>
      </c>
      <c r="O231" s="99" t="s">
        <v>447</v>
      </c>
      <c r="P231" s="421">
        <v>231</v>
      </c>
      <c r="S231" s="434"/>
      <c r="T231" s="227"/>
      <c r="U231" s="1470"/>
      <c r="W231" s="84"/>
    </row>
    <row r="232" spans="1:23" ht="13.5" customHeight="1" thickBot="1" x14ac:dyDescent="0.2">
      <c r="A232" s="191"/>
      <c r="B232" s="1122"/>
      <c r="C232" s="82"/>
      <c r="D232" s="1102"/>
      <c r="E232" s="1663" t="s">
        <v>6</v>
      </c>
      <c r="F232" s="1661"/>
      <c r="G232" s="1661"/>
      <c r="H232" s="1661"/>
      <c r="I232" s="1661"/>
      <c r="J232" s="1661"/>
      <c r="K232" s="1661"/>
      <c r="L232" s="1662"/>
      <c r="M232" s="85" t="s">
        <v>78</v>
      </c>
      <c r="N232" s="8" t="s">
        <v>2309</v>
      </c>
      <c r="O232" s="168" t="s">
        <v>587</v>
      </c>
      <c r="P232" s="421">
        <v>232</v>
      </c>
      <c r="Q232" s="422" t="str">
        <f t="shared" ref="Q232:Q241" si="49">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232="","未入力あり","✔"),""))</f>
        <v>✔</v>
      </c>
      <c r="R232" s="434"/>
      <c r="S232" s="434"/>
      <c r="T232" s="227"/>
      <c r="U232" s="1470"/>
      <c r="W232" s="84"/>
    </row>
    <row r="233" spans="1:23" ht="13.5" customHeight="1" thickBot="1" x14ac:dyDescent="0.2">
      <c r="A233" s="191"/>
      <c r="B233" s="1122"/>
      <c r="C233" s="82"/>
      <c r="D233" s="1102"/>
      <c r="E233" s="1663" t="s">
        <v>2169</v>
      </c>
      <c r="F233" s="1661"/>
      <c r="G233" s="1661"/>
      <c r="H233" s="1661"/>
      <c r="I233" s="1661"/>
      <c r="J233" s="1661"/>
      <c r="K233" s="1661"/>
      <c r="L233" s="1662"/>
      <c r="M233" s="85" t="s">
        <v>78</v>
      </c>
      <c r="N233" s="8" t="s">
        <v>2320</v>
      </c>
      <c r="O233" s="168" t="s">
        <v>587</v>
      </c>
      <c r="P233" s="421">
        <v>233</v>
      </c>
      <c r="Q233" s="1503" t="str">
        <f t="shared" si="49"/>
        <v>✔</v>
      </c>
      <c r="R233" s="434"/>
      <c r="S233" s="434"/>
      <c r="T233" s="227"/>
      <c r="U233" s="1470"/>
      <c r="W233" s="84"/>
    </row>
    <row r="234" spans="1:23" ht="12.75" customHeight="1" thickBot="1" x14ac:dyDescent="0.2">
      <c r="A234" s="1109"/>
      <c r="B234" s="82"/>
      <c r="C234" s="1122"/>
      <c r="D234" s="1095"/>
      <c r="E234" s="1672"/>
      <c r="F234" s="1663" t="s">
        <v>2238</v>
      </c>
      <c r="G234" s="1664"/>
      <c r="H234" s="1664"/>
      <c r="I234" s="1664"/>
      <c r="J234" s="1664"/>
      <c r="K234" s="1664"/>
      <c r="L234" s="1665"/>
      <c r="M234" s="106" t="s">
        <v>78</v>
      </c>
      <c r="N234" s="1524" t="s">
        <v>284</v>
      </c>
      <c r="O234" s="444"/>
      <c r="P234" s="421">
        <v>234</v>
      </c>
      <c r="S234" s="434"/>
      <c r="T234" s="227"/>
      <c r="U234" s="1470"/>
      <c r="W234" s="84"/>
    </row>
    <row r="235" spans="1:23" ht="13.5" customHeight="1" thickBot="1" x14ac:dyDescent="0.2">
      <c r="A235" s="191"/>
      <c r="B235" s="1122"/>
      <c r="C235" s="82"/>
      <c r="D235" s="1102"/>
      <c r="E235" s="1673"/>
      <c r="F235" s="1663" t="s">
        <v>2267</v>
      </c>
      <c r="G235" s="1664"/>
      <c r="H235" s="1664"/>
      <c r="I235" s="1664"/>
      <c r="J235" s="1664"/>
      <c r="K235" s="1664"/>
      <c r="L235" s="1665"/>
      <c r="M235" s="85" t="s">
        <v>78</v>
      </c>
      <c r="N235" s="403">
        <v>0</v>
      </c>
      <c r="O235" s="168" t="s">
        <v>357</v>
      </c>
      <c r="P235" s="421">
        <v>235</v>
      </c>
      <c r="Q235" s="422" t="str">
        <f t="shared" si="49"/>
        <v>✔</v>
      </c>
      <c r="R235" s="434"/>
      <c r="S235" s="434"/>
      <c r="T235" s="227"/>
      <c r="U235" s="1470"/>
      <c r="W235" s="84"/>
    </row>
    <row r="236" spans="1:23" ht="18" customHeight="1" thickBot="1" x14ac:dyDescent="0.2">
      <c r="A236" s="191"/>
      <c r="B236" s="1122"/>
      <c r="C236" s="82"/>
      <c r="D236" s="1102"/>
      <c r="E236" s="1673"/>
      <c r="F236" s="1663" t="s">
        <v>2170</v>
      </c>
      <c r="G236" s="1664"/>
      <c r="H236" s="1664"/>
      <c r="I236" s="1664"/>
      <c r="J236" s="1664"/>
      <c r="K236" s="1664"/>
      <c r="L236" s="1665"/>
      <c r="M236" s="85" t="s">
        <v>78</v>
      </c>
      <c r="N236" s="403">
        <v>0</v>
      </c>
      <c r="O236" s="168" t="s">
        <v>357</v>
      </c>
      <c r="P236" s="421">
        <v>236</v>
      </c>
      <c r="Q236" s="422" t="str">
        <f t="shared" si="49"/>
        <v>✔</v>
      </c>
      <c r="R236" s="434"/>
      <c r="S236" s="434"/>
      <c r="T236" s="227"/>
      <c r="U236" s="1470"/>
      <c r="W236" s="84"/>
    </row>
    <row r="237" spans="1:23" ht="21" customHeight="1" thickBot="1" x14ac:dyDescent="0.2">
      <c r="A237" s="191"/>
      <c r="B237" s="1122"/>
      <c r="C237" s="82"/>
      <c r="D237" s="1102"/>
      <c r="E237" s="1674"/>
      <c r="F237" s="1663" t="s">
        <v>2109</v>
      </c>
      <c r="G237" s="1664"/>
      <c r="H237" s="1664"/>
      <c r="I237" s="1664"/>
      <c r="J237" s="1664"/>
      <c r="K237" s="1664"/>
      <c r="L237" s="1665"/>
      <c r="M237" s="85" t="s">
        <v>78</v>
      </c>
      <c r="N237" s="403">
        <v>0</v>
      </c>
      <c r="O237" s="168" t="s">
        <v>50</v>
      </c>
      <c r="P237" s="421">
        <v>237</v>
      </c>
      <c r="Q237" s="422" t="str">
        <f t="shared" si="49"/>
        <v>✔</v>
      </c>
      <c r="R237" s="434"/>
      <c r="S237" s="434"/>
      <c r="T237" s="227"/>
      <c r="U237" s="1470"/>
      <c r="W237" s="84"/>
    </row>
    <row r="238" spans="1:23" ht="13.5" customHeight="1" thickBot="1" x14ac:dyDescent="0.2">
      <c r="A238" s="191"/>
      <c r="B238" s="1122"/>
      <c r="C238" s="82"/>
      <c r="D238" s="1102"/>
      <c r="E238" s="1694" t="s">
        <v>1745</v>
      </c>
      <c r="F238" s="1678"/>
      <c r="G238" s="1678"/>
      <c r="H238" s="1678"/>
      <c r="I238" s="1678"/>
      <c r="J238" s="1678"/>
      <c r="K238" s="1678"/>
      <c r="L238" s="1679"/>
      <c r="M238" s="85" t="s">
        <v>78</v>
      </c>
      <c r="N238" s="8" t="s">
        <v>2320</v>
      </c>
      <c r="O238" s="168" t="s">
        <v>587</v>
      </c>
      <c r="P238" s="421">
        <v>238</v>
      </c>
      <c r="Q238" s="422" t="str">
        <f t="shared" si="49"/>
        <v>✔</v>
      </c>
      <c r="R238" s="434"/>
      <c r="S238" s="434"/>
      <c r="T238" s="227"/>
      <c r="U238" s="1470"/>
      <c r="W238" s="84"/>
    </row>
    <row r="239" spans="1:23" ht="13.5" customHeight="1" thickBot="1" x14ac:dyDescent="0.2">
      <c r="A239" s="191"/>
      <c r="B239" s="1122"/>
      <c r="C239" s="82"/>
      <c r="D239" s="1102"/>
      <c r="E239" s="1694" t="s">
        <v>9</v>
      </c>
      <c r="F239" s="1678"/>
      <c r="G239" s="1678"/>
      <c r="H239" s="1678"/>
      <c r="I239" s="1678"/>
      <c r="J239" s="1678"/>
      <c r="K239" s="1678"/>
      <c r="L239" s="1679"/>
      <c r="M239" s="85" t="s">
        <v>78</v>
      </c>
      <c r="N239" s="8" t="s">
        <v>2320</v>
      </c>
      <c r="O239" s="168" t="s">
        <v>587</v>
      </c>
      <c r="P239" s="421">
        <v>239</v>
      </c>
      <c r="Q239" s="422" t="str">
        <f t="shared" si="49"/>
        <v>✔</v>
      </c>
      <c r="R239" s="434"/>
      <c r="S239" s="434"/>
      <c r="T239" s="227"/>
      <c r="U239" s="1470"/>
      <c r="W239" s="84"/>
    </row>
    <row r="240" spans="1:23" ht="13.5" customHeight="1" thickBot="1" x14ac:dyDescent="0.2">
      <c r="A240" s="191"/>
      <c r="B240" s="1122"/>
      <c r="C240" s="82"/>
      <c r="D240" s="1102"/>
      <c r="E240" s="1675" t="s">
        <v>10</v>
      </c>
      <c r="F240" s="1680"/>
      <c r="G240" s="1680"/>
      <c r="H240" s="1680"/>
      <c r="I240" s="1680"/>
      <c r="J240" s="1680"/>
      <c r="K240" s="1680"/>
      <c r="L240" s="1681"/>
      <c r="M240" s="85" t="s">
        <v>78</v>
      </c>
      <c r="N240" s="8" t="s">
        <v>2320</v>
      </c>
      <c r="O240" s="168" t="s">
        <v>587</v>
      </c>
      <c r="P240" s="421">
        <v>240</v>
      </c>
      <c r="Q240" s="422" t="str">
        <f t="shared" si="49"/>
        <v>✔</v>
      </c>
      <c r="R240" s="434"/>
      <c r="S240" s="434"/>
      <c r="T240" s="227"/>
      <c r="U240" s="1470"/>
      <c r="W240" s="84"/>
    </row>
    <row r="241" spans="1:24" ht="22.15" customHeight="1" thickBot="1" x14ac:dyDescent="0.2">
      <c r="A241" s="191"/>
      <c r="B241" s="1123"/>
      <c r="C241" s="92"/>
      <c r="D241" s="1103"/>
      <c r="E241" s="1123"/>
      <c r="F241" s="1663" t="s">
        <v>1652</v>
      </c>
      <c r="G241" s="1661"/>
      <c r="H241" s="1661"/>
      <c r="I241" s="1661"/>
      <c r="J241" s="1661"/>
      <c r="K241" s="1661"/>
      <c r="L241" s="1662"/>
      <c r="M241" s="85" t="s">
        <v>78</v>
      </c>
      <c r="N241" s="403">
        <v>0</v>
      </c>
      <c r="O241" s="168" t="s">
        <v>13</v>
      </c>
      <c r="P241" s="421">
        <v>241</v>
      </c>
      <c r="Q241" s="422" t="str">
        <f t="shared" si="49"/>
        <v>✔</v>
      </c>
      <c r="R241" s="434"/>
      <c r="S241" s="434"/>
      <c r="T241" s="227"/>
      <c r="U241" s="1470"/>
      <c r="W241" s="84"/>
    </row>
    <row r="242" spans="1:24" ht="13.5" customHeight="1" thickBot="1" x14ac:dyDescent="0.2">
      <c r="A242" s="1250"/>
      <c r="B242" s="1225" t="s">
        <v>406</v>
      </c>
      <c r="C242" s="181"/>
      <c r="D242" s="181"/>
      <c r="E242" s="181"/>
      <c r="F242" s="181"/>
      <c r="G242" s="181"/>
      <c r="H242" s="182"/>
      <c r="I242" s="182"/>
      <c r="J242" s="182"/>
      <c r="K242" s="182"/>
      <c r="L242" s="182"/>
      <c r="M242" s="93"/>
      <c r="N242" s="111"/>
      <c r="O242" s="112"/>
      <c r="P242" s="421">
        <v>242</v>
      </c>
      <c r="S242" s="434"/>
      <c r="T242" s="227"/>
      <c r="U242" s="1470"/>
      <c r="W242" s="84"/>
    </row>
    <row r="243" spans="1:24" ht="13.5" customHeight="1" thickBot="1" x14ac:dyDescent="0.2">
      <c r="A243" s="1250"/>
      <c r="B243" s="1102"/>
      <c r="C243" s="1101" t="s">
        <v>82</v>
      </c>
      <c r="D243" s="82"/>
      <c r="E243" s="82"/>
      <c r="F243" s="82"/>
      <c r="G243" s="82"/>
      <c r="H243" s="1164"/>
      <c r="I243" s="1164"/>
      <c r="J243" s="1164"/>
      <c r="K243" s="1164"/>
      <c r="L243" s="1164"/>
      <c r="M243" s="85" t="s">
        <v>81</v>
      </c>
      <c r="N243" s="8" t="s">
        <v>2309</v>
      </c>
      <c r="O243" s="168" t="s">
        <v>587</v>
      </c>
      <c r="P243" s="421">
        <v>243</v>
      </c>
      <c r="Q243" s="422" t="str">
        <f t="shared" ref="Q243:Q251" si="50">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243="","未入力あり","✔"),""))</f>
        <v>✔</v>
      </c>
      <c r="R243" s="434"/>
      <c r="S243" s="422" t="str">
        <f t="shared" ref="S243" si="51">IF(N243="","",IF(N243="はい","○","×"))</f>
        <v>○</v>
      </c>
      <c r="T243" s="227"/>
      <c r="U243" s="1470"/>
      <c r="W243" s="84"/>
    </row>
    <row r="244" spans="1:24" ht="22.5" customHeight="1" thickBot="1" x14ac:dyDescent="0.2">
      <c r="A244" s="191"/>
      <c r="B244" s="1102"/>
      <c r="C244" s="1102"/>
      <c r="D244" s="1101" t="s">
        <v>215</v>
      </c>
      <c r="E244" s="1705" t="s">
        <v>942</v>
      </c>
      <c r="F244" s="1705"/>
      <c r="G244" s="1705"/>
      <c r="H244" s="1705"/>
      <c r="I244" s="1705"/>
      <c r="J244" s="1705"/>
      <c r="K244" s="1705"/>
      <c r="L244" s="1706"/>
      <c r="M244" s="108" t="s">
        <v>78</v>
      </c>
      <c r="N244" s="8" t="s">
        <v>2309</v>
      </c>
      <c r="O244" s="168" t="s">
        <v>587</v>
      </c>
      <c r="P244" s="421">
        <v>244</v>
      </c>
      <c r="Q244" s="422" t="str">
        <f t="shared" si="50"/>
        <v>✔</v>
      </c>
      <c r="R244" s="434"/>
      <c r="S244" s="434"/>
      <c r="T244" s="227"/>
      <c r="U244" s="1470"/>
      <c r="W244" s="84"/>
    </row>
    <row r="245" spans="1:24" ht="27" customHeight="1" thickBot="1" x14ac:dyDescent="0.2">
      <c r="A245" s="191"/>
      <c r="B245" s="1102"/>
      <c r="C245" s="1102"/>
      <c r="D245" s="1102"/>
      <c r="E245" s="1097" t="s">
        <v>265</v>
      </c>
      <c r="F245" s="1658" t="s">
        <v>2171</v>
      </c>
      <c r="G245" s="1658"/>
      <c r="H245" s="1658"/>
      <c r="I245" s="1658"/>
      <c r="J245" s="1658"/>
      <c r="K245" s="1658"/>
      <c r="L245" s="1659"/>
      <c r="M245" s="1242" t="s">
        <v>1916</v>
      </c>
      <c r="N245" s="403">
        <v>988</v>
      </c>
      <c r="O245" s="169" t="s">
        <v>255</v>
      </c>
      <c r="P245" s="421">
        <v>245</v>
      </c>
      <c r="Q245" s="422" t="str">
        <f t="shared" si="50"/>
        <v>✔</v>
      </c>
      <c r="R245" s="434"/>
      <c r="S245" s="1306">
        <f>IF(N245="","",N245/500)</f>
        <v>1.976</v>
      </c>
      <c r="T245" s="227"/>
      <c r="U245" s="1470"/>
      <c r="W245" s="84"/>
    </row>
    <row r="246" spans="1:24" ht="41.45" customHeight="1" thickBot="1" x14ac:dyDescent="0.2">
      <c r="A246" s="191"/>
      <c r="B246" s="1102"/>
      <c r="C246" s="1102"/>
      <c r="D246" s="1102"/>
      <c r="E246" s="1097" t="s">
        <v>448</v>
      </c>
      <c r="F246" s="1658" t="s">
        <v>2110</v>
      </c>
      <c r="G246" s="1658"/>
      <c r="H246" s="1658"/>
      <c r="I246" s="1658"/>
      <c r="J246" s="1658"/>
      <c r="K246" s="1658"/>
      <c r="L246" s="1659"/>
      <c r="M246" s="119" t="s">
        <v>1917</v>
      </c>
      <c r="N246" s="403">
        <v>685</v>
      </c>
      <c r="O246" s="169" t="s">
        <v>255</v>
      </c>
      <c r="P246" s="421">
        <v>246</v>
      </c>
      <c r="Q246" s="422" t="str">
        <f t="shared" si="50"/>
        <v>✔</v>
      </c>
      <c r="R246" s="434"/>
      <c r="S246" s="1306">
        <f>IF(N246="","",N246/400)</f>
        <v>1.7124999999999999</v>
      </c>
      <c r="T246" s="227"/>
      <c r="U246" s="1470"/>
      <c r="W246" s="84"/>
    </row>
    <row r="247" spans="1:24" ht="39" customHeight="1" thickBot="1" x14ac:dyDescent="0.2">
      <c r="A247" s="191"/>
      <c r="B247" s="1102"/>
      <c r="C247" s="1102"/>
      <c r="D247" s="1102"/>
      <c r="E247" s="1097" t="s">
        <v>258</v>
      </c>
      <c r="F247" s="1658" t="s">
        <v>2111</v>
      </c>
      <c r="G247" s="1658"/>
      <c r="H247" s="1658"/>
      <c r="I247" s="1658"/>
      <c r="J247" s="1658"/>
      <c r="K247" s="1658"/>
      <c r="L247" s="1659"/>
      <c r="M247" s="119" t="s">
        <v>48</v>
      </c>
      <c r="N247" s="403">
        <v>1225</v>
      </c>
      <c r="O247" s="169" t="s">
        <v>477</v>
      </c>
      <c r="P247" s="421">
        <v>247</v>
      </c>
      <c r="Q247" s="422" t="str">
        <f t="shared" si="50"/>
        <v>✔</v>
      </c>
      <c r="R247" s="434"/>
      <c r="S247" s="1306">
        <f>IF(N247="","",N247/1000)</f>
        <v>1.2250000000000001</v>
      </c>
      <c r="T247" s="227"/>
      <c r="U247" s="1470"/>
      <c r="W247" s="84"/>
    </row>
    <row r="248" spans="1:24" ht="39.75" customHeight="1" thickBot="1" x14ac:dyDescent="0.2">
      <c r="A248" s="191"/>
      <c r="B248" s="1102"/>
      <c r="C248" s="1102"/>
      <c r="D248" s="1102"/>
      <c r="E248" s="1097" t="s">
        <v>259</v>
      </c>
      <c r="F248" s="1658" t="s">
        <v>2112</v>
      </c>
      <c r="G248" s="1658"/>
      <c r="H248" s="1658"/>
      <c r="I248" s="1658"/>
      <c r="J248" s="1658"/>
      <c r="K248" s="1658"/>
      <c r="L248" s="1659"/>
      <c r="M248" s="119" t="s">
        <v>48</v>
      </c>
      <c r="N248" s="403">
        <v>287</v>
      </c>
      <c r="O248" s="169" t="s">
        <v>477</v>
      </c>
      <c r="P248" s="421">
        <v>248</v>
      </c>
      <c r="Q248" s="422" t="str">
        <f t="shared" si="50"/>
        <v>✔</v>
      </c>
      <c r="R248" s="434"/>
      <c r="S248" s="1306">
        <f>IF(N248="","",N248/200)</f>
        <v>1.4350000000000001</v>
      </c>
      <c r="T248" s="227"/>
      <c r="U248" s="1470"/>
      <c r="W248" s="84"/>
      <c r="X248" s="989"/>
    </row>
    <row r="249" spans="1:24" ht="24" customHeight="1" thickBot="1" x14ac:dyDescent="0.2">
      <c r="A249" s="191"/>
      <c r="B249" s="1102"/>
      <c r="C249" s="1102"/>
      <c r="D249" s="1102"/>
      <c r="E249" s="1097" t="s">
        <v>584</v>
      </c>
      <c r="F249" s="1658" t="s">
        <v>2113</v>
      </c>
      <c r="G249" s="1658"/>
      <c r="H249" s="1658"/>
      <c r="I249" s="1658"/>
      <c r="J249" s="1658"/>
      <c r="K249" s="1658"/>
      <c r="L249" s="1659"/>
      <c r="M249" s="119" t="s">
        <v>1918</v>
      </c>
      <c r="N249" s="403">
        <v>119</v>
      </c>
      <c r="O249" s="169" t="s">
        <v>477</v>
      </c>
      <c r="P249" s="421">
        <v>249</v>
      </c>
      <c r="Q249" s="422" t="str">
        <f t="shared" si="50"/>
        <v>✔</v>
      </c>
      <c r="R249" s="434"/>
      <c r="S249" s="1306">
        <f>IF(N249="","",N249/50)</f>
        <v>2.38</v>
      </c>
      <c r="T249" s="227"/>
      <c r="U249" s="1470"/>
      <c r="W249" s="84"/>
      <c r="X249" s="989"/>
    </row>
    <row r="250" spans="1:24" ht="49.15" customHeight="1" thickBot="1" x14ac:dyDescent="0.2">
      <c r="A250" s="191"/>
      <c r="B250" s="1102"/>
      <c r="C250" s="1102"/>
      <c r="D250" s="1101" t="s">
        <v>1090</v>
      </c>
      <c r="E250" s="1680" t="s">
        <v>2291</v>
      </c>
      <c r="F250" s="1680"/>
      <c r="G250" s="1680"/>
      <c r="H250" s="1680"/>
      <c r="I250" s="1680"/>
      <c r="J250" s="1680"/>
      <c r="K250" s="1680"/>
      <c r="L250" s="1681"/>
      <c r="M250" s="105" t="s">
        <v>78</v>
      </c>
      <c r="N250" s="8" t="s">
        <v>2309</v>
      </c>
      <c r="O250" s="445" t="s">
        <v>587</v>
      </c>
      <c r="P250" s="421">
        <v>250</v>
      </c>
      <c r="Q250" s="422" t="str">
        <f t="shared" si="50"/>
        <v>✔</v>
      </c>
      <c r="R250" s="434"/>
      <c r="S250" s="434"/>
      <c r="T250" s="227"/>
      <c r="U250" s="1470"/>
      <c r="W250" s="84"/>
      <c r="X250" s="989"/>
    </row>
    <row r="251" spans="1:24" ht="13.5" customHeight="1" thickBot="1" x14ac:dyDescent="0.2">
      <c r="A251" s="191"/>
      <c r="B251" s="1102"/>
      <c r="C251" s="1102"/>
      <c r="D251" s="1102"/>
      <c r="E251" s="1148"/>
      <c r="F251" s="1237"/>
      <c r="G251" s="1206"/>
      <c r="H251" s="1201"/>
      <c r="I251" s="1237"/>
      <c r="J251" s="1237"/>
      <c r="K251" s="1237"/>
      <c r="L251" s="1212" t="s">
        <v>1091</v>
      </c>
      <c r="M251" s="119" t="s">
        <v>1628</v>
      </c>
      <c r="N251" s="403">
        <v>19</v>
      </c>
      <c r="O251" s="446" t="s">
        <v>52</v>
      </c>
      <c r="P251" s="421">
        <v>251</v>
      </c>
      <c r="Q251" s="422" t="str">
        <f t="shared" si="50"/>
        <v>✔</v>
      </c>
      <c r="R251" s="434"/>
      <c r="S251" s="434"/>
      <c r="T251" s="227"/>
      <c r="U251" s="1470"/>
      <c r="W251" s="84"/>
      <c r="X251" s="989"/>
    </row>
    <row r="252" spans="1:24" ht="13.5" customHeight="1" thickBot="1" x14ac:dyDescent="0.2">
      <c r="A252" s="191"/>
      <c r="B252" s="1122"/>
      <c r="C252" s="1103"/>
      <c r="D252" s="1663" t="s">
        <v>2239</v>
      </c>
      <c r="E252" s="1661"/>
      <c r="F252" s="1661"/>
      <c r="G252" s="1661"/>
      <c r="H252" s="1661"/>
      <c r="I252" s="1661"/>
      <c r="J252" s="1661"/>
      <c r="K252" s="1661"/>
      <c r="L252" s="1662"/>
      <c r="M252" s="507" t="s">
        <v>1092</v>
      </c>
      <c r="N252" s="1524" t="s">
        <v>296</v>
      </c>
      <c r="O252" s="440"/>
      <c r="P252" s="421">
        <v>252</v>
      </c>
      <c r="S252" s="434"/>
      <c r="T252" s="227"/>
      <c r="U252" s="1470"/>
      <c r="W252" s="84"/>
      <c r="X252" s="989"/>
    </row>
    <row r="253" spans="1:24" ht="13.5" customHeight="1" x14ac:dyDescent="0.15">
      <c r="A253" s="191"/>
      <c r="B253" s="1102"/>
      <c r="C253" s="1101" t="s">
        <v>1094</v>
      </c>
      <c r="D253" s="178"/>
      <c r="E253" s="84"/>
      <c r="F253" s="178"/>
      <c r="G253" s="864"/>
      <c r="H253" s="1195"/>
      <c r="I253" s="1195"/>
      <c r="J253" s="1195"/>
      <c r="K253" s="1195"/>
      <c r="L253" s="1195"/>
      <c r="M253" s="123"/>
      <c r="N253" s="1128"/>
      <c r="O253" s="441"/>
      <c r="P253" s="421">
        <v>253</v>
      </c>
      <c r="S253" s="434"/>
      <c r="T253" s="227"/>
      <c r="U253" s="1470"/>
      <c r="W253" s="84"/>
      <c r="X253" s="989"/>
    </row>
    <row r="254" spans="1:24" ht="13.5" customHeight="1" x14ac:dyDescent="0.15">
      <c r="A254" s="1037"/>
      <c r="B254" s="1045"/>
      <c r="C254" s="1045"/>
      <c r="D254" s="1132" t="s">
        <v>2114</v>
      </c>
      <c r="E254" s="1175"/>
      <c r="F254" s="505"/>
      <c r="G254" s="505"/>
      <c r="H254" s="1133"/>
      <c r="I254" s="1133"/>
      <c r="J254" s="1164"/>
      <c r="K254" s="1164"/>
      <c r="L254" s="114"/>
      <c r="M254" s="1046"/>
      <c r="N254" s="1046"/>
      <c r="O254" s="1036"/>
      <c r="P254" s="421">
        <v>254</v>
      </c>
      <c r="Q254" s="560"/>
      <c r="R254" s="560"/>
      <c r="S254" s="434"/>
      <c r="T254" s="560"/>
      <c r="U254" s="1470"/>
      <c r="W254" s="84"/>
      <c r="X254" s="989"/>
    </row>
    <row r="255" spans="1:24" ht="13.5" customHeight="1" x14ac:dyDescent="0.15">
      <c r="A255" s="1037"/>
      <c r="B255" s="1045"/>
      <c r="C255" s="1045"/>
      <c r="D255" s="1045"/>
      <c r="E255" s="1132" t="s">
        <v>1108</v>
      </c>
      <c r="F255" s="505"/>
      <c r="G255" s="505"/>
      <c r="H255" s="505"/>
      <c r="I255" s="1133"/>
      <c r="J255" s="1133"/>
      <c r="K255" s="1164"/>
      <c r="L255" s="114"/>
      <c r="M255" s="1046"/>
      <c r="N255" s="1228"/>
      <c r="O255" s="1036"/>
      <c r="P255" s="421">
        <v>255</v>
      </c>
      <c r="Q255" s="560"/>
      <c r="R255" s="560"/>
      <c r="S255" s="434"/>
      <c r="T255" s="560"/>
      <c r="U255" s="1470"/>
      <c r="W255" s="84"/>
      <c r="X255" s="989"/>
    </row>
    <row r="256" spans="1:24" ht="13.5" customHeight="1" thickBot="1" x14ac:dyDescent="0.2">
      <c r="A256" s="1037"/>
      <c r="B256" s="1045"/>
      <c r="C256" s="1045"/>
      <c r="D256" s="1045"/>
      <c r="E256" s="1229"/>
      <c r="F256" s="1132" t="s">
        <v>276</v>
      </c>
      <c r="G256" s="1237"/>
      <c r="H256" s="1237"/>
      <c r="I256" s="1125"/>
      <c r="J256" s="1125"/>
      <c r="K256" s="1201"/>
      <c r="L256" s="123"/>
      <c r="M256" s="558"/>
      <c r="N256" s="1134"/>
      <c r="O256" s="1135"/>
      <c r="P256" s="421">
        <v>256</v>
      </c>
      <c r="Q256" s="598"/>
      <c r="R256" s="560"/>
      <c r="S256" s="434"/>
      <c r="T256" s="560"/>
      <c r="U256" s="1470"/>
      <c r="W256" s="84"/>
      <c r="X256" s="989"/>
    </row>
    <row r="257" spans="1:31" ht="13.5" customHeight="1" thickBot="1" x14ac:dyDescent="0.2">
      <c r="A257" s="1037"/>
      <c r="B257" s="1045"/>
      <c r="C257" s="1045"/>
      <c r="D257" s="1045"/>
      <c r="E257" s="1229"/>
      <c r="F257" s="1227"/>
      <c r="G257" s="1239" t="s">
        <v>351</v>
      </c>
      <c r="H257" s="1237"/>
      <c r="I257" s="1125"/>
      <c r="J257" s="1125"/>
      <c r="K257" s="1201"/>
      <c r="L257" s="869"/>
      <c r="M257" s="105" t="s">
        <v>1092</v>
      </c>
      <c r="N257" s="403">
        <v>20</v>
      </c>
      <c r="O257" s="1026" t="s">
        <v>255</v>
      </c>
      <c r="P257" s="421">
        <v>257</v>
      </c>
      <c r="Q257"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257="","未入力あり","✔"),""))</f>
        <v>✔</v>
      </c>
      <c r="R257" s="1300"/>
      <c r="S257" s="434"/>
      <c r="T257" s="560"/>
      <c r="U257" s="1470"/>
      <c r="W257" s="84"/>
      <c r="X257" s="989"/>
    </row>
    <row r="258" spans="1:31" ht="13.5" customHeight="1" thickBot="1" x14ac:dyDescent="0.2">
      <c r="A258" s="1037"/>
      <c r="B258" s="1045"/>
      <c r="C258" s="1045"/>
      <c r="D258" s="1045"/>
      <c r="E258" s="1229"/>
      <c r="F258" s="1138"/>
      <c r="G258" s="1239" t="s">
        <v>703</v>
      </c>
      <c r="H258" s="1237"/>
      <c r="I258" s="1125"/>
      <c r="J258" s="1125"/>
      <c r="K258" s="1201" t="s">
        <v>85</v>
      </c>
      <c r="L258" s="867"/>
      <c r="M258" s="119" t="s">
        <v>78</v>
      </c>
      <c r="N258" s="403">
        <v>104</v>
      </c>
      <c r="O258" s="1026" t="s">
        <v>255</v>
      </c>
      <c r="P258" s="421">
        <v>258</v>
      </c>
      <c r="Q258"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258="","未入力あり","✔"),""))</f>
        <v>✔</v>
      </c>
      <c r="R258" s="1300"/>
      <c r="S258" s="434"/>
      <c r="T258" s="560"/>
      <c r="U258" s="1470"/>
      <c r="W258" s="84"/>
      <c r="X258" s="989"/>
    </row>
    <row r="259" spans="1:31" ht="13.5" customHeight="1" thickBot="1" x14ac:dyDescent="0.2">
      <c r="A259" s="1037"/>
      <c r="B259" s="1045"/>
      <c r="C259" s="1045"/>
      <c r="D259" s="1045"/>
      <c r="E259" s="1229"/>
      <c r="F259" s="1701" t="s">
        <v>174</v>
      </c>
      <c r="G259" s="1677"/>
      <c r="H259" s="1677"/>
      <c r="I259" s="1677"/>
      <c r="J259" s="1677"/>
      <c r="K259" s="1677"/>
      <c r="L259" s="1677"/>
      <c r="M259" s="558"/>
      <c r="N259" s="1127"/>
      <c r="O259" s="1026"/>
      <c r="P259" s="421">
        <v>259</v>
      </c>
      <c r="Q259" s="562"/>
      <c r="R259" s="1033"/>
      <c r="S259" s="434"/>
      <c r="T259" s="1033"/>
      <c r="U259" s="1470"/>
      <c r="W259" s="84"/>
      <c r="X259" s="989"/>
    </row>
    <row r="260" spans="1:31" s="560" customFormat="1" ht="13.5" customHeight="1" thickBot="1" x14ac:dyDescent="0.2">
      <c r="A260" s="1037"/>
      <c r="B260" s="1045"/>
      <c r="C260" s="1045"/>
      <c r="D260" s="1045"/>
      <c r="E260" s="1229"/>
      <c r="F260" s="154"/>
      <c r="G260" s="1663" t="s">
        <v>1718</v>
      </c>
      <c r="H260" s="1661"/>
      <c r="I260" s="1661"/>
      <c r="J260" s="1661"/>
      <c r="K260" s="1661"/>
      <c r="L260" s="1662"/>
      <c r="M260" s="1126" t="s">
        <v>78</v>
      </c>
      <c r="N260" s="403">
        <v>20</v>
      </c>
      <c r="O260" s="1026" t="s">
        <v>255</v>
      </c>
      <c r="P260" s="421">
        <v>260</v>
      </c>
      <c r="Q260"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260="","未入力あり","✔"),""))</f>
        <v>✔</v>
      </c>
      <c r="R260" s="1300"/>
      <c r="S260" s="434"/>
      <c r="U260" s="1470"/>
      <c r="W260" s="1029"/>
      <c r="X260" s="983"/>
      <c r="AA260" s="1030"/>
      <c r="AB260" s="1029"/>
      <c r="AD260" s="1031"/>
      <c r="AE260" s="559"/>
    </row>
    <row r="261" spans="1:31" s="560" customFormat="1" ht="13.5" customHeight="1" thickBot="1" x14ac:dyDescent="0.2">
      <c r="A261" s="1037"/>
      <c r="B261" s="1045"/>
      <c r="C261" s="1045"/>
      <c r="D261" s="1045"/>
      <c r="E261" s="1229"/>
      <c r="F261" s="154"/>
      <c r="G261" s="1239" t="s">
        <v>1719</v>
      </c>
      <c r="H261" s="558"/>
      <c r="I261" s="1125"/>
      <c r="J261" s="1125"/>
      <c r="K261" s="1201"/>
      <c r="L261" s="869"/>
      <c r="M261" s="1126" t="s">
        <v>78</v>
      </c>
      <c r="N261" s="982">
        <v>5</v>
      </c>
      <c r="O261" s="1026" t="s">
        <v>255</v>
      </c>
      <c r="P261" s="421">
        <v>261</v>
      </c>
      <c r="Q261"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261="","未入力あり","✔"),""))</f>
        <v>✔</v>
      </c>
      <c r="R261" s="1300"/>
      <c r="S261" s="434"/>
      <c r="U261" s="1470"/>
      <c r="W261" s="953"/>
      <c r="X261" s="983"/>
      <c r="Z261" s="1032"/>
      <c r="AA261" s="1030"/>
      <c r="AB261" s="564"/>
      <c r="AD261" s="1031"/>
      <c r="AE261" s="561"/>
    </row>
    <row r="262" spans="1:31" s="560" customFormat="1" ht="13.5" customHeight="1" thickBot="1" x14ac:dyDescent="0.2">
      <c r="A262" s="1037"/>
      <c r="B262" s="1045"/>
      <c r="C262" s="1045"/>
      <c r="D262" s="1045"/>
      <c r="E262" s="1229"/>
      <c r="F262" s="154"/>
      <c r="G262" s="1239" t="s">
        <v>176</v>
      </c>
      <c r="H262" s="558"/>
      <c r="I262" s="1125"/>
      <c r="J262" s="1125"/>
      <c r="K262" s="1201" t="s">
        <v>85</v>
      </c>
      <c r="L262" s="869"/>
      <c r="M262" s="1126" t="s">
        <v>78</v>
      </c>
      <c r="N262" s="982">
        <v>0</v>
      </c>
      <c r="O262" s="1026" t="s">
        <v>255</v>
      </c>
      <c r="P262" s="421">
        <v>262</v>
      </c>
      <c r="Q262"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262="","未入力あり","✔"),""))</f>
        <v>✔</v>
      </c>
      <c r="R262" s="434"/>
      <c r="S262" s="434"/>
      <c r="U262" s="1470"/>
      <c r="W262" s="953"/>
      <c r="X262" s="983"/>
      <c r="Z262" s="1032"/>
      <c r="AA262" s="1030"/>
      <c r="AB262" s="564"/>
      <c r="AD262" s="1031"/>
      <c r="AE262" s="561"/>
    </row>
    <row r="263" spans="1:31" s="560" customFormat="1" ht="13.5" customHeight="1" thickBot="1" x14ac:dyDescent="0.2">
      <c r="A263" s="1037"/>
      <c r="B263" s="1045"/>
      <c r="C263" s="1045"/>
      <c r="D263" s="1045"/>
      <c r="E263" s="1229"/>
      <c r="F263" s="154"/>
      <c r="G263" s="1239" t="s">
        <v>175</v>
      </c>
      <c r="H263" s="558"/>
      <c r="I263" s="1125"/>
      <c r="J263" s="1125"/>
      <c r="K263" s="1201"/>
      <c r="L263" s="869"/>
      <c r="M263" s="1126" t="s">
        <v>78</v>
      </c>
      <c r="N263" s="982">
        <v>30</v>
      </c>
      <c r="O263" s="1026" t="s">
        <v>255</v>
      </c>
      <c r="P263" s="421">
        <v>263</v>
      </c>
      <c r="Q263"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263="","未入力あり","✔"),""))</f>
        <v>✔</v>
      </c>
      <c r="R263" s="1300"/>
      <c r="S263" s="434"/>
      <c r="U263" s="1470"/>
      <c r="W263" s="952"/>
      <c r="X263" s="983"/>
      <c r="Z263" s="1032"/>
      <c r="AA263" s="1030"/>
      <c r="AB263" s="1029"/>
      <c r="AD263" s="1031"/>
      <c r="AE263" s="561"/>
    </row>
    <row r="264" spans="1:31" s="560" customFormat="1" ht="13.5" customHeight="1" thickBot="1" x14ac:dyDescent="0.2">
      <c r="A264" s="1037"/>
      <c r="B264" s="1045"/>
      <c r="C264" s="1045"/>
      <c r="D264" s="1045"/>
      <c r="E264" s="1229"/>
      <c r="F264" s="1132" t="s">
        <v>277</v>
      </c>
      <c r="H264" s="84"/>
      <c r="I264" s="1066"/>
      <c r="J264" s="1066"/>
      <c r="K264" s="1163"/>
      <c r="L264" s="1209"/>
      <c r="M264" s="558"/>
      <c r="N264" s="1067"/>
      <c r="O264" s="1026"/>
      <c r="P264" s="421">
        <v>264</v>
      </c>
      <c r="Q264" s="558"/>
      <c r="S264" s="434"/>
      <c r="U264" s="1470"/>
      <c r="W264" s="953"/>
      <c r="X264" s="983"/>
      <c r="Z264" s="1032"/>
      <c r="AA264" s="1030"/>
      <c r="AB264" s="564"/>
      <c r="AD264" s="1031"/>
      <c r="AE264" s="561"/>
    </row>
    <row r="265" spans="1:31" s="560" customFormat="1" ht="13.5" customHeight="1" thickBot="1" x14ac:dyDescent="0.2">
      <c r="A265" s="1037"/>
      <c r="B265" s="1045"/>
      <c r="C265" s="1045"/>
      <c r="D265" s="1045"/>
      <c r="E265" s="1229"/>
      <c r="F265" s="154"/>
      <c r="G265" s="1753" t="s">
        <v>439</v>
      </c>
      <c r="H265" s="1754"/>
      <c r="I265" s="1754"/>
      <c r="J265" s="1754"/>
      <c r="K265" s="1754"/>
      <c r="L265" s="1755"/>
      <c r="M265" s="1126" t="s">
        <v>78</v>
      </c>
      <c r="N265" s="982">
        <v>16</v>
      </c>
      <c r="O265" s="1026" t="s">
        <v>255</v>
      </c>
      <c r="P265" s="421">
        <v>265</v>
      </c>
      <c r="Q265"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265="","未入力あり","✔"),""))</f>
        <v>✔</v>
      </c>
      <c r="R265" s="1300"/>
      <c r="S265" s="434"/>
      <c r="U265" s="1470"/>
      <c r="W265" s="953"/>
      <c r="X265" s="983"/>
      <c r="Z265" s="1032"/>
      <c r="AA265" s="1030"/>
      <c r="AB265" s="564"/>
      <c r="AD265" s="1031"/>
      <c r="AE265" s="561"/>
    </row>
    <row r="266" spans="1:31" s="560" customFormat="1" ht="13.5" customHeight="1" thickBot="1" x14ac:dyDescent="0.2">
      <c r="A266" s="1037"/>
      <c r="B266" s="1045"/>
      <c r="C266" s="1045"/>
      <c r="D266" s="1045"/>
      <c r="E266" s="1229"/>
      <c r="F266" s="154"/>
      <c r="G266" s="1239" t="s">
        <v>704</v>
      </c>
      <c r="H266" s="558"/>
      <c r="I266" s="1125"/>
      <c r="J266" s="1125"/>
      <c r="K266" s="1201"/>
      <c r="L266" s="869"/>
      <c r="M266" s="1126" t="s">
        <v>78</v>
      </c>
      <c r="N266" s="982">
        <v>37</v>
      </c>
      <c r="O266" s="1026" t="s">
        <v>255</v>
      </c>
      <c r="P266" s="421">
        <v>266</v>
      </c>
      <c r="Q266"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266="","未入力あり","✔"),""))</f>
        <v>✔</v>
      </c>
      <c r="R266" s="1300"/>
      <c r="S266" s="434"/>
      <c r="U266" s="1470"/>
      <c r="V266" s="1033"/>
      <c r="W266" s="952"/>
      <c r="X266" s="983"/>
      <c r="Z266" s="1032"/>
      <c r="AA266" s="1030"/>
      <c r="AB266" s="1029"/>
      <c r="AD266" s="1031"/>
      <c r="AE266" s="561"/>
    </row>
    <row r="267" spans="1:31" s="560" customFormat="1" ht="13.5" customHeight="1" thickBot="1" x14ac:dyDescent="0.2">
      <c r="A267" s="1037"/>
      <c r="B267" s="1045"/>
      <c r="C267" s="1045"/>
      <c r="D267" s="1045"/>
      <c r="E267" s="1229"/>
      <c r="F267" s="154"/>
      <c r="G267" s="1132" t="s">
        <v>1682</v>
      </c>
      <c r="H267" s="1046"/>
      <c r="I267" s="1133"/>
      <c r="J267" s="1133"/>
      <c r="K267" s="1164"/>
      <c r="L267" s="870"/>
      <c r="M267" s="1126" t="s">
        <v>78</v>
      </c>
      <c r="N267" s="982">
        <v>35</v>
      </c>
      <c r="O267" s="1026" t="s">
        <v>255</v>
      </c>
      <c r="P267" s="421">
        <v>267</v>
      </c>
      <c r="Q267"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267="","未入力あり","✔"),""))</f>
        <v>✔</v>
      </c>
      <c r="R267" s="434"/>
      <c r="S267" s="434"/>
      <c r="U267" s="1470"/>
      <c r="W267" s="953"/>
      <c r="X267" s="983"/>
      <c r="Z267" s="1032"/>
      <c r="AA267" s="1030"/>
      <c r="AB267" s="564"/>
      <c r="AD267" s="1031"/>
      <c r="AE267" s="561"/>
    </row>
    <row r="268" spans="1:31" s="560" customFormat="1" ht="13.5" customHeight="1" thickBot="1" x14ac:dyDescent="0.2">
      <c r="A268" s="1037"/>
      <c r="B268" s="1045"/>
      <c r="C268" s="1045"/>
      <c r="D268" s="1045"/>
      <c r="E268" s="1229"/>
      <c r="F268" s="1132" t="s">
        <v>177</v>
      </c>
      <c r="G268" s="1046"/>
      <c r="H268" s="505"/>
      <c r="I268" s="1133"/>
      <c r="J268" s="1133"/>
      <c r="K268" s="1164" t="s">
        <v>85</v>
      </c>
      <c r="L268" s="114"/>
      <c r="M268" s="558"/>
      <c r="N268" s="1129"/>
      <c r="O268" s="1026"/>
      <c r="P268" s="421">
        <v>268</v>
      </c>
      <c r="Q268" s="558"/>
      <c r="S268" s="434"/>
      <c r="U268" s="1470"/>
      <c r="W268" s="953"/>
      <c r="X268" s="983"/>
      <c r="Z268" s="1032"/>
      <c r="AA268" s="1030"/>
      <c r="AB268" s="564"/>
      <c r="AD268" s="1031"/>
      <c r="AE268" s="561"/>
    </row>
    <row r="269" spans="1:31" s="560" customFormat="1" ht="13.5" customHeight="1" thickBot="1" x14ac:dyDescent="0.2">
      <c r="A269" s="1037"/>
      <c r="B269" s="1045"/>
      <c r="C269" s="1045"/>
      <c r="D269" s="1045"/>
      <c r="E269" s="1229"/>
      <c r="F269" s="1137"/>
      <c r="G269" s="1239" t="s">
        <v>352</v>
      </c>
      <c r="H269" s="558"/>
      <c r="I269" s="1125"/>
      <c r="J269" s="1125"/>
      <c r="K269" s="1201"/>
      <c r="L269" s="869"/>
      <c r="M269" s="1126" t="s">
        <v>78</v>
      </c>
      <c r="N269" s="1068">
        <v>11</v>
      </c>
      <c r="O269" s="1026" t="s">
        <v>255</v>
      </c>
      <c r="P269" s="421">
        <v>269</v>
      </c>
      <c r="Q269"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269="","未入力あり","✔"),""))</f>
        <v>✔</v>
      </c>
      <c r="R269" s="1300"/>
      <c r="S269" s="434"/>
      <c r="U269" s="1470"/>
      <c r="W269" s="953"/>
      <c r="X269" s="983"/>
      <c r="Z269" s="1032"/>
      <c r="AA269" s="1030"/>
      <c r="AB269" s="564"/>
      <c r="AD269" s="1031"/>
      <c r="AE269" s="561"/>
    </row>
    <row r="270" spans="1:31" s="560" customFormat="1" ht="13.5" customHeight="1" thickBot="1" x14ac:dyDescent="0.2">
      <c r="A270" s="1037"/>
      <c r="B270" s="1045"/>
      <c r="C270" s="1045"/>
      <c r="D270" s="1045"/>
      <c r="E270" s="1229"/>
      <c r="F270" s="1137"/>
      <c r="G270" s="1239" t="s">
        <v>1683</v>
      </c>
      <c r="H270" s="558"/>
      <c r="I270" s="1125"/>
      <c r="J270" s="1125"/>
      <c r="K270" s="1201"/>
      <c r="L270" s="869"/>
      <c r="M270" s="1126" t="s">
        <v>78</v>
      </c>
      <c r="N270" s="1068">
        <v>0</v>
      </c>
      <c r="O270" s="1026" t="s">
        <v>255</v>
      </c>
      <c r="P270" s="421">
        <v>270</v>
      </c>
      <c r="Q270"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270="","未入力あり","✔"),""))</f>
        <v>✔</v>
      </c>
      <c r="R270" s="434"/>
      <c r="S270" s="434"/>
      <c r="U270" s="1470"/>
      <c r="W270" s="953"/>
      <c r="X270" s="983"/>
      <c r="Z270" s="1032"/>
      <c r="AA270" s="1030"/>
      <c r="AB270" s="564"/>
      <c r="AD270" s="1031"/>
      <c r="AE270" s="561"/>
    </row>
    <row r="271" spans="1:31" s="560" customFormat="1" ht="13.5" customHeight="1" thickBot="1" x14ac:dyDescent="0.2">
      <c r="A271" s="1037"/>
      <c r="B271" s="1045"/>
      <c r="C271" s="1045"/>
      <c r="D271" s="1045"/>
      <c r="E271" s="1229"/>
      <c r="F271" s="1137"/>
      <c r="G271" s="1239" t="s">
        <v>1684</v>
      </c>
      <c r="H271" s="558"/>
      <c r="I271" s="1125"/>
      <c r="J271" s="1125"/>
      <c r="K271" s="1201"/>
      <c r="L271" s="869"/>
      <c r="M271" s="1126" t="s">
        <v>78</v>
      </c>
      <c r="N271" s="1068">
        <v>0</v>
      </c>
      <c r="O271" s="1026" t="s">
        <v>255</v>
      </c>
      <c r="P271" s="421">
        <v>271</v>
      </c>
      <c r="Q271"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271="","未入力あり","✔"),""))</f>
        <v>✔</v>
      </c>
      <c r="R271" s="1300"/>
      <c r="S271" s="434"/>
      <c r="U271" s="1470"/>
      <c r="W271" s="952"/>
      <c r="X271" s="983"/>
      <c r="Z271" s="1032"/>
      <c r="AA271" s="1030"/>
      <c r="AB271" s="1029"/>
      <c r="AD271" s="1031"/>
      <c r="AE271" s="561"/>
    </row>
    <row r="272" spans="1:31" s="560" customFormat="1" ht="13.5" customHeight="1" thickBot="1" x14ac:dyDescent="0.2">
      <c r="A272" s="1037"/>
      <c r="B272" s="1045"/>
      <c r="C272" s="1045"/>
      <c r="D272" s="1045"/>
      <c r="E272" s="1229"/>
      <c r="F272" s="1138"/>
      <c r="G272" s="1239" t="s">
        <v>1685</v>
      </c>
      <c r="H272" s="558"/>
      <c r="I272" s="1125"/>
      <c r="J272" s="1125"/>
      <c r="K272" s="1201"/>
      <c r="L272" s="869"/>
      <c r="M272" s="1126" t="s">
        <v>78</v>
      </c>
      <c r="N272" s="1068">
        <v>20</v>
      </c>
      <c r="O272" s="1026" t="s">
        <v>255</v>
      </c>
      <c r="P272" s="421">
        <v>272</v>
      </c>
      <c r="Q272"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272="","未入力あり","✔"),""))</f>
        <v>✔</v>
      </c>
      <c r="R272" s="1300"/>
      <c r="S272" s="434"/>
      <c r="U272" s="1470"/>
      <c r="W272" s="953"/>
      <c r="X272" s="983"/>
      <c r="Z272" s="1032"/>
      <c r="AA272" s="1030"/>
      <c r="AB272" s="564"/>
      <c r="AD272" s="1031"/>
      <c r="AE272" s="561"/>
    </row>
    <row r="273" spans="1:31" s="560" customFormat="1" ht="13.5" customHeight="1" thickBot="1" x14ac:dyDescent="0.2">
      <c r="A273" s="1037"/>
      <c r="B273" s="1045"/>
      <c r="C273" s="1045"/>
      <c r="D273" s="1045"/>
      <c r="E273" s="1229"/>
      <c r="F273" s="1136" t="s">
        <v>537</v>
      </c>
      <c r="H273" s="1066"/>
      <c r="I273" s="1066"/>
      <c r="J273" s="1066"/>
      <c r="K273" s="1163" t="s">
        <v>85</v>
      </c>
      <c r="L273" s="1209"/>
      <c r="M273" s="558"/>
      <c r="N273" s="1129"/>
      <c r="O273" s="1026"/>
      <c r="P273" s="421">
        <v>273</v>
      </c>
      <c r="Q273" s="558"/>
      <c r="S273" s="434"/>
      <c r="U273" s="1470"/>
      <c r="W273" s="953"/>
      <c r="X273" s="983"/>
      <c r="Z273" s="1032"/>
      <c r="AA273" s="1030"/>
      <c r="AB273" s="564"/>
      <c r="AD273" s="1031"/>
      <c r="AE273" s="561"/>
    </row>
    <row r="274" spans="1:31" s="560" customFormat="1" ht="13.5" customHeight="1" thickBot="1" x14ac:dyDescent="0.2">
      <c r="A274" s="1037"/>
      <c r="B274" s="1045"/>
      <c r="C274" s="1045"/>
      <c r="D274" s="1045"/>
      <c r="E274" s="1229"/>
      <c r="F274" s="154"/>
      <c r="G274" s="1130" t="s">
        <v>350</v>
      </c>
      <c r="H274" s="558"/>
      <c r="I274" s="1125"/>
      <c r="J274" s="1125"/>
      <c r="K274" s="1201" t="s">
        <v>85</v>
      </c>
      <c r="L274" s="869"/>
      <c r="M274" s="1126" t="s">
        <v>78</v>
      </c>
      <c r="N274" s="1068">
        <v>76</v>
      </c>
      <c r="O274" s="1026" t="s">
        <v>255</v>
      </c>
      <c r="P274" s="421">
        <v>274</v>
      </c>
      <c r="Q274"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274="","未入力あり","✔"),""))</f>
        <v>✔</v>
      </c>
      <c r="R274" s="1300"/>
      <c r="S274" s="434"/>
      <c r="U274" s="1470"/>
      <c r="W274" s="953"/>
      <c r="X274" s="983"/>
      <c r="Z274" s="1032"/>
      <c r="AA274" s="1030"/>
      <c r="AB274" s="564"/>
      <c r="AD274" s="1031"/>
      <c r="AE274" s="561"/>
    </row>
    <row r="275" spans="1:31" s="560" customFormat="1" ht="13.5" customHeight="1" thickBot="1" x14ac:dyDescent="0.2">
      <c r="A275" s="1037"/>
      <c r="B275" s="1045"/>
      <c r="C275" s="1045"/>
      <c r="D275" s="1045"/>
      <c r="E275" s="1229"/>
      <c r="F275" s="154"/>
      <c r="G275" s="1130" t="s">
        <v>225</v>
      </c>
      <c r="H275" s="558"/>
      <c r="I275" s="1125"/>
      <c r="J275" s="1125"/>
      <c r="K275" s="1201" t="s">
        <v>85</v>
      </c>
      <c r="L275" s="869"/>
      <c r="M275" s="1126" t="s">
        <v>78</v>
      </c>
      <c r="N275" s="1068">
        <v>0</v>
      </c>
      <c r="O275" s="1026" t="s">
        <v>255</v>
      </c>
      <c r="P275" s="421">
        <v>275</v>
      </c>
      <c r="Q275"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275="","未入力あり","✔"),""))</f>
        <v>✔</v>
      </c>
      <c r="R275" s="1300"/>
      <c r="S275" s="434"/>
      <c r="U275" s="1470"/>
      <c r="W275" s="952"/>
      <c r="X275" s="983"/>
      <c r="Z275" s="1032"/>
      <c r="AA275" s="1030"/>
      <c r="AB275" s="1029"/>
      <c r="AD275" s="1031"/>
      <c r="AE275" s="561"/>
    </row>
    <row r="276" spans="1:31" s="560" customFormat="1" ht="13.5" customHeight="1" thickBot="1" x14ac:dyDescent="0.2">
      <c r="A276" s="1037"/>
      <c r="B276" s="1045"/>
      <c r="C276" s="1045"/>
      <c r="D276" s="1045"/>
      <c r="E276" s="1229"/>
      <c r="F276" s="154"/>
      <c r="G276" s="1130" t="s">
        <v>178</v>
      </c>
      <c r="H276" s="558"/>
      <c r="I276" s="1125"/>
      <c r="J276" s="1125"/>
      <c r="K276" s="1201" t="s">
        <v>85</v>
      </c>
      <c r="L276" s="869"/>
      <c r="M276" s="1126" t="s">
        <v>78</v>
      </c>
      <c r="N276" s="1068">
        <v>3</v>
      </c>
      <c r="O276" s="1026" t="s">
        <v>255</v>
      </c>
      <c r="P276" s="421">
        <v>276</v>
      </c>
      <c r="Q276"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276="","未入力あり","✔"),""))</f>
        <v>✔</v>
      </c>
      <c r="R276" s="1300"/>
      <c r="S276" s="434"/>
      <c r="U276" s="1470"/>
      <c r="W276" s="953"/>
      <c r="X276" s="983"/>
      <c r="Z276" s="1032"/>
      <c r="AA276" s="1030"/>
      <c r="AB276" s="564"/>
      <c r="AD276" s="1031"/>
      <c r="AE276" s="561"/>
    </row>
    <row r="277" spans="1:31" s="560" customFormat="1" ht="13.5" customHeight="1" thickBot="1" x14ac:dyDescent="0.2">
      <c r="A277" s="1037"/>
      <c r="B277" s="1045"/>
      <c r="C277" s="1045"/>
      <c r="D277" s="1045"/>
      <c r="E277" s="1229"/>
      <c r="F277" s="154"/>
      <c r="G277" s="1130" t="s">
        <v>1686</v>
      </c>
      <c r="H277" s="558"/>
      <c r="I277" s="1125"/>
      <c r="J277" s="1125"/>
      <c r="K277" s="1201" t="s">
        <v>85</v>
      </c>
      <c r="L277" s="869"/>
      <c r="M277" s="1126" t="s">
        <v>78</v>
      </c>
      <c r="N277" s="1068">
        <v>1</v>
      </c>
      <c r="O277" s="1026" t="s">
        <v>255</v>
      </c>
      <c r="P277" s="421">
        <v>277</v>
      </c>
      <c r="Q277"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277="","未入力あり","✔"),""))</f>
        <v>✔</v>
      </c>
      <c r="R277" s="1300"/>
      <c r="S277" s="434"/>
      <c r="U277" s="1470"/>
      <c r="W277" s="953"/>
      <c r="X277" s="983"/>
      <c r="Z277" s="1032"/>
      <c r="AA277" s="1030"/>
      <c r="AB277" s="564"/>
      <c r="AD277" s="1031"/>
      <c r="AE277" s="561"/>
    </row>
    <row r="278" spans="1:31" s="560" customFormat="1" ht="13.5" customHeight="1" thickBot="1" x14ac:dyDescent="0.2">
      <c r="A278" s="1037"/>
      <c r="B278" s="1045"/>
      <c r="C278" s="1045"/>
      <c r="D278" s="1045"/>
      <c r="E278" s="1229"/>
      <c r="F278" s="154"/>
      <c r="G278" s="1231" t="s">
        <v>1687</v>
      </c>
      <c r="H278" s="1046"/>
      <c r="I278" s="1133"/>
      <c r="J278" s="1164"/>
      <c r="K278" s="1164"/>
      <c r="L278" s="870"/>
      <c r="M278" s="1140" t="s">
        <v>78</v>
      </c>
      <c r="N278" s="1068">
        <v>1</v>
      </c>
      <c r="O278" s="1028" t="s">
        <v>255</v>
      </c>
      <c r="P278" s="421">
        <v>278</v>
      </c>
      <c r="Q278" s="1289"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278="","未入力あり","✔"),""))</f>
        <v>✔</v>
      </c>
      <c r="R278" s="434"/>
      <c r="S278" s="434"/>
      <c r="U278" s="1470"/>
      <c r="W278" s="953"/>
      <c r="X278" s="983"/>
      <c r="Z278" s="1032"/>
      <c r="AA278" s="1030"/>
      <c r="AB278" s="564"/>
      <c r="AD278" s="1031"/>
      <c r="AE278" s="561"/>
    </row>
    <row r="279" spans="1:31" s="560" customFormat="1" ht="13.5" customHeight="1" x14ac:dyDescent="0.15">
      <c r="A279" s="1037"/>
      <c r="B279" s="1045"/>
      <c r="C279" s="1045"/>
      <c r="D279" s="1199" t="s">
        <v>1095</v>
      </c>
      <c r="E279" s="1046"/>
      <c r="F279" s="1046"/>
      <c r="G279" s="505"/>
      <c r="H279" s="1133"/>
      <c r="I279" s="1133"/>
      <c r="J279" s="1164"/>
      <c r="K279" s="1164"/>
      <c r="L279" s="114"/>
      <c r="M279" s="1046"/>
      <c r="N279" s="1232"/>
      <c r="O279" s="1028"/>
      <c r="P279" s="421">
        <v>279</v>
      </c>
      <c r="S279" s="434"/>
      <c r="U279" s="1470"/>
      <c r="W279" s="953"/>
      <c r="X279" s="983"/>
      <c r="Z279" s="1032"/>
      <c r="AA279" s="1030"/>
      <c r="AB279" s="564"/>
      <c r="AD279" s="1031"/>
      <c r="AE279" s="561"/>
    </row>
    <row r="280" spans="1:31" s="560" customFormat="1" ht="13.5" customHeight="1" x14ac:dyDescent="0.15">
      <c r="A280" s="1037"/>
      <c r="B280" s="1045"/>
      <c r="C280" s="1045"/>
      <c r="D280" s="1137" t="s">
        <v>1096</v>
      </c>
      <c r="G280" s="84"/>
      <c r="H280" s="1066"/>
      <c r="I280" s="1066"/>
      <c r="J280" s="1163"/>
      <c r="K280" s="1163"/>
      <c r="L280" s="1209"/>
      <c r="M280" s="598"/>
      <c r="N280" s="1069"/>
      <c r="O280" s="1038"/>
      <c r="P280" s="421">
        <v>280</v>
      </c>
      <c r="S280" s="434"/>
      <c r="U280" s="1470"/>
      <c r="W280" s="953"/>
      <c r="X280" s="983"/>
      <c r="Z280" s="1032"/>
      <c r="AA280" s="1030"/>
      <c r="AB280" s="564"/>
      <c r="AD280" s="1031"/>
      <c r="AE280" s="561"/>
    </row>
    <row r="281" spans="1:31" s="560" customFormat="1" ht="13.5" customHeight="1" thickBot="1" x14ac:dyDescent="0.2">
      <c r="A281" s="1037"/>
      <c r="B281" s="1045"/>
      <c r="C281" s="1045"/>
      <c r="D281" s="1045"/>
      <c r="E281" s="1132" t="s">
        <v>2115</v>
      </c>
      <c r="F281" s="1046"/>
      <c r="G281" s="1133"/>
      <c r="H281" s="1046"/>
      <c r="I281" s="1133"/>
      <c r="J281" s="1164"/>
      <c r="K281" s="1164"/>
      <c r="L281" s="114"/>
      <c r="M281" s="558"/>
      <c r="N281" s="1139"/>
      <c r="O281" s="1026"/>
      <c r="P281" s="421">
        <v>281</v>
      </c>
      <c r="S281" s="434"/>
      <c r="U281" s="1470"/>
      <c r="W281" s="953"/>
      <c r="X281" s="983"/>
      <c r="Z281" s="1032"/>
      <c r="AA281" s="1030"/>
      <c r="AB281" s="564"/>
      <c r="AD281" s="1031"/>
      <c r="AE281" s="561"/>
    </row>
    <row r="282" spans="1:31" s="560" customFormat="1" ht="13.5" customHeight="1" thickBot="1" x14ac:dyDescent="0.2">
      <c r="A282" s="1037"/>
      <c r="B282" s="1045"/>
      <c r="C282" s="1045"/>
      <c r="D282" s="1045"/>
      <c r="E282" s="1137"/>
      <c r="F282" s="1132" t="s">
        <v>1097</v>
      </c>
      <c r="G282" s="1133"/>
      <c r="H282" s="1046"/>
      <c r="I282" s="1133"/>
      <c r="J282" s="1164"/>
      <c r="K282" s="1164"/>
      <c r="L282" s="870"/>
      <c r="M282" s="1140" t="s">
        <v>78</v>
      </c>
      <c r="N282" s="1068">
        <v>287</v>
      </c>
      <c r="O282" s="1026" t="s">
        <v>1098</v>
      </c>
      <c r="P282" s="421">
        <v>282</v>
      </c>
      <c r="Q282" s="422" t="str">
        <f t="shared" ref="Q282:Q288" si="52">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282="","未入力あり","✔"),""))</f>
        <v>✔</v>
      </c>
      <c r="R282" s="434"/>
      <c r="S282" s="434"/>
      <c r="U282" s="1470"/>
      <c r="W282" s="953"/>
      <c r="X282" s="983"/>
      <c r="Z282" s="1032"/>
      <c r="AA282" s="1030"/>
      <c r="AB282" s="564"/>
      <c r="AD282" s="1031"/>
      <c r="AE282" s="561"/>
    </row>
    <row r="283" spans="1:31" s="560" customFormat="1" ht="13.5" customHeight="1" thickBot="1" x14ac:dyDescent="0.2">
      <c r="A283" s="1037"/>
      <c r="B283" s="1045"/>
      <c r="C283" s="1045"/>
      <c r="D283" s="1045"/>
      <c r="E283" s="1137"/>
      <c r="F283" s="1136"/>
      <c r="G283" s="1130" t="s">
        <v>188</v>
      </c>
      <c r="H283" s="558"/>
      <c r="I283" s="1125"/>
      <c r="J283" s="1201"/>
      <c r="K283" s="1201"/>
      <c r="L283" s="869"/>
      <c r="M283" s="1126" t="s">
        <v>78</v>
      </c>
      <c r="N283" s="1068">
        <v>8</v>
      </c>
      <c r="O283" s="1026" t="s">
        <v>1098</v>
      </c>
      <c r="P283" s="421">
        <v>283</v>
      </c>
      <c r="Q283" s="422" t="str">
        <f t="shared" si="52"/>
        <v>✔</v>
      </c>
      <c r="R283" s="434"/>
      <c r="S283" s="434"/>
      <c r="U283" s="1470"/>
      <c r="W283" s="953"/>
      <c r="X283" s="983"/>
      <c r="Z283" s="1032"/>
      <c r="AA283" s="1030"/>
      <c r="AB283" s="564"/>
      <c r="AD283" s="1031"/>
      <c r="AE283" s="561"/>
    </row>
    <row r="284" spans="1:31" s="560" customFormat="1" ht="13.5" customHeight="1" thickBot="1" x14ac:dyDescent="0.2">
      <c r="A284" s="1037"/>
      <c r="B284" s="1045"/>
      <c r="C284" s="1045"/>
      <c r="D284" s="1045"/>
      <c r="E284" s="1137"/>
      <c r="F284" s="1136"/>
      <c r="G284" s="1130" t="s">
        <v>179</v>
      </c>
      <c r="H284" s="558"/>
      <c r="I284" s="1125"/>
      <c r="J284" s="1201"/>
      <c r="K284" s="1201"/>
      <c r="L284" s="869"/>
      <c r="M284" s="1126" t="s">
        <v>78</v>
      </c>
      <c r="N284" s="1068">
        <v>14</v>
      </c>
      <c r="O284" s="1026" t="s">
        <v>1098</v>
      </c>
      <c r="P284" s="421">
        <v>284</v>
      </c>
      <c r="Q284" s="422" t="str">
        <f t="shared" si="52"/>
        <v>✔</v>
      </c>
      <c r="R284" s="434"/>
      <c r="S284" s="434"/>
      <c r="U284" s="1470"/>
      <c r="W284" s="953"/>
      <c r="X284" s="983"/>
      <c r="Z284" s="1032"/>
      <c r="AA284" s="1030"/>
      <c r="AB284" s="564"/>
      <c r="AD284" s="1031"/>
      <c r="AE284" s="561"/>
    </row>
    <row r="285" spans="1:31" s="560" customFormat="1" ht="13.5" customHeight="1" thickBot="1" x14ac:dyDescent="0.2">
      <c r="A285" s="1037"/>
      <c r="B285" s="1045"/>
      <c r="C285" s="1045"/>
      <c r="D285" s="1045"/>
      <c r="E285" s="1137"/>
      <c r="F285" s="1136"/>
      <c r="G285" s="1130" t="s">
        <v>189</v>
      </c>
      <c r="H285" s="558"/>
      <c r="I285" s="1125"/>
      <c r="J285" s="1201"/>
      <c r="K285" s="1201"/>
      <c r="L285" s="869"/>
      <c r="M285" s="1126" t="s">
        <v>78</v>
      </c>
      <c r="N285" s="1068">
        <v>27</v>
      </c>
      <c r="O285" s="1026" t="s">
        <v>1098</v>
      </c>
      <c r="P285" s="421">
        <v>285</v>
      </c>
      <c r="Q285" s="422" t="str">
        <f t="shared" si="52"/>
        <v>✔</v>
      </c>
      <c r="R285" s="434"/>
      <c r="S285" s="434"/>
      <c r="U285" s="1470"/>
      <c r="W285" s="953"/>
      <c r="X285" s="983"/>
      <c r="Z285" s="1032"/>
      <c r="AA285" s="1030"/>
      <c r="AB285" s="564"/>
      <c r="AD285" s="1031"/>
      <c r="AE285" s="561"/>
    </row>
    <row r="286" spans="1:31" s="560" customFormat="1" ht="13.5" customHeight="1" thickBot="1" x14ac:dyDescent="0.2">
      <c r="A286" s="1037"/>
      <c r="B286" s="1045"/>
      <c r="C286" s="1045"/>
      <c r="D286" s="1045"/>
      <c r="E286" s="1137"/>
      <c r="F286" s="1244"/>
      <c r="G286" s="1130" t="s">
        <v>1105</v>
      </c>
      <c r="H286" s="558"/>
      <c r="I286" s="1125"/>
      <c r="J286" s="1201"/>
      <c r="K286" s="1201"/>
      <c r="L286" s="869"/>
      <c r="M286" s="1126" t="s">
        <v>78</v>
      </c>
      <c r="N286" s="1068">
        <v>0</v>
      </c>
      <c r="O286" s="1026" t="s">
        <v>1098</v>
      </c>
      <c r="P286" s="421">
        <v>286</v>
      </c>
      <c r="Q286" s="422" t="str">
        <f t="shared" si="52"/>
        <v>✔</v>
      </c>
      <c r="R286" s="434"/>
      <c r="S286" s="434"/>
      <c r="U286" s="1470"/>
      <c r="W286" s="953"/>
      <c r="X286" s="983"/>
      <c r="Z286" s="1032"/>
      <c r="AA286" s="1030"/>
      <c r="AB286" s="564"/>
      <c r="AD286" s="1031"/>
      <c r="AE286" s="561"/>
    </row>
    <row r="287" spans="1:31" s="560" customFormat="1" ht="13.5" customHeight="1" thickBot="1" x14ac:dyDescent="0.2">
      <c r="A287" s="1037"/>
      <c r="B287" s="1045"/>
      <c r="C287" s="1045"/>
      <c r="D287" s="1045"/>
      <c r="E287" s="1137"/>
      <c r="F287" s="1239" t="s">
        <v>1107</v>
      </c>
      <c r="G287" s="1125"/>
      <c r="H287" s="558"/>
      <c r="I287" s="1125"/>
      <c r="J287" s="1201"/>
      <c r="K287" s="1201"/>
      <c r="L287" s="869"/>
      <c r="M287" s="1126" t="s">
        <v>78</v>
      </c>
      <c r="N287" s="1068">
        <v>0</v>
      </c>
      <c r="O287" s="1026" t="s">
        <v>1098</v>
      </c>
      <c r="P287" s="421">
        <v>287</v>
      </c>
      <c r="Q287" s="422" t="str">
        <f t="shared" si="52"/>
        <v>✔</v>
      </c>
      <c r="R287" s="434"/>
      <c r="S287" s="434"/>
      <c r="U287" s="1470"/>
      <c r="W287" s="953"/>
      <c r="X287" s="983"/>
      <c r="Z287" s="1032"/>
      <c r="AA287" s="1030"/>
      <c r="AB287" s="564"/>
      <c r="AD287" s="1031"/>
      <c r="AE287" s="561"/>
    </row>
    <row r="288" spans="1:31" s="560" customFormat="1" ht="13.5" customHeight="1" thickBot="1" x14ac:dyDescent="0.2">
      <c r="A288" s="1037"/>
      <c r="B288" s="1045"/>
      <c r="C288" s="1045"/>
      <c r="D288" s="1045"/>
      <c r="E288" s="1137"/>
      <c r="F288" s="1239" t="s">
        <v>1106</v>
      </c>
      <c r="G288" s="1125"/>
      <c r="H288" s="558"/>
      <c r="I288" s="1125"/>
      <c r="J288" s="1201"/>
      <c r="K288" s="1201"/>
      <c r="L288" s="869"/>
      <c r="M288" s="1013" t="s">
        <v>78</v>
      </c>
      <c r="N288" s="1068">
        <v>0</v>
      </c>
      <c r="O288" s="1026" t="s">
        <v>1098</v>
      </c>
      <c r="P288" s="421">
        <v>288</v>
      </c>
      <c r="Q288" s="422" t="str">
        <f t="shared" si="52"/>
        <v>✔</v>
      </c>
      <c r="R288" s="434"/>
      <c r="S288" s="434"/>
      <c r="U288" s="1470"/>
      <c r="W288" s="953"/>
      <c r="X288" s="983"/>
      <c r="Z288" s="1032"/>
      <c r="AA288" s="1030"/>
      <c r="AB288" s="564"/>
      <c r="AD288" s="1031"/>
      <c r="AE288" s="561"/>
    </row>
    <row r="289" spans="1:31" s="560" customFormat="1" ht="13.5" customHeight="1" x14ac:dyDescent="0.15">
      <c r="A289" s="1037"/>
      <c r="B289" s="1045"/>
      <c r="C289" s="1045"/>
      <c r="D289" s="1045"/>
      <c r="E289" s="1137"/>
      <c r="F289" s="1136" t="s">
        <v>2116</v>
      </c>
      <c r="G289" s="1066"/>
      <c r="I289" s="1066"/>
      <c r="J289" s="1163"/>
      <c r="K289" s="1163"/>
      <c r="L289" s="1209"/>
      <c r="M289" s="1046"/>
      <c r="N289" s="1141"/>
      <c r="O289" s="1028"/>
      <c r="P289" s="421">
        <v>289</v>
      </c>
      <c r="S289" s="434"/>
      <c r="U289" s="1470"/>
      <c r="W289" s="953"/>
      <c r="X289" s="983"/>
      <c r="Z289" s="1032"/>
      <c r="AA289" s="1030"/>
      <c r="AB289" s="564"/>
      <c r="AD289" s="1031"/>
      <c r="AE289" s="561"/>
    </row>
    <row r="290" spans="1:31" s="560" customFormat="1" ht="13.5" customHeight="1" thickBot="1" x14ac:dyDescent="0.2">
      <c r="A290" s="1037"/>
      <c r="B290" s="1045"/>
      <c r="C290" s="1045"/>
      <c r="D290" s="1045"/>
      <c r="E290" s="1137"/>
      <c r="F290" s="1136"/>
      <c r="G290" s="1066" t="s">
        <v>1099</v>
      </c>
      <c r="I290" s="1066"/>
      <c r="J290" s="1163"/>
      <c r="K290" s="1163"/>
      <c r="L290" s="1209"/>
      <c r="M290" s="598"/>
      <c r="N290" s="1131"/>
      <c r="O290" s="1027"/>
      <c r="P290" s="421">
        <v>290</v>
      </c>
      <c r="S290" s="434"/>
      <c r="U290" s="1470"/>
      <c r="W290" s="953"/>
      <c r="X290" s="983"/>
      <c r="Z290" s="1032"/>
      <c r="AA290" s="1030"/>
      <c r="AB290" s="564"/>
      <c r="AD290" s="1031"/>
      <c r="AE290" s="561"/>
    </row>
    <row r="291" spans="1:31" s="560" customFormat="1" ht="13.5" customHeight="1" thickBot="1" x14ac:dyDescent="0.2">
      <c r="A291" s="1037"/>
      <c r="B291" s="1045"/>
      <c r="C291" s="1045"/>
      <c r="D291" s="1045"/>
      <c r="E291" s="1137"/>
      <c r="F291" s="1136"/>
      <c r="G291" s="1130" t="s">
        <v>1100</v>
      </c>
      <c r="H291" s="558"/>
      <c r="I291" s="1125"/>
      <c r="J291" s="1201"/>
      <c r="K291" s="1201"/>
      <c r="L291" s="869"/>
      <c r="M291" s="1126" t="s">
        <v>78</v>
      </c>
      <c r="N291" s="1068">
        <v>101</v>
      </c>
      <c r="O291" s="1026" t="s">
        <v>1098</v>
      </c>
      <c r="P291" s="421">
        <v>291</v>
      </c>
      <c r="Q291"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291="","未入力あり","✔"),""))</f>
        <v>✔</v>
      </c>
      <c r="R291" s="434"/>
      <c r="S291" s="434"/>
      <c r="U291" s="1470"/>
      <c r="W291" s="953"/>
      <c r="X291" s="983"/>
      <c r="Z291" s="1032"/>
      <c r="AA291" s="1030"/>
      <c r="AB291" s="564"/>
      <c r="AD291" s="1031"/>
      <c r="AE291" s="561"/>
    </row>
    <row r="292" spans="1:31" s="560" customFormat="1" ht="13.5" customHeight="1" thickBot="1" x14ac:dyDescent="0.2">
      <c r="A292" s="1037"/>
      <c r="B292" s="1045"/>
      <c r="C292" s="1045"/>
      <c r="D292" s="1045"/>
      <c r="E292" s="1137"/>
      <c r="F292" s="1136"/>
      <c r="G292" s="1130" t="s">
        <v>1101</v>
      </c>
      <c r="H292" s="558"/>
      <c r="I292" s="1125"/>
      <c r="J292" s="1201"/>
      <c r="K292" s="1201"/>
      <c r="L292" s="869"/>
      <c r="M292" s="1126" t="s">
        <v>78</v>
      </c>
      <c r="N292" s="1068">
        <v>12</v>
      </c>
      <c r="O292" s="1026" t="s">
        <v>1098</v>
      </c>
      <c r="P292" s="421">
        <v>292</v>
      </c>
      <c r="Q292"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292="","未入力あり","✔"),""))</f>
        <v>✔</v>
      </c>
      <c r="R292" s="434"/>
      <c r="S292" s="434"/>
      <c r="U292" s="1470"/>
      <c r="W292" s="953"/>
      <c r="X292" s="983"/>
      <c r="Z292" s="1032"/>
      <c r="AA292" s="1030"/>
      <c r="AB292" s="564"/>
      <c r="AD292" s="1031"/>
      <c r="AE292" s="561"/>
    </row>
    <row r="293" spans="1:31" s="560" customFormat="1" ht="13.5" customHeight="1" thickBot="1" x14ac:dyDescent="0.2">
      <c r="A293" s="1037"/>
      <c r="B293" s="1045"/>
      <c r="C293" s="1045"/>
      <c r="D293" s="1045"/>
      <c r="E293" s="1137"/>
      <c r="F293" s="1136"/>
      <c r="G293" s="1130" t="s">
        <v>1102</v>
      </c>
      <c r="H293" s="558"/>
      <c r="I293" s="1125"/>
      <c r="J293" s="1201"/>
      <c r="K293" s="1201"/>
      <c r="L293" s="869"/>
      <c r="M293" s="1126" t="s">
        <v>78</v>
      </c>
      <c r="N293" s="1068">
        <v>13</v>
      </c>
      <c r="O293" s="1026" t="s">
        <v>1098</v>
      </c>
      <c r="P293" s="421">
        <v>293</v>
      </c>
      <c r="Q293"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293="","未入力あり","✔"),""))</f>
        <v>✔</v>
      </c>
      <c r="R293" s="434"/>
      <c r="S293" s="434"/>
      <c r="U293" s="1470"/>
      <c r="W293" s="953"/>
      <c r="X293" s="983"/>
      <c r="Z293" s="1032"/>
      <c r="AA293" s="1030"/>
      <c r="AB293" s="564"/>
      <c r="AD293" s="1031"/>
      <c r="AE293" s="561"/>
    </row>
    <row r="294" spans="1:31" s="560" customFormat="1" ht="13.5" customHeight="1" thickBot="1" x14ac:dyDescent="0.2">
      <c r="A294" s="1037"/>
      <c r="B294" s="1045"/>
      <c r="C294" s="1045"/>
      <c r="D294" s="1045"/>
      <c r="E294" s="1137"/>
      <c r="F294" s="1136"/>
      <c r="G294" s="1130" t="s">
        <v>1103</v>
      </c>
      <c r="H294" s="558"/>
      <c r="I294" s="1125"/>
      <c r="J294" s="1201"/>
      <c r="K294" s="1201"/>
      <c r="L294" s="869"/>
      <c r="M294" s="1126" t="s">
        <v>78</v>
      </c>
      <c r="N294" s="1068">
        <v>7</v>
      </c>
      <c r="O294" s="1026" t="s">
        <v>1098</v>
      </c>
      <c r="P294" s="421">
        <v>294</v>
      </c>
      <c r="Q294"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294="","未入力あり","✔"),""))</f>
        <v>✔</v>
      </c>
      <c r="R294" s="434"/>
      <c r="S294" s="434"/>
      <c r="U294" s="1470"/>
      <c r="W294" s="953"/>
      <c r="X294" s="983"/>
      <c r="Z294" s="1032"/>
      <c r="AA294" s="1030"/>
      <c r="AB294" s="564"/>
      <c r="AD294" s="1031"/>
      <c r="AE294" s="561"/>
    </row>
    <row r="295" spans="1:31" s="560" customFormat="1" ht="13.5" customHeight="1" thickBot="1" x14ac:dyDescent="0.2">
      <c r="A295" s="1037"/>
      <c r="B295" s="1045"/>
      <c r="C295" s="1045"/>
      <c r="D295" s="1045"/>
      <c r="E295" s="1138"/>
      <c r="F295" s="1244"/>
      <c r="G295" s="1130" t="s">
        <v>1104</v>
      </c>
      <c r="H295" s="558"/>
      <c r="I295" s="1125"/>
      <c r="J295" s="1201"/>
      <c r="K295" s="1201"/>
      <c r="L295" s="869"/>
      <c r="M295" s="1126" t="s">
        <v>78</v>
      </c>
      <c r="N295" s="1068">
        <v>82</v>
      </c>
      <c r="O295" s="1026" t="s">
        <v>1098</v>
      </c>
      <c r="P295" s="421">
        <v>295</v>
      </c>
      <c r="Q295"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295="","未入力あり","✔"),""))</f>
        <v>✔</v>
      </c>
      <c r="R295" s="434"/>
      <c r="S295" s="434"/>
      <c r="U295" s="1470"/>
      <c r="W295" s="953"/>
      <c r="X295" s="983"/>
      <c r="Z295" s="1032"/>
      <c r="AA295" s="1030"/>
      <c r="AB295" s="564"/>
      <c r="AD295" s="1031"/>
      <c r="AE295" s="561"/>
    </row>
    <row r="296" spans="1:31" s="560" customFormat="1" ht="13.5" customHeight="1" thickBot="1" x14ac:dyDescent="0.2">
      <c r="A296" s="1037"/>
      <c r="B296" s="1045"/>
      <c r="C296" s="1045"/>
      <c r="D296" s="1485" t="s">
        <v>2117</v>
      </c>
      <c r="F296" s="1290"/>
      <c r="G296" s="1066"/>
      <c r="I296" s="1066"/>
      <c r="J296" s="1163"/>
      <c r="K296" s="1163"/>
      <c r="L296" s="1209"/>
      <c r="M296" s="558"/>
      <c r="N296" s="1127"/>
      <c r="O296" s="1027"/>
      <c r="P296" s="421">
        <v>296</v>
      </c>
      <c r="S296" s="434"/>
      <c r="U296" s="1470"/>
      <c r="W296" s="953"/>
      <c r="X296" s="983"/>
      <c r="Z296" s="1032"/>
      <c r="AA296" s="1030"/>
      <c r="AB296" s="564"/>
      <c r="AD296" s="1031"/>
      <c r="AE296" s="561"/>
    </row>
    <row r="297" spans="1:31" s="560" customFormat="1" ht="13.5" customHeight="1" thickBot="1" x14ac:dyDescent="0.2">
      <c r="A297" s="1037"/>
      <c r="B297" s="1045"/>
      <c r="C297" s="1045"/>
      <c r="D297" s="1045"/>
      <c r="E297" s="1239" t="s">
        <v>1171</v>
      </c>
      <c r="G297" s="1125"/>
      <c r="H297" s="558"/>
      <c r="I297" s="1125"/>
      <c r="J297" s="1201"/>
      <c r="K297" s="1201"/>
      <c r="L297" s="869"/>
      <c r="M297" s="1126" t="s">
        <v>78</v>
      </c>
      <c r="N297" s="1068">
        <v>114</v>
      </c>
      <c r="O297" s="1026" t="s">
        <v>1098</v>
      </c>
      <c r="P297" s="421">
        <v>297</v>
      </c>
      <c r="Q297"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297="","未入力あり","✔"),""))</f>
        <v>✔</v>
      </c>
      <c r="R297" s="434"/>
      <c r="S297" s="434"/>
      <c r="U297" s="1470"/>
      <c r="W297" s="953"/>
      <c r="X297" s="983"/>
      <c r="Z297" s="1032"/>
      <c r="AA297" s="1030"/>
      <c r="AB297" s="564"/>
      <c r="AD297" s="1031"/>
      <c r="AE297" s="561"/>
    </row>
    <row r="298" spans="1:31" s="560" customFormat="1" ht="13.5" customHeight="1" thickBot="1" x14ac:dyDescent="0.2">
      <c r="A298" s="1037"/>
      <c r="B298" s="1045"/>
      <c r="C298" s="1045"/>
      <c r="D298" s="1045"/>
      <c r="E298" s="1239" t="s">
        <v>1172</v>
      </c>
      <c r="F298" s="558"/>
      <c r="G298" s="1125"/>
      <c r="H298" s="558"/>
      <c r="I298" s="1125"/>
      <c r="J298" s="1201"/>
      <c r="K298" s="1201"/>
      <c r="L298" s="869"/>
      <c r="M298" s="1126" t="s">
        <v>78</v>
      </c>
      <c r="N298" s="1068">
        <v>30</v>
      </c>
      <c r="O298" s="1026" t="s">
        <v>1098</v>
      </c>
      <c r="P298" s="421">
        <v>298</v>
      </c>
      <c r="Q298"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298="","未入力あり","✔"),""))</f>
        <v>✔</v>
      </c>
      <c r="R298" s="434"/>
      <c r="S298" s="434"/>
      <c r="U298" s="1470"/>
      <c r="W298" s="953"/>
      <c r="X298" s="983"/>
      <c r="Z298" s="1032"/>
      <c r="AA298" s="1030"/>
      <c r="AB298" s="564"/>
      <c r="AD298" s="1031"/>
      <c r="AE298" s="561"/>
    </row>
    <row r="299" spans="1:31" s="560" customFormat="1" ht="13.5" customHeight="1" thickBot="1" x14ac:dyDescent="0.2">
      <c r="A299" s="1037"/>
      <c r="B299" s="1045"/>
      <c r="C299" s="1045"/>
      <c r="D299" s="1045"/>
      <c r="E299" s="1137" t="s">
        <v>2039</v>
      </c>
      <c r="F299" s="1290"/>
      <c r="G299" s="1133"/>
      <c r="H299" s="1046"/>
      <c r="I299" s="1133"/>
      <c r="J299" s="1307"/>
      <c r="K299" s="1307"/>
      <c r="L299" s="870"/>
      <c r="M299" s="1309" t="s">
        <v>78</v>
      </c>
      <c r="N299" s="1068">
        <v>45</v>
      </c>
      <c r="O299" s="1028" t="s">
        <v>1098</v>
      </c>
      <c r="P299" s="421">
        <v>299</v>
      </c>
      <c r="Q299"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299="","未入力あり","✔"),""))</f>
        <v>✔</v>
      </c>
      <c r="R299" s="434"/>
      <c r="S299" s="434"/>
      <c r="U299" s="1470"/>
      <c r="W299" s="953"/>
      <c r="X299" s="983"/>
      <c r="Z299" s="1032"/>
      <c r="AA299" s="1030"/>
      <c r="AB299" s="564"/>
      <c r="AD299" s="1031"/>
      <c r="AE299" s="561"/>
    </row>
    <row r="300" spans="1:31" s="560" customFormat="1" ht="13.5" customHeight="1" thickBot="1" x14ac:dyDescent="0.2">
      <c r="A300" s="1037"/>
      <c r="B300" s="1236" t="s">
        <v>407</v>
      </c>
      <c r="C300" s="1169"/>
      <c r="D300" s="195"/>
      <c r="E300" s="195"/>
      <c r="F300" s="195"/>
      <c r="G300" s="195"/>
      <c r="H300" s="182"/>
      <c r="I300" s="182"/>
      <c r="J300" s="182"/>
      <c r="K300" s="182"/>
      <c r="L300" s="878"/>
      <c r="M300" s="93"/>
      <c r="N300" s="866"/>
      <c r="O300" s="94"/>
      <c r="P300" s="421">
        <v>300</v>
      </c>
      <c r="Q300" s="227"/>
      <c r="R300" s="227"/>
      <c r="S300" s="434"/>
      <c r="T300" s="227"/>
      <c r="U300" s="1470"/>
      <c r="W300" s="953"/>
      <c r="X300" s="983"/>
      <c r="Z300" s="1032"/>
      <c r="AA300" s="1030"/>
      <c r="AB300" s="564"/>
      <c r="AD300" s="1031"/>
      <c r="AE300" s="561"/>
    </row>
    <row r="301" spans="1:31" s="560" customFormat="1" ht="48" customHeight="1" thickBot="1" x14ac:dyDescent="0.2">
      <c r="A301" s="191"/>
      <c r="B301" s="1102"/>
      <c r="C301" s="1233" t="s">
        <v>1688</v>
      </c>
      <c r="D301" s="1735" t="s">
        <v>1867</v>
      </c>
      <c r="E301" s="1712"/>
      <c r="F301" s="1712"/>
      <c r="G301" s="1712"/>
      <c r="H301" s="1712"/>
      <c r="I301" s="1712"/>
      <c r="J301" s="1712"/>
      <c r="K301" s="1712"/>
      <c r="L301" s="1712"/>
      <c r="M301" s="1310" t="s">
        <v>1613</v>
      </c>
      <c r="N301" s="9" t="s">
        <v>2309</v>
      </c>
      <c r="O301" s="865" t="s">
        <v>587</v>
      </c>
      <c r="P301" s="421">
        <v>301</v>
      </c>
      <c r="Q301" s="422" t="str">
        <f t="shared" ref="Q301:Q310" si="53">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301="","未入力あり","✔"),""))</f>
        <v>✔</v>
      </c>
      <c r="R301" s="434"/>
      <c r="S301" s="422" t="str">
        <f t="shared" ref="S301" si="54">IF(N301="","",IF(N301="はい","○","×"))</f>
        <v>○</v>
      </c>
      <c r="T301" s="227"/>
      <c r="U301" s="1470"/>
      <c r="W301" s="952"/>
      <c r="X301" s="983"/>
      <c r="Z301" s="1032"/>
      <c r="AA301" s="1030"/>
      <c r="AB301" s="1029"/>
      <c r="AD301" s="1031"/>
      <c r="AE301" s="561"/>
    </row>
    <row r="302" spans="1:31" s="560" customFormat="1" ht="13.5" customHeight="1" thickBot="1" x14ac:dyDescent="0.2">
      <c r="A302" s="191"/>
      <c r="B302" s="1122"/>
      <c r="C302" s="82"/>
      <c r="D302" s="1095"/>
      <c r="E302" s="1675" t="s">
        <v>945</v>
      </c>
      <c r="F302" s="1680"/>
      <c r="G302" s="1680"/>
      <c r="H302" s="1680"/>
      <c r="I302" s="1680"/>
      <c r="J302" s="1680"/>
      <c r="K302" s="1680"/>
      <c r="L302" s="1681"/>
      <c r="M302" s="872" t="s">
        <v>48</v>
      </c>
      <c r="N302" s="403">
        <v>6</v>
      </c>
      <c r="O302" s="447" t="s">
        <v>50</v>
      </c>
      <c r="P302" s="421">
        <v>302</v>
      </c>
      <c r="Q302" s="422" t="str">
        <f t="shared" si="53"/>
        <v>✔</v>
      </c>
      <c r="R302" s="434"/>
      <c r="S302" s="434"/>
      <c r="T302" s="227"/>
      <c r="U302" s="1470"/>
      <c r="W302" s="953"/>
      <c r="X302" s="983"/>
      <c r="Z302" s="1032"/>
      <c r="AA302" s="1030"/>
      <c r="AB302" s="564"/>
      <c r="AD302" s="1031"/>
      <c r="AE302" s="561"/>
    </row>
    <row r="303" spans="1:31" s="560" customFormat="1" ht="13.5" customHeight="1" thickBot="1" x14ac:dyDescent="0.2">
      <c r="A303" s="191"/>
      <c r="B303" s="1122"/>
      <c r="C303" s="82"/>
      <c r="D303" s="1095"/>
      <c r="E303" s="1122"/>
      <c r="F303" s="1148"/>
      <c r="G303" s="1205"/>
      <c r="H303" s="1201"/>
      <c r="I303" s="1201"/>
      <c r="J303" s="1201"/>
      <c r="K303" s="1201"/>
      <c r="L303" s="1203" t="s">
        <v>562</v>
      </c>
      <c r="M303" s="868" t="s">
        <v>48</v>
      </c>
      <c r="N303" s="403">
        <v>0</v>
      </c>
      <c r="O303" s="448" t="s">
        <v>50</v>
      </c>
      <c r="P303" s="421">
        <v>303</v>
      </c>
      <c r="Q303" s="422" t="str">
        <f t="shared" si="53"/>
        <v>✔</v>
      </c>
      <c r="R303" s="434"/>
      <c r="S303" s="434"/>
      <c r="T303" s="227"/>
      <c r="U303" s="1470"/>
      <c r="W303" s="953"/>
      <c r="X303" s="983"/>
      <c r="Z303" s="1032"/>
      <c r="AA303" s="1030"/>
      <c r="AB303" s="564"/>
      <c r="AD303" s="1031"/>
      <c r="AE303" s="561"/>
    </row>
    <row r="304" spans="1:31" s="560" customFormat="1" ht="13.5" customHeight="1" thickBot="1" x14ac:dyDescent="0.2">
      <c r="A304" s="191"/>
      <c r="B304" s="1122"/>
      <c r="C304" s="82"/>
      <c r="D304" s="1095"/>
      <c r="E304" s="1122"/>
      <c r="F304" s="1148"/>
      <c r="G304" s="1205"/>
      <c r="H304" s="1202"/>
      <c r="I304" s="1202"/>
      <c r="J304" s="1202"/>
      <c r="K304" s="1202"/>
      <c r="L304" s="1203" t="s">
        <v>96</v>
      </c>
      <c r="M304" s="868" t="s">
        <v>48</v>
      </c>
      <c r="N304" s="1048">
        <f>IF(ISERROR(N303/N302*100),0,N303/N302*100)</f>
        <v>0</v>
      </c>
      <c r="O304" s="446" t="s">
        <v>52</v>
      </c>
      <c r="P304" s="421">
        <v>304</v>
      </c>
      <c r="Q304" s="1489"/>
      <c r="R304" s="434"/>
      <c r="S304" s="434"/>
      <c r="T304" s="227"/>
      <c r="U304" s="1470"/>
      <c r="W304" s="953"/>
      <c r="X304" s="983"/>
      <c r="Z304" s="1032"/>
      <c r="AA304" s="1030"/>
      <c r="AB304" s="564"/>
      <c r="AD304" s="1031"/>
      <c r="AE304" s="561"/>
    </row>
    <row r="305" spans="1:31" s="560" customFormat="1" ht="13.5" customHeight="1" thickBot="1" x14ac:dyDescent="0.2">
      <c r="A305" s="191"/>
      <c r="B305" s="1122"/>
      <c r="C305" s="82"/>
      <c r="D305" s="1095"/>
      <c r="E305" s="1675" t="s">
        <v>2027</v>
      </c>
      <c r="F305" s="1680"/>
      <c r="G305" s="1680"/>
      <c r="H305" s="1680"/>
      <c r="I305" s="1680"/>
      <c r="J305" s="1680"/>
      <c r="K305" s="1680"/>
      <c r="L305" s="1681"/>
      <c r="M305" s="872" t="s">
        <v>48</v>
      </c>
      <c r="N305" s="403">
        <v>50</v>
      </c>
      <c r="O305" s="447" t="s">
        <v>50</v>
      </c>
      <c r="P305" s="421">
        <v>305</v>
      </c>
      <c r="Q305" s="422" t="str">
        <f t="shared" si="53"/>
        <v>✔</v>
      </c>
      <c r="R305" s="434"/>
      <c r="S305" s="434"/>
      <c r="T305" s="227"/>
      <c r="U305" s="1470"/>
      <c r="W305" s="953"/>
      <c r="X305" s="983"/>
      <c r="Z305" s="1032"/>
      <c r="AA305" s="1030"/>
      <c r="AB305" s="564"/>
      <c r="AD305" s="1031"/>
      <c r="AE305" s="561"/>
    </row>
    <row r="306" spans="1:31" ht="13.5" customHeight="1" thickBot="1" x14ac:dyDescent="0.2">
      <c r="A306" s="191"/>
      <c r="B306" s="1122"/>
      <c r="C306" s="82"/>
      <c r="D306" s="1095"/>
      <c r="E306" s="1122"/>
      <c r="F306" s="1148"/>
      <c r="G306" s="1205"/>
      <c r="H306" s="1201"/>
      <c r="I306" s="1201"/>
      <c r="J306" s="1201"/>
      <c r="K306" s="1201"/>
      <c r="L306" s="1203" t="s">
        <v>562</v>
      </c>
      <c r="M306" s="868" t="s">
        <v>48</v>
      </c>
      <c r="N306" s="403">
        <v>40</v>
      </c>
      <c r="O306" s="448" t="s">
        <v>50</v>
      </c>
      <c r="P306" s="421">
        <v>306</v>
      </c>
      <c r="Q306" s="422" t="str">
        <f t="shared" si="53"/>
        <v>✔</v>
      </c>
      <c r="R306" s="434"/>
      <c r="S306" s="434"/>
      <c r="T306" s="227"/>
      <c r="U306" s="1470"/>
      <c r="W306" s="84"/>
      <c r="X306" s="989"/>
    </row>
    <row r="307" spans="1:31" ht="13.5" customHeight="1" thickBot="1" x14ac:dyDescent="0.2">
      <c r="A307" s="191"/>
      <c r="B307" s="1122"/>
      <c r="C307" s="82"/>
      <c r="D307" s="1095"/>
      <c r="E307" s="1123"/>
      <c r="F307" s="1148"/>
      <c r="G307" s="1205"/>
      <c r="H307" s="1202"/>
      <c r="I307" s="1202"/>
      <c r="J307" s="1202"/>
      <c r="K307" s="1202"/>
      <c r="L307" s="1203" t="s">
        <v>96</v>
      </c>
      <c r="M307" s="868" t="s">
        <v>48</v>
      </c>
      <c r="N307" s="1048">
        <f>IF(ISERROR(N306/N305*100),0,N306/N305*100)</f>
        <v>80</v>
      </c>
      <c r="O307" s="446" t="s">
        <v>52</v>
      </c>
      <c r="P307" s="421">
        <v>307</v>
      </c>
      <c r="Q307" s="1489"/>
      <c r="R307" s="434"/>
      <c r="S307" s="434"/>
      <c r="T307" s="227"/>
      <c r="U307" s="1470"/>
      <c r="W307" s="84"/>
      <c r="X307" s="989"/>
    </row>
    <row r="308" spans="1:31" ht="13.5" customHeight="1" thickBot="1" x14ac:dyDescent="0.2">
      <c r="A308" s="191"/>
      <c r="B308" s="1122"/>
      <c r="C308" s="82"/>
      <c r="D308" s="1095"/>
      <c r="E308" s="1663" t="s">
        <v>943</v>
      </c>
      <c r="F308" s="1661"/>
      <c r="G308" s="1661"/>
      <c r="H308" s="1661"/>
      <c r="I308" s="1661"/>
      <c r="J308" s="1661"/>
      <c r="K308" s="1661"/>
      <c r="L308" s="1662"/>
      <c r="M308" s="876" t="s">
        <v>944</v>
      </c>
      <c r="N308" s="9" t="s">
        <v>2309</v>
      </c>
      <c r="O308" s="445" t="s">
        <v>587</v>
      </c>
      <c r="P308" s="421">
        <v>308</v>
      </c>
      <c r="Q308" s="422" t="str">
        <f t="shared" si="53"/>
        <v>✔</v>
      </c>
      <c r="R308" s="434"/>
      <c r="S308" s="422" t="str">
        <f t="shared" ref="S308" si="55">IF(N308="","",IF(N308="はい","○","×"))</f>
        <v>○</v>
      </c>
      <c r="T308" s="227"/>
      <c r="U308" s="1470"/>
      <c r="W308" s="84"/>
      <c r="X308" s="989"/>
    </row>
    <row r="309" spans="1:31" ht="13.5" customHeight="1" thickBot="1" x14ac:dyDescent="0.2">
      <c r="A309" s="191"/>
      <c r="B309" s="1122"/>
      <c r="C309" s="82"/>
      <c r="D309" s="1095"/>
      <c r="E309" s="1663" t="s">
        <v>252</v>
      </c>
      <c r="F309" s="1661"/>
      <c r="G309" s="1661"/>
      <c r="H309" s="1661"/>
      <c r="I309" s="1661"/>
      <c r="J309" s="1661"/>
      <c r="K309" s="1661"/>
      <c r="L309" s="1662"/>
      <c r="M309" s="123" t="s">
        <v>212</v>
      </c>
      <c r="N309" s="8" t="s">
        <v>2309</v>
      </c>
      <c r="O309" s="168" t="s">
        <v>587</v>
      </c>
      <c r="P309" s="421">
        <v>309</v>
      </c>
      <c r="Q309" s="422" t="str">
        <f t="shared" si="53"/>
        <v>✔</v>
      </c>
      <c r="R309" s="434"/>
      <c r="S309" s="434"/>
      <c r="T309" s="227"/>
      <c r="U309" s="1470"/>
      <c r="W309" s="84"/>
    </row>
    <row r="310" spans="1:31" ht="13.5" customHeight="1" thickBot="1" x14ac:dyDescent="0.2">
      <c r="A310" s="191"/>
      <c r="B310" s="1122"/>
      <c r="C310" s="82"/>
      <c r="D310" s="1095"/>
      <c r="E310" s="1675" t="s">
        <v>492</v>
      </c>
      <c r="F310" s="1680"/>
      <c r="G310" s="1680"/>
      <c r="H310" s="1680"/>
      <c r="I310" s="1680"/>
      <c r="J310" s="1680"/>
      <c r="K310" s="1680"/>
      <c r="L310" s="1681"/>
      <c r="M310" s="869" t="s">
        <v>81</v>
      </c>
      <c r="N310" s="8" t="s">
        <v>2309</v>
      </c>
      <c r="O310" s="168" t="s">
        <v>587</v>
      </c>
      <c r="P310" s="421">
        <v>310</v>
      </c>
      <c r="Q310" s="422" t="str">
        <f t="shared" si="53"/>
        <v>✔</v>
      </c>
      <c r="R310" s="434"/>
      <c r="S310" s="422" t="str">
        <f t="shared" ref="S310:S318" si="56">IF(N310="","",IF(N310="はい","○","×"))</f>
        <v>○</v>
      </c>
      <c r="T310" s="227"/>
      <c r="U310" s="1470"/>
      <c r="W310" s="84"/>
    </row>
    <row r="311" spans="1:31" ht="27" customHeight="1" thickBot="1" x14ac:dyDescent="0.2">
      <c r="A311" s="191"/>
      <c r="B311" s="1122"/>
      <c r="C311" s="82"/>
      <c r="D311" s="1096"/>
      <c r="E311" s="1191"/>
      <c r="F311" s="1657" t="s">
        <v>1919</v>
      </c>
      <c r="G311" s="1658"/>
      <c r="H311" s="1658"/>
      <c r="I311" s="1658"/>
      <c r="J311" s="1658"/>
      <c r="K311" s="1658"/>
      <c r="L311" s="1659"/>
      <c r="M311" s="868" t="s">
        <v>48</v>
      </c>
      <c r="N311" s="1660" t="s">
        <v>2326</v>
      </c>
      <c r="O311" s="1656"/>
      <c r="P311" s="421">
        <v>311</v>
      </c>
      <c r="Q311" s="3"/>
      <c r="R311" s="857"/>
      <c r="S311" s="434"/>
      <c r="T311" s="227"/>
      <c r="U311" s="1470"/>
      <c r="W311" s="84"/>
    </row>
    <row r="312" spans="1:31" ht="13.5" customHeight="1" thickBot="1" x14ac:dyDescent="0.2">
      <c r="A312" s="191"/>
      <c r="B312" s="1102"/>
      <c r="C312" s="1235" t="s">
        <v>1746</v>
      </c>
      <c r="D312" s="1661" t="s">
        <v>946</v>
      </c>
      <c r="E312" s="1661"/>
      <c r="F312" s="1661"/>
      <c r="G312" s="1661"/>
      <c r="H312" s="1661"/>
      <c r="I312" s="1661"/>
      <c r="J312" s="1661"/>
      <c r="K312" s="1661"/>
      <c r="L312" s="1662"/>
      <c r="M312" s="869" t="s">
        <v>490</v>
      </c>
      <c r="N312" s="8" t="s">
        <v>2309</v>
      </c>
      <c r="O312" s="168" t="s">
        <v>587</v>
      </c>
      <c r="P312" s="421">
        <v>312</v>
      </c>
      <c r="Q312"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312="","未入力あり","✔"),""))</f>
        <v>✔</v>
      </c>
      <c r="R312" s="434"/>
      <c r="S312" s="422" t="str">
        <f t="shared" si="56"/>
        <v>○</v>
      </c>
      <c r="T312" s="227"/>
      <c r="U312" s="1470"/>
      <c r="W312" s="84"/>
    </row>
    <row r="313" spans="1:31" ht="24" customHeight="1" thickBot="1" x14ac:dyDescent="0.2">
      <c r="A313" s="191"/>
      <c r="B313" s="1102"/>
      <c r="C313" s="1234" t="s">
        <v>203</v>
      </c>
      <c r="D313" s="1677" t="s">
        <v>1551</v>
      </c>
      <c r="E313" s="1677"/>
      <c r="F313" s="1677"/>
      <c r="G313" s="1677"/>
      <c r="H313" s="1677"/>
      <c r="I313" s="1677"/>
      <c r="J313" s="1677"/>
      <c r="K313" s="1677"/>
      <c r="L313" s="1736"/>
      <c r="M313" s="869" t="s">
        <v>41</v>
      </c>
      <c r="N313" s="8" t="s">
        <v>2309</v>
      </c>
      <c r="O313" s="168" t="s">
        <v>587</v>
      </c>
      <c r="P313" s="421">
        <v>313</v>
      </c>
      <c r="Q313"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313="","未入力あり","✔"),""))</f>
        <v>✔</v>
      </c>
      <c r="R313" s="434"/>
      <c r="S313" s="422" t="str">
        <f t="shared" si="56"/>
        <v>○</v>
      </c>
      <c r="T313" s="227"/>
      <c r="U313" s="1470"/>
      <c r="W313" s="84"/>
    </row>
    <row r="314" spans="1:31" ht="13.5" customHeight="1" thickBot="1" x14ac:dyDescent="0.2">
      <c r="A314" s="191"/>
      <c r="B314" s="1122"/>
      <c r="C314" s="82"/>
      <c r="D314" s="1095"/>
      <c r="E314" s="1663" t="s">
        <v>1552</v>
      </c>
      <c r="F314" s="1661"/>
      <c r="G314" s="1661"/>
      <c r="H314" s="1661"/>
      <c r="I314" s="1661"/>
      <c r="J314" s="1661"/>
      <c r="K314" s="1661"/>
      <c r="L314" s="1662"/>
      <c r="M314" s="875" t="s">
        <v>40</v>
      </c>
      <c r="N314" s="8" t="s">
        <v>2309</v>
      </c>
      <c r="O314" s="168" t="s">
        <v>587</v>
      </c>
      <c r="P314" s="421">
        <v>314</v>
      </c>
      <c r="Q314"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314="","未入力あり","✔"),""))</f>
        <v>✔</v>
      </c>
      <c r="R314" s="434"/>
      <c r="S314" s="422" t="str">
        <f t="shared" si="56"/>
        <v>○</v>
      </c>
      <c r="T314" s="227"/>
      <c r="U314" s="1470"/>
      <c r="W314" s="84"/>
    </row>
    <row r="315" spans="1:31" ht="27" customHeight="1" thickBot="1" x14ac:dyDescent="0.2">
      <c r="A315" s="191"/>
      <c r="B315" s="1122"/>
      <c r="C315" s="82"/>
      <c r="D315" s="1095"/>
      <c r="E315" s="1669" t="s">
        <v>1920</v>
      </c>
      <c r="F315" s="1676"/>
      <c r="G315" s="1676"/>
      <c r="H315" s="1676"/>
      <c r="I315" s="1676"/>
      <c r="J315" s="1676"/>
      <c r="K315" s="1676"/>
      <c r="L315" s="1693"/>
      <c r="M315" s="868" t="s">
        <v>48</v>
      </c>
      <c r="N315" s="1660" t="s">
        <v>2327</v>
      </c>
      <c r="O315" s="1656"/>
      <c r="P315" s="421">
        <v>315</v>
      </c>
      <c r="Q315" s="3"/>
      <c r="R315" s="857"/>
      <c r="S315" s="434"/>
      <c r="T315" s="227"/>
      <c r="U315" s="1470"/>
      <c r="W315" s="84"/>
    </row>
    <row r="316" spans="1:31" ht="13.5" customHeight="1" thickBot="1" x14ac:dyDescent="0.2">
      <c r="A316" s="191"/>
      <c r="B316" s="1102"/>
      <c r="C316" s="1235" t="s">
        <v>204</v>
      </c>
      <c r="D316" s="1661" t="s">
        <v>491</v>
      </c>
      <c r="E316" s="1661"/>
      <c r="F316" s="1661"/>
      <c r="G316" s="1661"/>
      <c r="H316" s="1661"/>
      <c r="I316" s="1661"/>
      <c r="J316" s="1661"/>
      <c r="K316" s="1661"/>
      <c r="L316" s="1662"/>
      <c r="M316" s="869" t="s">
        <v>490</v>
      </c>
      <c r="N316" s="8" t="s">
        <v>2309</v>
      </c>
      <c r="O316" s="168" t="s">
        <v>587</v>
      </c>
      <c r="P316" s="421">
        <v>316</v>
      </c>
      <c r="Q316"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316="","未入力あり","✔"),""))</f>
        <v>✔</v>
      </c>
      <c r="R316" s="434"/>
      <c r="S316" s="422" t="str">
        <f t="shared" si="56"/>
        <v>○</v>
      </c>
      <c r="T316" s="227"/>
      <c r="U316" s="1470"/>
      <c r="W316" s="84"/>
    </row>
    <row r="317" spans="1:31" ht="13.5" customHeight="1" thickBot="1" x14ac:dyDescent="0.2">
      <c r="A317" s="191"/>
      <c r="B317" s="1102"/>
      <c r="C317" s="1235" t="s">
        <v>1747</v>
      </c>
      <c r="D317" s="1661" t="s">
        <v>1905</v>
      </c>
      <c r="E317" s="1661"/>
      <c r="F317" s="1661"/>
      <c r="G317" s="1661"/>
      <c r="H317" s="1661"/>
      <c r="I317" s="1661"/>
      <c r="J317" s="1661"/>
      <c r="K317" s="1661"/>
      <c r="L317" s="1662"/>
      <c r="M317" s="869" t="s">
        <v>81</v>
      </c>
      <c r="N317" s="8" t="s">
        <v>2309</v>
      </c>
      <c r="O317" s="168" t="s">
        <v>587</v>
      </c>
      <c r="P317" s="421">
        <v>317</v>
      </c>
      <c r="Q317"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317="","未入力あり","✔"),""))</f>
        <v>✔</v>
      </c>
      <c r="R317" s="434"/>
      <c r="S317" s="422" t="str">
        <f t="shared" si="56"/>
        <v>○</v>
      </c>
      <c r="T317" s="227"/>
      <c r="U317" s="1470"/>
      <c r="W317" s="84"/>
    </row>
    <row r="318" spans="1:31" ht="27" customHeight="1" thickBot="1" x14ac:dyDescent="0.2">
      <c r="A318" s="191"/>
      <c r="B318" s="1102"/>
      <c r="C318" s="1233" t="s">
        <v>106</v>
      </c>
      <c r="D318" s="1680" t="s">
        <v>1906</v>
      </c>
      <c r="E318" s="1661"/>
      <c r="F318" s="1661"/>
      <c r="G318" s="1661"/>
      <c r="H318" s="1661"/>
      <c r="I318" s="1661"/>
      <c r="J318" s="1661"/>
      <c r="K318" s="1661"/>
      <c r="L318" s="1662"/>
      <c r="M318" s="869" t="s">
        <v>40</v>
      </c>
      <c r="N318" s="8" t="s">
        <v>2309</v>
      </c>
      <c r="O318" s="168" t="s">
        <v>587</v>
      </c>
      <c r="P318" s="421">
        <v>318</v>
      </c>
      <c r="Q318"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318="","未入力あり","✔"),""))</f>
        <v>✔</v>
      </c>
      <c r="R318" s="434"/>
      <c r="S318" s="422" t="str">
        <f t="shared" si="56"/>
        <v>○</v>
      </c>
      <c r="T318" s="227"/>
      <c r="U318" s="1470"/>
      <c r="W318" s="84"/>
    </row>
    <row r="319" spans="1:31" ht="13.5" customHeight="1" thickBot="1" x14ac:dyDescent="0.2">
      <c r="A319" s="191"/>
      <c r="B319" s="1122"/>
      <c r="C319" s="1663" t="s">
        <v>233</v>
      </c>
      <c r="D319" s="1661"/>
      <c r="E319" s="1661"/>
      <c r="F319" s="1661"/>
      <c r="G319" s="1661"/>
      <c r="H319" s="1661"/>
      <c r="I319" s="1661"/>
      <c r="J319" s="1661"/>
      <c r="K319" s="1661"/>
      <c r="L319" s="1662"/>
      <c r="M319" s="869" t="s">
        <v>78</v>
      </c>
      <c r="N319" s="8" t="s">
        <v>2309</v>
      </c>
      <c r="O319" s="168" t="s">
        <v>587</v>
      </c>
      <c r="P319" s="421">
        <v>319</v>
      </c>
      <c r="Q319"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319="","未入力あり","✔"),""))</f>
        <v>✔</v>
      </c>
      <c r="R319" s="434"/>
      <c r="S319" s="434"/>
      <c r="T319" s="227"/>
      <c r="U319" s="1470"/>
      <c r="W319" s="84"/>
    </row>
    <row r="320" spans="1:31" ht="13.5" customHeight="1" thickBot="1" x14ac:dyDescent="0.2">
      <c r="A320" s="191"/>
      <c r="B320" s="1123"/>
      <c r="C320" s="1663" t="s">
        <v>254</v>
      </c>
      <c r="D320" s="1661"/>
      <c r="E320" s="1661"/>
      <c r="F320" s="1661"/>
      <c r="G320" s="1661"/>
      <c r="H320" s="1661"/>
      <c r="I320" s="1661"/>
      <c r="J320" s="1661"/>
      <c r="K320" s="1661"/>
      <c r="L320" s="1662"/>
      <c r="M320" s="869" t="s">
        <v>78</v>
      </c>
      <c r="N320" s="8" t="s">
        <v>2309</v>
      </c>
      <c r="O320" s="168" t="s">
        <v>587</v>
      </c>
      <c r="P320" s="421">
        <v>320</v>
      </c>
      <c r="Q320"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320="","未入力あり","✔"),""))</f>
        <v>✔</v>
      </c>
      <c r="R320" s="434"/>
      <c r="S320" s="434"/>
      <c r="T320" s="227"/>
      <c r="U320" s="1470"/>
      <c r="W320" s="84"/>
    </row>
    <row r="321" spans="1:23" ht="13.5" customHeight="1" thickBot="1" x14ac:dyDescent="0.2">
      <c r="A321" s="1250"/>
      <c r="B321" s="1236" t="s">
        <v>560</v>
      </c>
      <c r="C321" s="195"/>
      <c r="D321" s="195"/>
      <c r="E321" s="195"/>
      <c r="F321" s="195"/>
      <c r="G321" s="195"/>
      <c r="H321" s="182"/>
      <c r="I321" s="182"/>
      <c r="J321" s="182"/>
      <c r="K321" s="182"/>
      <c r="L321" s="878"/>
      <c r="M321" s="93"/>
      <c r="N321" s="93"/>
      <c r="O321" s="94"/>
      <c r="P321" s="421">
        <v>321</v>
      </c>
      <c r="S321" s="434"/>
      <c r="T321" s="227"/>
      <c r="U321" s="1470"/>
      <c r="W321" s="84"/>
    </row>
    <row r="322" spans="1:23" ht="13.5" customHeight="1" thickBot="1" x14ac:dyDescent="0.2">
      <c r="A322" s="1250"/>
      <c r="B322" s="1326" t="s">
        <v>1817</v>
      </c>
      <c r="C322" s="1290"/>
      <c r="D322" s="1291"/>
      <c r="E322" s="1291"/>
      <c r="F322" s="1291"/>
      <c r="G322" s="1291"/>
      <c r="H322" s="1319"/>
      <c r="I322" s="1319"/>
      <c r="J322" s="1319"/>
      <c r="K322" s="1319"/>
      <c r="L322" s="1320"/>
      <c r="M322" s="101" t="s">
        <v>48</v>
      </c>
      <c r="N322" s="8" t="s">
        <v>2320</v>
      </c>
      <c r="O322" s="168" t="s">
        <v>588</v>
      </c>
      <c r="P322" s="421">
        <v>322</v>
      </c>
      <c r="Q322"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322="","未入力あり","✔"),""))</f>
        <v>✔</v>
      </c>
      <c r="R322" s="434"/>
      <c r="S322" s="434"/>
      <c r="T322" s="228"/>
      <c r="U322" s="1470"/>
      <c r="W322" s="84"/>
    </row>
    <row r="323" spans="1:23" ht="13.5" customHeight="1" thickBot="1" x14ac:dyDescent="0.2">
      <c r="A323" s="1250"/>
      <c r="B323" s="1102"/>
      <c r="C323" s="1322" t="s">
        <v>1653</v>
      </c>
      <c r="D323" s="183"/>
      <c r="E323" s="183"/>
      <c r="F323" s="183"/>
      <c r="G323" s="183"/>
      <c r="H323" s="1323"/>
      <c r="I323" s="1323"/>
      <c r="J323" s="1323"/>
      <c r="K323" s="1323"/>
      <c r="L323" s="1324"/>
      <c r="M323" s="164"/>
      <c r="N323" s="164"/>
      <c r="O323" s="165"/>
      <c r="P323" s="421">
        <v>323</v>
      </c>
      <c r="S323" s="434"/>
      <c r="T323" s="227"/>
      <c r="U323" s="1470"/>
      <c r="W323" s="84"/>
    </row>
    <row r="324" spans="1:23" ht="47.25" customHeight="1" thickBot="1" x14ac:dyDescent="0.2">
      <c r="A324" s="191"/>
      <c r="B324" s="1102"/>
      <c r="C324" s="1102"/>
      <c r="D324" s="1669" t="s">
        <v>1868</v>
      </c>
      <c r="E324" s="1658"/>
      <c r="F324" s="1658"/>
      <c r="G324" s="1658"/>
      <c r="H324" s="1658"/>
      <c r="I324" s="1658"/>
      <c r="J324" s="1658"/>
      <c r="K324" s="1658"/>
      <c r="L324" s="1658"/>
      <c r="M324" s="119" t="s">
        <v>39</v>
      </c>
      <c r="N324" s="8" t="s">
        <v>2309</v>
      </c>
      <c r="O324" s="168" t="s">
        <v>587</v>
      </c>
      <c r="P324" s="421">
        <v>324</v>
      </c>
      <c r="Q324"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324="","未入力あり","✔"),""))</f>
        <v>✔</v>
      </c>
      <c r="R324" s="434"/>
      <c r="S324" s="422" t="str">
        <f t="shared" ref="S324" si="57">IF(N324="","",IF(N324="はい","○","×"))</f>
        <v>○</v>
      </c>
      <c r="T324" s="227"/>
      <c r="U324" s="1470"/>
      <c r="W324" s="84"/>
    </row>
    <row r="325" spans="1:23" ht="27.75" customHeight="1" thickBot="1" x14ac:dyDescent="0.2">
      <c r="A325" s="191"/>
      <c r="B325" s="1102"/>
      <c r="C325" s="1102"/>
      <c r="D325" s="1229"/>
      <c r="E325" s="1657" t="s">
        <v>1921</v>
      </c>
      <c r="F325" s="1658"/>
      <c r="G325" s="1658"/>
      <c r="H325" s="1658"/>
      <c r="I325" s="1658"/>
      <c r="J325" s="1658"/>
      <c r="K325" s="1658"/>
      <c r="L325" s="1659"/>
      <c r="M325" s="119" t="s">
        <v>48</v>
      </c>
      <c r="N325" s="1660" t="s">
        <v>2326</v>
      </c>
      <c r="O325" s="1656"/>
      <c r="P325" s="421">
        <v>325</v>
      </c>
      <c r="Q325" s="3"/>
      <c r="R325" s="857"/>
      <c r="S325" s="434"/>
      <c r="T325" s="227"/>
      <c r="U325" s="1470"/>
      <c r="W325" s="84"/>
    </row>
    <row r="326" spans="1:23" ht="12.75" customHeight="1" thickBot="1" x14ac:dyDescent="0.2">
      <c r="A326" s="191"/>
      <c r="B326" s="1102"/>
      <c r="C326" s="1102"/>
      <c r="D326" s="1229"/>
      <c r="E326" s="1663" t="s">
        <v>2240</v>
      </c>
      <c r="F326" s="1661"/>
      <c r="G326" s="1661"/>
      <c r="H326" s="1661"/>
      <c r="I326" s="1661"/>
      <c r="J326" s="1661"/>
      <c r="K326" s="1661"/>
      <c r="L326" s="1662"/>
      <c r="M326" s="1525" t="s">
        <v>321</v>
      </c>
      <c r="N326" s="1524" t="s">
        <v>249</v>
      </c>
      <c r="O326" s="107"/>
      <c r="P326" s="421">
        <v>326</v>
      </c>
      <c r="S326" s="434"/>
      <c r="T326" s="227"/>
      <c r="U326" s="1470"/>
      <c r="W326" s="84"/>
    </row>
    <row r="327" spans="1:23" ht="12.75" customHeight="1" thickBot="1" x14ac:dyDescent="0.2">
      <c r="A327" s="191"/>
      <c r="B327" s="1102"/>
      <c r="C327" s="1102"/>
      <c r="D327" s="1230"/>
      <c r="E327" s="1279" t="s">
        <v>2241</v>
      </c>
      <c r="F327" s="1277"/>
      <c r="G327" s="198"/>
      <c r="H327" s="1280"/>
      <c r="I327" s="1280"/>
      <c r="J327" s="1280"/>
      <c r="K327" s="1280"/>
      <c r="L327" s="1280"/>
      <c r="M327" s="106" t="s">
        <v>257</v>
      </c>
      <c r="N327" s="1524" t="s">
        <v>358</v>
      </c>
      <c r="O327" s="449"/>
      <c r="P327" s="421">
        <v>327</v>
      </c>
      <c r="S327" s="434"/>
      <c r="T327" s="227"/>
      <c r="U327" s="1470"/>
      <c r="W327" s="84"/>
    </row>
    <row r="328" spans="1:23" ht="36.6" customHeight="1" thickBot="1" x14ac:dyDescent="0.2">
      <c r="A328" s="191"/>
      <c r="B328" s="1102"/>
      <c r="C328" s="1122"/>
      <c r="D328" s="178" t="s">
        <v>215</v>
      </c>
      <c r="E328" s="1680" t="s">
        <v>603</v>
      </c>
      <c r="F328" s="1661"/>
      <c r="G328" s="1661"/>
      <c r="H328" s="1661"/>
      <c r="I328" s="1661"/>
      <c r="J328" s="1661"/>
      <c r="K328" s="1661"/>
      <c r="L328" s="1661"/>
      <c r="M328" s="119" t="s">
        <v>211</v>
      </c>
      <c r="N328" s="8" t="s">
        <v>2309</v>
      </c>
      <c r="O328" s="168" t="s">
        <v>587</v>
      </c>
      <c r="P328" s="421">
        <v>328</v>
      </c>
      <c r="Q328" s="422" t="str">
        <f t="shared" ref="Q328" si="58">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328="","未入力あり","✔"),""))</f>
        <v>✔</v>
      </c>
      <c r="R328" s="434"/>
      <c r="S328" s="422" t="str">
        <f t="shared" ref="S328" si="59">IF(N328="","",IF(N328="はい","○","×"))</f>
        <v>○</v>
      </c>
      <c r="T328" s="227"/>
      <c r="U328" s="1470"/>
      <c r="W328" s="84"/>
    </row>
    <row r="329" spans="1:23" ht="12.75" customHeight="1" thickBot="1" x14ac:dyDescent="0.2">
      <c r="A329" s="191"/>
      <c r="B329" s="1102"/>
      <c r="C329" s="1122"/>
      <c r="D329" s="82"/>
      <c r="E329" s="1321"/>
      <c r="F329" s="1663" t="s">
        <v>2242</v>
      </c>
      <c r="G329" s="1661"/>
      <c r="H329" s="1661"/>
      <c r="I329" s="1661"/>
      <c r="J329" s="1661"/>
      <c r="K329" s="1661"/>
      <c r="L329" s="1662"/>
      <c r="M329" s="106" t="s">
        <v>78</v>
      </c>
      <c r="N329" s="1524" t="s">
        <v>340</v>
      </c>
      <c r="O329" s="168"/>
      <c r="P329" s="421">
        <v>329</v>
      </c>
      <c r="Q329" s="1287"/>
      <c r="R329" s="434"/>
      <c r="S329" s="434"/>
      <c r="T329" s="227"/>
      <c r="U329" s="1470"/>
      <c r="W329" s="84"/>
    </row>
    <row r="330" spans="1:23" ht="13.5" customHeight="1" thickBot="1" x14ac:dyDescent="0.2">
      <c r="A330" s="191"/>
      <c r="B330" s="1102"/>
      <c r="C330" s="1122"/>
      <c r="F330" s="1663" t="s">
        <v>2200</v>
      </c>
      <c r="G330" s="1661"/>
      <c r="H330" s="1661"/>
      <c r="I330" s="1661"/>
      <c r="J330" s="1661"/>
      <c r="K330" s="1661"/>
      <c r="L330" s="1662"/>
      <c r="M330" s="119" t="s">
        <v>78</v>
      </c>
      <c r="N330" s="8" t="s">
        <v>2320</v>
      </c>
      <c r="O330" s="168" t="s">
        <v>587</v>
      </c>
      <c r="P330" s="421">
        <v>330</v>
      </c>
      <c r="Q330" s="422" t="str">
        <f t="shared" ref="Q330:Q331" si="60">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330="","未入力あり","✔"),""))</f>
        <v>✔</v>
      </c>
      <c r="R330" s="434"/>
      <c r="S330" s="434"/>
      <c r="T330" s="227"/>
      <c r="U330" s="1470"/>
      <c r="W330" s="84"/>
    </row>
    <row r="331" spans="1:23" ht="36" customHeight="1" thickBot="1" x14ac:dyDescent="0.2">
      <c r="A331" s="191"/>
      <c r="B331" s="1102"/>
      <c r="C331" s="1122"/>
      <c r="D331" s="1101" t="s">
        <v>280</v>
      </c>
      <c r="E331" s="1680" t="s">
        <v>1629</v>
      </c>
      <c r="F331" s="1680"/>
      <c r="G331" s="1680"/>
      <c r="H331" s="1680"/>
      <c r="I331" s="1680"/>
      <c r="J331" s="1680"/>
      <c r="K331" s="1680"/>
      <c r="L331" s="1680"/>
      <c r="M331" s="119" t="s">
        <v>211</v>
      </c>
      <c r="N331" s="8" t="s">
        <v>2309</v>
      </c>
      <c r="O331" s="168" t="s">
        <v>587</v>
      </c>
      <c r="P331" s="421">
        <v>331</v>
      </c>
      <c r="Q331" s="422" t="str">
        <f t="shared" si="60"/>
        <v>✔</v>
      </c>
      <c r="R331" s="434"/>
      <c r="S331" s="422" t="str">
        <f t="shared" ref="S331" si="61">IF(N331="","",IF(N331="はい","○","×"))</f>
        <v>○</v>
      </c>
      <c r="T331" s="227"/>
      <c r="U331" s="1470"/>
      <c r="W331" s="84"/>
    </row>
    <row r="332" spans="1:23" ht="13.5" customHeight="1" thickBot="1" x14ac:dyDescent="0.2">
      <c r="A332" s="191"/>
      <c r="B332" s="1102"/>
      <c r="C332" s="1122"/>
      <c r="D332" s="1102"/>
      <c r="E332" s="1095"/>
      <c r="F332" s="1663" t="s">
        <v>2243</v>
      </c>
      <c r="G332" s="1661"/>
      <c r="H332" s="1661"/>
      <c r="I332" s="1661"/>
      <c r="J332" s="1661"/>
      <c r="K332" s="1661"/>
      <c r="L332" s="1661"/>
      <c r="M332" s="106" t="s">
        <v>1224</v>
      </c>
      <c r="N332" s="1524" t="s">
        <v>284</v>
      </c>
      <c r="O332" s="168"/>
      <c r="P332" s="421">
        <v>332</v>
      </c>
      <c r="Q332" s="1150"/>
      <c r="R332" s="434"/>
      <c r="S332" s="434"/>
      <c r="T332" s="227"/>
      <c r="U332" s="1470"/>
      <c r="W332" s="84"/>
    </row>
    <row r="333" spans="1:23" ht="13.5" customHeight="1" thickBot="1" x14ac:dyDescent="0.2">
      <c r="A333" s="191"/>
      <c r="B333" s="1102"/>
      <c r="C333" s="1122"/>
      <c r="D333" s="1103"/>
      <c r="E333" s="1096"/>
      <c r="F333" s="1663" t="s">
        <v>2244</v>
      </c>
      <c r="G333" s="1661"/>
      <c r="H333" s="1661"/>
      <c r="I333" s="1661"/>
      <c r="J333" s="1661"/>
      <c r="K333" s="1661"/>
      <c r="L333" s="1661"/>
      <c r="M333" s="106" t="s">
        <v>78</v>
      </c>
      <c r="N333" s="1524" t="s">
        <v>285</v>
      </c>
      <c r="O333" s="449"/>
      <c r="P333" s="421">
        <v>333</v>
      </c>
      <c r="S333" s="434"/>
      <c r="T333" s="227"/>
      <c r="U333" s="1470"/>
      <c r="W333" s="84"/>
    </row>
    <row r="334" spans="1:23" ht="21" customHeight="1" thickBot="1" x14ac:dyDescent="0.2">
      <c r="A334" s="191"/>
      <c r="B334" s="1102"/>
      <c r="C334" s="1122"/>
      <c r="D334" s="82" t="s">
        <v>281</v>
      </c>
      <c r="E334" s="1680" t="s">
        <v>313</v>
      </c>
      <c r="F334" s="1680"/>
      <c r="G334" s="1680"/>
      <c r="H334" s="1680"/>
      <c r="I334" s="1680"/>
      <c r="J334" s="1680"/>
      <c r="K334" s="1680"/>
      <c r="L334" s="1680"/>
      <c r="M334" s="119" t="s">
        <v>211</v>
      </c>
      <c r="N334" s="8" t="s">
        <v>2309</v>
      </c>
      <c r="O334" s="168" t="s">
        <v>587</v>
      </c>
      <c r="P334" s="421">
        <v>334</v>
      </c>
      <c r="Q334"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334="","未入力あり","✔"),""))</f>
        <v>✔</v>
      </c>
      <c r="R334" s="434"/>
      <c r="S334" s="422" t="str">
        <f t="shared" ref="S334" si="62">IF(N334="","",IF(N334="はい","○","×"))</f>
        <v>○</v>
      </c>
      <c r="T334" s="227"/>
      <c r="U334" s="1470"/>
      <c r="W334" s="84"/>
    </row>
    <row r="335" spans="1:23" ht="13.5" customHeight="1" thickBot="1" x14ac:dyDescent="0.2">
      <c r="A335" s="191"/>
      <c r="B335" s="1102"/>
      <c r="C335" s="1122"/>
      <c r="D335" s="178" t="s">
        <v>282</v>
      </c>
      <c r="E335" s="1676" t="s">
        <v>1934</v>
      </c>
      <c r="F335" s="1658"/>
      <c r="G335" s="1658"/>
      <c r="H335" s="1658"/>
      <c r="I335" s="1658"/>
      <c r="J335" s="1658"/>
      <c r="K335" s="1658"/>
      <c r="L335" s="1658"/>
      <c r="M335" s="558"/>
      <c r="N335" s="1127"/>
      <c r="O335" s="1027"/>
      <c r="P335" s="421">
        <v>335</v>
      </c>
      <c r="S335" s="434"/>
      <c r="T335" s="227"/>
      <c r="U335" s="1470"/>
      <c r="W335" s="84"/>
    </row>
    <row r="336" spans="1:23" ht="26.45" customHeight="1" thickBot="1" x14ac:dyDescent="0.2">
      <c r="A336" s="191"/>
      <c r="B336" s="1102"/>
      <c r="C336" s="1122"/>
      <c r="D336" s="82"/>
      <c r="E336" s="1095"/>
      <c r="F336" s="1205" t="s">
        <v>49</v>
      </c>
      <c r="G336" s="1661" t="s">
        <v>947</v>
      </c>
      <c r="H336" s="1661"/>
      <c r="I336" s="1661"/>
      <c r="J336" s="1661"/>
      <c r="K336" s="1661"/>
      <c r="L336" s="1661"/>
      <c r="M336" s="119" t="s">
        <v>39</v>
      </c>
      <c r="N336" s="8" t="s">
        <v>2309</v>
      </c>
      <c r="O336" s="168" t="s">
        <v>587</v>
      </c>
      <c r="P336" s="421">
        <v>336</v>
      </c>
      <c r="Q336"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336="","未入力あり","✔"),""))</f>
        <v>✔</v>
      </c>
      <c r="R336" s="434"/>
      <c r="S336" s="422" t="str">
        <f t="shared" ref="S336:S342" si="63">IF(N336="","",IF(N336="はい","○","×"))</f>
        <v>○</v>
      </c>
      <c r="T336" s="227"/>
      <c r="U336" s="1470"/>
      <c r="W336" s="84"/>
    </row>
    <row r="337" spans="1:24" ht="13.5" customHeight="1" thickBot="1" x14ac:dyDescent="0.2">
      <c r="A337" s="191"/>
      <c r="B337" s="1102"/>
      <c r="C337" s="1122"/>
      <c r="D337" s="82"/>
      <c r="E337" s="1095"/>
      <c r="F337" s="178" t="s">
        <v>448</v>
      </c>
      <c r="G337" s="1680" t="s">
        <v>949</v>
      </c>
      <c r="H337" s="1661"/>
      <c r="I337" s="1661"/>
      <c r="J337" s="1661"/>
      <c r="K337" s="1661"/>
      <c r="L337" s="1661"/>
      <c r="M337" s="119" t="s">
        <v>39</v>
      </c>
      <c r="N337" s="8" t="s">
        <v>2309</v>
      </c>
      <c r="O337" s="168" t="s">
        <v>587</v>
      </c>
      <c r="P337" s="421">
        <v>337</v>
      </c>
      <c r="Q337"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337="","未入力あり","✔"),""))</f>
        <v>✔</v>
      </c>
      <c r="R337" s="434"/>
      <c r="S337" s="422" t="str">
        <f t="shared" si="63"/>
        <v>○</v>
      </c>
      <c r="T337" s="227"/>
      <c r="U337" s="1470"/>
      <c r="W337" s="84"/>
    </row>
    <row r="338" spans="1:24" ht="28.5" customHeight="1" thickBot="1" x14ac:dyDescent="0.2">
      <c r="A338" s="191"/>
      <c r="B338" s="1102"/>
      <c r="C338" s="1122"/>
      <c r="D338" s="82"/>
      <c r="E338" s="1095"/>
      <c r="F338" s="1102"/>
      <c r="G338" s="1215"/>
      <c r="H338" s="1658" t="s">
        <v>1912</v>
      </c>
      <c r="I338" s="1658"/>
      <c r="J338" s="1658"/>
      <c r="K338" s="1658"/>
      <c r="L338" s="1658"/>
      <c r="M338" s="119" t="s">
        <v>48</v>
      </c>
      <c r="N338" s="1660" t="s">
        <v>2323</v>
      </c>
      <c r="O338" s="1656"/>
      <c r="P338" s="421">
        <v>338</v>
      </c>
      <c r="Q338" s="3"/>
      <c r="R338" s="857"/>
      <c r="S338" s="434"/>
      <c r="T338" s="227"/>
      <c r="U338" s="1470"/>
      <c r="W338" s="84"/>
    </row>
    <row r="339" spans="1:24" ht="13.5" customHeight="1" thickBot="1" x14ac:dyDescent="0.2">
      <c r="A339" s="191"/>
      <c r="B339" s="1102"/>
      <c r="C339" s="1122"/>
      <c r="D339" s="82"/>
      <c r="E339" s="1095"/>
      <c r="F339" s="1103" t="s">
        <v>948</v>
      </c>
      <c r="G339" s="1096"/>
      <c r="H339" s="1661" t="s">
        <v>950</v>
      </c>
      <c r="I339" s="1661"/>
      <c r="J339" s="1661"/>
      <c r="K339" s="1661"/>
      <c r="L339" s="1661"/>
      <c r="M339" s="119" t="s">
        <v>40</v>
      </c>
      <c r="N339" s="8" t="s">
        <v>2309</v>
      </c>
      <c r="O339" s="168" t="s">
        <v>587</v>
      </c>
      <c r="P339" s="421">
        <v>339</v>
      </c>
      <c r="Q339"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339="","未入力あり","✔"),""))</f>
        <v>✔</v>
      </c>
      <c r="R339" s="434"/>
      <c r="S339" s="422" t="str">
        <f t="shared" si="63"/>
        <v>○</v>
      </c>
      <c r="T339" s="227"/>
      <c r="U339" s="1470"/>
      <c r="W339" s="84"/>
    </row>
    <row r="340" spans="1:24" ht="13.5" customHeight="1" thickBot="1" x14ac:dyDescent="0.2">
      <c r="A340" s="191"/>
      <c r="B340" s="1102"/>
      <c r="C340" s="1122"/>
      <c r="D340" s="1205" t="s">
        <v>283</v>
      </c>
      <c r="E340" s="1661" t="s">
        <v>314</v>
      </c>
      <c r="F340" s="1661"/>
      <c r="G340" s="1661"/>
      <c r="H340" s="1661"/>
      <c r="I340" s="1661"/>
      <c r="J340" s="1661"/>
      <c r="K340" s="1661"/>
      <c r="L340" s="1661"/>
      <c r="M340" s="119" t="s">
        <v>40</v>
      </c>
      <c r="N340" s="8" t="s">
        <v>2309</v>
      </c>
      <c r="O340" s="168" t="s">
        <v>587</v>
      </c>
      <c r="P340" s="421">
        <v>340</v>
      </c>
      <c r="Q340"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340="","未入力あり","✔"),""))</f>
        <v>✔</v>
      </c>
      <c r="R340" s="434"/>
      <c r="S340" s="422" t="str">
        <f t="shared" si="63"/>
        <v>○</v>
      </c>
      <c r="T340" s="227"/>
      <c r="U340" s="1470"/>
      <c r="W340" s="84"/>
    </row>
    <row r="341" spans="1:24" ht="28.5" customHeight="1" thickBot="1" x14ac:dyDescent="0.2">
      <c r="A341" s="191"/>
      <c r="B341" s="1102"/>
      <c r="C341" s="1122"/>
      <c r="D341" s="178" t="s">
        <v>219</v>
      </c>
      <c r="E341" s="1680" t="s">
        <v>951</v>
      </c>
      <c r="F341" s="1680"/>
      <c r="G341" s="1680"/>
      <c r="H341" s="1680"/>
      <c r="I341" s="1680"/>
      <c r="J341" s="1680"/>
      <c r="K341" s="1680"/>
      <c r="L341" s="1680"/>
      <c r="M341" s="119" t="s">
        <v>39</v>
      </c>
      <c r="N341" s="8" t="s">
        <v>2309</v>
      </c>
      <c r="O341" s="170" t="s">
        <v>587</v>
      </c>
      <c r="P341" s="421">
        <v>341</v>
      </c>
      <c r="Q341"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341="","未入力あり","✔"),""))</f>
        <v>✔</v>
      </c>
      <c r="R341" s="434"/>
      <c r="S341" s="422" t="str">
        <f t="shared" si="63"/>
        <v>○</v>
      </c>
      <c r="T341" s="227"/>
      <c r="U341" s="1470"/>
      <c r="W341" s="84"/>
    </row>
    <row r="342" spans="1:24" ht="26.25" customHeight="1" thickBot="1" x14ac:dyDescent="0.2">
      <c r="A342" s="191"/>
      <c r="B342" s="1102"/>
      <c r="C342" s="1122"/>
      <c r="D342" s="1148" t="s">
        <v>64</v>
      </c>
      <c r="E342" s="1661" t="s">
        <v>952</v>
      </c>
      <c r="F342" s="1661"/>
      <c r="G342" s="1661"/>
      <c r="H342" s="1661"/>
      <c r="I342" s="1661"/>
      <c r="J342" s="1661"/>
      <c r="K342" s="1661"/>
      <c r="L342" s="1661"/>
      <c r="M342" s="119" t="s">
        <v>39</v>
      </c>
      <c r="N342" s="8" t="s">
        <v>2309</v>
      </c>
      <c r="O342" s="170" t="s">
        <v>587</v>
      </c>
      <c r="P342" s="421">
        <v>342</v>
      </c>
      <c r="Q342"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342="","未入力あり","✔"),""))</f>
        <v>✔</v>
      </c>
      <c r="R342" s="434"/>
      <c r="S342" s="422" t="str">
        <f t="shared" si="63"/>
        <v>○</v>
      </c>
      <c r="T342" s="227"/>
      <c r="U342" s="1470"/>
      <c r="W342" s="84"/>
    </row>
    <row r="343" spans="1:24" ht="24" customHeight="1" thickBot="1" x14ac:dyDescent="0.2">
      <c r="A343" s="191"/>
      <c r="B343" s="1102"/>
      <c r="C343" s="1122"/>
      <c r="D343" s="1148" t="s">
        <v>415</v>
      </c>
      <c r="E343" s="1661" t="s">
        <v>1654</v>
      </c>
      <c r="F343" s="1661"/>
      <c r="G343" s="1661"/>
      <c r="H343" s="1661"/>
      <c r="I343" s="1661"/>
      <c r="J343" s="1661"/>
      <c r="K343" s="1661"/>
      <c r="L343" s="1661"/>
      <c r="M343" s="1332" t="str">
        <f>IF(N322="はい","A",IF(N322="いいえ","-","A／-"))</f>
        <v>-</v>
      </c>
      <c r="N343" s="8" t="s">
        <v>78</v>
      </c>
      <c r="O343" s="170" t="s">
        <v>1672</v>
      </c>
      <c r="P343" s="421">
        <v>343</v>
      </c>
      <c r="Q343"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343="","未入力あり","✔"),""))</f>
        <v>✔</v>
      </c>
      <c r="R343" s="434"/>
      <c r="S343" s="1289" t="str">
        <f>IF(AND(M343="A",N343="はい"),"○",IF(AND(M343="A",N343&lt;&gt;""),"×",""))</f>
        <v/>
      </c>
      <c r="T343" s="227"/>
      <c r="U343" s="1470"/>
      <c r="W343" s="84"/>
    </row>
    <row r="344" spans="1:24" ht="13.5" customHeight="1" thickBot="1" x14ac:dyDescent="0.2">
      <c r="A344" s="191"/>
      <c r="B344" s="1102"/>
      <c r="C344" s="1122"/>
      <c r="D344" s="1766" t="s">
        <v>409</v>
      </c>
      <c r="E344" s="1707"/>
      <c r="F344" s="1707"/>
      <c r="G344" s="1707"/>
      <c r="H344" s="1707"/>
      <c r="I344" s="1707"/>
      <c r="J344" s="1707"/>
      <c r="K344" s="1707"/>
      <c r="L344" s="1707"/>
      <c r="M344" s="558"/>
      <c r="N344" s="1127"/>
      <c r="O344" s="1027"/>
      <c r="P344" s="421">
        <v>344</v>
      </c>
      <c r="S344" s="434"/>
      <c r="T344" s="227"/>
      <c r="U344" s="1470"/>
      <c r="W344" s="84"/>
    </row>
    <row r="345" spans="1:24" ht="13.5" customHeight="1" thickBot="1" x14ac:dyDescent="0.2">
      <c r="A345" s="191"/>
      <c r="B345" s="1102"/>
      <c r="C345" s="1122"/>
      <c r="D345" s="1102"/>
      <c r="E345" s="1143" t="s">
        <v>265</v>
      </c>
      <c r="F345" s="1661" t="s">
        <v>953</v>
      </c>
      <c r="G345" s="1661"/>
      <c r="H345" s="1661"/>
      <c r="I345" s="1661"/>
      <c r="J345" s="1661"/>
      <c r="K345" s="1661"/>
      <c r="L345" s="1661"/>
      <c r="M345" s="119" t="s">
        <v>211</v>
      </c>
      <c r="N345" s="8" t="s">
        <v>2309</v>
      </c>
      <c r="O345" s="168" t="s">
        <v>587</v>
      </c>
      <c r="P345" s="421">
        <v>345</v>
      </c>
      <c r="Q345" s="422" t="str">
        <f t="shared" ref="Q345:Q362" si="64">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345="","未入力あり","✔"),""))</f>
        <v>✔</v>
      </c>
      <c r="R345" s="434"/>
      <c r="S345" s="422" t="str">
        <f t="shared" ref="S345:S357" si="65">IF(N345="","",IF(N345="はい","○","×"))</f>
        <v>○</v>
      </c>
      <c r="T345" s="227"/>
      <c r="U345" s="1470"/>
      <c r="W345" s="84"/>
    </row>
    <row r="346" spans="1:24" ht="13.5" customHeight="1" thickBot="1" x14ac:dyDescent="0.2">
      <c r="A346" s="191"/>
      <c r="B346" s="1102"/>
      <c r="C346" s="1122"/>
      <c r="D346" s="82"/>
      <c r="E346" s="1143" t="s">
        <v>1748</v>
      </c>
      <c r="F346" s="1661" t="s">
        <v>1749</v>
      </c>
      <c r="G346" s="1661"/>
      <c r="H346" s="1661"/>
      <c r="I346" s="1661"/>
      <c r="J346" s="1661"/>
      <c r="K346" s="1661"/>
      <c r="L346" s="1661"/>
      <c r="M346" s="119" t="s">
        <v>39</v>
      </c>
      <c r="N346" s="8" t="s">
        <v>2309</v>
      </c>
      <c r="O346" s="168" t="s">
        <v>587</v>
      </c>
      <c r="P346" s="421">
        <v>346</v>
      </c>
      <c r="Q346" s="422" t="str">
        <f t="shared" si="64"/>
        <v>✔</v>
      </c>
      <c r="R346" s="434"/>
      <c r="S346" s="422" t="str">
        <f t="shared" si="65"/>
        <v>○</v>
      </c>
      <c r="T346" s="227"/>
      <c r="U346" s="1470"/>
      <c r="W346" s="84"/>
      <c r="X346" s="989"/>
    </row>
    <row r="347" spans="1:24" ht="13.5" customHeight="1" thickBot="1" x14ac:dyDescent="0.2">
      <c r="A347" s="191"/>
      <c r="B347" s="1102"/>
      <c r="C347" s="1122"/>
      <c r="D347" s="82"/>
      <c r="E347" s="1143" t="s">
        <v>1750</v>
      </c>
      <c r="F347" s="1661" t="s">
        <v>1751</v>
      </c>
      <c r="G347" s="1661"/>
      <c r="H347" s="1661"/>
      <c r="I347" s="1661"/>
      <c r="J347" s="1661"/>
      <c r="K347" s="1661"/>
      <c r="L347" s="1661"/>
      <c r="M347" s="119" t="s">
        <v>211</v>
      </c>
      <c r="N347" s="8" t="s">
        <v>2309</v>
      </c>
      <c r="O347" s="168" t="s">
        <v>587</v>
      </c>
      <c r="P347" s="421">
        <v>347</v>
      </c>
      <c r="Q347" s="422" t="str">
        <f t="shared" si="64"/>
        <v>✔</v>
      </c>
      <c r="R347" s="434"/>
      <c r="S347" s="422" t="str">
        <f t="shared" si="65"/>
        <v>○</v>
      </c>
      <c r="T347" s="227"/>
      <c r="U347" s="1470"/>
      <c r="W347" s="84"/>
      <c r="X347" s="989"/>
    </row>
    <row r="348" spans="1:24" s="532" customFormat="1" ht="13.5" customHeight="1" thickBot="1" x14ac:dyDescent="0.2">
      <c r="A348" s="191"/>
      <c r="B348" s="1102"/>
      <c r="C348" s="1122"/>
      <c r="D348" s="82"/>
      <c r="E348" s="1143" t="s">
        <v>55</v>
      </c>
      <c r="F348" s="1661" t="s">
        <v>1752</v>
      </c>
      <c r="G348" s="1661"/>
      <c r="H348" s="1661"/>
      <c r="I348" s="1661"/>
      <c r="J348" s="1661"/>
      <c r="K348" s="1661"/>
      <c r="L348" s="1661"/>
      <c r="M348" s="119" t="s">
        <v>211</v>
      </c>
      <c r="N348" s="8" t="s">
        <v>2309</v>
      </c>
      <c r="O348" s="168" t="s">
        <v>587</v>
      </c>
      <c r="P348" s="421">
        <v>348</v>
      </c>
      <c r="Q348" s="422" t="str">
        <f t="shared" si="64"/>
        <v>✔</v>
      </c>
      <c r="R348" s="434"/>
      <c r="S348" s="422" t="str">
        <f t="shared" si="65"/>
        <v>○</v>
      </c>
      <c r="T348" s="227"/>
      <c r="U348" s="1470"/>
      <c r="V348" s="84"/>
      <c r="W348" s="84"/>
      <c r="X348" s="993"/>
    </row>
    <row r="349" spans="1:24" s="532" customFormat="1" ht="13.5" customHeight="1" thickBot="1" x14ac:dyDescent="0.2">
      <c r="A349" s="191"/>
      <c r="B349" s="1102"/>
      <c r="C349" s="1122"/>
      <c r="D349" s="82"/>
      <c r="E349" s="1143" t="s">
        <v>105</v>
      </c>
      <c r="F349" s="1661" t="s">
        <v>66</v>
      </c>
      <c r="G349" s="1661"/>
      <c r="H349" s="1661"/>
      <c r="I349" s="1661"/>
      <c r="J349" s="1661"/>
      <c r="K349" s="1661"/>
      <c r="L349" s="1661"/>
      <c r="M349" s="119" t="s">
        <v>211</v>
      </c>
      <c r="N349" s="8" t="s">
        <v>2309</v>
      </c>
      <c r="O349" s="168" t="s">
        <v>587</v>
      </c>
      <c r="P349" s="421">
        <v>349</v>
      </c>
      <c r="Q349" s="422" t="str">
        <f t="shared" si="64"/>
        <v>✔</v>
      </c>
      <c r="R349" s="434"/>
      <c r="S349" s="422" t="str">
        <f t="shared" si="65"/>
        <v>○</v>
      </c>
      <c r="T349" s="227"/>
      <c r="U349" s="1470"/>
      <c r="V349" s="84"/>
      <c r="W349" s="84"/>
      <c r="X349" s="993"/>
    </row>
    <row r="350" spans="1:24" s="532" customFormat="1" ht="13.5" customHeight="1" thickBot="1" x14ac:dyDescent="0.2">
      <c r="A350" s="191"/>
      <c r="B350" s="1102"/>
      <c r="C350" s="1122"/>
      <c r="D350" s="82"/>
      <c r="E350" s="1240" t="s">
        <v>97</v>
      </c>
      <c r="F350" s="1661" t="s">
        <v>83</v>
      </c>
      <c r="G350" s="1661"/>
      <c r="H350" s="1661"/>
      <c r="I350" s="1661"/>
      <c r="J350" s="1661"/>
      <c r="K350" s="1661"/>
      <c r="L350" s="1661"/>
      <c r="M350" s="119" t="s">
        <v>211</v>
      </c>
      <c r="N350" s="8" t="s">
        <v>2309</v>
      </c>
      <c r="O350" s="168" t="s">
        <v>587</v>
      </c>
      <c r="P350" s="421">
        <v>350</v>
      </c>
      <c r="Q350" s="422" t="str">
        <f t="shared" si="64"/>
        <v>✔</v>
      </c>
      <c r="R350" s="434"/>
      <c r="S350" s="422" t="str">
        <f t="shared" si="65"/>
        <v>○</v>
      </c>
      <c r="T350" s="227"/>
      <c r="U350" s="1470"/>
      <c r="V350" s="84"/>
      <c r="W350" s="84"/>
      <c r="X350" s="993"/>
    </row>
    <row r="351" spans="1:24" ht="13.5" customHeight="1" thickBot="1" x14ac:dyDescent="0.2">
      <c r="A351" s="191"/>
      <c r="B351" s="1102"/>
      <c r="C351" s="1122"/>
      <c r="D351" s="82"/>
      <c r="E351" s="1241" t="s">
        <v>85</v>
      </c>
      <c r="F351" s="1675" t="s">
        <v>954</v>
      </c>
      <c r="G351" s="1680"/>
      <c r="H351" s="1680"/>
      <c r="I351" s="1680"/>
      <c r="J351" s="1680"/>
      <c r="K351" s="1680"/>
      <c r="L351" s="1680"/>
      <c r="M351" s="119" t="s">
        <v>40</v>
      </c>
      <c r="N351" s="8" t="s">
        <v>2309</v>
      </c>
      <c r="O351" s="168" t="s">
        <v>587</v>
      </c>
      <c r="P351" s="421">
        <v>351</v>
      </c>
      <c r="Q351" s="422" t="str">
        <f t="shared" si="64"/>
        <v>✔</v>
      </c>
      <c r="R351" s="434"/>
      <c r="S351" s="422" t="str">
        <f t="shared" si="65"/>
        <v>○</v>
      </c>
      <c r="T351" s="227"/>
      <c r="U351" s="1470"/>
      <c r="W351" s="84"/>
      <c r="X351" s="989"/>
    </row>
    <row r="352" spans="1:24" ht="13.5" customHeight="1" thickBot="1" x14ac:dyDescent="0.2">
      <c r="A352" s="191"/>
      <c r="B352" s="1102"/>
      <c r="C352" s="1122"/>
      <c r="D352" s="82"/>
      <c r="E352" s="1143" t="s">
        <v>98</v>
      </c>
      <c r="F352" s="1661" t="s">
        <v>1753</v>
      </c>
      <c r="G352" s="1661"/>
      <c r="H352" s="1661"/>
      <c r="I352" s="1661"/>
      <c r="J352" s="1661"/>
      <c r="K352" s="1661"/>
      <c r="L352" s="1661"/>
      <c r="M352" s="119" t="s">
        <v>211</v>
      </c>
      <c r="N352" s="8" t="s">
        <v>2309</v>
      </c>
      <c r="O352" s="168" t="s">
        <v>587</v>
      </c>
      <c r="P352" s="421">
        <v>352</v>
      </c>
      <c r="Q352" s="422" t="str">
        <f t="shared" si="64"/>
        <v>✔</v>
      </c>
      <c r="R352" s="434"/>
      <c r="S352" s="422" t="str">
        <f t="shared" si="65"/>
        <v>○</v>
      </c>
      <c r="T352" s="227"/>
      <c r="U352" s="1470"/>
      <c r="W352" s="84"/>
      <c r="X352" s="989"/>
    </row>
    <row r="353" spans="1:24" ht="13.5" customHeight="1" thickBot="1" x14ac:dyDescent="0.2">
      <c r="A353" s="191"/>
      <c r="B353" s="1102"/>
      <c r="C353" s="1122"/>
      <c r="D353" s="82"/>
      <c r="E353" s="1143" t="s">
        <v>1754</v>
      </c>
      <c r="F353" s="1661" t="s">
        <v>67</v>
      </c>
      <c r="G353" s="1661"/>
      <c r="H353" s="1661"/>
      <c r="I353" s="1661"/>
      <c r="J353" s="1661"/>
      <c r="K353" s="1661"/>
      <c r="L353" s="1661"/>
      <c r="M353" s="119" t="s">
        <v>211</v>
      </c>
      <c r="N353" s="8" t="s">
        <v>2309</v>
      </c>
      <c r="O353" s="168" t="s">
        <v>587</v>
      </c>
      <c r="P353" s="421">
        <v>353</v>
      </c>
      <c r="Q353" s="422" t="str">
        <f t="shared" si="64"/>
        <v>✔</v>
      </c>
      <c r="R353" s="434"/>
      <c r="S353" s="422" t="str">
        <f t="shared" si="65"/>
        <v>○</v>
      </c>
      <c r="T353" s="227"/>
      <c r="U353" s="1470"/>
      <c r="W353" s="84"/>
      <c r="X353" s="989"/>
    </row>
    <row r="354" spans="1:24" ht="13.5" customHeight="1" thickBot="1" x14ac:dyDescent="0.2">
      <c r="A354" s="191"/>
      <c r="B354" s="1102"/>
      <c r="C354" s="1122"/>
      <c r="D354" s="82"/>
      <c r="E354" s="1143" t="s">
        <v>100</v>
      </c>
      <c r="F354" s="1661" t="s">
        <v>224</v>
      </c>
      <c r="G354" s="1661"/>
      <c r="H354" s="1661"/>
      <c r="I354" s="1661"/>
      <c r="J354" s="1661"/>
      <c r="K354" s="1661"/>
      <c r="L354" s="1661"/>
      <c r="M354" s="119" t="s">
        <v>211</v>
      </c>
      <c r="N354" s="8" t="s">
        <v>2309</v>
      </c>
      <c r="O354" s="168" t="s">
        <v>587</v>
      </c>
      <c r="P354" s="421">
        <v>354</v>
      </c>
      <c r="Q354" s="422" t="str">
        <f t="shared" si="64"/>
        <v>✔</v>
      </c>
      <c r="R354" s="434"/>
      <c r="S354" s="422" t="str">
        <f t="shared" si="65"/>
        <v>○</v>
      </c>
      <c r="T354" s="227"/>
      <c r="U354" s="1470"/>
      <c r="W354" s="84"/>
      <c r="X354" s="989"/>
    </row>
    <row r="355" spans="1:24" ht="27" customHeight="1" thickBot="1" x14ac:dyDescent="0.2">
      <c r="A355" s="191"/>
      <c r="B355" s="1102"/>
      <c r="C355" s="1122"/>
      <c r="D355" s="82"/>
      <c r="E355" s="1143" t="s">
        <v>263</v>
      </c>
      <c r="F355" s="1661" t="s">
        <v>1553</v>
      </c>
      <c r="G355" s="1661"/>
      <c r="H355" s="1661"/>
      <c r="I355" s="1661"/>
      <c r="J355" s="1661"/>
      <c r="K355" s="1661"/>
      <c r="L355" s="1661"/>
      <c r="M355" s="119" t="s">
        <v>211</v>
      </c>
      <c r="N355" s="8" t="s">
        <v>2309</v>
      </c>
      <c r="O355" s="168" t="s">
        <v>587</v>
      </c>
      <c r="P355" s="421">
        <v>355</v>
      </c>
      <c r="Q355" s="422" t="str">
        <f t="shared" si="64"/>
        <v>✔</v>
      </c>
      <c r="R355" s="434"/>
      <c r="S355" s="422" t="str">
        <f t="shared" si="65"/>
        <v>○</v>
      </c>
      <c r="T355" s="227"/>
      <c r="U355" s="1470"/>
      <c r="W355" s="84"/>
      <c r="X355" s="989"/>
    </row>
    <row r="356" spans="1:24" ht="13.5" customHeight="1" thickBot="1" x14ac:dyDescent="0.2">
      <c r="A356" s="191"/>
      <c r="B356" s="1102"/>
      <c r="C356" s="1122"/>
      <c r="D356" s="82"/>
      <c r="E356" s="1143" t="s">
        <v>101</v>
      </c>
      <c r="F356" s="1661" t="s">
        <v>68</v>
      </c>
      <c r="G356" s="1661"/>
      <c r="H356" s="1661"/>
      <c r="I356" s="1661"/>
      <c r="J356" s="1661"/>
      <c r="K356" s="1661"/>
      <c r="L356" s="1661"/>
      <c r="M356" s="119" t="s">
        <v>211</v>
      </c>
      <c r="N356" s="8" t="s">
        <v>2309</v>
      </c>
      <c r="O356" s="168" t="s">
        <v>587</v>
      </c>
      <c r="P356" s="421">
        <v>356</v>
      </c>
      <c r="Q356" s="422" t="str">
        <f t="shared" si="64"/>
        <v>✔</v>
      </c>
      <c r="R356" s="434"/>
      <c r="S356" s="422" t="str">
        <f t="shared" si="65"/>
        <v>○</v>
      </c>
      <c r="T356" s="227"/>
      <c r="U356" s="1470"/>
      <c r="W356" s="84"/>
      <c r="X356" s="989"/>
    </row>
    <row r="357" spans="1:24" ht="13.5" customHeight="1" thickBot="1" x14ac:dyDescent="0.2">
      <c r="A357" s="191"/>
      <c r="B357" s="1102"/>
      <c r="C357" s="1122"/>
      <c r="D357" s="82"/>
      <c r="E357" s="1143" t="s">
        <v>102</v>
      </c>
      <c r="F357" s="1661" t="s">
        <v>1554</v>
      </c>
      <c r="G357" s="1661"/>
      <c r="H357" s="1661"/>
      <c r="I357" s="1661"/>
      <c r="J357" s="1661"/>
      <c r="K357" s="1661"/>
      <c r="L357" s="1661"/>
      <c r="M357" s="105" t="s">
        <v>211</v>
      </c>
      <c r="N357" s="9" t="s">
        <v>2309</v>
      </c>
      <c r="O357" s="424" t="s">
        <v>587</v>
      </c>
      <c r="P357" s="421">
        <v>357</v>
      </c>
      <c r="Q357" s="422" t="str">
        <f t="shared" si="64"/>
        <v>✔</v>
      </c>
      <c r="R357" s="434"/>
      <c r="S357" s="422" t="str">
        <f t="shared" si="65"/>
        <v>○</v>
      </c>
      <c r="T357" s="227"/>
      <c r="U357" s="1470"/>
      <c r="W357" s="84"/>
      <c r="X357" s="989"/>
    </row>
    <row r="358" spans="1:24" ht="27" customHeight="1" thickBot="1" x14ac:dyDescent="0.2">
      <c r="A358" s="191"/>
      <c r="B358" s="1102"/>
      <c r="C358" s="1122"/>
      <c r="D358" s="82"/>
      <c r="E358" s="1333" t="s">
        <v>956</v>
      </c>
      <c r="F358" s="1676" t="s">
        <v>1922</v>
      </c>
      <c r="G358" s="1676"/>
      <c r="H358" s="1676"/>
      <c r="I358" s="1676"/>
      <c r="J358" s="1676"/>
      <c r="K358" s="1676"/>
      <c r="L358" s="1676"/>
      <c r="M358" s="1302" t="s">
        <v>39</v>
      </c>
      <c r="N358" s="1165" t="s">
        <v>2328</v>
      </c>
      <c r="O358" s="1334" t="s">
        <v>1869</v>
      </c>
      <c r="P358" s="421">
        <v>358</v>
      </c>
      <c r="Q358" s="422" t="str">
        <f t="shared" si="64"/>
        <v>✔</v>
      </c>
      <c r="R358" s="434"/>
      <c r="S358" s="422" t="str">
        <f>IF(N358="","",IF(OR(N358="自施設で対応",N358="適切な機関に紹介"),"○","×"))</f>
        <v>○</v>
      </c>
      <c r="T358" s="227"/>
      <c r="U358" s="1470"/>
      <c r="W358" s="84"/>
      <c r="X358" s="989"/>
    </row>
    <row r="359" spans="1:24" ht="27" customHeight="1" thickBot="1" x14ac:dyDescent="0.2">
      <c r="A359" s="191"/>
      <c r="B359" s="1102"/>
      <c r="C359" s="1122"/>
      <c r="D359" s="82"/>
      <c r="E359" s="1333" t="s">
        <v>1755</v>
      </c>
      <c r="F359" s="1676" t="s">
        <v>1923</v>
      </c>
      <c r="G359" s="1676"/>
      <c r="H359" s="1676"/>
      <c r="I359" s="1676"/>
      <c r="J359" s="1676"/>
      <c r="K359" s="1676"/>
      <c r="L359" s="1676"/>
      <c r="M359" s="1302" t="s">
        <v>39</v>
      </c>
      <c r="N359" s="1165" t="s">
        <v>2328</v>
      </c>
      <c r="O359" s="1334" t="s">
        <v>1869</v>
      </c>
      <c r="P359" s="421">
        <v>359</v>
      </c>
      <c r="Q359" s="422" t="str">
        <f t="shared" si="64"/>
        <v>✔</v>
      </c>
      <c r="R359" s="434"/>
      <c r="S359" s="422" t="str">
        <f>IF(N359="","",IF(OR(N359="自施設で対応",N359="適切な機関に紹介"),"○","×"))</f>
        <v>○</v>
      </c>
      <c r="T359" s="227"/>
      <c r="U359" s="1470"/>
      <c r="W359" s="84"/>
      <c r="X359" s="989"/>
    </row>
    <row r="360" spans="1:24" ht="27" customHeight="1" thickBot="1" x14ac:dyDescent="0.2">
      <c r="A360" s="191"/>
      <c r="B360" s="1102"/>
      <c r="C360" s="1122"/>
      <c r="D360" s="82"/>
      <c r="E360" s="1333" t="s">
        <v>103</v>
      </c>
      <c r="F360" s="1676" t="s">
        <v>1925</v>
      </c>
      <c r="G360" s="1676"/>
      <c r="H360" s="1676"/>
      <c r="I360" s="1676"/>
      <c r="J360" s="1676"/>
      <c r="K360" s="1676"/>
      <c r="L360" s="1676"/>
      <c r="M360" s="1302" t="s">
        <v>39</v>
      </c>
      <c r="N360" s="1165" t="s">
        <v>2328</v>
      </c>
      <c r="O360" s="1334" t="s">
        <v>1869</v>
      </c>
      <c r="P360" s="421">
        <v>360</v>
      </c>
      <c r="Q360" s="422" t="str">
        <f t="shared" si="64"/>
        <v>✔</v>
      </c>
      <c r="R360" s="434"/>
      <c r="S360" s="422" t="str">
        <f>IF(N360="","",IF(OR(N360="自施設で対応",N360="適切な機関に紹介"),"○","×"))</f>
        <v>○</v>
      </c>
      <c r="T360" s="227"/>
      <c r="U360" s="1470"/>
      <c r="W360" s="84"/>
      <c r="X360" s="989"/>
    </row>
    <row r="361" spans="1:24" ht="27" customHeight="1" thickBot="1" x14ac:dyDescent="0.2">
      <c r="A361" s="191"/>
      <c r="B361" s="1102"/>
      <c r="C361" s="1122"/>
      <c r="D361" s="82"/>
      <c r="E361" s="1333" t="s">
        <v>1756</v>
      </c>
      <c r="F361" s="1676" t="s">
        <v>1924</v>
      </c>
      <c r="G361" s="1676"/>
      <c r="H361" s="1676"/>
      <c r="I361" s="1676"/>
      <c r="J361" s="1676"/>
      <c r="K361" s="1676"/>
      <c r="L361" s="1676"/>
      <c r="M361" s="1302" t="s">
        <v>39</v>
      </c>
      <c r="N361" s="1165" t="s">
        <v>2328</v>
      </c>
      <c r="O361" s="1334" t="s">
        <v>1869</v>
      </c>
      <c r="P361" s="421">
        <v>361</v>
      </c>
      <c r="Q361" s="422" t="str">
        <f t="shared" si="64"/>
        <v>✔</v>
      </c>
      <c r="R361" s="434"/>
      <c r="S361" s="422" t="str">
        <f>IF(N361="","",IF(OR(N361="自施設で対応",N361="適切な機関に紹介"),"○","×"))</f>
        <v>○</v>
      </c>
      <c r="T361" s="227"/>
      <c r="U361" s="1470"/>
      <c r="W361" s="84"/>
      <c r="X361" s="989"/>
    </row>
    <row r="362" spans="1:24" ht="27" customHeight="1" thickBot="1" x14ac:dyDescent="0.2">
      <c r="A362" s="191"/>
      <c r="B362" s="1102"/>
      <c r="C362" s="1122"/>
      <c r="D362" s="82"/>
      <c r="E362" s="1333" t="s">
        <v>1757</v>
      </c>
      <c r="F362" s="1676" t="s">
        <v>1926</v>
      </c>
      <c r="G362" s="1676"/>
      <c r="H362" s="1676"/>
      <c r="I362" s="1676"/>
      <c r="J362" s="1676"/>
      <c r="K362" s="1676"/>
      <c r="L362" s="1676"/>
      <c r="M362" s="1302" t="s">
        <v>39</v>
      </c>
      <c r="N362" s="1165" t="s">
        <v>2329</v>
      </c>
      <c r="O362" s="1334" t="s">
        <v>1869</v>
      </c>
      <c r="P362" s="421">
        <v>362</v>
      </c>
      <c r="Q362" s="422" t="str">
        <f t="shared" si="64"/>
        <v>✔</v>
      </c>
      <c r="R362" s="434"/>
      <c r="S362" s="422" t="str">
        <f>IF(N362="","",IF(OR(N362="自施設で対応",N362="適切な機関に紹介"),"○","×"))</f>
        <v>○</v>
      </c>
      <c r="T362" s="227"/>
      <c r="U362" s="1470"/>
      <c r="W362" s="84"/>
    </row>
    <row r="363" spans="1:24" ht="18.75" customHeight="1" thickBot="1" x14ac:dyDescent="0.2">
      <c r="A363" s="1250"/>
      <c r="B363" s="1122"/>
      <c r="C363" s="1142" t="s">
        <v>558</v>
      </c>
      <c r="D363" s="1142"/>
      <c r="E363" s="1142"/>
      <c r="F363" s="193"/>
      <c r="G363" s="193"/>
      <c r="H363" s="184"/>
      <c r="I363" s="184"/>
      <c r="J363" s="184"/>
      <c r="K363" s="184"/>
      <c r="L363" s="879"/>
      <c r="M363" s="95"/>
      <c r="N363" s="460"/>
      <c r="O363" s="96"/>
      <c r="P363" s="421">
        <v>363</v>
      </c>
      <c r="S363" s="434"/>
      <c r="T363" s="227"/>
      <c r="U363" s="1470"/>
      <c r="W363" s="84"/>
    </row>
    <row r="364" spans="1:24" ht="18.75" customHeight="1" thickBot="1" x14ac:dyDescent="0.2">
      <c r="A364" s="191"/>
      <c r="B364" s="1122"/>
      <c r="C364" s="82"/>
      <c r="D364" s="1148" t="s">
        <v>266</v>
      </c>
      <c r="E364" s="1661" t="s">
        <v>957</v>
      </c>
      <c r="F364" s="1661"/>
      <c r="G364" s="1661"/>
      <c r="H364" s="1661"/>
      <c r="I364" s="1661"/>
      <c r="J364" s="1661"/>
      <c r="K364" s="1661"/>
      <c r="L364" s="1661"/>
      <c r="M364" s="119" t="s">
        <v>211</v>
      </c>
      <c r="N364" s="8" t="s">
        <v>2309</v>
      </c>
      <c r="O364" s="168" t="s">
        <v>587</v>
      </c>
      <c r="P364" s="421">
        <v>364</v>
      </c>
      <c r="Q364"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364="","未入力あり","✔"),""))</f>
        <v>✔</v>
      </c>
      <c r="R364" s="434"/>
      <c r="S364" s="422" t="str">
        <f t="shared" ref="S364:S365" si="66">IF(N364="","",IF(N364="はい","○","×"))</f>
        <v>○</v>
      </c>
      <c r="T364" s="227"/>
      <c r="U364" s="1470"/>
      <c r="W364" s="84"/>
    </row>
    <row r="365" spans="1:24" ht="27" customHeight="1" thickBot="1" x14ac:dyDescent="0.2">
      <c r="A365" s="191"/>
      <c r="B365" s="1122"/>
      <c r="C365" s="82"/>
      <c r="D365" s="1101" t="s">
        <v>216</v>
      </c>
      <c r="E365" s="1676" t="s">
        <v>1870</v>
      </c>
      <c r="F365" s="1676"/>
      <c r="G365" s="1676"/>
      <c r="H365" s="1676"/>
      <c r="I365" s="1676"/>
      <c r="J365" s="1676"/>
      <c r="K365" s="1676"/>
      <c r="L365" s="1676"/>
      <c r="M365" s="105" t="s">
        <v>39</v>
      </c>
      <c r="N365" s="8" t="s">
        <v>2309</v>
      </c>
      <c r="O365" s="438" t="s">
        <v>587</v>
      </c>
      <c r="P365" s="421">
        <v>365</v>
      </c>
      <c r="Q365"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365="","未入力あり","✔"),""))</f>
        <v>✔</v>
      </c>
      <c r="R365" s="434"/>
      <c r="S365" s="422" t="str">
        <f t="shared" si="66"/>
        <v>○</v>
      </c>
      <c r="T365" s="227"/>
      <c r="U365" s="1470"/>
      <c r="W365" s="84"/>
    </row>
    <row r="366" spans="1:24" ht="12.75" customHeight="1" thickBot="1" x14ac:dyDescent="0.2">
      <c r="A366" s="191"/>
      <c r="B366" s="1122"/>
      <c r="C366" s="82"/>
      <c r="D366" s="1101" t="s">
        <v>958</v>
      </c>
      <c r="E366" s="1676" t="s">
        <v>1871</v>
      </c>
      <c r="F366" s="1676"/>
      <c r="G366" s="1676"/>
      <c r="H366" s="1676"/>
      <c r="I366" s="1676"/>
      <c r="J366" s="1676"/>
      <c r="K366" s="1676"/>
      <c r="L366" s="1693"/>
      <c r="M366" s="119" t="s">
        <v>1611</v>
      </c>
      <c r="N366" s="403">
        <v>1</v>
      </c>
      <c r="O366" s="1166" t="s">
        <v>1935</v>
      </c>
      <c r="P366" s="421">
        <v>366</v>
      </c>
      <c r="Q366"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366="","未入力あり","✔"),""))</f>
        <v>✔</v>
      </c>
      <c r="R366" s="434"/>
      <c r="S366" s="422" t="str">
        <f>IF(N366="","",IF(N366&gt;=1,"○","×"))</f>
        <v>○</v>
      </c>
      <c r="T366" s="227"/>
      <c r="U366" s="1470"/>
      <c r="W366" s="84"/>
    </row>
    <row r="367" spans="1:24" ht="14.25" customHeight="1" thickBot="1" x14ac:dyDescent="0.2">
      <c r="A367" s="191"/>
      <c r="B367" s="1122"/>
      <c r="C367" s="82"/>
      <c r="D367" s="1102"/>
      <c r="E367" s="1095"/>
      <c r="F367" s="1663" t="s">
        <v>959</v>
      </c>
      <c r="G367" s="1661"/>
      <c r="H367" s="1661"/>
      <c r="I367" s="1661"/>
      <c r="J367" s="1661"/>
      <c r="K367" s="1661"/>
      <c r="L367" s="1662"/>
      <c r="M367" s="869" t="s">
        <v>211</v>
      </c>
      <c r="N367" s="8" t="s">
        <v>2309</v>
      </c>
      <c r="O367" s="168" t="s">
        <v>587</v>
      </c>
      <c r="P367" s="421">
        <v>367</v>
      </c>
      <c r="Q367"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367="","未入力あり","✔"),""))</f>
        <v>✔</v>
      </c>
      <c r="R367" s="434"/>
      <c r="S367" s="422" t="str">
        <f t="shared" ref="S367" si="67">IF(N367="","",IF(N367="はい","○","×"))</f>
        <v>○</v>
      </c>
      <c r="T367" s="227"/>
      <c r="U367" s="1470"/>
      <c r="W367" s="84"/>
    </row>
    <row r="368" spans="1:24" ht="14.25" customHeight="1" thickBot="1" x14ac:dyDescent="0.2">
      <c r="A368" s="191"/>
      <c r="B368" s="1122"/>
      <c r="C368" s="82"/>
      <c r="D368" s="1103"/>
      <c r="E368" s="1096"/>
      <c r="F368" s="1663" t="s">
        <v>2245</v>
      </c>
      <c r="G368" s="1661"/>
      <c r="H368" s="1661"/>
      <c r="I368" s="1661"/>
      <c r="J368" s="1661"/>
      <c r="K368" s="1661"/>
      <c r="L368" s="1662"/>
      <c r="M368" s="114" t="s">
        <v>1212</v>
      </c>
      <c r="N368" s="1524" t="s">
        <v>288</v>
      </c>
      <c r="O368" s="438"/>
      <c r="P368" s="421">
        <v>368</v>
      </c>
      <c r="Q368" s="508"/>
      <c r="R368" s="434"/>
      <c r="S368" s="434"/>
      <c r="T368" s="227"/>
      <c r="U368" s="1470"/>
      <c r="W368" s="84"/>
    </row>
    <row r="369" spans="1:23" ht="14.25" customHeight="1" thickBot="1" x14ac:dyDescent="0.2">
      <c r="A369" s="191"/>
      <c r="B369" s="1122"/>
      <c r="C369" s="82"/>
      <c r="D369" s="1148" t="s">
        <v>196</v>
      </c>
      <c r="E369" s="1661" t="s">
        <v>961</v>
      </c>
      <c r="F369" s="1661"/>
      <c r="G369" s="1661"/>
      <c r="H369" s="1661"/>
      <c r="I369" s="1661"/>
      <c r="J369" s="1661"/>
      <c r="K369" s="1661"/>
      <c r="L369" s="1662"/>
      <c r="M369" s="870" t="s">
        <v>39</v>
      </c>
      <c r="N369" s="8" t="s">
        <v>2309</v>
      </c>
      <c r="O369" s="438" t="s">
        <v>587</v>
      </c>
      <c r="P369" s="421">
        <v>369</v>
      </c>
      <c r="Q369" s="422" t="str">
        <f t="shared" ref="Q369:Q376" si="68">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369="","未入力あり","✔"),""))</f>
        <v>✔</v>
      </c>
      <c r="R369" s="434"/>
      <c r="S369" s="422" t="str">
        <f t="shared" ref="S369:S378" si="69">IF(N369="","",IF(N369="はい","○","×"))</f>
        <v>○</v>
      </c>
      <c r="T369" s="227"/>
      <c r="U369" s="1470"/>
      <c r="W369" s="84"/>
    </row>
    <row r="370" spans="1:23" ht="14.25" customHeight="1" thickBot="1" x14ac:dyDescent="0.2">
      <c r="A370" s="191"/>
      <c r="B370" s="1122"/>
      <c r="C370" s="82"/>
      <c r="D370" s="1148" t="s">
        <v>283</v>
      </c>
      <c r="E370" s="1661" t="s">
        <v>1758</v>
      </c>
      <c r="F370" s="1661"/>
      <c r="G370" s="1661"/>
      <c r="H370" s="1661"/>
      <c r="I370" s="1661"/>
      <c r="J370" s="1661"/>
      <c r="K370" s="1661"/>
      <c r="L370" s="1662"/>
      <c r="M370" s="870" t="s">
        <v>39</v>
      </c>
      <c r="N370" s="8" t="s">
        <v>2309</v>
      </c>
      <c r="O370" s="438" t="s">
        <v>587</v>
      </c>
      <c r="P370" s="421">
        <v>370</v>
      </c>
      <c r="Q370" s="422" t="str">
        <f t="shared" si="68"/>
        <v>✔</v>
      </c>
      <c r="R370" s="434"/>
      <c r="S370" s="422" t="str">
        <f t="shared" si="69"/>
        <v>○</v>
      </c>
      <c r="T370" s="227"/>
      <c r="U370" s="1470"/>
      <c r="W370" s="84"/>
    </row>
    <row r="371" spans="1:23" ht="20.25" customHeight="1" thickBot="1" x14ac:dyDescent="0.2">
      <c r="A371" s="191"/>
      <c r="B371" s="1122"/>
      <c r="C371" s="82"/>
      <c r="D371" s="1148" t="s">
        <v>1759</v>
      </c>
      <c r="E371" s="1661" t="s">
        <v>1760</v>
      </c>
      <c r="F371" s="1661"/>
      <c r="G371" s="1661"/>
      <c r="H371" s="1661"/>
      <c r="I371" s="1661"/>
      <c r="J371" s="1661"/>
      <c r="K371" s="1661"/>
      <c r="L371" s="1662"/>
      <c r="M371" s="869" t="s">
        <v>211</v>
      </c>
      <c r="N371" s="8" t="s">
        <v>2309</v>
      </c>
      <c r="O371" s="438" t="s">
        <v>587</v>
      </c>
      <c r="P371" s="421">
        <v>371</v>
      </c>
      <c r="Q371" s="422" t="str">
        <f t="shared" si="68"/>
        <v>✔</v>
      </c>
      <c r="R371" s="434"/>
      <c r="S371" s="422" t="str">
        <f t="shared" si="69"/>
        <v>○</v>
      </c>
      <c r="T371" s="227"/>
      <c r="U371" s="1470"/>
      <c r="W371" s="84"/>
    </row>
    <row r="372" spans="1:23" ht="13.5" customHeight="1" thickBot="1" x14ac:dyDescent="0.2">
      <c r="A372" s="191"/>
      <c r="B372" s="1122"/>
      <c r="C372" s="82"/>
      <c r="D372" s="1148" t="s">
        <v>64</v>
      </c>
      <c r="E372" s="1661" t="s">
        <v>1761</v>
      </c>
      <c r="F372" s="1661"/>
      <c r="G372" s="1661"/>
      <c r="H372" s="1661"/>
      <c r="I372" s="1661"/>
      <c r="J372" s="1661"/>
      <c r="K372" s="1661"/>
      <c r="L372" s="1662"/>
      <c r="M372" s="869" t="s">
        <v>1110</v>
      </c>
      <c r="N372" s="10" t="s">
        <v>2309</v>
      </c>
      <c r="O372" s="450" t="s">
        <v>587</v>
      </c>
      <c r="P372" s="421">
        <v>372</v>
      </c>
      <c r="Q372" s="422" t="str">
        <f t="shared" si="68"/>
        <v>✔</v>
      </c>
      <c r="R372" s="434"/>
      <c r="S372" s="422" t="str">
        <f t="shared" si="69"/>
        <v>○</v>
      </c>
      <c r="T372" s="227"/>
      <c r="U372" s="1470"/>
      <c r="W372" s="84"/>
    </row>
    <row r="373" spans="1:23" ht="13.5" customHeight="1" thickBot="1" x14ac:dyDescent="0.2">
      <c r="A373" s="191"/>
      <c r="B373" s="1122"/>
      <c r="C373" s="82"/>
      <c r="D373" s="1148" t="s">
        <v>1762</v>
      </c>
      <c r="E373" s="1661" t="s">
        <v>1763</v>
      </c>
      <c r="F373" s="1661"/>
      <c r="G373" s="1661"/>
      <c r="H373" s="1661"/>
      <c r="I373" s="1661"/>
      <c r="J373" s="1661"/>
      <c r="K373" s="1661"/>
      <c r="L373" s="1662"/>
      <c r="M373" s="869" t="s">
        <v>211</v>
      </c>
      <c r="N373" s="10" t="s">
        <v>2309</v>
      </c>
      <c r="O373" s="450" t="s">
        <v>587</v>
      </c>
      <c r="P373" s="421">
        <v>373</v>
      </c>
      <c r="Q373" s="422" t="str">
        <f t="shared" si="68"/>
        <v>✔</v>
      </c>
      <c r="R373" s="434"/>
      <c r="S373" s="422" t="str">
        <f t="shared" si="69"/>
        <v>○</v>
      </c>
      <c r="T373" s="227"/>
      <c r="U373" s="1470"/>
      <c r="W373" s="84"/>
    </row>
    <row r="374" spans="1:23" ht="20.25" customHeight="1" thickBot="1" x14ac:dyDescent="0.2">
      <c r="A374" s="191"/>
      <c r="B374" s="1122"/>
      <c r="C374" s="1122"/>
      <c r="D374" s="1148" t="s">
        <v>416</v>
      </c>
      <c r="E374" s="1661" t="s">
        <v>2279</v>
      </c>
      <c r="F374" s="1661"/>
      <c r="G374" s="1661"/>
      <c r="H374" s="1661"/>
      <c r="I374" s="1661"/>
      <c r="J374" s="1661"/>
      <c r="K374" s="1661"/>
      <c r="L374" s="1662"/>
      <c r="M374" s="114" t="s">
        <v>48</v>
      </c>
      <c r="N374" s="8" t="s">
        <v>2320</v>
      </c>
      <c r="O374" s="438" t="s">
        <v>587</v>
      </c>
      <c r="P374" s="421">
        <v>374</v>
      </c>
      <c r="Q374" s="422" t="str">
        <f t="shared" si="68"/>
        <v>✔</v>
      </c>
      <c r="R374" s="434"/>
      <c r="S374" s="422" t="str">
        <f t="shared" ref="S374:S376" si="70">IF(N374="","",IF(N374="はい","○","×"))</f>
        <v>×</v>
      </c>
      <c r="T374" s="227"/>
      <c r="U374" s="1470"/>
      <c r="W374" s="84"/>
    </row>
    <row r="375" spans="1:23" ht="13.5" customHeight="1" thickBot="1" x14ac:dyDescent="0.2">
      <c r="A375" s="191"/>
      <c r="B375" s="1122"/>
      <c r="C375" s="82"/>
      <c r="D375" s="1148" t="s">
        <v>417</v>
      </c>
      <c r="E375" s="1661" t="s">
        <v>2280</v>
      </c>
      <c r="F375" s="1661"/>
      <c r="G375" s="1661"/>
      <c r="H375" s="1661"/>
      <c r="I375" s="1661"/>
      <c r="J375" s="1661"/>
      <c r="K375" s="1661"/>
      <c r="L375" s="1662"/>
      <c r="M375" s="114" t="s">
        <v>48</v>
      </c>
      <c r="N375" s="10" t="s">
        <v>2309</v>
      </c>
      <c r="O375" s="450" t="s">
        <v>587</v>
      </c>
      <c r="P375" s="421">
        <v>375</v>
      </c>
      <c r="Q375" s="422" t="str">
        <f t="shared" si="68"/>
        <v>✔</v>
      </c>
      <c r="R375" s="434"/>
      <c r="S375" s="422" t="str">
        <f t="shared" si="70"/>
        <v>○</v>
      </c>
      <c r="T375" s="227"/>
      <c r="U375" s="1470"/>
      <c r="W375" s="84"/>
    </row>
    <row r="376" spans="1:23" ht="13.5" customHeight="1" thickBot="1" x14ac:dyDescent="0.2">
      <c r="A376" s="191"/>
      <c r="B376" s="1122"/>
      <c r="C376" s="92"/>
      <c r="D376" s="1148" t="s">
        <v>2278</v>
      </c>
      <c r="E376" s="1661" t="s">
        <v>2281</v>
      </c>
      <c r="F376" s="1661"/>
      <c r="G376" s="1661"/>
      <c r="H376" s="1661"/>
      <c r="I376" s="1661"/>
      <c r="J376" s="1661"/>
      <c r="K376" s="1661"/>
      <c r="L376" s="1662"/>
      <c r="M376" s="114" t="s">
        <v>48</v>
      </c>
      <c r="N376" s="10" t="s">
        <v>2309</v>
      </c>
      <c r="O376" s="450" t="s">
        <v>587</v>
      </c>
      <c r="P376" s="421">
        <v>376</v>
      </c>
      <c r="Q376" s="422" t="str">
        <f t="shared" si="68"/>
        <v>✔</v>
      </c>
      <c r="R376" s="434"/>
      <c r="S376" s="422" t="str">
        <f t="shared" si="70"/>
        <v>○</v>
      </c>
      <c r="T376" s="227"/>
      <c r="U376" s="1470"/>
      <c r="W376" s="84"/>
    </row>
    <row r="377" spans="1:23" ht="13.5" customHeight="1" thickBot="1" x14ac:dyDescent="0.2">
      <c r="A377" s="1250"/>
      <c r="B377" s="1243"/>
      <c r="C377" s="1144" t="s">
        <v>1603</v>
      </c>
      <c r="D377" s="1144"/>
      <c r="E377" s="1144"/>
      <c r="F377" s="980"/>
      <c r="G377" s="980"/>
      <c r="H377" s="981"/>
      <c r="I377" s="184"/>
      <c r="J377" s="184"/>
      <c r="K377" s="184"/>
      <c r="L377" s="879"/>
      <c r="M377" s="95"/>
      <c r="N377" s="117"/>
      <c r="O377" s="96"/>
      <c r="P377" s="421">
        <v>377</v>
      </c>
      <c r="S377" s="434"/>
      <c r="T377" s="227"/>
      <c r="U377" s="1470"/>
      <c r="W377" s="84"/>
    </row>
    <row r="378" spans="1:23" ht="13.5" customHeight="1" thickBot="1" x14ac:dyDescent="0.2">
      <c r="A378" s="191"/>
      <c r="B378" s="1122"/>
      <c r="C378" s="82"/>
      <c r="D378" s="1101" t="s">
        <v>266</v>
      </c>
      <c r="E378" s="1680" t="s">
        <v>1872</v>
      </c>
      <c r="F378" s="1680"/>
      <c r="G378" s="1680"/>
      <c r="H378" s="1680"/>
      <c r="I378" s="1680"/>
      <c r="J378" s="1680"/>
      <c r="K378" s="1680"/>
      <c r="L378" s="1681"/>
      <c r="M378" s="874" t="str">
        <f>IF(N377="いいえ","-","A")</f>
        <v>A</v>
      </c>
      <c r="N378" s="8" t="s">
        <v>2309</v>
      </c>
      <c r="O378" s="206" t="s">
        <v>587</v>
      </c>
      <c r="P378" s="421">
        <v>378</v>
      </c>
      <c r="Q378"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378="","未入力あり","✔"),""))</f>
        <v>✔</v>
      </c>
      <c r="R378" s="434"/>
      <c r="S378" s="422" t="str">
        <f t="shared" si="69"/>
        <v>○</v>
      </c>
      <c r="T378" s="227"/>
      <c r="U378" s="1470"/>
      <c r="W378" s="84"/>
    </row>
    <row r="379" spans="1:23" ht="27" customHeight="1" thickBot="1" x14ac:dyDescent="0.2">
      <c r="A379" s="191"/>
      <c r="B379" s="1122"/>
      <c r="C379" s="82"/>
      <c r="D379" s="1102"/>
      <c r="E379" s="82"/>
      <c r="F379" s="1336"/>
      <c r="G379" s="1657" t="s">
        <v>1913</v>
      </c>
      <c r="H379" s="1658"/>
      <c r="I379" s="1658"/>
      <c r="J379" s="1658"/>
      <c r="K379" s="1658"/>
      <c r="L379" s="1659"/>
      <c r="M379" s="868" t="s">
        <v>212</v>
      </c>
      <c r="N379" s="1660" t="s">
        <v>2326</v>
      </c>
      <c r="O379" s="1656"/>
      <c r="P379" s="421">
        <v>379</v>
      </c>
      <c r="Q379" s="3"/>
      <c r="R379" s="857"/>
      <c r="S379" s="434"/>
      <c r="T379" s="227"/>
      <c r="U379" s="1470"/>
      <c r="W379" s="84"/>
    </row>
    <row r="380" spans="1:23" ht="13.5" customHeight="1" thickBot="1" x14ac:dyDescent="0.2">
      <c r="A380" s="191"/>
      <c r="B380" s="1122"/>
      <c r="C380" s="82"/>
      <c r="D380" s="1102"/>
      <c r="E380" s="1095"/>
      <c r="F380" s="1669" t="s">
        <v>2174</v>
      </c>
      <c r="G380" s="1658"/>
      <c r="H380" s="1658"/>
      <c r="I380" s="1658"/>
      <c r="J380" s="1658"/>
      <c r="K380" s="1658"/>
      <c r="L380" s="1659"/>
      <c r="M380" s="868" t="s">
        <v>48</v>
      </c>
      <c r="N380" s="10" t="s">
        <v>2320</v>
      </c>
      <c r="O380" s="206" t="s">
        <v>587</v>
      </c>
      <c r="P380" s="421">
        <v>380</v>
      </c>
      <c r="Q380"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380="","未入力あり","✔"),""))</f>
        <v>✔</v>
      </c>
      <c r="R380" s="434"/>
      <c r="S380" s="434"/>
      <c r="T380" s="227"/>
      <c r="U380" s="1470"/>
      <c r="W380" s="84"/>
    </row>
    <row r="381" spans="1:23" ht="35.450000000000003" customHeight="1" thickBot="1" x14ac:dyDescent="0.2">
      <c r="A381" s="191"/>
      <c r="B381" s="1122"/>
      <c r="C381" s="82"/>
      <c r="D381" s="1102"/>
      <c r="E381" s="1095"/>
      <c r="F381" s="1229"/>
      <c r="G381" s="1675" t="s">
        <v>2175</v>
      </c>
      <c r="H381" s="1661"/>
      <c r="I381" s="1661"/>
      <c r="J381" s="1661"/>
      <c r="K381" s="1661"/>
      <c r="L381" s="1662"/>
      <c r="M381" s="874" t="str">
        <f>IF(N380="はい","A",(IF(N380="いいえ","-","A／-")))</f>
        <v>-</v>
      </c>
      <c r="N381" s="8" t="s">
        <v>78</v>
      </c>
      <c r="O381" s="206" t="s">
        <v>1645</v>
      </c>
      <c r="P381" s="421">
        <v>381</v>
      </c>
      <c r="Q381"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381="","未入力あり","✔"),""))</f>
        <v>✔</v>
      </c>
      <c r="R381" s="434"/>
      <c r="S381" s="1289" t="str">
        <f>IF(AND(M381="A",N381="はい"),"○",IF(AND(M381="A",N381&lt;&gt;""),"×",""))</f>
        <v/>
      </c>
      <c r="T381" s="227"/>
      <c r="U381" s="1470"/>
      <c r="W381" s="84"/>
    </row>
    <row r="382" spans="1:23" ht="27.6" customHeight="1" thickBot="1" x14ac:dyDescent="0.2">
      <c r="A382" s="191"/>
      <c r="B382" s="1122"/>
      <c r="C382" s="82"/>
      <c r="D382" s="1102"/>
      <c r="E382" s="1095"/>
      <c r="F382" s="1292"/>
      <c r="G382" s="1230"/>
      <c r="H382" s="1657" t="s">
        <v>1913</v>
      </c>
      <c r="I382" s="1658"/>
      <c r="J382" s="1658"/>
      <c r="K382" s="1658"/>
      <c r="L382" s="1659"/>
      <c r="M382" s="868" t="s">
        <v>48</v>
      </c>
      <c r="N382" s="1660"/>
      <c r="O382" s="1656"/>
      <c r="P382" s="421">
        <v>382</v>
      </c>
      <c r="Q382" s="3"/>
      <c r="R382" s="857"/>
      <c r="S382" s="434"/>
      <c r="T382" s="227"/>
      <c r="U382" s="1470"/>
      <c r="W382" s="84"/>
    </row>
    <row r="383" spans="1:23" ht="13.5" customHeight="1" thickBot="1" x14ac:dyDescent="0.2">
      <c r="A383" s="191"/>
      <c r="B383" s="1122"/>
      <c r="C383" s="82"/>
      <c r="D383" s="1102"/>
      <c r="E383" s="1095"/>
      <c r="F383" s="1669" t="s">
        <v>2172</v>
      </c>
      <c r="G383" s="1658"/>
      <c r="H383" s="1658"/>
      <c r="I383" s="1658"/>
      <c r="J383" s="1658"/>
      <c r="K383" s="1658"/>
      <c r="L383" s="1659"/>
      <c r="M383" s="868" t="s">
        <v>48</v>
      </c>
      <c r="N383" s="10" t="s">
        <v>2309</v>
      </c>
      <c r="O383" s="206" t="s">
        <v>587</v>
      </c>
      <c r="P383" s="421">
        <v>383</v>
      </c>
      <c r="Q383"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383="","未入力あり","✔"),""))</f>
        <v>✔</v>
      </c>
      <c r="R383" s="434"/>
      <c r="S383" s="434"/>
      <c r="T383" s="227"/>
      <c r="U383" s="1470"/>
      <c r="W383" s="84"/>
    </row>
    <row r="384" spans="1:23" ht="35.450000000000003" customHeight="1" thickBot="1" x14ac:dyDescent="0.2">
      <c r="A384" s="191"/>
      <c r="B384" s="1122"/>
      <c r="C384" s="82"/>
      <c r="D384" s="1102"/>
      <c r="E384" s="1095"/>
      <c r="F384" s="1229"/>
      <c r="G384" s="1675" t="s">
        <v>2173</v>
      </c>
      <c r="H384" s="1661"/>
      <c r="I384" s="1661"/>
      <c r="J384" s="1661"/>
      <c r="K384" s="1661"/>
      <c r="L384" s="1662"/>
      <c r="M384" s="874" t="str">
        <f>IF(N383="はい","A",(IF(N383="いいえ","-","A／-")))</f>
        <v>A</v>
      </c>
      <c r="N384" s="8" t="s">
        <v>2309</v>
      </c>
      <c r="O384" s="206" t="s">
        <v>1673</v>
      </c>
      <c r="P384" s="421">
        <v>384</v>
      </c>
      <c r="Q384"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384="","未入力あり","✔"),""))</f>
        <v>✔</v>
      </c>
      <c r="R384" s="434"/>
      <c r="S384" s="1289" t="str">
        <f>IF(AND(M384="A",N384="はい"),"○",IF(AND(M384="A",N384&lt;&gt;""),"×",""))</f>
        <v>○</v>
      </c>
      <c r="T384" s="227"/>
      <c r="U384" s="1470"/>
      <c r="W384" s="84"/>
    </row>
    <row r="385" spans="1:23" ht="27.6" customHeight="1" thickBot="1" x14ac:dyDescent="0.2">
      <c r="A385" s="191"/>
      <c r="B385" s="1122"/>
      <c r="C385" s="82"/>
      <c r="D385" s="1102"/>
      <c r="E385" s="1095"/>
      <c r="F385" s="1292"/>
      <c r="G385" s="1230"/>
      <c r="H385" s="1657" t="s">
        <v>1913</v>
      </c>
      <c r="I385" s="1658"/>
      <c r="J385" s="1658"/>
      <c r="K385" s="1658"/>
      <c r="L385" s="1659"/>
      <c r="M385" s="868" t="s">
        <v>48</v>
      </c>
      <c r="N385" s="1660" t="s">
        <v>2330</v>
      </c>
      <c r="O385" s="1656"/>
      <c r="P385" s="421">
        <v>385</v>
      </c>
      <c r="Q385" s="3"/>
      <c r="R385" s="857"/>
      <c r="S385" s="434"/>
      <c r="T385" s="227"/>
      <c r="U385" s="1470"/>
      <c r="W385" s="84"/>
    </row>
    <row r="386" spans="1:23" ht="13.5" customHeight="1" thickBot="1" x14ac:dyDescent="0.2">
      <c r="A386" s="191"/>
      <c r="B386" s="1122"/>
      <c r="C386" s="82"/>
      <c r="D386" s="1102"/>
      <c r="E386" s="1095"/>
      <c r="F386" s="1663" t="s">
        <v>86</v>
      </c>
      <c r="G386" s="1661"/>
      <c r="H386" s="1661"/>
      <c r="I386" s="1661"/>
      <c r="J386" s="1661"/>
      <c r="K386" s="1661"/>
      <c r="L386" s="1662"/>
      <c r="M386" s="869" t="s">
        <v>212</v>
      </c>
      <c r="N386" s="8" t="s">
        <v>2309</v>
      </c>
      <c r="O386" s="168" t="s">
        <v>587</v>
      </c>
      <c r="P386" s="421">
        <v>386</v>
      </c>
      <c r="Q386"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386="","未入力あり","✔"),""))</f>
        <v>✔</v>
      </c>
      <c r="R386" s="434"/>
      <c r="S386" s="434"/>
      <c r="T386" s="227"/>
      <c r="U386" s="1470"/>
      <c r="W386" s="84"/>
    </row>
    <row r="387" spans="1:23" ht="13.5" customHeight="1" thickBot="1" x14ac:dyDescent="0.2">
      <c r="A387" s="191"/>
      <c r="B387" s="1122"/>
      <c r="C387" s="82"/>
      <c r="D387" s="1101" t="s">
        <v>410</v>
      </c>
      <c r="E387" s="1680" t="s">
        <v>315</v>
      </c>
      <c r="F387" s="1680"/>
      <c r="G387" s="1680"/>
      <c r="H387" s="1680"/>
      <c r="I387" s="1680"/>
      <c r="J387" s="1680"/>
      <c r="K387" s="1680"/>
      <c r="L387" s="1681"/>
      <c r="M387" s="868" t="s">
        <v>211</v>
      </c>
      <c r="N387" s="8" t="s">
        <v>2309</v>
      </c>
      <c r="O387" s="168" t="s">
        <v>587</v>
      </c>
      <c r="P387" s="421">
        <v>387</v>
      </c>
      <c r="Q387"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387="","未入力あり","✔"),""))</f>
        <v>✔</v>
      </c>
      <c r="R387" s="434"/>
      <c r="S387" s="422" t="str">
        <f t="shared" ref="S387" si="71">IF(N387="","",IF(N387="はい","○","×"))</f>
        <v>○</v>
      </c>
      <c r="T387" s="227"/>
      <c r="U387" s="1470"/>
      <c r="W387" s="84"/>
    </row>
    <row r="388" spans="1:23" ht="24" customHeight="1" thickBot="1" x14ac:dyDescent="0.2">
      <c r="A388" s="191"/>
      <c r="B388" s="1122"/>
      <c r="C388" s="82"/>
      <c r="D388" s="1102"/>
      <c r="E388" s="1337"/>
      <c r="F388" s="1657" t="s">
        <v>1913</v>
      </c>
      <c r="G388" s="1658"/>
      <c r="H388" s="1658"/>
      <c r="I388" s="1658"/>
      <c r="J388" s="1658"/>
      <c r="K388" s="1658"/>
      <c r="L388" s="1659"/>
      <c r="M388" s="868" t="s">
        <v>212</v>
      </c>
      <c r="N388" s="1660" t="s">
        <v>2330</v>
      </c>
      <c r="O388" s="1656"/>
      <c r="P388" s="421">
        <v>388</v>
      </c>
      <c r="Q388" s="3"/>
      <c r="R388" s="857"/>
      <c r="S388" s="434"/>
      <c r="T388" s="227"/>
      <c r="U388" s="1470"/>
      <c r="W388" s="84"/>
    </row>
    <row r="389" spans="1:23" ht="13.5" customHeight="1" thickBot="1" x14ac:dyDescent="0.2">
      <c r="A389" s="191"/>
      <c r="B389" s="1122"/>
      <c r="C389" s="82"/>
      <c r="D389" s="1103"/>
      <c r="E389" s="1335"/>
      <c r="F389" s="1657" t="s">
        <v>253</v>
      </c>
      <c r="G389" s="1658"/>
      <c r="H389" s="1658"/>
      <c r="I389" s="1658"/>
      <c r="J389" s="1658"/>
      <c r="K389" s="1658"/>
      <c r="L389" s="1659"/>
      <c r="M389" s="868" t="s">
        <v>544</v>
      </c>
      <c r="N389" s="8" t="s">
        <v>2309</v>
      </c>
      <c r="O389" s="168" t="s">
        <v>587</v>
      </c>
      <c r="P389" s="421">
        <v>389</v>
      </c>
      <c r="Q389"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389="","未入力あり","✔"),""))</f>
        <v>✔</v>
      </c>
      <c r="R389" s="434"/>
      <c r="S389" s="434"/>
      <c r="T389" s="227"/>
      <c r="U389" s="1470"/>
      <c r="W389" s="84"/>
    </row>
    <row r="390" spans="1:23" ht="13.5" customHeight="1" thickBot="1" x14ac:dyDescent="0.2">
      <c r="A390" s="191"/>
      <c r="B390" s="1122"/>
      <c r="C390" s="82"/>
      <c r="D390" s="1101" t="s">
        <v>411</v>
      </c>
      <c r="E390" s="1676" t="s">
        <v>1111</v>
      </c>
      <c r="F390" s="1676"/>
      <c r="G390" s="1676"/>
      <c r="H390" s="1676"/>
      <c r="I390" s="1676"/>
      <c r="J390" s="1676"/>
      <c r="K390" s="1676"/>
      <c r="L390" s="1693"/>
      <c r="M390" s="869" t="s">
        <v>211</v>
      </c>
      <c r="N390" s="8" t="s">
        <v>2309</v>
      </c>
      <c r="O390" s="168" t="s">
        <v>587</v>
      </c>
      <c r="P390" s="421">
        <v>390</v>
      </c>
      <c r="Q390"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390="","未入力あり","✔"),""))</f>
        <v>✔</v>
      </c>
      <c r="R390" s="434"/>
      <c r="S390" s="422" t="str">
        <f t="shared" ref="S390" si="72">IF(N390="","",IF(N390="はい","○","×"))</f>
        <v>○</v>
      </c>
      <c r="T390" s="227"/>
      <c r="U390" s="1470"/>
      <c r="W390" s="84"/>
    </row>
    <row r="391" spans="1:23" ht="27" customHeight="1" thickBot="1" x14ac:dyDescent="0.2">
      <c r="A391" s="191"/>
      <c r="B391" s="1122"/>
      <c r="C391" s="82"/>
      <c r="D391" s="1103"/>
      <c r="E391" s="1335"/>
      <c r="F391" s="1697" t="s">
        <v>1927</v>
      </c>
      <c r="G391" s="1698"/>
      <c r="H391" s="1698"/>
      <c r="I391" s="1698"/>
      <c r="J391" s="1698"/>
      <c r="K391" s="1698"/>
      <c r="L391" s="1699"/>
      <c r="M391" s="868" t="s">
        <v>212</v>
      </c>
      <c r="N391" s="1660" t="s">
        <v>2330</v>
      </c>
      <c r="O391" s="1656"/>
      <c r="P391" s="421">
        <v>391</v>
      </c>
      <c r="Q391" s="3"/>
      <c r="R391" s="857"/>
      <c r="S391" s="434"/>
      <c r="T391" s="227"/>
      <c r="U391" s="1470"/>
      <c r="W391" s="84"/>
    </row>
    <row r="392" spans="1:23" ht="36" customHeight="1" thickBot="1" x14ac:dyDescent="0.2">
      <c r="A392" s="191"/>
      <c r="B392" s="1122"/>
      <c r="C392" s="82"/>
      <c r="D392" s="1338" t="s">
        <v>1836</v>
      </c>
      <c r="E392" s="1676" t="s">
        <v>1936</v>
      </c>
      <c r="F392" s="1676"/>
      <c r="G392" s="1676"/>
      <c r="H392" s="1676"/>
      <c r="I392" s="1676"/>
      <c r="J392" s="1676"/>
      <c r="K392" s="1676"/>
      <c r="L392" s="1693"/>
      <c r="M392" s="1339" t="str">
        <f>IF(N322="はい","A",IF(N322="いいえ","-","A／-"))</f>
        <v>-</v>
      </c>
      <c r="N392" s="8" t="s">
        <v>78</v>
      </c>
      <c r="O392" s="205" t="s">
        <v>1645</v>
      </c>
      <c r="P392" s="421">
        <v>392</v>
      </c>
      <c r="Q392"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392="","未入力あり","✔"),""))</f>
        <v>✔</v>
      </c>
      <c r="R392" s="434"/>
      <c r="S392" s="1289" t="str">
        <f>IF(AND(M392="A",N392="はい"),"○",IF(AND(M392="A",N392&lt;&gt;""),"×",""))</f>
        <v/>
      </c>
      <c r="T392" s="227"/>
      <c r="U392" s="1470"/>
      <c r="W392" s="84"/>
    </row>
    <row r="393" spans="1:23" ht="27" customHeight="1" thickBot="1" x14ac:dyDescent="0.2">
      <c r="A393" s="191"/>
      <c r="B393" s="1122"/>
      <c r="C393" s="82"/>
      <c r="D393" s="1103"/>
      <c r="E393" s="92"/>
      <c r="F393" s="1657" t="s">
        <v>1928</v>
      </c>
      <c r="G393" s="1658"/>
      <c r="H393" s="1658"/>
      <c r="I393" s="1658"/>
      <c r="J393" s="1658"/>
      <c r="K393" s="1658"/>
      <c r="L393" s="1659"/>
      <c r="M393" s="868" t="s">
        <v>212</v>
      </c>
      <c r="N393" s="1660"/>
      <c r="O393" s="1656"/>
      <c r="P393" s="421">
        <v>393</v>
      </c>
      <c r="Q393" s="3"/>
      <c r="R393" s="857"/>
      <c r="S393" s="434"/>
      <c r="T393" s="227"/>
      <c r="U393" s="1470"/>
      <c r="W393" s="84"/>
    </row>
    <row r="394" spans="1:23" ht="24" customHeight="1" thickBot="1" x14ac:dyDescent="0.2">
      <c r="A394" s="191"/>
      <c r="B394" s="1122"/>
      <c r="C394" s="82"/>
      <c r="D394" s="1101" t="s">
        <v>283</v>
      </c>
      <c r="E394" s="1681" t="s">
        <v>1714</v>
      </c>
      <c r="F394" s="1700"/>
      <c r="G394" s="1700"/>
      <c r="H394" s="1700"/>
      <c r="I394" s="1700"/>
      <c r="J394" s="1700"/>
      <c r="K394" s="1700"/>
      <c r="L394" s="1700"/>
      <c r="M394" s="868" t="s">
        <v>40</v>
      </c>
      <c r="N394" s="8" t="s">
        <v>2309</v>
      </c>
      <c r="O394" s="205" t="s">
        <v>587</v>
      </c>
      <c r="P394" s="421">
        <v>394</v>
      </c>
      <c r="Q394"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394="","未入力あり","✔"),""))</f>
        <v>✔</v>
      </c>
      <c r="R394" s="434"/>
      <c r="S394" s="422" t="str">
        <f t="shared" ref="S394" si="73">IF(N394="","",IF(N394="はい","○","×"))</f>
        <v>○</v>
      </c>
      <c r="T394" s="227"/>
      <c r="U394" s="1470"/>
      <c r="W394" s="84"/>
    </row>
    <row r="395" spans="1:23" ht="31.9" customHeight="1" thickBot="1" x14ac:dyDescent="0.2">
      <c r="A395" s="191"/>
      <c r="B395" s="1122"/>
      <c r="C395" s="82"/>
      <c r="D395" s="1102"/>
      <c r="E395" s="1095"/>
      <c r="F395" s="1700" t="s">
        <v>1722</v>
      </c>
      <c r="G395" s="1700"/>
      <c r="H395" s="1700"/>
      <c r="I395" s="1700"/>
      <c r="J395" s="1700"/>
      <c r="K395" s="1700"/>
      <c r="L395" s="1700"/>
      <c r="M395" s="874" t="str">
        <f>IF(N394="はい","A",(IF(N394="いいえ","-","A／-")))</f>
        <v>A</v>
      </c>
      <c r="N395" s="8" t="s">
        <v>2309</v>
      </c>
      <c r="O395" s="205" t="s">
        <v>1673</v>
      </c>
      <c r="P395" s="421">
        <v>395</v>
      </c>
      <c r="Q395"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395="","未入力あり","✔"),""))</f>
        <v>✔</v>
      </c>
      <c r="R395" s="434"/>
      <c r="S395" s="1308" t="str">
        <f>IF(AND(M395="A",N395="はい"),"○",IF(AND(M395="A",N395&lt;&gt;""),"×",""))</f>
        <v>○</v>
      </c>
      <c r="T395" s="227"/>
      <c r="U395" s="1470"/>
      <c r="W395" s="84"/>
    </row>
    <row r="396" spans="1:23" ht="24" customHeight="1" thickBot="1" x14ac:dyDescent="0.2">
      <c r="A396" s="191"/>
      <c r="B396" s="1123"/>
      <c r="C396" s="92"/>
      <c r="D396" s="1103"/>
      <c r="E396" s="1096"/>
      <c r="F396" s="1700" t="s">
        <v>2118</v>
      </c>
      <c r="G396" s="1700"/>
      <c r="H396" s="1700"/>
      <c r="I396" s="1700"/>
      <c r="J396" s="1700"/>
      <c r="K396" s="1700"/>
      <c r="L396" s="1700"/>
      <c r="M396" s="123" t="s">
        <v>739</v>
      </c>
      <c r="N396" s="403">
        <v>1</v>
      </c>
      <c r="O396" s="438" t="s">
        <v>738</v>
      </c>
      <c r="P396" s="421">
        <v>396</v>
      </c>
      <c r="Q396"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396="","未入力あり","✔"),""))</f>
        <v>✔</v>
      </c>
      <c r="R396" s="434"/>
      <c r="S396" s="434"/>
      <c r="T396" s="227"/>
      <c r="U396" s="1470"/>
      <c r="W396" s="84"/>
    </row>
    <row r="397" spans="1:23" ht="13.5" customHeight="1" thickBot="1" x14ac:dyDescent="0.2">
      <c r="A397" s="1250"/>
      <c r="B397" s="1236" t="s">
        <v>731</v>
      </c>
      <c r="C397" s="1168"/>
      <c r="D397" s="1168"/>
      <c r="E397" s="181"/>
      <c r="F397" s="181"/>
      <c r="G397" s="181"/>
      <c r="H397" s="182"/>
      <c r="I397" s="182"/>
      <c r="J397" s="182"/>
      <c r="K397" s="182"/>
      <c r="L397" s="878"/>
      <c r="M397" s="111"/>
      <c r="N397" s="111"/>
      <c r="O397" s="94"/>
      <c r="P397" s="421">
        <v>397</v>
      </c>
      <c r="S397" s="434"/>
      <c r="T397" s="227"/>
      <c r="U397" s="1470"/>
      <c r="W397" s="84"/>
    </row>
    <row r="398" spans="1:23" ht="13.5" customHeight="1" thickBot="1" x14ac:dyDescent="0.2">
      <c r="A398" s="191"/>
      <c r="B398" s="1122"/>
      <c r="C398" s="1286" t="s">
        <v>449</v>
      </c>
      <c r="D398" s="1658" t="s">
        <v>1937</v>
      </c>
      <c r="E398" s="1658"/>
      <c r="F398" s="1658"/>
      <c r="G398" s="1658"/>
      <c r="H398" s="1658"/>
      <c r="I398" s="1658"/>
      <c r="J398" s="1658"/>
      <c r="K398" s="1658"/>
      <c r="L398" s="1658"/>
      <c r="M398" s="119" t="s">
        <v>211</v>
      </c>
      <c r="N398" s="8" t="s">
        <v>2309</v>
      </c>
      <c r="O398" s="168" t="s">
        <v>587</v>
      </c>
      <c r="P398" s="421">
        <v>398</v>
      </c>
      <c r="Q398"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398="","未入力あり","✔"),""))</f>
        <v>✔</v>
      </c>
      <c r="R398" s="434"/>
      <c r="S398" s="422" t="str">
        <f t="shared" ref="S398" si="74">IF(N398="","",IF(N398="はい","○","×"))</f>
        <v>○</v>
      </c>
      <c r="T398" s="227"/>
      <c r="U398" s="1470"/>
      <c r="W398" s="84"/>
    </row>
    <row r="399" spans="1:23" ht="13.5" customHeight="1" thickBot="1" x14ac:dyDescent="0.2">
      <c r="A399" s="191"/>
      <c r="B399" s="1122"/>
      <c r="C399" s="1504"/>
      <c r="D399" s="1657" t="s">
        <v>2179</v>
      </c>
      <c r="E399" s="1658"/>
      <c r="F399" s="1658"/>
      <c r="G399" s="1658"/>
      <c r="H399" s="1658"/>
      <c r="I399" s="1658"/>
      <c r="J399" s="1658"/>
      <c r="K399" s="1658"/>
      <c r="L399" s="1659"/>
      <c r="M399" s="119" t="s">
        <v>48</v>
      </c>
      <c r="N399" s="1660" t="s">
        <v>2331</v>
      </c>
      <c r="O399" s="1656"/>
      <c r="P399" s="421">
        <v>399</v>
      </c>
      <c r="Q399"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399="","未入力あり","✔"),""))</f>
        <v>✔</v>
      </c>
      <c r="R399" s="434"/>
      <c r="S399" s="434"/>
      <c r="T399" s="227"/>
      <c r="U399" s="1470"/>
      <c r="W399" s="84"/>
    </row>
    <row r="400" spans="1:23" ht="24" customHeight="1" thickBot="1" x14ac:dyDescent="0.2">
      <c r="A400" s="191"/>
      <c r="B400" s="1122"/>
      <c r="C400" s="1286" t="s">
        <v>202</v>
      </c>
      <c r="D400" s="1658" t="s">
        <v>1938</v>
      </c>
      <c r="E400" s="1658"/>
      <c r="F400" s="1658"/>
      <c r="G400" s="1658"/>
      <c r="H400" s="1658"/>
      <c r="I400" s="1658"/>
      <c r="J400" s="1658"/>
      <c r="K400" s="1658"/>
      <c r="L400" s="1658"/>
      <c r="M400" s="119" t="s">
        <v>212</v>
      </c>
      <c r="N400" s="10" t="s">
        <v>2309</v>
      </c>
      <c r="O400" s="435" t="s">
        <v>2031</v>
      </c>
      <c r="P400" s="421">
        <v>400</v>
      </c>
      <c r="Q400"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400="","未入力あり","✔"),""))</f>
        <v>✔</v>
      </c>
      <c r="R400" s="434"/>
      <c r="S400" s="434"/>
      <c r="T400" s="227"/>
      <c r="U400" s="1470"/>
      <c r="W400" s="84"/>
    </row>
    <row r="401" spans="1:24" ht="13.5" customHeight="1" thickBot="1" x14ac:dyDescent="0.2">
      <c r="A401" s="191"/>
      <c r="B401" s="1122"/>
      <c r="C401" s="1122"/>
      <c r="D401" s="1340" t="s">
        <v>266</v>
      </c>
      <c r="E401" s="1658" t="s">
        <v>1655</v>
      </c>
      <c r="F401" s="1658"/>
      <c r="G401" s="1658"/>
      <c r="H401" s="1658"/>
      <c r="I401" s="1658"/>
      <c r="J401" s="1658"/>
      <c r="K401" s="1658"/>
      <c r="L401" s="1658"/>
      <c r="M401" s="1342" t="str">
        <f>IF(N400="はい","A",(IF(N400="いいえ","-","A／-")))</f>
        <v>A</v>
      </c>
      <c r="N401" s="10" t="s">
        <v>2309</v>
      </c>
      <c r="O401" s="435" t="s">
        <v>1672</v>
      </c>
      <c r="P401" s="421">
        <v>401</v>
      </c>
      <c r="Q401"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401="","未入力あり","✔"),""))</f>
        <v>✔</v>
      </c>
      <c r="R401" s="434"/>
      <c r="S401" s="1289" t="str">
        <f>IF(AND(M401="A",N401="はい"),"○",IF(AND(M401="A",N401&lt;&gt;""),"×",""))</f>
        <v>○</v>
      </c>
      <c r="T401" s="227"/>
      <c r="U401" s="1470"/>
      <c r="W401" s="84"/>
    </row>
    <row r="402" spans="1:24" ht="13.5" customHeight="1" thickBot="1" x14ac:dyDescent="0.2">
      <c r="A402" s="191"/>
      <c r="B402" s="1122"/>
      <c r="C402" s="1095"/>
      <c r="D402" s="1340" t="s">
        <v>267</v>
      </c>
      <c r="E402" s="1676" t="s">
        <v>1656</v>
      </c>
      <c r="F402" s="1676"/>
      <c r="G402" s="1676"/>
      <c r="H402" s="1676"/>
      <c r="I402" s="1676"/>
      <c r="J402" s="1676"/>
      <c r="K402" s="1676"/>
      <c r="L402" s="1676"/>
      <c r="M402" s="1332" t="str">
        <f>IF(N400="はい","A",(IF(N400="いいえ","-","A／-")))</f>
        <v>A</v>
      </c>
      <c r="N402" s="10" t="s">
        <v>2309</v>
      </c>
      <c r="O402" s="206" t="s">
        <v>1673</v>
      </c>
      <c r="P402" s="421">
        <v>402</v>
      </c>
      <c r="Q402"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402="","未入力あり","✔"),""))</f>
        <v>✔</v>
      </c>
      <c r="R402" s="434"/>
      <c r="S402" s="1289" t="str">
        <f>IF(AND(M402="A",N402="はい"),"○",IF(AND(M402="A",N402&lt;&gt;""),"×",""))</f>
        <v>○</v>
      </c>
      <c r="T402" s="227"/>
      <c r="U402" s="1470"/>
      <c r="W402" s="84"/>
    </row>
    <row r="403" spans="1:24" ht="27.75" customHeight="1" thickBot="1" x14ac:dyDescent="0.2">
      <c r="A403" s="191"/>
      <c r="B403" s="1122"/>
      <c r="C403" s="1095"/>
      <c r="D403" s="1341"/>
      <c r="E403" s="1335"/>
      <c r="F403" s="1657" t="s">
        <v>1913</v>
      </c>
      <c r="G403" s="1658"/>
      <c r="H403" s="1658"/>
      <c r="I403" s="1658"/>
      <c r="J403" s="1658"/>
      <c r="K403" s="1658"/>
      <c r="L403" s="1658"/>
      <c r="M403" s="119" t="s">
        <v>48</v>
      </c>
      <c r="N403" s="1660" t="s">
        <v>2330</v>
      </c>
      <c r="O403" s="1656"/>
      <c r="P403" s="421">
        <v>403</v>
      </c>
      <c r="Q403" s="3"/>
      <c r="R403" s="857"/>
      <c r="S403" s="434"/>
      <c r="T403" s="227"/>
      <c r="U403" s="1470"/>
      <c r="W403" s="84"/>
    </row>
    <row r="404" spans="1:24" ht="24" customHeight="1" thickBot="1" x14ac:dyDescent="0.2">
      <c r="A404" s="191"/>
      <c r="B404" s="1122"/>
      <c r="C404" s="1095"/>
      <c r="D404" s="1340" t="s">
        <v>195</v>
      </c>
      <c r="E404" s="1676" t="s">
        <v>1939</v>
      </c>
      <c r="F404" s="1658"/>
      <c r="G404" s="1658"/>
      <c r="H404" s="1658"/>
      <c r="I404" s="1658"/>
      <c r="J404" s="1658"/>
      <c r="K404" s="1658"/>
      <c r="L404" s="1658"/>
      <c r="M404" s="1332" t="str">
        <f>IF(N400="はい","C",(IF(N400="いいえ","-","C／-")))</f>
        <v>C</v>
      </c>
      <c r="N404" s="10" t="s">
        <v>2309</v>
      </c>
      <c r="O404" s="206" t="s">
        <v>1673</v>
      </c>
      <c r="P404" s="421">
        <v>404</v>
      </c>
      <c r="Q404"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404="","未入力あり","✔"),""))</f>
        <v>✔</v>
      </c>
      <c r="R404" s="434"/>
      <c r="S404" s="1289" t="str">
        <f>IF(AND(M404="C",N404="はい"),"○",IF(AND(M404="C",N404&lt;&gt;""),"×",""))</f>
        <v>○</v>
      </c>
      <c r="T404" s="227"/>
      <c r="U404" s="1470"/>
      <c r="W404" s="84"/>
    </row>
    <row r="405" spans="1:24" ht="27.75" customHeight="1" thickBot="1" x14ac:dyDescent="0.2">
      <c r="A405" s="191"/>
      <c r="B405" s="1122"/>
      <c r="C405" s="1095"/>
      <c r="D405" s="1341"/>
      <c r="E405" s="1337"/>
      <c r="F405" s="1657" t="s">
        <v>1927</v>
      </c>
      <c r="G405" s="1658"/>
      <c r="H405" s="1658"/>
      <c r="I405" s="1658"/>
      <c r="J405" s="1658"/>
      <c r="K405" s="1658"/>
      <c r="L405" s="1658"/>
      <c r="M405" s="119" t="s">
        <v>48</v>
      </c>
      <c r="N405" s="1660" t="s">
        <v>2330</v>
      </c>
      <c r="O405" s="1656"/>
      <c r="P405" s="421">
        <v>405</v>
      </c>
      <c r="Q405" s="3"/>
      <c r="R405" s="857"/>
      <c r="S405" s="434"/>
      <c r="T405" s="227"/>
      <c r="U405" s="1470"/>
      <c r="W405" s="84"/>
      <c r="X405" s="989"/>
    </row>
    <row r="406" spans="1:24" ht="13.5" customHeight="1" thickBot="1" x14ac:dyDescent="0.2">
      <c r="A406" s="191"/>
      <c r="B406" s="1122"/>
      <c r="C406" s="1095"/>
      <c r="D406" s="82"/>
      <c r="E406" s="1096"/>
      <c r="F406" s="1663" t="s">
        <v>2246</v>
      </c>
      <c r="G406" s="1661"/>
      <c r="H406" s="1661"/>
      <c r="I406" s="1661"/>
      <c r="J406" s="1661"/>
      <c r="K406" s="1661"/>
      <c r="L406" s="1661"/>
      <c r="M406" s="106" t="s">
        <v>1621</v>
      </c>
      <c r="N406" s="1526" t="s">
        <v>157</v>
      </c>
      <c r="O406" s="100"/>
      <c r="P406" s="421">
        <v>406</v>
      </c>
      <c r="Q406" s="3"/>
      <c r="R406" s="857"/>
      <c r="S406" s="434"/>
      <c r="T406" s="227"/>
      <c r="U406" s="1470"/>
      <c r="W406" s="84"/>
      <c r="X406" s="989"/>
    </row>
    <row r="407" spans="1:24" ht="12.75" customHeight="1" thickBot="1" x14ac:dyDescent="0.2">
      <c r="A407" s="191"/>
      <c r="B407" s="1122"/>
      <c r="C407" s="1095"/>
      <c r="D407" s="178" t="s">
        <v>196</v>
      </c>
      <c r="E407" s="1680" t="s">
        <v>1819</v>
      </c>
      <c r="F407" s="1661"/>
      <c r="G407" s="1661"/>
      <c r="H407" s="1661"/>
      <c r="I407" s="1661"/>
      <c r="J407" s="1661"/>
      <c r="K407" s="1661"/>
      <c r="L407" s="1662"/>
      <c r="M407" s="1328" t="str">
        <f>IF(N400="はい","C",(IF(N400="いいえ","-","C／-")))</f>
        <v>C</v>
      </c>
      <c r="N407" s="10" t="s">
        <v>2309</v>
      </c>
      <c r="O407" s="1316" t="s">
        <v>1645</v>
      </c>
      <c r="P407" s="421">
        <v>407</v>
      </c>
      <c r="Q407"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407="","未入力あり","✔"),""))</f>
        <v>✔</v>
      </c>
      <c r="R407" s="434"/>
      <c r="S407" s="1289" t="str">
        <f>IF(AND(M407="C",N407="はい"),"○",IF(AND(M407="C",N407&lt;&gt;""),"×",""))</f>
        <v>○</v>
      </c>
      <c r="T407" s="227"/>
      <c r="U407" s="1470"/>
      <c r="W407" s="84"/>
      <c r="X407" s="989"/>
    </row>
    <row r="408" spans="1:24" ht="169.15" customHeight="1" thickBot="1" x14ac:dyDescent="0.2">
      <c r="A408" s="191"/>
      <c r="B408" s="1122"/>
      <c r="C408" s="1095"/>
      <c r="D408" s="1292"/>
      <c r="E408" s="1293"/>
      <c r="F408" s="1657" t="s">
        <v>1821</v>
      </c>
      <c r="G408" s="1658"/>
      <c r="H408" s="1658"/>
      <c r="I408" s="1658"/>
      <c r="J408" s="1658"/>
      <c r="K408" s="1658"/>
      <c r="L408" s="1659"/>
      <c r="M408" s="119" t="s">
        <v>1820</v>
      </c>
      <c r="N408" s="1006" t="s">
        <v>2332</v>
      </c>
      <c r="O408" s="547" t="s">
        <v>1657</v>
      </c>
      <c r="P408" s="421">
        <v>408</v>
      </c>
      <c r="Q408"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408="","未入力あり","✔"),""))</f>
        <v>✔</v>
      </c>
      <c r="R408" s="434"/>
      <c r="S408" s="434"/>
      <c r="T408" s="227"/>
      <c r="U408" s="1470"/>
      <c r="W408" s="84"/>
      <c r="X408" s="989"/>
    </row>
    <row r="409" spans="1:24" ht="30" customHeight="1" thickBot="1" x14ac:dyDescent="0.2">
      <c r="A409" s="191"/>
      <c r="B409" s="1122"/>
      <c r="C409" s="1096"/>
      <c r="D409" s="1205" t="s">
        <v>538</v>
      </c>
      <c r="E409" s="1661" t="s">
        <v>962</v>
      </c>
      <c r="F409" s="1661"/>
      <c r="G409" s="1661"/>
      <c r="H409" s="1661"/>
      <c r="I409" s="1661"/>
      <c r="J409" s="1661"/>
      <c r="K409" s="1661"/>
      <c r="L409" s="1661"/>
      <c r="M409" s="119" t="str">
        <f>IF(N400="はい","A",(IF(N400="いいえ","-","A／-")))</f>
        <v>A</v>
      </c>
      <c r="N409" s="10" t="s">
        <v>2309</v>
      </c>
      <c r="O409" s="205" t="s">
        <v>1822</v>
      </c>
      <c r="P409" s="421">
        <v>409</v>
      </c>
      <c r="Q409"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409="","未入力あり","✔"),""))</f>
        <v>✔</v>
      </c>
      <c r="R409" s="434"/>
      <c r="S409" s="1289" t="str">
        <f>IF(AND(M409="A",N409="はい"),"○",IF(AND(M409="A",N409&lt;&gt;""),"×",""))</f>
        <v>○</v>
      </c>
      <c r="T409" s="227"/>
      <c r="U409" s="1470"/>
      <c r="W409" s="84"/>
      <c r="X409" s="989"/>
    </row>
    <row r="410" spans="1:24" ht="21" customHeight="1" thickBot="1" x14ac:dyDescent="0.2">
      <c r="A410" s="1250"/>
      <c r="B410" s="1236" t="s">
        <v>609</v>
      </c>
      <c r="C410" s="1169"/>
      <c r="D410" s="1169"/>
      <c r="E410" s="1169"/>
      <c r="F410" s="1169"/>
      <c r="G410" s="1169"/>
      <c r="H410" s="1247"/>
      <c r="I410" s="1247"/>
      <c r="J410" s="1247"/>
      <c r="K410" s="1247"/>
      <c r="L410" s="1248"/>
      <c r="M410" s="93"/>
      <c r="N410" s="528"/>
      <c r="O410" s="94"/>
      <c r="P410" s="421">
        <v>410</v>
      </c>
      <c r="S410" s="434"/>
      <c r="T410" s="227"/>
      <c r="U410" s="1470"/>
      <c r="W410" s="84"/>
      <c r="X410" s="989"/>
    </row>
    <row r="411" spans="1:24" ht="36" customHeight="1" thickBot="1" x14ac:dyDescent="0.2">
      <c r="A411" s="191"/>
      <c r="B411" s="1102"/>
      <c r="C411" s="1233" t="s">
        <v>449</v>
      </c>
      <c r="D411" s="1676" t="s">
        <v>2176</v>
      </c>
      <c r="E411" s="1658"/>
      <c r="F411" s="1658"/>
      <c r="G411" s="1658"/>
      <c r="H411" s="1658"/>
      <c r="I411" s="1658"/>
      <c r="J411" s="1658"/>
      <c r="K411" s="1658"/>
      <c r="L411" s="1658"/>
      <c r="M411" s="209" t="s">
        <v>278</v>
      </c>
      <c r="N411" s="8" t="s">
        <v>2309</v>
      </c>
      <c r="O411" s="168" t="s">
        <v>587</v>
      </c>
      <c r="P411" s="421">
        <v>411</v>
      </c>
      <c r="Q411"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411="","未入力あり","✔"),""))</f>
        <v>✔</v>
      </c>
      <c r="R411" s="434"/>
      <c r="S411" s="422" t="str">
        <f t="shared" ref="S411" si="75">IF(N411="","",IF(N411="はい","○","×"))</f>
        <v>○</v>
      </c>
      <c r="T411" s="227"/>
      <c r="U411" s="1470"/>
      <c r="W411" s="84"/>
      <c r="X411" s="989"/>
    </row>
    <row r="412" spans="1:24" ht="24" customHeight="1" thickBot="1" x14ac:dyDescent="0.2">
      <c r="A412" s="191"/>
      <c r="B412" s="1102"/>
      <c r="C412" s="1103"/>
      <c r="D412" s="1335"/>
      <c r="E412" s="1657" t="s">
        <v>2247</v>
      </c>
      <c r="F412" s="1658"/>
      <c r="G412" s="1658"/>
      <c r="H412" s="1658"/>
      <c r="I412" s="1658"/>
      <c r="J412" s="1658"/>
      <c r="K412" s="1658"/>
      <c r="L412" s="1658"/>
      <c r="M412" s="106" t="s">
        <v>213</v>
      </c>
      <c r="N412" s="1524" t="s">
        <v>297</v>
      </c>
      <c r="O412" s="168"/>
      <c r="P412" s="421">
        <v>412</v>
      </c>
      <c r="Q412" s="984"/>
      <c r="S412" s="434"/>
      <c r="T412" s="227"/>
      <c r="U412" s="1470"/>
      <c r="W412" s="84"/>
      <c r="X412" s="989"/>
    </row>
    <row r="413" spans="1:24" ht="25.15" customHeight="1" thickBot="1" x14ac:dyDescent="0.2">
      <c r="A413" s="191"/>
      <c r="B413" s="1102"/>
      <c r="C413" s="1233" t="s">
        <v>202</v>
      </c>
      <c r="D413" s="1676" t="s">
        <v>1873</v>
      </c>
      <c r="E413" s="1676"/>
      <c r="F413" s="1676"/>
      <c r="G413" s="1676"/>
      <c r="H413" s="1676"/>
      <c r="I413" s="1676"/>
      <c r="J413" s="1676"/>
      <c r="K413" s="1676"/>
      <c r="L413" s="1693"/>
      <c r="M413" s="873" t="s">
        <v>211</v>
      </c>
      <c r="N413" s="8" t="s">
        <v>2309</v>
      </c>
      <c r="O413" s="438" t="s">
        <v>587</v>
      </c>
      <c r="P413" s="421">
        <v>413</v>
      </c>
      <c r="Q413"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IF(N413="","未入力あり","✔"),""))</f>
        <v>✔</v>
      </c>
      <c r="R413" s="434"/>
      <c r="S413" s="422" t="str">
        <f t="shared" ref="S413" si="76">IF(N413="","",IF(N413="はい","○","×"))</f>
        <v>○</v>
      </c>
      <c r="T413" s="227"/>
      <c r="U413" s="1470"/>
      <c r="W413" s="84"/>
      <c r="X413" s="989"/>
    </row>
    <row r="414" spans="1:24" ht="24" customHeight="1" thickBot="1" x14ac:dyDescent="0.2">
      <c r="A414" s="191"/>
      <c r="B414" s="1123"/>
      <c r="C414" s="92"/>
      <c r="D414" s="1343"/>
      <c r="E414" s="1335"/>
      <c r="F414" s="1657" t="s">
        <v>1912</v>
      </c>
      <c r="G414" s="1658"/>
      <c r="H414" s="1658"/>
      <c r="I414" s="1658"/>
      <c r="J414" s="1658"/>
      <c r="K414" s="1658"/>
      <c r="L414" s="1659"/>
      <c r="M414" s="868" t="s">
        <v>48</v>
      </c>
      <c r="N414" s="1660" t="s">
        <v>2330</v>
      </c>
      <c r="O414" s="1656"/>
      <c r="P414" s="421">
        <v>414</v>
      </c>
      <c r="Q414" s="3"/>
      <c r="R414" s="857"/>
      <c r="S414" s="434"/>
      <c r="T414" s="227"/>
      <c r="U414" s="1470"/>
      <c r="W414" s="84"/>
    </row>
    <row r="415" spans="1:24" ht="13.9" customHeight="1" thickBot="1" x14ac:dyDescent="0.2">
      <c r="A415" s="1250"/>
      <c r="B415" s="1236" t="s">
        <v>972</v>
      </c>
      <c r="C415" s="1169"/>
      <c r="D415" s="1169"/>
      <c r="E415" s="195"/>
      <c r="F415" s="181"/>
      <c r="G415" s="195"/>
      <c r="H415" s="182"/>
      <c r="I415" s="182"/>
      <c r="J415" s="182"/>
      <c r="K415" s="182"/>
      <c r="L415" s="878"/>
      <c r="M415" s="93"/>
      <c r="N415" s="528"/>
      <c r="O415" s="94"/>
      <c r="P415" s="421">
        <v>415</v>
      </c>
      <c r="S415" s="434"/>
      <c r="T415" s="227"/>
      <c r="U415" s="1470"/>
      <c r="W415" s="84"/>
    </row>
    <row r="416" spans="1:24" ht="24" customHeight="1" thickBot="1" x14ac:dyDescent="0.2">
      <c r="A416" s="191"/>
      <c r="B416" s="1102"/>
      <c r="C416" s="1233" t="s">
        <v>449</v>
      </c>
      <c r="D416" s="1676" t="s">
        <v>1874</v>
      </c>
      <c r="E416" s="1658"/>
      <c r="F416" s="1658"/>
      <c r="G416" s="1658"/>
      <c r="H416" s="1658"/>
      <c r="I416" s="1658"/>
      <c r="J416" s="1658"/>
      <c r="K416" s="1658"/>
      <c r="L416" s="1658"/>
      <c r="M416" s="119" t="s">
        <v>39</v>
      </c>
      <c r="N416" s="8" t="s">
        <v>2309</v>
      </c>
      <c r="O416" s="502" t="s">
        <v>587</v>
      </c>
      <c r="P416" s="421">
        <v>416</v>
      </c>
      <c r="Q416"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416="","未入力あり","✔"),""))</f>
        <v>✔</v>
      </c>
      <c r="R416" s="434"/>
      <c r="S416" s="422" t="str">
        <f t="shared" ref="S416:S419" si="77">IF(N416="","",IF(N416="はい","○","×"))</f>
        <v>○</v>
      </c>
      <c r="T416" s="227"/>
      <c r="U416" s="1470"/>
      <c r="W416" s="84"/>
    </row>
    <row r="417" spans="1:23" ht="22.5" customHeight="1" thickBot="1" x14ac:dyDescent="0.2">
      <c r="A417" s="191"/>
      <c r="B417" s="1102"/>
      <c r="C417" s="1233" t="s">
        <v>1764</v>
      </c>
      <c r="D417" s="1680" t="s">
        <v>964</v>
      </c>
      <c r="E417" s="1680"/>
      <c r="F417" s="1680"/>
      <c r="G417" s="1680"/>
      <c r="H417" s="1680"/>
      <c r="I417" s="1680"/>
      <c r="J417" s="1680"/>
      <c r="K417" s="1680"/>
      <c r="L417" s="1680"/>
      <c r="M417" s="119" t="s">
        <v>39</v>
      </c>
      <c r="N417" s="8" t="s">
        <v>2309</v>
      </c>
      <c r="O417" s="954" t="s">
        <v>587</v>
      </c>
      <c r="P417" s="421">
        <v>417</v>
      </c>
      <c r="Q417"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417="","未入力あり","✔"),""))</f>
        <v>✔</v>
      </c>
      <c r="R417" s="434"/>
      <c r="S417" s="422" t="str">
        <f t="shared" si="77"/>
        <v>○</v>
      </c>
      <c r="T417" s="227"/>
      <c r="U417" s="1470"/>
      <c r="W417" s="84"/>
    </row>
    <row r="418" spans="1:23" ht="15" customHeight="1" thickBot="1" x14ac:dyDescent="0.2">
      <c r="A418" s="191"/>
      <c r="B418" s="1102"/>
      <c r="C418" s="1233" t="s">
        <v>1765</v>
      </c>
      <c r="D418" s="1680" t="s">
        <v>1767</v>
      </c>
      <c r="E418" s="1680"/>
      <c r="F418" s="1680"/>
      <c r="G418" s="1680"/>
      <c r="H418" s="1680"/>
      <c r="I418" s="1680"/>
      <c r="J418" s="1680"/>
      <c r="K418" s="1680"/>
      <c r="L418" s="1680"/>
      <c r="M418" s="119" t="s">
        <v>39</v>
      </c>
      <c r="N418" s="8" t="s">
        <v>2309</v>
      </c>
      <c r="O418" s="954" t="s">
        <v>587</v>
      </c>
      <c r="P418" s="421">
        <v>418</v>
      </c>
      <c r="Q418"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418="","未入力あり","✔"),""))</f>
        <v>✔</v>
      </c>
      <c r="R418" s="434"/>
      <c r="S418" s="422" t="str">
        <f t="shared" si="77"/>
        <v>○</v>
      </c>
      <c r="T418" s="227"/>
      <c r="U418" s="1470"/>
      <c r="W418" s="84"/>
    </row>
    <row r="419" spans="1:23" ht="15" customHeight="1" thickBot="1" x14ac:dyDescent="0.2">
      <c r="A419" s="191"/>
      <c r="B419" s="1102"/>
      <c r="C419" s="1233" t="s">
        <v>1766</v>
      </c>
      <c r="D419" s="1680" t="s">
        <v>1768</v>
      </c>
      <c r="E419" s="1680"/>
      <c r="F419" s="1680"/>
      <c r="G419" s="1680"/>
      <c r="H419" s="1680"/>
      <c r="I419" s="1680"/>
      <c r="J419" s="1680"/>
      <c r="K419" s="1680"/>
      <c r="L419" s="1680"/>
      <c r="M419" s="119" t="s">
        <v>40</v>
      </c>
      <c r="N419" s="8" t="s">
        <v>2309</v>
      </c>
      <c r="O419" s="435" t="s">
        <v>587</v>
      </c>
      <c r="P419" s="421">
        <v>419</v>
      </c>
      <c r="Q419"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419="","未入力あり","✔"),""))</f>
        <v>✔</v>
      </c>
      <c r="R419" s="434"/>
      <c r="S419" s="422" t="str">
        <f t="shared" si="77"/>
        <v>○</v>
      </c>
      <c r="T419" s="227"/>
      <c r="U419" s="1470"/>
      <c r="W419" s="84"/>
    </row>
    <row r="420" spans="1:23" ht="15" customHeight="1" thickBot="1" x14ac:dyDescent="0.2">
      <c r="A420" s="191"/>
      <c r="B420" s="1122"/>
      <c r="C420" s="82"/>
      <c r="D420" s="1095"/>
      <c r="E420" s="1663" t="s">
        <v>2248</v>
      </c>
      <c r="F420" s="1661"/>
      <c r="G420" s="1661"/>
      <c r="H420" s="1661"/>
      <c r="I420" s="1661"/>
      <c r="J420" s="1661"/>
      <c r="K420" s="1661"/>
      <c r="L420" s="1662"/>
      <c r="M420" s="123" t="s">
        <v>1630</v>
      </c>
      <c r="N420" s="1524" t="s">
        <v>298</v>
      </c>
      <c r="O420" s="435"/>
      <c r="P420" s="421">
        <v>420</v>
      </c>
      <c r="Q420" s="1287"/>
      <c r="R420" s="434"/>
      <c r="S420" s="434"/>
      <c r="T420" s="227"/>
      <c r="U420" s="1470"/>
      <c r="W420" s="84"/>
    </row>
    <row r="421" spans="1:23" ht="15" customHeight="1" thickBot="1" x14ac:dyDescent="0.2">
      <c r="A421" s="191"/>
      <c r="B421" s="1102"/>
      <c r="C421" s="1233" t="s">
        <v>205</v>
      </c>
      <c r="D421" s="1680" t="s">
        <v>969</v>
      </c>
      <c r="E421" s="1661"/>
      <c r="F421" s="1661"/>
      <c r="G421" s="1661"/>
      <c r="H421" s="1661"/>
      <c r="I421" s="1661"/>
      <c r="J421" s="1661"/>
      <c r="K421" s="1661"/>
      <c r="L421" s="1662"/>
      <c r="M421" s="868" t="s">
        <v>48</v>
      </c>
      <c r="N421" s="8" t="s">
        <v>2320</v>
      </c>
      <c r="O421" s="435" t="s">
        <v>587</v>
      </c>
      <c r="P421" s="421">
        <v>421</v>
      </c>
      <c r="Q421"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421="","未入力あり","✔"),""))</f>
        <v>✔</v>
      </c>
      <c r="R421" s="434"/>
      <c r="S421" s="434"/>
      <c r="T421" s="227"/>
      <c r="U421" s="1470"/>
      <c r="W421" s="84"/>
    </row>
    <row r="422" spans="1:23" ht="36.75" customHeight="1" thickBot="1" x14ac:dyDescent="0.2">
      <c r="A422" s="191"/>
      <c r="B422" s="1122"/>
      <c r="C422" s="82"/>
      <c r="D422" s="1124"/>
      <c r="E422" s="1675" t="s">
        <v>1710</v>
      </c>
      <c r="F422" s="1661"/>
      <c r="G422" s="1661"/>
      <c r="H422" s="1661"/>
      <c r="I422" s="1661"/>
      <c r="J422" s="1661"/>
      <c r="K422" s="1661"/>
      <c r="L422" s="1661"/>
      <c r="M422" s="1222"/>
      <c r="N422" s="114"/>
      <c r="O422" s="115"/>
      <c r="P422" s="421">
        <v>422</v>
      </c>
      <c r="Q422" s="508"/>
      <c r="R422" s="434"/>
      <c r="S422" s="434"/>
      <c r="T422" s="227"/>
      <c r="U422" s="1470"/>
      <c r="W422" s="84"/>
    </row>
    <row r="423" spans="1:23" ht="23.25" customHeight="1" thickBot="1" x14ac:dyDescent="0.2">
      <c r="A423" s="191"/>
      <c r="B423" s="1122"/>
      <c r="C423" s="82"/>
      <c r="D423" s="1124"/>
      <c r="E423" s="1229"/>
      <c r="F423" s="1148" t="s">
        <v>967</v>
      </c>
      <c r="G423" s="1661" t="s">
        <v>970</v>
      </c>
      <c r="H423" s="1661"/>
      <c r="I423" s="1661"/>
      <c r="J423" s="1661"/>
      <c r="K423" s="1661"/>
      <c r="L423" s="1662"/>
      <c r="M423" s="1332" t="str">
        <f>IF(N421="はい","A",(IF(N421="いいえ","-","A／-")))</f>
        <v>-</v>
      </c>
      <c r="N423" s="8" t="s">
        <v>78</v>
      </c>
      <c r="O423" s="435" t="s">
        <v>1711</v>
      </c>
      <c r="P423" s="421">
        <v>423</v>
      </c>
      <c r="Q423"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423="","未入力あり","✔"),""))</f>
        <v>✔</v>
      </c>
      <c r="R423" s="434"/>
      <c r="S423" s="1289" t="str">
        <f>IF(AND(M423="A",N423="はい"),"○",IF(AND(M423="A",N423&lt;&gt;""),"×",""))</f>
        <v/>
      </c>
      <c r="T423" s="227"/>
      <c r="U423" s="1470"/>
      <c r="W423" s="84"/>
    </row>
    <row r="424" spans="1:23" ht="24" customHeight="1" thickBot="1" x14ac:dyDescent="0.2">
      <c r="A424" s="191"/>
      <c r="B424" s="1122"/>
      <c r="C424" s="82"/>
      <c r="D424" s="1124"/>
      <c r="E424" s="84"/>
      <c r="F424" s="1148" t="s">
        <v>216</v>
      </c>
      <c r="G424" s="1661" t="s">
        <v>1773</v>
      </c>
      <c r="H424" s="1661"/>
      <c r="I424" s="1661"/>
      <c r="J424" s="1661"/>
      <c r="K424" s="1661"/>
      <c r="L424" s="1662"/>
      <c r="M424" s="1332" t="str">
        <f>IF(N421="はい","A",(IF(N421="いいえ","-","A／-")))</f>
        <v>-</v>
      </c>
      <c r="N424" s="8" t="s">
        <v>78</v>
      </c>
      <c r="O424" s="435" t="s">
        <v>1712</v>
      </c>
      <c r="P424" s="421">
        <v>424</v>
      </c>
      <c r="Q424"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424="","未入力あり","✔"),""))</f>
        <v>✔</v>
      </c>
      <c r="R424" s="434"/>
      <c r="S424" s="1289" t="str">
        <f>IF(AND(M424="A",N424="はい"),"○",IF(AND(M424="A",N424&lt;&gt;""),"×",""))</f>
        <v/>
      </c>
      <c r="T424" s="227"/>
      <c r="U424" s="1470"/>
      <c r="W424" s="84"/>
    </row>
    <row r="425" spans="1:23" ht="13.5" customHeight="1" thickBot="1" x14ac:dyDescent="0.2">
      <c r="A425" s="191"/>
      <c r="B425" s="1122"/>
      <c r="C425" s="82"/>
      <c r="D425" s="1246"/>
      <c r="E425" s="84"/>
      <c r="F425" s="1148" t="s">
        <v>195</v>
      </c>
      <c r="G425" s="1661" t="s">
        <v>1769</v>
      </c>
      <c r="H425" s="1661"/>
      <c r="I425" s="1661"/>
      <c r="J425" s="1661"/>
      <c r="K425" s="1661"/>
      <c r="L425" s="1662"/>
      <c r="M425" s="1332" t="str">
        <f>IF(N421="はい","A",(IF(N421="いいえ","-","A／-")))</f>
        <v>-</v>
      </c>
      <c r="N425" s="8" t="s">
        <v>78</v>
      </c>
      <c r="O425" s="435" t="s">
        <v>1712</v>
      </c>
      <c r="P425" s="421">
        <v>425</v>
      </c>
      <c r="Q425"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425="","未入力あり","✔"),""))</f>
        <v>✔</v>
      </c>
      <c r="R425" s="434"/>
      <c r="S425" s="1289" t="str">
        <f>IF(AND(M425="A",N425="はい"),"○",IF(AND(M425="A",N425&lt;&gt;""),"×",""))</f>
        <v/>
      </c>
      <c r="T425" s="227"/>
      <c r="U425" s="1470"/>
      <c r="W425" s="84"/>
    </row>
    <row r="426" spans="1:23" ht="13.5" customHeight="1" thickBot="1" x14ac:dyDescent="0.2">
      <c r="A426" s="191"/>
      <c r="B426" s="1102"/>
      <c r="C426" s="1233" t="s">
        <v>106</v>
      </c>
      <c r="D426" s="1680" t="s">
        <v>971</v>
      </c>
      <c r="E426" s="1661"/>
      <c r="F426" s="1661"/>
      <c r="G426" s="1661"/>
      <c r="H426" s="1661"/>
      <c r="I426" s="1661"/>
      <c r="J426" s="1661"/>
      <c r="K426" s="1661"/>
      <c r="L426" s="1662"/>
      <c r="M426" s="869" t="s">
        <v>39</v>
      </c>
      <c r="N426" s="8" t="s">
        <v>2309</v>
      </c>
      <c r="O426" s="435" t="s">
        <v>587</v>
      </c>
      <c r="P426" s="421">
        <v>426</v>
      </c>
      <c r="Q426" s="42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426="","未入力あり","✔"),""))</f>
        <v>✔</v>
      </c>
      <c r="R426" s="434"/>
      <c r="S426" s="1289" t="str">
        <f t="shared" ref="S426" si="78">IF(N426="","",IF(N426="はい","○","×"))</f>
        <v>○</v>
      </c>
      <c r="T426" s="227"/>
      <c r="U426" s="1470"/>
      <c r="W426" s="84"/>
    </row>
    <row r="427" spans="1:23" ht="13.5" customHeight="1" x14ac:dyDescent="0.15">
      <c r="A427" s="1250"/>
      <c r="B427" s="1236" t="s">
        <v>973</v>
      </c>
      <c r="C427" s="1169"/>
      <c r="D427" s="1169"/>
      <c r="E427" s="195"/>
      <c r="F427" s="195"/>
      <c r="G427" s="195"/>
      <c r="H427" s="182"/>
      <c r="I427" s="182"/>
      <c r="J427" s="182"/>
      <c r="K427" s="182"/>
      <c r="L427" s="878"/>
      <c r="M427" s="93"/>
      <c r="N427" s="528"/>
      <c r="O427" s="94"/>
      <c r="P427" s="421">
        <v>427</v>
      </c>
      <c r="S427" s="434"/>
      <c r="T427" s="227"/>
      <c r="U427" s="1470"/>
      <c r="W427" s="84"/>
    </row>
    <row r="428" spans="1:23" ht="13.5" customHeight="1" thickBot="1" x14ac:dyDescent="0.2">
      <c r="A428" s="191"/>
      <c r="B428" s="1122"/>
      <c r="C428" s="1233" t="s">
        <v>449</v>
      </c>
      <c r="D428" s="1661" t="s">
        <v>974</v>
      </c>
      <c r="E428" s="1661"/>
      <c r="F428" s="1661"/>
      <c r="G428" s="1661"/>
      <c r="H428" s="1661"/>
      <c r="I428" s="1661"/>
      <c r="J428" s="1661"/>
      <c r="K428" s="1661"/>
      <c r="L428" s="1661"/>
      <c r="M428" s="123"/>
      <c r="N428" s="114"/>
      <c r="O428" s="115"/>
      <c r="P428" s="421">
        <v>428</v>
      </c>
      <c r="Q428" s="1018"/>
      <c r="R428" s="434"/>
      <c r="S428" s="434"/>
      <c r="T428" s="227"/>
      <c r="U428" s="1470"/>
      <c r="W428" s="84"/>
    </row>
    <row r="429" spans="1:23" ht="13.5" customHeight="1" thickBot="1" x14ac:dyDescent="0.2">
      <c r="A429" s="191"/>
      <c r="B429" s="1122"/>
      <c r="C429" s="1095"/>
      <c r="D429" s="178" t="s">
        <v>967</v>
      </c>
      <c r="E429" s="1344" t="s">
        <v>1940</v>
      </c>
      <c r="F429" s="84"/>
      <c r="G429" s="1113"/>
      <c r="H429" s="84"/>
      <c r="I429" s="505"/>
      <c r="J429" s="505"/>
      <c r="K429" s="505"/>
      <c r="L429" s="1175"/>
      <c r="M429" s="123" t="s">
        <v>490</v>
      </c>
      <c r="N429" s="8"/>
      <c r="O429" s="955" t="s">
        <v>587</v>
      </c>
      <c r="P429" s="421">
        <v>429</v>
      </c>
      <c r="Q429" s="422" t="str">
        <f>IF(COUNTBLANK($W$5:$W$13)=9,"",IF(OR($L$4="地域がん診療連携拠点病院(高度型)",$L$4="特定機能病院で地域がん診療連携拠点病院(高度型)として申請"),IF(N429="","未入力あり","✔"),""))</f>
        <v/>
      </c>
      <c r="R429" s="434"/>
      <c r="S429" s="1289" t="str">
        <f t="shared" ref="S429" si="79">IF(N429="","",IF(N429="はい","○","×"))</f>
        <v/>
      </c>
      <c r="T429" s="227"/>
      <c r="U429" s="1470"/>
      <c r="W429" s="84"/>
    </row>
    <row r="430" spans="1:23" ht="45" customHeight="1" thickBot="1" x14ac:dyDescent="0.2">
      <c r="A430" s="191"/>
      <c r="B430" s="1122"/>
      <c r="C430" s="1095"/>
      <c r="D430" s="1103"/>
      <c r="E430" s="1096"/>
      <c r="F430" s="1239" t="s">
        <v>1225</v>
      </c>
      <c r="G430" s="188"/>
      <c r="H430" s="1237"/>
      <c r="I430" s="1237"/>
      <c r="J430" s="1237"/>
      <c r="K430" s="1237"/>
      <c r="L430" s="1238"/>
      <c r="M430" s="123" t="s">
        <v>1621</v>
      </c>
      <c r="N430" s="1685"/>
      <c r="O430" s="1686"/>
      <c r="P430" s="421">
        <v>430</v>
      </c>
      <c r="Q430" s="508"/>
      <c r="R430" s="434"/>
      <c r="S430" s="434"/>
      <c r="T430" s="227"/>
      <c r="U430" s="1470"/>
      <c r="W430" s="84"/>
    </row>
    <row r="431" spans="1:23" ht="25.5" customHeight="1" thickBot="1" x14ac:dyDescent="0.2">
      <c r="A431" s="191"/>
      <c r="B431" s="1122"/>
      <c r="C431" s="1095"/>
      <c r="D431" s="1148" t="s">
        <v>968</v>
      </c>
      <c r="E431" s="1661" t="s">
        <v>975</v>
      </c>
      <c r="F431" s="1661"/>
      <c r="G431" s="1661"/>
      <c r="H431" s="1661"/>
      <c r="I431" s="1661"/>
      <c r="J431" s="1661"/>
      <c r="K431" s="1661"/>
      <c r="L431" s="1662"/>
      <c r="M431" s="123" t="s">
        <v>490</v>
      </c>
      <c r="N431" s="10"/>
      <c r="O431" s="956" t="s">
        <v>587</v>
      </c>
      <c r="P431" s="421">
        <v>431</v>
      </c>
      <c r="Q431" s="422" t="str">
        <f>IF(COUNTBLANK($W$5:$W$13)=9,"",IF(OR($L$4="地域がん診療連携拠点病院(高度型)",$L$4="特定機能病院で地域がん診療連携拠点病院(高度型)として申請"),IF(N431="","未入力あり","✔"),""))</f>
        <v/>
      </c>
      <c r="R431" s="434"/>
      <c r="S431" s="1289" t="str">
        <f t="shared" ref="S431:S435" si="80">IF(N431="","",IF(N431="はい","○","×"))</f>
        <v/>
      </c>
      <c r="T431" s="227"/>
      <c r="U431" s="1470"/>
      <c r="W431" s="84"/>
    </row>
    <row r="432" spans="1:23" ht="12.75" customHeight="1" thickBot="1" x14ac:dyDescent="0.2">
      <c r="A432" s="191"/>
      <c r="B432" s="1122"/>
      <c r="C432" s="1095"/>
      <c r="D432" s="1148" t="s">
        <v>976</v>
      </c>
      <c r="E432" s="1661" t="s">
        <v>1770</v>
      </c>
      <c r="F432" s="1661"/>
      <c r="G432" s="1661"/>
      <c r="H432" s="1661"/>
      <c r="I432" s="1661"/>
      <c r="J432" s="1661"/>
      <c r="K432" s="1661"/>
      <c r="L432" s="1662"/>
      <c r="M432" s="123" t="s">
        <v>490</v>
      </c>
      <c r="N432" s="8"/>
      <c r="O432" s="954" t="s">
        <v>587</v>
      </c>
      <c r="P432" s="421">
        <v>432</v>
      </c>
      <c r="Q432" s="422" t="str">
        <f>IF(COUNTBLANK($W$5:$W$13)=9,"",IF(OR($L$4="地域がん診療連携拠点病院(高度型)",$L$4="特定機能病院で地域がん診療連携拠点病院(高度型)として申請"),IF(N432="","未入力あり","✔"),""))</f>
        <v/>
      </c>
      <c r="R432" s="434"/>
      <c r="S432" s="1289" t="str">
        <f t="shared" si="80"/>
        <v/>
      </c>
      <c r="T432" s="227"/>
      <c r="U432" s="1470"/>
      <c r="W432" s="84"/>
    </row>
    <row r="433" spans="1:24" ht="18.75" customHeight="1" thickBot="1" x14ac:dyDescent="0.2">
      <c r="A433" s="191"/>
      <c r="B433" s="1122"/>
      <c r="C433" s="1095"/>
      <c r="D433" s="1148" t="s">
        <v>977</v>
      </c>
      <c r="E433" s="1661" t="s">
        <v>1555</v>
      </c>
      <c r="F433" s="1661"/>
      <c r="G433" s="1661"/>
      <c r="H433" s="1661"/>
      <c r="I433" s="1661"/>
      <c r="J433" s="1661"/>
      <c r="K433" s="1661"/>
      <c r="L433" s="1662"/>
      <c r="M433" s="123" t="s">
        <v>490</v>
      </c>
      <c r="N433" s="8"/>
      <c r="O433" s="435" t="s">
        <v>587</v>
      </c>
      <c r="P433" s="421">
        <v>433</v>
      </c>
      <c r="Q433" s="422" t="str">
        <f>IF(COUNTBLANK($W$5:$W$13)=9,"",IF(OR($L$4="地域がん診療連携拠点病院(高度型)",$L$4="特定機能病院で地域がん診療連携拠点病院(高度型)として申請"),IF(N433="","未入力あり","✔"),""))</f>
        <v/>
      </c>
      <c r="R433" s="434"/>
      <c r="S433" s="1289" t="str">
        <f t="shared" si="80"/>
        <v/>
      </c>
      <c r="T433" s="227"/>
      <c r="U433" s="1470"/>
      <c r="W433" s="84"/>
    </row>
    <row r="434" spans="1:24" ht="12.75" customHeight="1" thickBot="1" x14ac:dyDescent="0.2">
      <c r="A434" s="191"/>
      <c r="B434" s="1122"/>
      <c r="C434" s="1095"/>
      <c r="D434" s="1148" t="s">
        <v>978</v>
      </c>
      <c r="E434" s="1661" t="s">
        <v>1771</v>
      </c>
      <c r="F434" s="1661"/>
      <c r="G434" s="1661"/>
      <c r="H434" s="1661"/>
      <c r="I434" s="1661"/>
      <c r="J434" s="1661"/>
      <c r="K434" s="1661"/>
      <c r="L434" s="1662"/>
      <c r="M434" s="123" t="s">
        <v>490</v>
      </c>
      <c r="N434" s="8"/>
      <c r="O434" s="435" t="s">
        <v>587</v>
      </c>
      <c r="P434" s="421">
        <v>434</v>
      </c>
      <c r="Q434" s="422" t="str">
        <f>IF(COUNTBLANK($W$5:$W$13)=9,"",IF(OR($L$4="地域がん診療連携拠点病院(高度型)",$L$4="特定機能病院で地域がん診療連携拠点病院(高度型)として申請"),IF(N434="","未入力あり","✔"),""))</f>
        <v/>
      </c>
      <c r="R434" s="434"/>
      <c r="S434" s="1289" t="str">
        <f t="shared" si="80"/>
        <v/>
      </c>
      <c r="T434" s="227"/>
      <c r="U434" s="1470"/>
      <c r="W434" s="84"/>
    </row>
    <row r="435" spans="1:24" ht="28.9" customHeight="1" thickBot="1" x14ac:dyDescent="0.2">
      <c r="A435" s="180"/>
      <c r="B435" s="1123"/>
      <c r="C435" s="1096"/>
      <c r="D435" s="1148" t="s">
        <v>979</v>
      </c>
      <c r="E435" s="1661" t="s">
        <v>1772</v>
      </c>
      <c r="F435" s="1661"/>
      <c r="G435" s="1661"/>
      <c r="H435" s="1661"/>
      <c r="I435" s="1661"/>
      <c r="J435" s="1661"/>
      <c r="K435" s="1661"/>
      <c r="L435" s="1662"/>
      <c r="M435" s="123" t="s">
        <v>490</v>
      </c>
      <c r="N435" s="8"/>
      <c r="O435" s="435" t="s">
        <v>587</v>
      </c>
      <c r="P435" s="421">
        <v>435</v>
      </c>
      <c r="Q435" s="422" t="str">
        <f>IF(COUNTBLANK($W$5:$W$13)=9,"",IF(OR($L$4="地域がん診療連携拠点病院(高度型)",$L$4="特定機能病院で地域がん診療連携拠点病院(高度型)として申請"),IF(N435="","未入力あり","✔"),""))</f>
        <v/>
      </c>
      <c r="R435" s="434"/>
      <c r="S435" s="1289" t="str">
        <f t="shared" si="80"/>
        <v/>
      </c>
      <c r="T435" s="227"/>
      <c r="U435" s="1470"/>
      <c r="W435" s="84"/>
    </row>
    <row r="436" spans="1:24" ht="20.25" customHeight="1" x14ac:dyDescent="0.15">
      <c r="A436" s="86" t="s">
        <v>412</v>
      </c>
      <c r="B436" s="1170"/>
      <c r="C436" s="1170"/>
      <c r="D436" s="1170"/>
      <c r="E436" s="87"/>
      <c r="F436" s="87"/>
      <c r="G436" s="87"/>
      <c r="H436" s="88"/>
      <c r="I436" s="88"/>
      <c r="J436" s="88"/>
      <c r="K436" s="88"/>
      <c r="L436" s="877"/>
      <c r="M436" s="89"/>
      <c r="N436" s="89"/>
      <c r="O436" s="90"/>
      <c r="P436" s="421">
        <v>436</v>
      </c>
      <c r="Q436" s="228"/>
      <c r="R436" s="228"/>
      <c r="S436" s="434"/>
      <c r="T436" s="228"/>
      <c r="U436" s="1470"/>
      <c r="W436" s="84"/>
    </row>
    <row r="437" spans="1:24" ht="31.15" customHeight="1" thickBot="1" x14ac:dyDescent="0.2">
      <c r="A437" s="1145"/>
      <c r="B437" s="1675" t="s">
        <v>362</v>
      </c>
      <c r="C437" s="1661"/>
      <c r="D437" s="1661"/>
      <c r="E437" s="1661"/>
      <c r="F437" s="1661"/>
      <c r="G437" s="1661"/>
      <c r="H437" s="1661"/>
      <c r="I437" s="1661"/>
      <c r="J437" s="1661"/>
      <c r="K437" s="1661"/>
      <c r="L437" s="1661"/>
      <c r="M437" s="15"/>
      <c r="N437" s="15"/>
      <c r="O437" s="120"/>
      <c r="P437" s="421">
        <v>437</v>
      </c>
      <c r="Q437" s="228"/>
      <c r="R437" s="228"/>
      <c r="S437" s="434"/>
      <c r="T437" s="228"/>
      <c r="U437" s="1470"/>
      <c r="W437" s="84"/>
    </row>
    <row r="438" spans="1:24" ht="25.5" customHeight="1" thickBot="1" x14ac:dyDescent="0.2">
      <c r="A438" s="1109"/>
      <c r="B438" s="1102"/>
      <c r="C438" s="1101" t="s">
        <v>1726</v>
      </c>
      <c r="D438" s="1676" t="s">
        <v>1875</v>
      </c>
      <c r="E438" s="1658"/>
      <c r="F438" s="1658"/>
      <c r="G438" s="1658"/>
      <c r="H438" s="1658"/>
      <c r="I438" s="1658"/>
      <c r="J438" s="1658"/>
      <c r="K438" s="1658"/>
      <c r="L438" s="1659"/>
      <c r="M438" s="869" t="s">
        <v>211</v>
      </c>
      <c r="N438" s="8"/>
      <c r="O438" s="168" t="s">
        <v>587</v>
      </c>
      <c r="P438" s="421">
        <v>438</v>
      </c>
      <c r="Q438" s="422" t="str">
        <f t="shared" ref="Q438:Q441" si="81">IF(COUNTBLANK($W$5:$W$13)=9,"",IF(OR($L$4="特定機能病院で地域がん診療連携拠点病院として申請",$L$4="特定機能病院で都道府県がん診療連携拠点病院として申請",$L$4="国立がん研究センター中央病院および東病院",$L$4="特定機能病院で地域がん診療連携拠点病院(高度型)として申請"),IF(N438="","未入力あり","✔"),""))</f>
        <v/>
      </c>
      <c r="R438" s="434"/>
      <c r="S438" s="1289" t="str">
        <f t="shared" ref="S438:S441" si="82">IF(N438="","",IF(N438="はい","○","×"))</f>
        <v/>
      </c>
      <c r="T438" s="227"/>
      <c r="U438" s="1470"/>
      <c r="W438" s="84"/>
    </row>
    <row r="439" spans="1:24" ht="24" customHeight="1" thickBot="1" x14ac:dyDescent="0.2">
      <c r="A439" s="1109"/>
      <c r="B439" s="82"/>
      <c r="C439" s="1101" t="s">
        <v>1727</v>
      </c>
      <c r="D439" s="1676" t="s">
        <v>1876</v>
      </c>
      <c r="E439" s="1658"/>
      <c r="F439" s="1658"/>
      <c r="G439" s="1658"/>
      <c r="H439" s="1658"/>
      <c r="I439" s="1658"/>
      <c r="J439" s="1658"/>
      <c r="K439" s="1658"/>
      <c r="L439" s="1659"/>
      <c r="M439" s="869" t="s">
        <v>211</v>
      </c>
      <c r="N439" s="8"/>
      <c r="O439" s="168" t="s">
        <v>587</v>
      </c>
      <c r="P439" s="421">
        <v>439</v>
      </c>
      <c r="Q439" s="422" t="str">
        <f t="shared" si="81"/>
        <v/>
      </c>
      <c r="R439" s="434"/>
      <c r="S439" s="1289" t="str">
        <f t="shared" si="82"/>
        <v/>
      </c>
      <c r="T439" s="227"/>
      <c r="U439" s="1470"/>
      <c r="W439" s="84"/>
    </row>
    <row r="440" spans="1:24" ht="14.25" customHeight="1" thickBot="1" x14ac:dyDescent="0.2">
      <c r="A440" s="1109"/>
      <c r="B440" s="82"/>
      <c r="C440" s="1103"/>
      <c r="D440" s="1096"/>
      <c r="E440" s="1663" t="s">
        <v>1775</v>
      </c>
      <c r="F440" s="1661"/>
      <c r="G440" s="1661"/>
      <c r="H440" s="1661"/>
      <c r="I440" s="1661"/>
      <c r="J440" s="1661"/>
      <c r="K440" s="1661"/>
      <c r="L440" s="1662"/>
      <c r="M440" s="869" t="s">
        <v>40</v>
      </c>
      <c r="N440" s="8"/>
      <c r="O440" s="168" t="s">
        <v>587</v>
      </c>
      <c r="P440" s="421">
        <v>440</v>
      </c>
      <c r="Q440" s="422" t="str">
        <f t="shared" si="81"/>
        <v/>
      </c>
      <c r="R440" s="434"/>
      <c r="S440" s="1289" t="str">
        <f t="shared" si="82"/>
        <v/>
      </c>
      <c r="T440" s="227"/>
      <c r="U440" s="1470"/>
      <c r="W440" s="84"/>
      <c r="X440" s="989"/>
    </row>
    <row r="441" spans="1:24" s="91" customFormat="1" ht="24" customHeight="1" thickBot="1" x14ac:dyDescent="0.2">
      <c r="A441" s="1109"/>
      <c r="C441" s="1101" t="s">
        <v>1728</v>
      </c>
      <c r="D441" s="1680" t="s">
        <v>1774</v>
      </c>
      <c r="E441" s="1661"/>
      <c r="F441" s="1661"/>
      <c r="G441" s="1661"/>
      <c r="H441" s="1661"/>
      <c r="I441" s="1661"/>
      <c r="J441" s="1661"/>
      <c r="K441" s="1661"/>
      <c r="L441" s="1662"/>
      <c r="M441" s="869" t="s">
        <v>77</v>
      </c>
      <c r="N441" s="8"/>
      <c r="O441" s="168" t="s">
        <v>587</v>
      </c>
      <c r="P441" s="421">
        <v>441</v>
      </c>
      <c r="Q441" s="422" t="str">
        <f t="shared" si="81"/>
        <v/>
      </c>
      <c r="R441" s="434"/>
      <c r="S441" s="1289" t="str">
        <f t="shared" si="82"/>
        <v/>
      </c>
      <c r="T441" s="227"/>
      <c r="U441" s="1470"/>
      <c r="X441" s="994"/>
    </row>
    <row r="442" spans="1:24" ht="22.15" customHeight="1" thickBot="1" x14ac:dyDescent="0.2">
      <c r="A442" s="1114"/>
      <c r="B442" s="92"/>
      <c r="C442" s="1148" t="s">
        <v>1729</v>
      </c>
      <c r="D442" s="1661" t="s">
        <v>316</v>
      </c>
      <c r="E442" s="1661"/>
      <c r="F442" s="1661"/>
      <c r="G442" s="1661"/>
      <c r="H442" s="1661"/>
      <c r="I442" s="1661"/>
      <c r="J442" s="1661"/>
      <c r="K442" s="1661"/>
      <c r="L442" s="1662"/>
      <c r="M442" s="869" t="s">
        <v>211</v>
      </c>
      <c r="N442" s="8"/>
      <c r="O442" s="168" t="s">
        <v>587</v>
      </c>
      <c r="P442" s="421">
        <v>442</v>
      </c>
      <c r="Q442" s="422" t="str">
        <f>IF(COUNTBLANK($W$5:$W$13)=9,"",IF(OR($L$4="特定機能病院で地域がん診療連携拠点病院として申請",$L$4="特定機能病院で都道府県がん診療連携拠点病院として申請",$L$4="国立がん研究センター中央病院および東病院",$L$4="特定機能病院で地域がん診療連携拠点病院(高度型)として申請"),IF(N442="","未入力あり","✔"),""))</f>
        <v/>
      </c>
      <c r="R442" s="434"/>
      <c r="S442" s="1289" t="str">
        <f t="shared" ref="S442" si="83">IF(N442="","",IF(N442="はい","○","×"))</f>
        <v/>
      </c>
      <c r="T442" s="227"/>
      <c r="U442" s="1470"/>
      <c r="W442" s="84"/>
      <c r="X442" s="989"/>
    </row>
    <row r="443" spans="1:24" ht="10.15" customHeight="1" x14ac:dyDescent="0.15">
      <c r="A443" s="86" t="s">
        <v>414</v>
      </c>
      <c r="B443" s="1170"/>
      <c r="C443" s="1170"/>
      <c r="D443" s="1170"/>
      <c r="E443" s="87"/>
      <c r="F443" s="87"/>
      <c r="G443" s="87"/>
      <c r="H443" s="88"/>
      <c r="I443" s="88"/>
      <c r="J443" s="88"/>
      <c r="K443" s="88"/>
      <c r="L443" s="877"/>
      <c r="M443" s="89"/>
      <c r="N443" s="89"/>
      <c r="O443" s="90"/>
      <c r="P443" s="421">
        <v>443</v>
      </c>
      <c r="Q443" s="228"/>
      <c r="R443" s="228"/>
      <c r="S443" s="434"/>
      <c r="T443" s="228"/>
      <c r="U443" s="1470"/>
      <c r="W443" s="84"/>
      <c r="X443" s="989"/>
    </row>
    <row r="444" spans="1:24" ht="48" customHeight="1" x14ac:dyDescent="0.15">
      <c r="A444" s="1145"/>
      <c r="B444" s="1661" t="s">
        <v>1556</v>
      </c>
      <c r="C444" s="1661"/>
      <c r="D444" s="1661"/>
      <c r="E444" s="1661"/>
      <c r="F444" s="1661"/>
      <c r="G444" s="1661"/>
      <c r="H444" s="1661"/>
      <c r="I444" s="1661"/>
      <c r="J444" s="1661"/>
      <c r="K444" s="1661"/>
      <c r="L444" s="1661"/>
      <c r="M444" s="1661"/>
      <c r="N444" s="15"/>
      <c r="O444" s="120"/>
      <c r="P444" s="421">
        <v>444</v>
      </c>
      <c r="Q444" s="228"/>
      <c r="R444" s="228"/>
      <c r="S444" s="434"/>
      <c r="T444" s="228"/>
      <c r="U444" s="1470"/>
      <c r="W444" s="84"/>
      <c r="X444" s="989"/>
    </row>
    <row r="445" spans="1:24" ht="15" customHeight="1" thickBot="1" x14ac:dyDescent="0.2">
      <c r="A445" s="1250"/>
      <c r="B445" s="1236" t="s">
        <v>42</v>
      </c>
      <c r="C445" s="1169"/>
      <c r="D445" s="1169"/>
      <c r="E445" s="195"/>
      <c r="F445" s="195"/>
      <c r="G445" s="195"/>
      <c r="H445" s="182"/>
      <c r="I445" s="182"/>
      <c r="J445" s="182"/>
      <c r="K445" s="182"/>
      <c r="L445" s="878"/>
      <c r="M445" s="93"/>
      <c r="N445" s="93"/>
      <c r="O445" s="94"/>
      <c r="P445" s="421">
        <v>445</v>
      </c>
      <c r="S445" s="434"/>
      <c r="T445" s="227"/>
      <c r="U445" s="1470"/>
      <c r="W445" s="84"/>
      <c r="X445" s="989"/>
    </row>
    <row r="446" spans="1:24" ht="24.75" customHeight="1" thickBot="1" x14ac:dyDescent="0.2">
      <c r="A446" s="1109"/>
      <c r="B446" s="82"/>
      <c r="C446" s="1233" t="s">
        <v>449</v>
      </c>
      <c r="D446" s="1680" t="s">
        <v>604</v>
      </c>
      <c r="E446" s="1680"/>
      <c r="F446" s="1680"/>
      <c r="G446" s="1680"/>
      <c r="H446" s="1680"/>
      <c r="I446" s="1680"/>
      <c r="J446" s="1680"/>
      <c r="K446" s="1680"/>
      <c r="L446" s="1681"/>
      <c r="M446" s="869" t="s">
        <v>211</v>
      </c>
      <c r="N446" s="8"/>
      <c r="O446" s="168" t="s">
        <v>587</v>
      </c>
      <c r="P446" s="421">
        <v>446</v>
      </c>
      <c r="Q446" s="422" t="str">
        <f>IF(COUNTBLANK($W$5:$W$12)=8,"",IF(OR($L$4="都道府県がん診療連携拠点病院",$L$4="特定機能病院で都道府県がん診療連携拠点病院として申請"),IF(N446="","未入力あり","✔"),""))</f>
        <v/>
      </c>
      <c r="R446" s="434"/>
      <c r="S446" s="1289" t="str">
        <f t="shared" ref="S446" si="84">IF(N446="","",IF(N446="はい","○","×"))</f>
        <v/>
      </c>
      <c r="T446" s="227"/>
      <c r="U446" s="1470"/>
      <c r="W446" s="84"/>
      <c r="X446" s="989"/>
    </row>
    <row r="447" spans="1:24" ht="25.5" customHeight="1" thickBot="1" x14ac:dyDescent="0.2">
      <c r="A447" s="1109"/>
      <c r="B447" s="82"/>
      <c r="C447" s="1235" t="s">
        <v>202</v>
      </c>
      <c r="D447" s="1661" t="s">
        <v>1557</v>
      </c>
      <c r="E447" s="1661"/>
      <c r="F447" s="1661"/>
      <c r="G447" s="1661"/>
      <c r="H447" s="1661"/>
      <c r="I447" s="1661"/>
      <c r="J447" s="1661"/>
      <c r="K447" s="1661"/>
      <c r="L447" s="1662"/>
      <c r="M447" s="869" t="s">
        <v>211</v>
      </c>
      <c r="N447" s="8"/>
      <c r="O447" s="168" t="s">
        <v>587</v>
      </c>
      <c r="P447" s="421">
        <v>447</v>
      </c>
      <c r="Q447" s="422" t="str">
        <f>IF(COUNTBLANK($W$5:$W$12)=8,"",IF(OR($L$4="都道府県がん診療連携拠点病院",$L$4="特定機能病院で都道府県がん診療連携拠点病院として申請"),IF(N447="","未入力あり","✔"),""))</f>
        <v/>
      </c>
      <c r="R447" s="434"/>
      <c r="S447" s="1289" t="str">
        <f t="shared" ref="S447:S448" si="85">IF(N447="","",IF(N447="はい","○","×"))</f>
        <v/>
      </c>
      <c r="T447" s="227"/>
      <c r="U447" s="1470"/>
      <c r="W447" s="84"/>
      <c r="X447" s="989"/>
    </row>
    <row r="448" spans="1:24" ht="36.75" customHeight="1" thickBot="1" x14ac:dyDescent="0.2">
      <c r="A448" s="1109"/>
      <c r="B448" s="82"/>
      <c r="C448" s="1235" t="s">
        <v>203</v>
      </c>
      <c r="D448" s="1661" t="s">
        <v>1558</v>
      </c>
      <c r="E448" s="1661"/>
      <c r="F448" s="1661"/>
      <c r="G448" s="1661"/>
      <c r="H448" s="1661"/>
      <c r="I448" s="1661"/>
      <c r="J448" s="1661"/>
      <c r="K448" s="1661"/>
      <c r="L448" s="1662"/>
      <c r="M448" s="870" t="s">
        <v>211</v>
      </c>
      <c r="N448" s="8"/>
      <c r="O448" s="168" t="s">
        <v>587</v>
      </c>
      <c r="P448" s="421">
        <v>448</v>
      </c>
      <c r="Q448" s="422" t="str">
        <f>IF(COUNTBLANK($W$5:$W$12)=8,"",IF(OR($L$4="都道府県がん診療連携拠点病院",$L$4="特定機能病院で都道府県がん診療連携拠点病院として申請"),IF(N448="","未入力あり","✔"),""))</f>
        <v/>
      </c>
      <c r="R448" s="434"/>
      <c r="S448" s="1289" t="str">
        <f t="shared" si="85"/>
        <v/>
      </c>
      <c r="T448" s="227"/>
      <c r="U448" s="1470"/>
      <c r="W448" s="84"/>
      <c r="X448" s="989"/>
    </row>
    <row r="449" spans="1:24" s="91" customFormat="1" ht="28.9" customHeight="1" thickBot="1" x14ac:dyDescent="0.2">
      <c r="A449" s="1109"/>
      <c r="B449" s="82"/>
      <c r="C449" s="1233" t="s">
        <v>204</v>
      </c>
      <c r="D449" s="1680" t="s">
        <v>238</v>
      </c>
      <c r="E449" s="1680"/>
      <c r="F449" s="1680"/>
      <c r="G449" s="1680"/>
      <c r="H449" s="1680"/>
      <c r="I449" s="1680"/>
      <c r="J449" s="1680"/>
      <c r="K449" s="1680"/>
      <c r="L449" s="1680"/>
      <c r="M449" s="123"/>
      <c r="N449" s="114"/>
      <c r="O449" s="441"/>
      <c r="P449" s="421">
        <v>449</v>
      </c>
      <c r="Q449" s="227"/>
      <c r="R449" s="227"/>
      <c r="S449" s="434"/>
      <c r="T449" s="227"/>
      <c r="U449" s="1470"/>
      <c r="X449" s="994"/>
    </row>
    <row r="450" spans="1:24" s="91" customFormat="1" ht="24" customHeight="1" thickBot="1" x14ac:dyDescent="0.2">
      <c r="A450" s="1109"/>
      <c r="B450" s="1095"/>
      <c r="C450" s="1102"/>
      <c r="D450" s="1095"/>
      <c r="E450" s="1663" t="s">
        <v>2249</v>
      </c>
      <c r="F450" s="1661"/>
      <c r="G450" s="1661"/>
      <c r="H450" s="1661"/>
      <c r="I450" s="1661"/>
      <c r="J450" s="1661"/>
      <c r="K450" s="1661"/>
      <c r="L450" s="1662"/>
      <c r="M450" s="123" t="s">
        <v>78</v>
      </c>
      <c r="N450" s="1559" t="s">
        <v>28</v>
      </c>
      <c r="O450" s="441"/>
      <c r="P450" s="421">
        <v>450</v>
      </c>
      <c r="Q450" s="227"/>
      <c r="R450" s="227"/>
      <c r="S450" s="434"/>
      <c r="T450" s="227"/>
      <c r="U450" s="1470"/>
      <c r="X450" s="994"/>
    </row>
    <row r="451" spans="1:24" ht="24" customHeight="1" thickBot="1" x14ac:dyDescent="0.2">
      <c r="A451" s="1109"/>
      <c r="B451" s="1095"/>
      <c r="C451" s="1095"/>
      <c r="D451" s="1148" t="s">
        <v>194</v>
      </c>
      <c r="E451" s="1661" t="s">
        <v>43</v>
      </c>
      <c r="F451" s="1661"/>
      <c r="G451" s="1661"/>
      <c r="H451" s="1661"/>
      <c r="I451" s="1661"/>
      <c r="J451" s="1661"/>
      <c r="K451" s="1661"/>
      <c r="L451" s="1662"/>
      <c r="M451" s="870" t="s">
        <v>39</v>
      </c>
      <c r="N451" s="8"/>
      <c r="O451" s="168" t="s">
        <v>587</v>
      </c>
      <c r="P451" s="421">
        <v>451</v>
      </c>
      <c r="Q451" s="422" t="str">
        <f>IF(COUNTBLANK($W$5:$W$12)=8,"",IF(OR($L$4="都道府県がん診療連携拠点病院",$L$4="特定機能病院で都道府県がん診療連携拠点病院として申請"),IF(N451="","未入力あり","✔"),""))</f>
        <v/>
      </c>
      <c r="R451" s="434"/>
      <c r="S451" s="1289" t="str">
        <f t="shared" ref="S451:S454" si="86">IF(N451="","",IF(N451="はい","○","×"))</f>
        <v/>
      </c>
      <c r="T451" s="227"/>
      <c r="U451" s="1470"/>
      <c r="W451" s="84"/>
      <c r="X451" s="989"/>
    </row>
    <row r="452" spans="1:24" ht="36" customHeight="1" thickBot="1" x14ac:dyDescent="0.2">
      <c r="A452" s="1109"/>
      <c r="B452" s="1095"/>
      <c r="C452" s="1095"/>
      <c r="D452" s="92" t="s">
        <v>216</v>
      </c>
      <c r="E452" s="1661" t="s">
        <v>1776</v>
      </c>
      <c r="F452" s="1661"/>
      <c r="G452" s="1661"/>
      <c r="H452" s="1661"/>
      <c r="I452" s="1661"/>
      <c r="J452" s="1661"/>
      <c r="K452" s="1661"/>
      <c r="L452" s="1662"/>
      <c r="M452" s="870" t="s">
        <v>211</v>
      </c>
      <c r="N452" s="8"/>
      <c r="O452" s="168" t="s">
        <v>587</v>
      </c>
      <c r="P452" s="421">
        <v>452</v>
      </c>
      <c r="Q452" s="422" t="str">
        <f>IF(COUNTBLANK($W$5:$W$12)=8,"",IF(OR($L$4="都道府県がん診療連携拠点病院",$L$4="特定機能病院で都道府県がん診療連携拠点病院として申請"),IF(N452="","未入力あり","✔"),""))</f>
        <v/>
      </c>
      <c r="R452" s="434"/>
      <c r="S452" s="1289" t="str">
        <f t="shared" si="86"/>
        <v/>
      </c>
      <c r="T452" s="227"/>
      <c r="U452" s="1470"/>
      <c r="W452" s="84"/>
    </row>
    <row r="453" spans="1:24" ht="13.5" customHeight="1" thickBot="1" x14ac:dyDescent="0.2">
      <c r="A453" s="1109"/>
      <c r="B453" s="1095"/>
      <c r="C453" s="1095"/>
      <c r="D453" s="92" t="s">
        <v>195</v>
      </c>
      <c r="E453" s="1661" t="s">
        <v>1777</v>
      </c>
      <c r="F453" s="1661"/>
      <c r="G453" s="1661"/>
      <c r="H453" s="1661"/>
      <c r="I453" s="1661"/>
      <c r="J453" s="1661"/>
      <c r="K453" s="1661"/>
      <c r="L453" s="1662"/>
      <c r="M453" s="870" t="s">
        <v>211</v>
      </c>
      <c r="N453" s="8"/>
      <c r="O453" s="168" t="s">
        <v>587</v>
      </c>
      <c r="P453" s="421">
        <v>453</v>
      </c>
      <c r="Q453" s="422" t="str">
        <f>IF(COUNTBLANK($W$5:$W$12)=8,"",IF(OR($L$4="都道府県がん診療連携拠点病院",$L$4="特定機能病院で都道府県がん診療連携拠点病院として申請"),IF(N453="","未入力あり","✔"),""))</f>
        <v/>
      </c>
      <c r="R453" s="434"/>
      <c r="S453" s="1289" t="str">
        <f t="shared" si="86"/>
        <v/>
      </c>
      <c r="T453" s="227"/>
      <c r="U453" s="1470"/>
      <c r="W453" s="84"/>
    </row>
    <row r="454" spans="1:24" ht="24" customHeight="1" thickBot="1" x14ac:dyDescent="0.2">
      <c r="A454" s="1109"/>
      <c r="B454" s="1095"/>
      <c r="C454" s="1095"/>
      <c r="D454" s="1101" t="s">
        <v>196</v>
      </c>
      <c r="E454" s="1680" t="s">
        <v>605</v>
      </c>
      <c r="F454" s="1680"/>
      <c r="G454" s="1680"/>
      <c r="H454" s="1680"/>
      <c r="I454" s="1680"/>
      <c r="J454" s="1680"/>
      <c r="K454" s="1680"/>
      <c r="L454" s="1681"/>
      <c r="M454" s="870" t="s">
        <v>211</v>
      </c>
      <c r="N454" s="8"/>
      <c r="O454" s="168" t="s">
        <v>587</v>
      </c>
      <c r="P454" s="421">
        <v>454</v>
      </c>
      <c r="Q454" s="422" t="str">
        <f>IF(COUNTBLANK($W$5:$W$12)=8,"",IF(OR($L$4="都道府県がん診療連携拠点病院",$L$4="特定機能病院で都道府県がん診療連携拠点病院として申請"),IF(N454="","未入力あり","✔"),""))</f>
        <v/>
      </c>
      <c r="R454" s="434"/>
      <c r="S454" s="1289" t="str">
        <f t="shared" si="86"/>
        <v/>
      </c>
      <c r="T454" s="227"/>
      <c r="U454" s="1470"/>
      <c r="W454" s="84"/>
    </row>
    <row r="455" spans="1:24" ht="24" customHeight="1" thickBot="1" x14ac:dyDescent="0.2">
      <c r="A455" s="1109"/>
      <c r="B455" s="1095"/>
      <c r="C455" s="1095"/>
      <c r="D455" s="1103"/>
      <c r="E455" s="1246"/>
      <c r="F455" s="1663" t="s">
        <v>2250</v>
      </c>
      <c r="G455" s="1661"/>
      <c r="H455" s="1661"/>
      <c r="I455" s="1661"/>
      <c r="J455" s="1661"/>
      <c r="K455" s="1661"/>
      <c r="L455" s="1662"/>
      <c r="M455" s="123" t="s">
        <v>78</v>
      </c>
      <c r="N455" s="1559" t="s">
        <v>299</v>
      </c>
      <c r="O455" s="439"/>
      <c r="P455" s="421">
        <v>455</v>
      </c>
      <c r="S455" s="434"/>
      <c r="T455" s="227"/>
      <c r="U455" s="1470"/>
      <c r="W455" s="84"/>
    </row>
    <row r="456" spans="1:24" ht="18.75" customHeight="1" thickBot="1" x14ac:dyDescent="0.2">
      <c r="A456" s="1109"/>
      <c r="B456" s="1095"/>
      <c r="C456" s="1095"/>
      <c r="D456" s="92" t="s">
        <v>538</v>
      </c>
      <c r="E456" s="1680" t="s">
        <v>44</v>
      </c>
      <c r="F456" s="1680"/>
      <c r="G456" s="1680"/>
      <c r="H456" s="1680"/>
      <c r="I456" s="1680"/>
      <c r="J456" s="1680"/>
      <c r="K456" s="1680"/>
      <c r="L456" s="1680"/>
      <c r="M456" s="119" t="s">
        <v>211</v>
      </c>
      <c r="N456" s="8"/>
      <c r="O456" s="168" t="s">
        <v>587</v>
      </c>
      <c r="P456" s="421">
        <v>456</v>
      </c>
      <c r="Q456" s="422" t="str">
        <f t="shared" ref="Q456:Q459" si="87">IF(COUNTBLANK($W$5:$W$12)=8,"",IF(OR($L$4="都道府県がん診療連携拠点病院",$L$4="特定機能病院で都道府県がん診療連携拠点病院として申請"),IF(N456="","未入力あり","✔"),""))</f>
        <v/>
      </c>
      <c r="R456" s="434"/>
      <c r="S456" s="1289" t="str">
        <f t="shared" ref="S456:S467" si="88">IF(N456="","",IF(N456="はい","○","×"))</f>
        <v/>
      </c>
      <c r="T456" s="227"/>
      <c r="U456" s="1470"/>
      <c r="W456" s="84"/>
    </row>
    <row r="457" spans="1:24" ht="33.6" customHeight="1" thickBot="1" x14ac:dyDescent="0.2">
      <c r="A457" s="1109"/>
      <c r="B457" s="1095"/>
      <c r="C457" s="1095"/>
      <c r="D457" s="92" t="s">
        <v>219</v>
      </c>
      <c r="E457" s="1680" t="s">
        <v>1778</v>
      </c>
      <c r="F457" s="1680"/>
      <c r="G457" s="1680"/>
      <c r="H457" s="1680"/>
      <c r="I457" s="1680"/>
      <c r="J457" s="1680"/>
      <c r="K457" s="1680"/>
      <c r="L457" s="1680"/>
      <c r="M457" s="105" t="s">
        <v>211</v>
      </c>
      <c r="N457" s="8"/>
      <c r="O457" s="168" t="s">
        <v>587</v>
      </c>
      <c r="P457" s="421">
        <v>457</v>
      </c>
      <c r="Q457" s="422" t="str">
        <f t="shared" si="87"/>
        <v/>
      </c>
      <c r="R457" s="434"/>
      <c r="S457" s="1289" t="str">
        <f t="shared" si="88"/>
        <v/>
      </c>
      <c r="T457" s="227"/>
      <c r="U457" s="1470"/>
      <c r="W457" s="84"/>
    </row>
    <row r="458" spans="1:24" ht="18.75" customHeight="1" thickBot="1" x14ac:dyDescent="0.2">
      <c r="A458" s="1109"/>
      <c r="B458" s="1095"/>
      <c r="C458" s="1095"/>
      <c r="D458" s="1205" t="s">
        <v>197</v>
      </c>
      <c r="E458" s="1680" t="s">
        <v>45</v>
      </c>
      <c r="F458" s="1680"/>
      <c r="G458" s="1680"/>
      <c r="H458" s="1680"/>
      <c r="I458" s="1680"/>
      <c r="J458" s="1680"/>
      <c r="K458" s="1680"/>
      <c r="L458" s="1680"/>
      <c r="M458" s="119" t="s">
        <v>211</v>
      </c>
      <c r="N458" s="8"/>
      <c r="O458" s="168" t="s">
        <v>587</v>
      </c>
      <c r="P458" s="421">
        <v>458</v>
      </c>
      <c r="Q458" s="422" t="str">
        <f t="shared" si="87"/>
        <v/>
      </c>
      <c r="R458" s="434"/>
      <c r="S458" s="1289" t="str">
        <f t="shared" si="88"/>
        <v/>
      </c>
      <c r="T458" s="227"/>
      <c r="U458" s="1470"/>
      <c r="W458" s="84"/>
    </row>
    <row r="459" spans="1:24" ht="29.25" customHeight="1" thickBot="1" x14ac:dyDescent="0.2">
      <c r="A459" s="1109"/>
      <c r="B459" s="1095"/>
      <c r="C459" s="1095"/>
      <c r="D459" s="178" t="s">
        <v>415</v>
      </c>
      <c r="E459" s="1680" t="s">
        <v>46</v>
      </c>
      <c r="F459" s="1680"/>
      <c r="G459" s="1680"/>
      <c r="H459" s="1680"/>
      <c r="I459" s="1680"/>
      <c r="J459" s="1680"/>
      <c r="K459" s="1680"/>
      <c r="L459" s="1680"/>
      <c r="M459" s="119" t="s">
        <v>211</v>
      </c>
      <c r="N459" s="8"/>
      <c r="O459" s="168" t="s">
        <v>587</v>
      </c>
      <c r="P459" s="421">
        <v>459</v>
      </c>
      <c r="Q459" s="422" t="str">
        <f t="shared" si="87"/>
        <v/>
      </c>
      <c r="R459" s="434"/>
      <c r="S459" s="1289" t="str">
        <f t="shared" si="88"/>
        <v/>
      </c>
      <c r="T459" s="227"/>
      <c r="U459" s="1470"/>
      <c r="W459" s="84"/>
    </row>
    <row r="460" spans="1:24" ht="27" customHeight="1" thickBot="1" x14ac:dyDescent="0.2">
      <c r="A460" s="1109"/>
      <c r="B460" s="1095"/>
      <c r="C460" s="1095"/>
      <c r="D460" s="1123"/>
      <c r="E460" s="1657" t="s">
        <v>1929</v>
      </c>
      <c r="F460" s="1658"/>
      <c r="G460" s="1658"/>
      <c r="H460" s="1658"/>
      <c r="I460" s="1658"/>
      <c r="J460" s="1658"/>
      <c r="K460" s="1658"/>
      <c r="L460" s="1659"/>
      <c r="M460" s="119" t="s">
        <v>1227</v>
      </c>
      <c r="N460" s="1685"/>
      <c r="O460" s="1686"/>
      <c r="P460" s="421">
        <v>460</v>
      </c>
      <c r="Q460" s="508"/>
      <c r="R460" s="434"/>
      <c r="S460" s="434"/>
      <c r="T460" s="227"/>
      <c r="U460" s="1470"/>
      <c r="W460" s="84"/>
    </row>
    <row r="461" spans="1:24" ht="13.5" customHeight="1" thickBot="1" x14ac:dyDescent="0.2">
      <c r="A461" s="1109"/>
      <c r="B461" s="1095"/>
      <c r="C461" s="1095"/>
      <c r="D461" s="1148" t="s">
        <v>416</v>
      </c>
      <c r="E461" s="1661" t="s">
        <v>47</v>
      </c>
      <c r="F461" s="1661"/>
      <c r="G461" s="1661"/>
      <c r="H461" s="1661"/>
      <c r="I461" s="1661"/>
      <c r="J461" s="1661"/>
      <c r="K461" s="1661"/>
      <c r="L461" s="1662"/>
      <c r="M461" s="870" t="s">
        <v>211</v>
      </c>
      <c r="N461" s="8"/>
      <c r="O461" s="168" t="s">
        <v>587</v>
      </c>
      <c r="P461" s="421">
        <v>461</v>
      </c>
      <c r="Q461" s="422" t="str">
        <f>IF(COUNTBLANK($W$5:$W$12)=8,"",IF(OR($L$4="都道府県がん診療連携拠点病院",$L$4="特定機能病院で都道府県がん診療連携拠点病院として申請"),IF(N461="","未入力あり","✔"),""))</f>
        <v/>
      </c>
      <c r="R461" s="434"/>
      <c r="S461" s="1289" t="str">
        <f t="shared" si="88"/>
        <v/>
      </c>
      <c r="T461" s="227"/>
      <c r="U461" s="1470"/>
      <c r="W461" s="84"/>
    </row>
    <row r="462" spans="1:24" ht="27" customHeight="1" thickBot="1" x14ac:dyDescent="0.2">
      <c r="A462" s="1109"/>
      <c r="B462" s="1096"/>
      <c r="C462" s="1096"/>
      <c r="D462" s="1148" t="s">
        <v>417</v>
      </c>
      <c r="E462" s="1661" t="s">
        <v>363</v>
      </c>
      <c r="F462" s="1661"/>
      <c r="G462" s="1661"/>
      <c r="H462" s="1661"/>
      <c r="I462" s="1661"/>
      <c r="J462" s="1661"/>
      <c r="K462" s="1661"/>
      <c r="L462" s="1662"/>
      <c r="M462" s="870" t="s">
        <v>211</v>
      </c>
      <c r="N462" s="8"/>
      <c r="O462" s="168" t="s">
        <v>587</v>
      </c>
      <c r="P462" s="421">
        <v>462</v>
      </c>
      <c r="Q462" s="422" t="str">
        <f>IF(COUNTBLANK($W$5:$W$12)=8,"",IF(OR($L$4="都道府県がん診療連携拠点病院",$L$4="特定機能病院で都道府県がん診療連携拠点病院として申請"),IF(N462="","未入力あり","✔"),""))</f>
        <v/>
      </c>
      <c r="R462" s="434"/>
      <c r="S462" s="1289" t="str">
        <f t="shared" si="88"/>
        <v/>
      </c>
      <c r="T462" s="227"/>
      <c r="U462" s="1470"/>
      <c r="W462" s="84"/>
    </row>
    <row r="463" spans="1:24" ht="13.5" customHeight="1" thickBot="1" x14ac:dyDescent="0.2">
      <c r="A463" s="1261"/>
      <c r="B463" s="1168" t="s">
        <v>198</v>
      </c>
      <c r="C463" s="1168"/>
      <c r="D463" s="1168"/>
      <c r="E463" s="181"/>
      <c r="F463" s="181"/>
      <c r="G463" s="199"/>
      <c r="H463" s="200"/>
      <c r="I463" s="200"/>
      <c r="J463" s="200"/>
      <c r="K463" s="200"/>
      <c r="L463" s="882"/>
      <c r="M463" s="93"/>
      <c r="N463" s="121"/>
      <c r="O463" s="122"/>
      <c r="P463" s="421">
        <v>463</v>
      </c>
      <c r="S463" s="434"/>
      <c r="T463" s="227"/>
      <c r="U463" s="1470"/>
      <c r="W463" s="84"/>
    </row>
    <row r="464" spans="1:24" ht="13.5" customHeight="1" thickBot="1" x14ac:dyDescent="0.2">
      <c r="A464" s="1109"/>
      <c r="B464" s="82"/>
      <c r="C464" s="1235" t="s">
        <v>449</v>
      </c>
      <c r="D464" s="1680" t="s">
        <v>84</v>
      </c>
      <c r="E464" s="1680"/>
      <c r="F464" s="1680"/>
      <c r="G464" s="1680"/>
      <c r="H464" s="1680"/>
      <c r="I464" s="1680"/>
      <c r="J464" s="1680"/>
      <c r="K464" s="1680"/>
      <c r="L464" s="1681"/>
      <c r="M464" s="869" t="s">
        <v>40</v>
      </c>
      <c r="N464" s="8"/>
      <c r="O464" s="168" t="s">
        <v>587</v>
      </c>
      <c r="P464" s="421">
        <v>464</v>
      </c>
      <c r="Q464" s="422" t="str">
        <f>IF(COUNTBLANK($W$5:$W$12)=8,"",IF(OR($L$4="都道府県がん診療連携拠点病院",$L$4="特定機能病院で都道府県がん診療連携拠点病院として申請"),IF(N464="","未入力あり","✔"),""))</f>
        <v/>
      </c>
      <c r="R464" s="434"/>
      <c r="S464" s="1289" t="str">
        <f t="shared" si="88"/>
        <v/>
      </c>
      <c r="T464" s="227"/>
      <c r="U464" s="1470"/>
      <c r="W464" s="84"/>
    </row>
    <row r="465" spans="1:23" ht="13.5" customHeight="1" thickBot="1" x14ac:dyDescent="0.2">
      <c r="A465" s="1109"/>
      <c r="B465" s="82"/>
      <c r="C465" s="1233" t="s">
        <v>202</v>
      </c>
      <c r="D465" s="1680" t="s">
        <v>980</v>
      </c>
      <c r="E465" s="1680"/>
      <c r="F465" s="1680"/>
      <c r="G465" s="1680"/>
      <c r="H465" s="1680"/>
      <c r="I465" s="1680"/>
      <c r="J465" s="1680"/>
      <c r="K465" s="1680"/>
      <c r="L465" s="1681"/>
      <c r="M465" s="869" t="s">
        <v>39</v>
      </c>
      <c r="N465" s="8"/>
      <c r="O465" s="168" t="s">
        <v>587</v>
      </c>
      <c r="P465" s="421">
        <v>465</v>
      </c>
      <c r="Q465" s="422" t="str">
        <f>IF(COUNTBLANK($W$5:$W$12)=8,"",IF(OR($L$4="都道府県がん診療連携拠点病院",$L$4="特定機能病院で都道府県がん診療連携拠点病院として申請"),IF(N465="","未入力あり","✔"),""))</f>
        <v/>
      </c>
      <c r="R465" s="434"/>
      <c r="S465" s="1289" t="str">
        <f t="shared" si="88"/>
        <v/>
      </c>
      <c r="T465" s="227"/>
      <c r="U465" s="1470"/>
      <c r="W465" s="84"/>
    </row>
    <row r="466" spans="1:23" ht="13.5" customHeight="1" thickBot="1" x14ac:dyDescent="0.2">
      <c r="A466" s="1109"/>
      <c r="B466" s="82"/>
      <c r="C466" s="1251"/>
      <c r="D466" s="1096"/>
      <c r="E466" s="1663" t="s">
        <v>981</v>
      </c>
      <c r="F466" s="1661"/>
      <c r="G466" s="1661"/>
      <c r="H466" s="1661"/>
      <c r="I466" s="1661"/>
      <c r="J466" s="1661"/>
      <c r="K466" s="1661"/>
      <c r="L466" s="1662"/>
      <c r="M466" s="872" t="s">
        <v>48</v>
      </c>
      <c r="N466" s="403"/>
      <c r="O466" s="424" t="s">
        <v>50</v>
      </c>
      <c r="P466" s="421">
        <v>466</v>
      </c>
      <c r="Q466" s="422" t="str">
        <f>IF(COUNTBLANK($W$5:$W$12)=8,"",IF(OR($L$4="都道府県がん診療連携拠点病院",$L$4="特定機能病院で都道府県がん診療連携拠点病院として申請"),IF(N466="","未入力あり","✔"),""))</f>
        <v/>
      </c>
      <c r="R466" s="434"/>
      <c r="S466" s="434"/>
      <c r="T466" s="227"/>
      <c r="U466" s="1470"/>
      <c r="W466" s="84"/>
    </row>
    <row r="467" spans="1:23" ht="26.25" customHeight="1" thickBot="1" x14ac:dyDescent="0.2">
      <c r="A467" s="1109"/>
      <c r="B467" s="82"/>
      <c r="C467" s="1233" t="s">
        <v>203</v>
      </c>
      <c r="D467" s="1680" t="s">
        <v>1559</v>
      </c>
      <c r="E467" s="1680"/>
      <c r="F467" s="1680"/>
      <c r="G467" s="1680"/>
      <c r="H467" s="1680"/>
      <c r="I467" s="1680"/>
      <c r="J467" s="1680"/>
      <c r="K467" s="1680"/>
      <c r="L467" s="1681"/>
      <c r="M467" s="869" t="s">
        <v>211</v>
      </c>
      <c r="N467" s="8"/>
      <c r="O467" s="168" t="s">
        <v>587</v>
      </c>
      <c r="P467" s="421">
        <v>467</v>
      </c>
      <c r="Q467" s="422" t="str">
        <f>IF(COUNTBLANK($W$5:$W$12)=8,"",IF(OR($L$4="都道府県がん診療連携拠点病院",$L$4="特定機能病院で都道府県がん診療連携拠点病院として申請"),IF(N467="","未入力あり","✔"),""))</f>
        <v/>
      </c>
      <c r="R467" s="434"/>
      <c r="S467" s="1289" t="str">
        <f t="shared" si="88"/>
        <v/>
      </c>
      <c r="T467" s="227"/>
      <c r="U467" s="1470"/>
      <c r="W467" s="84"/>
    </row>
    <row r="468" spans="1:23" ht="13.5" customHeight="1" thickBot="1" x14ac:dyDescent="0.2">
      <c r="A468" s="1109"/>
      <c r="B468" s="92"/>
      <c r="C468" s="1251"/>
      <c r="D468" s="1096"/>
      <c r="E468" s="1657" t="s">
        <v>1941</v>
      </c>
      <c r="F468" s="1658"/>
      <c r="G468" s="1658"/>
      <c r="H468" s="1658"/>
      <c r="I468" s="1658"/>
      <c r="J468" s="1658"/>
      <c r="K468" s="1658"/>
      <c r="L468" s="1659"/>
      <c r="M468" s="869" t="s">
        <v>78</v>
      </c>
      <c r="N468" s="8"/>
      <c r="O468" s="168" t="s">
        <v>587</v>
      </c>
      <c r="P468" s="421">
        <v>468</v>
      </c>
      <c r="Q468" s="422" t="str">
        <f>IF(COUNTBLANK($W$5:$W$12)=8,"",IF(OR($L$4="都道府県がん診療連携拠点病院",$L$4="特定機能病院で都道府県がん診療連携拠点病院として申請"),IF(N468="","未入力あり","✔"),""))</f>
        <v/>
      </c>
      <c r="R468" s="434"/>
      <c r="S468" s="434"/>
      <c r="T468" s="227"/>
      <c r="U468" s="1470"/>
      <c r="W468" s="84"/>
    </row>
    <row r="469" spans="1:23" ht="13.5" customHeight="1" thickBot="1" x14ac:dyDescent="0.2">
      <c r="A469" s="1261"/>
      <c r="B469" s="1169" t="s">
        <v>199</v>
      </c>
      <c r="C469" s="1169"/>
      <c r="D469" s="1169"/>
      <c r="E469" s="195"/>
      <c r="F469" s="195"/>
      <c r="G469" s="220"/>
      <c r="H469" s="182"/>
      <c r="I469" s="182"/>
      <c r="J469" s="182"/>
      <c r="K469" s="182"/>
      <c r="L469" s="878"/>
      <c r="M469" s="93"/>
      <c r="N469" s="121"/>
      <c r="O469" s="221"/>
      <c r="P469" s="421">
        <v>469</v>
      </c>
      <c r="S469" s="434"/>
      <c r="T469" s="227"/>
      <c r="U469" s="1470"/>
      <c r="W469" s="84"/>
    </row>
    <row r="470" spans="1:23" ht="27" customHeight="1" thickBot="1" x14ac:dyDescent="0.2">
      <c r="A470" s="1109"/>
      <c r="B470" s="82"/>
      <c r="C470" s="1233" t="s">
        <v>449</v>
      </c>
      <c r="D470" s="1676" t="s">
        <v>1879</v>
      </c>
      <c r="E470" s="1676"/>
      <c r="F470" s="1676"/>
      <c r="G470" s="1676"/>
      <c r="H470" s="1676"/>
      <c r="I470" s="1676"/>
      <c r="J470" s="1676"/>
      <c r="K470" s="1676"/>
      <c r="L470" s="1676"/>
      <c r="M470" s="119" t="s">
        <v>76</v>
      </c>
      <c r="N470" s="8"/>
      <c r="O470" s="168" t="s">
        <v>587</v>
      </c>
      <c r="P470" s="421">
        <v>470</v>
      </c>
      <c r="Q470" s="422" t="str">
        <f t="shared" ref="Q470:Q474" si="89">IF(COUNTBLANK($W$5:$W$12)=8,"",IF(OR($L$4="都道府県がん診療連携拠点病院"),IF(N470="","未入力あり","✔"),""))</f>
        <v/>
      </c>
      <c r="R470" s="434"/>
      <c r="S470" s="1289" t="str">
        <f t="shared" ref="S470:S473" si="90">IF(N470="","",IF(N470="はい","○","×"))</f>
        <v/>
      </c>
      <c r="T470" s="227"/>
      <c r="U470" s="1470"/>
      <c r="W470" s="84"/>
    </row>
    <row r="471" spans="1:23" ht="27" customHeight="1" thickBot="1" x14ac:dyDescent="0.2">
      <c r="A471" s="1109"/>
      <c r="B471" s="82"/>
      <c r="C471" s="1233" t="s">
        <v>1779</v>
      </c>
      <c r="D471" s="1680" t="s">
        <v>1942</v>
      </c>
      <c r="E471" s="1680"/>
      <c r="F471" s="1680"/>
      <c r="G471" s="1680"/>
      <c r="H471" s="1680"/>
      <c r="I471" s="1680"/>
      <c r="J471" s="1680"/>
      <c r="K471" s="1680"/>
      <c r="L471" s="1680"/>
      <c r="M471" s="119" t="s">
        <v>211</v>
      </c>
      <c r="N471" s="8"/>
      <c r="O471" s="168" t="s">
        <v>587</v>
      </c>
      <c r="P471" s="421">
        <v>471</v>
      </c>
      <c r="Q471" s="422" t="str">
        <f t="shared" si="89"/>
        <v/>
      </c>
      <c r="R471" s="434"/>
      <c r="S471" s="1289" t="str">
        <f t="shared" si="90"/>
        <v/>
      </c>
      <c r="T471" s="227"/>
      <c r="U471" s="1470"/>
      <c r="W471" s="84"/>
    </row>
    <row r="472" spans="1:23" ht="13.5" customHeight="1" thickBot="1" x14ac:dyDescent="0.2">
      <c r="A472" s="1109"/>
      <c r="B472" s="1095"/>
      <c r="C472" s="82"/>
      <c r="D472" s="82"/>
      <c r="E472" s="1282"/>
      <c r="F472" s="1279" t="s">
        <v>542</v>
      </c>
      <c r="G472" s="1272"/>
      <c r="H472" s="1272"/>
      <c r="I472" s="1272"/>
      <c r="J472" s="1272"/>
      <c r="K472" s="1272"/>
      <c r="L472" s="1272"/>
      <c r="M472" s="119" t="s">
        <v>77</v>
      </c>
      <c r="N472" s="8"/>
      <c r="O472" s="168" t="s">
        <v>587</v>
      </c>
      <c r="P472" s="421">
        <v>472</v>
      </c>
      <c r="Q472" s="422" t="str">
        <f t="shared" si="89"/>
        <v/>
      </c>
      <c r="R472" s="434"/>
      <c r="S472" s="1289" t="str">
        <f t="shared" si="90"/>
        <v/>
      </c>
      <c r="T472" s="227"/>
      <c r="U472" s="1470"/>
      <c r="W472" s="84"/>
    </row>
    <row r="473" spans="1:23" ht="13.5" customHeight="1" thickBot="1" x14ac:dyDescent="0.2">
      <c r="A473" s="1109"/>
      <c r="B473" s="1095"/>
      <c r="C473" s="82"/>
      <c r="D473" s="1095"/>
      <c r="E473" s="1675" t="s">
        <v>1226</v>
      </c>
      <c r="F473" s="1661"/>
      <c r="G473" s="1661"/>
      <c r="H473" s="1661"/>
      <c r="I473" s="1661"/>
      <c r="J473" s="1661"/>
      <c r="K473" s="1661"/>
      <c r="L473" s="1661"/>
      <c r="M473" s="119" t="s">
        <v>39</v>
      </c>
      <c r="N473" s="8"/>
      <c r="O473" s="168" t="s">
        <v>587</v>
      </c>
      <c r="P473" s="421">
        <v>473</v>
      </c>
      <c r="Q473" s="422" t="str">
        <f t="shared" si="89"/>
        <v/>
      </c>
      <c r="R473" s="434"/>
      <c r="S473" s="1289" t="str">
        <f t="shared" si="90"/>
        <v/>
      </c>
      <c r="T473" s="227"/>
      <c r="U473" s="1470"/>
      <c r="W473" s="84"/>
    </row>
    <row r="474" spans="1:23" ht="13.5" customHeight="1" thickBot="1" x14ac:dyDescent="0.2">
      <c r="A474" s="1109"/>
      <c r="B474" s="1095"/>
      <c r="C474" s="82"/>
      <c r="D474" s="1095"/>
      <c r="E474" s="1122"/>
      <c r="F474" s="178"/>
      <c r="G474" s="1207"/>
      <c r="H474" s="1549"/>
      <c r="I474" s="1547"/>
      <c r="J474" s="1547"/>
      <c r="K474" s="1547"/>
      <c r="L474" s="1211" t="s">
        <v>2063</v>
      </c>
      <c r="M474" s="119" t="s">
        <v>1215</v>
      </c>
      <c r="N474" s="403"/>
      <c r="O474" s="107" t="s">
        <v>50</v>
      </c>
      <c r="P474" s="421">
        <v>474</v>
      </c>
      <c r="Q474" s="422" t="str">
        <f t="shared" si="89"/>
        <v/>
      </c>
      <c r="R474" s="434"/>
      <c r="S474" s="434"/>
      <c r="T474" s="227"/>
      <c r="U474" s="1470"/>
      <c r="W474" s="84"/>
    </row>
    <row r="475" spans="1:23" ht="24" customHeight="1" thickBot="1" x14ac:dyDescent="0.2">
      <c r="A475" s="1109"/>
      <c r="B475" s="1095"/>
      <c r="C475" s="82"/>
      <c r="D475" s="1095"/>
      <c r="E475" s="1123"/>
      <c r="F475" s="1205"/>
      <c r="G475" s="1207"/>
      <c r="H475" s="1197"/>
      <c r="I475" s="1194"/>
      <c r="J475" s="1194"/>
      <c r="K475" s="1194"/>
      <c r="L475" s="1211" t="s">
        <v>2064</v>
      </c>
      <c r="M475" s="119" t="s">
        <v>1227</v>
      </c>
      <c r="N475" s="1685"/>
      <c r="O475" s="1686"/>
      <c r="P475" s="421">
        <v>475</v>
      </c>
      <c r="Q475" s="508"/>
      <c r="R475" s="434"/>
      <c r="S475" s="434"/>
      <c r="T475" s="227"/>
      <c r="U475" s="1470"/>
      <c r="W475" s="84"/>
    </row>
    <row r="476" spans="1:23" ht="36.75" customHeight="1" thickBot="1" x14ac:dyDescent="0.2">
      <c r="A476" s="1109"/>
      <c r="B476" s="82"/>
      <c r="C476" s="1233" t="s">
        <v>203</v>
      </c>
      <c r="D476" s="1695" t="s">
        <v>1880</v>
      </c>
      <c r="E476" s="1696"/>
      <c r="F476" s="1696"/>
      <c r="G476" s="1696"/>
      <c r="H476" s="1696"/>
      <c r="I476" s="1696"/>
      <c r="J476" s="1696"/>
      <c r="K476" s="1696"/>
      <c r="L476" s="1696"/>
      <c r="M476" s="119" t="s">
        <v>211</v>
      </c>
      <c r="N476" s="8"/>
      <c r="O476" s="168" t="s">
        <v>587</v>
      </c>
      <c r="P476" s="421">
        <v>476</v>
      </c>
      <c r="Q476" s="422"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476="","未入力あり","✔"),IF(AND(OR($L$4="地域がん診療連携拠点病院",$L$4="特定機能病院で地域がん診療連携拠点病院として申請"),$N$110="はい"),IF(N476="","未入力あり","✔"),"")))</f>
        <v/>
      </c>
      <c r="R476" s="434"/>
      <c r="S476" s="1289" t="str">
        <f t="shared" ref="S476:S477" si="91">IF(N476="","",IF(N476="はい","○","×"))</f>
        <v/>
      </c>
      <c r="T476" s="227"/>
      <c r="U476" s="1470"/>
      <c r="W476" s="84"/>
    </row>
    <row r="477" spans="1:23" ht="13.5" customHeight="1" thickBot="1" x14ac:dyDescent="0.2">
      <c r="A477" s="1109"/>
      <c r="B477" s="1095"/>
      <c r="C477" s="1095"/>
      <c r="D477" s="178" t="s">
        <v>266</v>
      </c>
      <c r="E477" s="1680" t="s">
        <v>982</v>
      </c>
      <c r="F477" s="1661"/>
      <c r="G477" s="1661"/>
      <c r="H477" s="1661"/>
      <c r="I477" s="1661"/>
      <c r="J477" s="1661"/>
      <c r="K477" s="1661"/>
      <c r="L477" s="1661"/>
      <c r="M477" s="119" t="s">
        <v>211</v>
      </c>
      <c r="N477" s="9"/>
      <c r="O477" s="168" t="s">
        <v>587</v>
      </c>
      <c r="P477" s="421">
        <v>477</v>
      </c>
      <c r="Q477" s="422"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477="","未入力あり","✔"),IF(AND(OR($L$4="地域がん診療連携拠点病院",$L$4="特定機能病院で地域がん診療連携拠点病院として申請"),$N$110="はい"),IF(N477="","未入力あり","✔"),"")))</f>
        <v/>
      </c>
      <c r="R477" s="434"/>
      <c r="S477" s="1289" t="str">
        <f t="shared" si="91"/>
        <v/>
      </c>
      <c r="T477" s="227"/>
      <c r="U477" s="1470"/>
      <c r="W477" s="84"/>
    </row>
    <row r="478" spans="1:23" ht="13.5" customHeight="1" thickBot="1" x14ac:dyDescent="0.2">
      <c r="A478" s="1109"/>
      <c r="B478" s="1095"/>
      <c r="C478" s="1095"/>
      <c r="D478" s="82"/>
      <c r="E478" s="1096"/>
      <c r="F478" s="1663" t="s">
        <v>2251</v>
      </c>
      <c r="G478" s="1661"/>
      <c r="H478" s="1661"/>
      <c r="I478" s="1661"/>
      <c r="J478" s="1661"/>
      <c r="K478" s="1661"/>
      <c r="L478" s="1661"/>
      <c r="M478" s="106" t="s">
        <v>217</v>
      </c>
      <c r="N478" s="1559" t="s">
        <v>241</v>
      </c>
      <c r="O478" s="168"/>
      <c r="P478" s="421">
        <v>478</v>
      </c>
      <c r="S478" s="434"/>
      <c r="T478" s="227"/>
      <c r="U478" s="1470"/>
      <c r="W478" s="84"/>
    </row>
    <row r="479" spans="1:23" ht="13.5" customHeight="1" thickBot="1" x14ac:dyDescent="0.2">
      <c r="A479" s="1109"/>
      <c r="B479" s="1095"/>
      <c r="C479" s="1095"/>
      <c r="D479" s="1148" t="s">
        <v>267</v>
      </c>
      <c r="E479" s="1661" t="s">
        <v>493</v>
      </c>
      <c r="F479" s="1661"/>
      <c r="G479" s="1661"/>
      <c r="H479" s="1661"/>
      <c r="I479" s="1661"/>
      <c r="J479" s="1661"/>
      <c r="K479" s="1661"/>
      <c r="L479" s="1661"/>
      <c r="M479" s="119" t="s">
        <v>211</v>
      </c>
      <c r="N479" s="8"/>
      <c r="O479" s="168" t="s">
        <v>587</v>
      </c>
      <c r="P479" s="421">
        <v>479</v>
      </c>
      <c r="Q479" s="422"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479="","未入力あり","✔"),IF(AND(OR($L$4="地域がん診療連携拠点病院",$L$4="特定機能病院で地域がん診療連携拠点病院として申請"),$N$110="はい"),IF(N479="","未入力あり","✔"),"")))</f>
        <v/>
      </c>
      <c r="R479" s="434"/>
      <c r="S479" s="1289" t="str">
        <f t="shared" ref="S479:S480" si="92">IF(N479="","",IF(N479="はい","○","×"))</f>
        <v/>
      </c>
      <c r="T479" s="227"/>
      <c r="U479" s="1470"/>
      <c r="W479" s="84"/>
    </row>
    <row r="480" spans="1:23" ht="24.75" customHeight="1" thickBot="1" x14ac:dyDescent="0.2">
      <c r="A480" s="1109"/>
      <c r="B480" s="1095"/>
      <c r="C480" s="1095"/>
      <c r="D480" s="82" t="s">
        <v>264</v>
      </c>
      <c r="E480" s="1677" t="s">
        <v>494</v>
      </c>
      <c r="F480" s="1677"/>
      <c r="G480" s="1677"/>
      <c r="H480" s="1677"/>
      <c r="I480" s="1677"/>
      <c r="J480" s="1677"/>
      <c r="K480" s="1677"/>
      <c r="L480" s="1677"/>
      <c r="M480" s="119" t="s">
        <v>211</v>
      </c>
      <c r="N480" s="8"/>
      <c r="O480" s="168" t="s">
        <v>587</v>
      </c>
      <c r="P480" s="421">
        <v>480</v>
      </c>
      <c r="Q480" s="422"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480="","未入力あり","✔"),IF(AND(OR($L$4="地域がん診療連携拠点病院",$L$4="特定機能病院で地域がん診療連携拠点病院として申請"),$N$110="はい"),IF(N480="","未入力あり","✔"),"")))</f>
        <v/>
      </c>
      <c r="R480" s="434"/>
      <c r="S480" s="1289" t="str">
        <f t="shared" si="92"/>
        <v/>
      </c>
      <c r="T480" s="227"/>
      <c r="U480" s="1470"/>
      <c r="W480" s="84"/>
    </row>
    <row r="481" spans="1:23" ht="12.75" customHeight="1" thickBot="1" x14ac:dyDescent="0.2">
      <c r="A481" s="1109"/>
      <c r="B481" s="1095"/>
      <c r="C481" s="1095"/>
      <c r="D481" s="82"/>
      <c r="E481" s="1095"/>
      <c r="F481" s="1663" t="s">
        <v>2252</v>
      </c>
      <c r="G481" s="1661"/>
      <c r="H481" s="1661"/>
      <c r="I481" s="1661"/>
      <c r="J481" s="1661"/>
      <c r="K481" s="1661"/>
      <c r="L481" s="1661"/>
      <c r="M481" s="106" t="s">
        <v>1630</v>
      </c>
      <c r="N481" s="1524" t="s">
        <v>294</v>
      </c>
      <c r="O481" s="450"/>
      <c r="P481" s="421">
        <v>481</v>
      </c>
      <c r="Q481" s="3"/>
      <c r="R481" s="857"/>
      <c r="S481" s="434"/>
      <c r="T481" s="227"/>
      <c r="U481" s="1470"/>
      <c r="W481" s="84"/>
    </row>
    <row r="482" spans="1:23" ht="24" customHeight="1" thickBot="1" x14ac:dyDescent="0.2">
      <c r="A482" s="1109"/>
      <c r="B482" s="1095"/>
      <c r="C482" s="1095"/>
      <c r="D482" s="1205" t="s">
        <v>268</v>
      </c>
      <c r="E482" s="1680" t="s">
        <v>606</v>
      </c>
      <c r="F482" s="1680"/>
      <c r="G482" s="1680"/>
      <c r="H482" s="1680"/>
      <c r="I482" s="1680"/>
      <c r="J482" s="1680"/>
      <c r="K482" s="1680"/>
      <c r="L482" s="1680"/>
      <c r="M482" s="119" t="s">
        <v>211</v>
      </c>
      <c r="N482" s="8"/>
      <c r="O482" s="168" t="s">
        <v>587</v>
      </c>
      <c r="P482" s="421">
        <v>482</v>
      </c>
      <c r="Q482" s="422"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482="","未入力あり","✔"),IF(AND(OR($L$4="地域がん診療連携拠点病院",$L$4="特定機能病院で地域がん診療連携拠点病院として申請"),$N$110="はい"),IF(N482="","未入力あり","✔"),"")))</f>
        <v/>
      </c>
      <c r="R482" s="434"/>
      <c r="S482" s="1289" t="str">
        <f t="shared" ref="S482:S499" si="93">IF(N482="","",IF(N482="はい","○","×"))</f>
        <v/>
      </c>
      <c r="T482" s="227"/>
      <c r="U482" s="1470"/>
      <c r="W482" s="84"/>
    </row>
    <row r="483" spans="1:23" ht="25.5" customHeight="1" thickBot="1" x14ac:dyDescent="0.2">
      <c r="A483" s="1109"/>
      <c r="B483" s="1095"/>
      <c r="C483" s="1095"/>
      <c r="D483" s="1205" t="s">
        <v>538</v>
      </c>
      <c r="E483" s="1680" t="s">
        <v>495</v>
      </c>
      <c r="F483" s="1680"/>
      <c r="G483" s="1680"/>
      <c r="H483" s="1680"/>
      <c r="I483" s="1680"/>
      <c r="J483" s="1680"/>
      <c r="K483" s="1680"/>
      <c r="L483" s="1680"/>
      <c r="M483" s="119" t="s">
        <v>211</v>
      </c>
      <c r="N483" s="8"/>
      <c r="O483" s="168" t="s">
        <v>587</v>
      </c>
      <c r="P483" s="421">
        <v>483</v>
      </c>
      <c r="Q483" s="422"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483="","未入力あり","✔"),IF(AND(OR($L$4="地域がん診療連携拠点病院",$L$4="特定機能病院で地域がん診療連携拠点病院として申請"),$N$110="はい"),IF(N483="","未入力あり","✔"),"")))</f>
        <v/>
      </c>
      <c r="R483" s="434"/>
      <c r="S483" s="1289" t="str">
        <f t="shared" si="93"/>
        <v/>
      </c>
      <c r="T483" s="227"/>
      <c r="U483" s="1470"/>
      <c r="W483" s="84"/>
    </row>
    <row r="484" spans="1:23" ht="25.5" customHeight="1" thickBot="1" x14ac:dyDescent="0.2">
      <c r="A484" s="1109"/>
      <c r="B484" s="1095"/>
      <c r="C484" s="1095"/>
      <c r="D484" s="1205" t="s">
        <v>219</v>
      </c>
      <c r="E484" s="1680" t="s">
        <v>235</v>
      </c>
      <c r="F484" s="1680"/>
      <c r="G484" s="1680"/>
      <c r="H484" s="1680"/>
      <c r="I484" s="1680"/>
      <c r="J484" s="1680"/>
      <c r="K484" s="1680"/>
      <c r="L484" s="1680"/>
      <c r="M484" s="119" t="s">
        <v>211</v>
      </c>
      <c r="N484" s="8"/>
      <c r="O484" s="168" t="s">
        <v>587</v>
      </c>
      <c r="P484" s="421">
        <v>484</v>
      </c>
      <c r="Q484" s="422"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484="","未入力あり","✔"),IF(AND(OR($L$4="地域がん診療連携拠点病院",$L$4="特定機能病院で地域がん診療連携拠点病院として申請"),$N$110="はい"),IF(N484="","未入力あり","✔"),"")))</f>
        <v/>
      </c>
      <c r="R484" s="434"/>
      <c r="S484" s="1289" t="str">
        <f t="shared" si="93"/>
        <v/>
      </c>
      <c r="T484" s="227"/>
      <c r="U484" s="1470"/>
      <c r="W484" s="84"/>
    </row>
    <row r="485" spans="1:23" ht="24" customHeight="1" thickBot="1" x14ac:dyDescent="0.2">
      <c r="A485" s="1109"/>
      <c r="B485" s="1095"/>
      <c r="C485" s="1095"/>
      <c r="D485" s="1205" t="s">
        <v>220</v>
      </c>
      <c r="E485" s="1680" t="s">
        <v>236</v>
      </c>
      <c r="F485" s="1680"/>
      <c r="G485" s="1680"/>
      <c r="H485" s="1680"/>
      <c r="I485" s="1680"/>
      <c r="J485" s="1680"/>
      <c r="K485" s="1680"/>
      <c r="L485" s="1680"/>
      <c r="M485" s="119" t="s">
        <v>211</v>
      </c>
      <c r="N485" s="8"/>
      <c r="O485" s="206" t="s">
        <v>587</v>
      </c>
      <c r="P485" s="421">
        <v>485</v>
      </c>
      <c r="Q485" s="422"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485="","未入力あり","✔"),IF(AND(OR($L$4="地域がん診療連携拠点病院",$L$4="特定機能病院で地域がん診療連携拠点病院として申請"),$N$110="はい"),IF(N485="","未入力あり","✔"),"")))</f>
        <v/>
      </c>
      <c r="R485" s="434"/>
      <c r="S485" s="1289" t="str">
        <f t="shared" si="93"/>
        <v/>
      </c>
      <c r="T485" s="227"/>
      <c r="U485" s="1470"/>
      <c r="W485" s="84"/>
    </row>
    <row r="486" spans="1:23" ht="24" customHeight="1" thickBot="1" x14ac:dyDescent="0.2">
      <c r="A486" s="1109"/>
      <c r="B486" s="1095"/>
      <c r="C486" s="1095"/>
      <c r="D486" s="178" t="s">
        <v>415</v>
      </c>
      <c r="E486" s="1680" t="s">
        <v>237</v>
      </c>
      <c r="F486" s="1680"/>
      <c r="G486" s="1680"/>
      <c r="H486" s="1680"/>
      <c r="I486" s="1680"/>
      <c r="J486" s="1680"/>
      <c r="K486" s="1680"/>
      <c r="L486" s="1680"/>
      <c r="M486" s="119" t="s">
        <v>211</v>
      </c>
      <c r="N486" s="8"/>
      <c r="O486" s="206" t="s">
        <v>587</v>
      </c>
      <c r="P486" s="421">
        <v>486</v>
      </c>
      <c r="Q486" s="422"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486="","未入力あり","✔"),IF(AND(OR($L$4="地域がん診療連携拠点病院",$L$4="特定機能病院で地域がん診療連携拠点病院として申請"),$N$110="はい"),IF(N486="","未入力あり","✔"),"")))</f>
        <v/>
      </c>
      <c r="R486" s="434"/>
      <c r="S486" s="1289" t="str">
        <f t="shared" si="93"/>
        <v/>
      </c>
      <c r="T486" s="227"/>
      <c r="U486" s="1470"/>
      <c r="W486" s="84"/>
    </row>
    <row r="487" spans="1:23" ht="12.75" customHeight="1" thickBot="1" x14ac:dyDescent="0.2">
      <c r="A487" s="1109"/>
      <c r="B487" s="1095"/>
      <c r="C487" s="1095"/>
      <c r="D487" s="1101" t="s">
        <v>416</v>
      </c>
      <c r="E487" s="1680" t="s">
        <v>746</v>
      </c>
      <c r="F487" s="1680"/>
      <c r="G487" s="1680"/>
      <c r="H487" s="1680"/>
      <c r="I487" s="1680"/>
      <c r="J487" s="1680"/>
      <c r="K487" s="1680"/>
      <c r="L487" s="1680"/>
      <c r="M487" s="123"/>
      <c r="N487" s="116"/>
      <c r="O487" s="439"/>
      <c r="P487" s="421">
        <v>487</v>
      </c>
      <c r="S487" s="434"/>
      <c r="T487" s="227"/>
      <c r="U487" s="1470"/>
      <c r="W487" s="84"/>
    </row>
    <row r="488" spans="1:23" ht="24" customHeight="1" thickBot="1" x14ac:dyDescent="0.2">
      <c r="A488" s="1109"/>
      <c r="B488" s="1095"/>
      <c r="C488" s="1095"/>
      <c r="D488" s="1122"/>
      <c r="E488" s="1207" t="s">
        <v>265</v>
      </c>
      <c r="F488" s="1661" t="s">
        <v>983</v>
      </c>
      <c r="G488" s="1661"/>
      <c r="H488" s="1661"/>
      <c r="I488" s="1661"/>
      <c r="J488" s="1661"/>
      <c r="K488" s="1661"/>
      <c r="L488" s="1662"/>
      <c r="M488" s="869" t="s">
        <v>211</v>
      </c>
      <c r="N488" s="8"/>
      <c r="O488" s="168" t="s">
        <v>587</v>
      </c>
      <c r="P488" s="421">
        <v>488</v>
      </c>
      <c r="Q488" s="422"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488="","未入力あり","✔"),IF(AND(OR($L$4="地域がん診療連携拠点病院",$L$4="特定機能病院で地域がん診療連携拠点病院として申請"),$N$110="はい"),IF(N488="","未入力あり","✔"),"")))</f>
        <v/>
      </c>
      <c r="R488" s="434"/>
      <c r="S488" s="1289" t="str">
        <f t="shared" si="93"/>
        <v/>
      </c>
      <c r="T488" s="227"/>
      <c r="U488" s="1470"/>
      <c r="W488" s="84"/>
    </row>
    <row r="489" spans="1:23" ht="36" customHeight="1" thickBot="1" x14ac:dyDescent="0.2">
      <c r="A489" s="1109"/>
      <c r="B489" s="1095"/>
      <c r="C489" s="1095"/>
      <c r="D489" s="1123"/>
      <c r="E489" s="1207" t="s">
        <v>448</v>
      </c>
      <c r="F489" s="1678" t="s">
        <v>1560</v>
      </c>
      <c r="G489" s="1678"/>
      <c r="H489" s="1678"/>
      <c r="I489" s="1678"/>
      <c r="J489" s="1678"/>
      <c r="K489" s="1678"/>
      <c r="L489" s="1679"/>
      <c r="M489" s="869" t="s">
        <v>211</v>
      </c>
      <c r="N489" s="8"/>
      <c r="O489" s="168" t="s">
        <v>587</v>
      </c>
      <c r="P489" s="421">
        <v>489</v>
      </c>
      <c r="Q489" s="422"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489="","未入力あり","✔"),IF(AND(OR($L$4="地域がん診療連携拠点病院",$L$4="特定機能病院で地域がん診療連携拠点病院として申請"),$N$110="はい"),IF(N489="","未入力あり","✔"),"")))</f>
        <v/>
      </c>
      <c r="R489" s="434"/>
      <c r="S489" s="1289" t="str">
        <f t="shared" si="93"/>
        <v/>
      </c>
      <c r="T489" s="227"/>
      <c r="U489" s="1470"/>
      <c r="W489" s="84"/>
    </row>
    <row r="490" spans="1:23" ht="23.25" customHeight="1" thickBot="1" x14ac:dyDescent="0.2">
      <c r="A490" s="1109"/>
      <c r="B490" s="1095"/>
      <c r="C490" s="1095"/>
      <c r="D490" s="178" t="s">
        <v>417</v>
      </c>
      <c r="E490" s="1661" t="s">
        <v>747</v>
      </c>
      <c r="F490" s="1661"/>
      <c r="G490" s="1661"/>
      <c r="H490" s="1661"/>
      <c r="I490" s="1661"/>
      <c r="J490" s="1661"/>
      <c r="K490" s="1661"/>
      <c r="L490" s="1661"/>
      <c r="M490" s="106"/>
      <c r="N490" s="116"/>
      <c r="O490" s="441"/>
      <c r="P490" s="421">
        <v>490</v>
      </c>
      <c r="S490" s="434"/>
      <c r="T490" s="227"/>
      <c r="U490" s="1470"/>
      <c r="W490" s="84"/>
    </row>
    <row r="491" spans="1:23" ht="26.25" customHeight="1" thickBot="1" x14ac:dyDescent="0.2">
      <c r="A491" s="1109"/>
      <c r="B491" s="1095"/>
      <c r="C491" s="1095"/>
      <c r="D491" s="1095"/>
      <c r="E491" s="1226" t="s">
        <v>265</v>
      </c>
      <c r="F491" s="1680" t="s">
        <v>607</v>
      </c>
      <c r="G491" s="1661"/>
      <c r="H491" s="1661"/>
      <c r="I491" s="1661"/>
      <c r="J491" s="1661"/>
      <c r="K491" s="1661"/>
      <c r="L491" s="1661"/>
      <c r="M491" s="85" t="s">
        <v>211</v>
      </c>
      <c r="N491" s="8"/>
      <c r="O491" s="168" t="s">
        <v>587</v>
      </c>
      <c r="P491" s="421">
        <v>491</v>
      </c>
      <c r="Q491" s="422" t="str">
        <f t="shared" ref="Q491:Q499" si="94">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491="","未入力あり","✔"),IF(AND(OR($L$4="地域がん診療連携拠点病院",$L$4="特定機能病院で地域がん診療連携拠点病院として申請"),$N$110="はい"),IF(N491="","未入力あり","✔"),"")))</f>
        <v/>
      </c>
      <c r="R491" s="434"/>
      <c r="S491" s="1289" t="str">
        <f t="shared" si="93"/>
        <v/>
      </c>
      <c r="T491" s="227"/>
      <c r="U491" s="1470"/>
      <c r="W491" s="84"/>
    </row>
    <row r="492" spans="1:23" ht="12.75" customHeight="1" thickBot="1" x14ac:dyDescent="0.2">
      <c r="A492" s="1109"/>
      <c r="B492" s="1095"/>
      <c r="C492" s="1095"/>
      <c r="D492" s="1095"/>
      <c r="E492" s="1121"/>
      <c r="F492" s="1095"/>
      <c r="G492" s="1663" t="s">
        <v>984</v>
      </c>
      <c r="H492" s="1661"/>
      <c r="I492" s="1661"/>
      <c r="J492" s="1661"/>
      <c r="K492" s="1661"/>
      <c r="L492" s="1662"/>
      <c r="M492" s="85" t="s">
        <v>39</v>
      </c>
      <c r="N492" s="8"/>
      <c r="O492" s="168" t="s">
        <v>587</v>
      </c>
      <c r="P492" s="421">
        <v>492</v>
      </c>
      <c r="Q492" s="422" t="str">
        <f t="shared" si="94"/>
        <v/>
      </c>
      <c r="R492" s="434"/>
      <c r="S492" s="1289" t="str">
        <f t="shared" si="93"/>
        <v/>
      </c>
      <c r="T492" s="227"/>
      <c r="U492" s="1470"/>
      <c r="W492" s="84"/>
    </row>
    <row r="493" spans="1:23" ht="12.75" customHeight="1" thickBot="1" x14ac:dyDescent="0.2">
      <c r="A493" s="1109"/>
      <c r="B493" s="1095"/>
      <c r="C493" s="1095"/>
      <c r="D493" s="1095"/>
      <c r="E493" s="1119"/>
      <c r="F493" s="1096"/>
      <c r="G493" s="1694" t="s">
        <v>1943</v>
      </c>
      <c r="H493" s="1678"/>
      <c r="I493" s="1678"/>
      <c r="J493" s="1678"/>
      <c r="K493" s="1678"/>
      <c r="L493" s="1678"/>
      <c r="M493" s="85" t="s">
        <v>40</v>
      </c>
      <c r="N493" s="8"/>
      <c r="O493" s="168" t="s">
        <v>587</v>
      </c>
      <c r="P493" s="421">
        <v>493</v>
      </c>
      <c r="Q493" s="422" t="str">
        <f t="shared" si="94"/>
        <v/>
      </c>
      <c r="R493" s="434"/>
      <c r="S493" s="1289" t="str">
        <f t="shared" si="93"/>
        <v/>
      </c>
      <c r="T493" s="227"/>
      <c r="U493" s="1470"/>
      <c r="W493" s="84"/>
    </row>
    <row r="494" spans="1:23" ht="18.75" customHeight="1" thickBot="1" x14ac:dyDescent="0.2">
      <c r="A494" s="1109"/>
      <c r="B494" s="1095"/>
      <c r="C494" s="1095"/>
      <c r="D494" s="1095"/>
      <c r="E494" s="1226" t="s">
        <v>448</v>
      </c>
      <c r="F494" s="1676" t="s">
        <v>1944</v>
      </c>
      <c r="G494" s="1676"/>
      <c r="H494" s="1676"/>
      <c r="I494" s="1676"/>
      <c r="J494" s="1676"/>
      <c r="K494" s="1676"/>
      <c r="L494" s="1676"/>
      <c r="M494" s="85" t="s">
        <v>211</v>
      </c>
      <c r="N494" s="8"/>
      <c r="O494" s="168" t="s">
        <v>587</v>
      </c>
      <c r="P494" s="421">
        <v>494</v>
      </c>
      <c r="Q494" s="422" t="str">
        <f t="shared" si="94"/>
        <v/>
      </c>
      <c r="R494" s="434"/>
      <c r="S494" s="1289" t="str">
        <f t="shared" si="93"/>
        <v/>
      </c>
      <c r="T494" s="227"/>
      <c r="U494" s="1470"/>
      <c r="W494" s="84"/>
    </row>
    <row r="495" spans="1:23" ht="13.5" customHeight="1" thickBot="1" x14ac:dyDescent="0.2">
      <c r="A495" s="1109"/>
      <c r="B495" s="1095"/>
      <c r="C495" s="1095"/>
      <c r="D495" s="1095"/>
      <c r="E495" s="1119"/>
      <c r="F495" s="1096"/>
      <c r="G495" s="1663" t="s">
        <v>1945</v>
      </c>
      <c r="H495" s="1661"/>
      <c r="I495" s="1661"/>
      <c r="J495" s="1661"/>
      <c r="K495" s="1661"/>
      <c r="L495" s="1662"/>
      <c r="M495" s="85" t="s">
        <v>211</v>
      </c>
      <c r="N495" s="8"/>
      <c r="O495" s="168" t="s">
        <v>587</v>
      </c>
      <c r="P495" s="421">
        <v>495</v>
      </c>
      <c r="Q495" s="422" t="str">
        <f t="shared" si="94"/>
        <v/>
      </c>
      <c r="R495" s="434"/>
      <c r="S495" s="1289" t="str">
        <f t="shared" si="93"/>
        <v/>
      </c>
      <c r="T495" s="227"/>
      <c r="U495" s="1470"/>
      <c r="W495" s="84"/>
    </row>
    <row r="496" spans="1:23" ht="13.5" customHeight="1" thickBot="1" x14ac:dyDescent="0.2">
      <c r="A496" s="1109"/>
      <c r="B496" s="1095"/>
      <c r="C496" s="1095"/>
      <c r="D496" s="1095"/>
      <c r="E496" s="1226" t="s">
        <v>258</v>
      </c>
      <c r="F496" s="1677" t="s">
        <v>341</v>
      </c>
      <c r="G496" s="1677"/>
      <c r="H496" s="1677"/>
      <c r="I496" s="1677"/>
      <c r="J496" s="1677"/>
      <c r="K496" s="1677"/>
      <c r="L496" s="1677"/>
      <c r="M496" s="85" t="s">
        <v>211</v>
      </c>
      <c r="N496" s="8"/>
      <c r="O496" s="168" t="s">
        <v>587</v>
      </c>
      <c r="P496" s="421">
        <v>496</v>
      </c>
      <c r="Q496" s="422" t="str">
        <f t="shared" si="94"/>
        <v/>
      </c>
      <c r="R496" s="434"/>
      <c r="S496" s="1289" t="str">
        <f t="shared" si="93"/>
        <v/>
      </c>
      <c r="T496" s="227"/>
      <c r="U496" s="1470"/>
      <c r="W496" s="84"/>
    </row>
    <row r="497" spans="1:23" ht="13.5" customHeight="1" thickBot="1" x14ac:dyDescent="0.2">
      <c r="A497" s="1109"/>
      <c r="B497" s="1095"/>
      <c r="C497" s="1095"/>
      <c r="D497" s="1095"/>
      <c r="E497" s="1119"/>
      <c r="F497" s="1096"/>
      <c r="G497" s="1663" t="s">
        <v>1780</v>
      </c>
      <c r="H497" s="1661"/>
      <c r="I497" s="1661"/>
      <c r="J497" s="1661"/>
      <c r="K497" s="1661"/>
      <c r="L497" s="1662"/>
      <c r="M497" s="85" t="s">
        <v>40</v>
      </c>
      <c r="N497" s="8"/>
      <c r="O497" s="168" t="s">
        <v>587</v>
      </c>
      <c r="P497" s="421">
        <v>497</v>
      </c>
      <c r="Q497" s="422" t="str">
        <f t="shared" si="94"/>
        <v/>
      </c>
      <c r="R497" s="434"/>
      <c r="S497" s="1289" t="str">
        <f t="shared" si="93"/>
        <v/>
      </c>
      <c r="T497" s="227"/>
      <c r="U497" s="1470"/>
      <c r="W497" s="84"/>
    </row>
    <row r="498" spans="1:23" ht="31.9" customHeight="1" thickBot="1" x14ac:dyDescent="0.2">
      <c r="A498" s="1109"/>
      <c r="B498" s="1095"/>
      <c r="C498" s="1095"/>
      <c r="D498" s="1095"/>
      <c r="E498" s="1094" t="s">
        <v>259</v>
      </c>
      <c r="F498" s="1661" t="s">
        <v>985</v>
      </c>
      <c r="G498" s="1661"/>
      <c r="H498" s="1661"/>
      <c r="I498" s="1661"/>
      <c r="J498" s="1661"/>
      <c r="K498" s="1661"/>
      <c r="L498" s="1662"/>
      <c r="M498" s="85" t="s">
        <v>211</v>
      </c>
      <c r="N498" s="8"/>
      <c r="O498" s="168" t="s">
        <v>587</v>
      </c>
      <c r="P498" s="421">
        <v>498</v>
      </c>
      <c r="Q498" s="422" t="str">
        <f t="shared" si="94"/>
        <v/>
      </c>
      <c r="R498" s="434"/>
      <c r="S498" s="1289" t="str">
        <f t="shared" si="93"/>
        <v/>
      </c>
      <c r="T498" s="227"/>
      <c r="U498" s="1470"/>
      <c r="W498" s="84"/>
    </row>
    <row r="499" spans="1:23" ht="18.75" customHeight="1" thickBot="1" x14ac:dyDescent="0.2">
      <c r="A499" s="1109"/>
      <c r="B499" s="1095"/>
      <c r="C499" s="1095"/>
      <c r="D499" s="1095"/>
      <c r="E499" s="194" t="s">
        <v>260</v>
      </c>
      <c r="F499" s="1677" t="s">
        <v>342</v>
      </c>
      <c r="G499" s="1677"/>
      <c r="H499" s="1677"/>
      <c r="I499" s="1677"/>
      <c r="J499" s="1677"/>
      <c r="K499" s="1677"/>
      <c r="L499" s="1677"/>
      <c r="M499" s="85" t="s">
        <v>575</v>
      </c>
      <c r="N499" s="8"/>
      <c r="O499" s="168" t="s">
        <v>587</v>
      </c>
      <c r="P499" s="421">
        <v>499</v>
      </c>
      <c r="Q499" s="422" t="str">
        <f t="shared" si="94"/>
        <v/>
      </c>
      <c r="R499" s="434"/>
      <c r="S499" s="1289" t="str">
        <f t="shared" si="93"/>
        <v/>
      </c>
      <c r="T499" s="227"/>
      <c r="U499" s="1470"/>
      <c r="W499" s="84"/>
    </row>
    <row r="500" spans="1:23" ht="13.5" customHeight="1" thickBot="1" x14ac:dyDescent="0.2">
      <c r="A500" s="1109"/>
      <c r="B500" s="1096"/>
      <c r="C500" s="1096"/>
      <c r="D500" s="1096"/>
      <c r="E500" s="1189"/>
      <c r="F500" s="1096"/>
      <c r="G500" s="1663" t="s">
        <v>2253</v>
      </c>
      <c r="H500" s="1661"/>
      <c r="I500" s="1661"/>
      <c r="J500" s="1661"/>
      <c r="K500" s="1661"/>
      <c r="L500" s="1662"/>
      <c r="M500" s="106" t="s">
        <v>48</v>
      </c>
      <c r="N500" s="1560" t="s">
        <v>63</v>
      </c>
      <c r="O500" s="435"/>
      <c r="P500" s="421">
        <v>500</v>
      </c>
      <c r="S500" s="434"/>
      <c r="T500" s="227"/>
      <c r="U500" s="1470"/>
      <c r="W500" s="84"/>
    </row>
    <row r="501" spans="1:23" ht="13.5" customHeight="1" thickBot="1" x14ac:dyDescent="0.2">
      <c r="A501" s="1250"/>
      <c r="B501" s="1236" t="s">
        <v>200</v>
      </c>
      <c r="C501" s="1169"/>
      <c r="D501" s="1169"/>
      <c r="E501" s="195"/>
      <c r="F501" s="195"/>
      <c r="G501" s="220"/>
      <c r="H501" s="200"/>
      <c r="I501" s="200"/>
      <c r="J501" s="200"/>
      <c r="K501" s="200"/>
      <c r="L501" s="882"/>
      <c r="M501" s="93"/>
      <c r="N501" s="121"/>
      <c r="O501" s="221"/>
      <c r="P501" s="421">
        <v>501</v>
      </c>
      <c r="S501" s="434"/>
      <c r="T501" s="227"/>
      <c r="U501" s="1470"/>
      <c r="W501" s="84"/>
    </row>
    <row r="502" spans="1:23" ht="13.5" customHeight="1" thickBot="1" x14ac:dyDescent="0.2">
      <c r="A502" s="191"/>
      <c r="B502" s="1103"/>
      <c r="C502" s="1235" t="s">
        <v>449</v>
      </c>
      <c r="D502" s="1680" t="s">
        <v>423</v>
      </c>
      <c r="E502" s="1680"/>
      <c r="F502" s="1680"/>
      <c r="G502" s="1680"/>
      <c r="H502" s="1680"/>
      <c r="I502" s="1680"/>
      <c r="J502" s="1680"/>
      <c r="K502" s="1680"/>
      <c r="L502" s="1680"/>
      <c r="M502" s="119" t="s">
        <v>40</v>
      </c>
      <c r="N502" s="8"/>
      <c r="O502" s="168" t="s">
        <v>587</v>
      </c>
      <c r="P502" s="421">
        <v>502</v>
      </c>
      <c r="Q502" s="422" t="str">
        <f>IF(COUNTBLANK($W$5:$W$12)=8,"",IF(OR($L$4="都道府県がん診療連携拠点病院",$L$4="特定機能病院で都道府県がん診療連携拠点病院として申請"),IF(N502="","未入力あり","✔"),""))</f>
        <v/>
      </c>
      <c r="R502" s="434"/>
      <c r="S502" s="1289" t="str">
        <f t="shared" ref="S502" si="95">IF(N502="","",IF(N502="はい","○","×"))</f>
        <v/>
      </c>
      <c r="T502" s="227"/>
      <c r="U502" s="1470"/>
      <c r="W502" s="84"/>
    </row>
    <row r="503" spans="1:23" ht="13.5" customHeight="1" thickBot="1" x14ac:dyDescent="0.2">
      <c r="A503" s="1250"/>
      <c r="B503" s="1260" t="s">
        <v>610</v>
      </c>
      <c r="C503" s="1168"/>
      <c r="D503" s="1168"/>
      <c r="E503" s="181"/>
      <c r="F503" s="181"/>
      <c r="G503" s="199"/>
      <c r="H503" s="201"/>
      <c r="I503" s="201"/>
      <c r="J503" s="201"/>
      <c r="K503" s="201"/>
      <c r="L503" s="881"/>
      <c r="M503" s="93"/>
      <c r="N503" s="121"/>
      <c r="O503" s="122"/>
      <c r="P503" s="421">
        <v>503</v>
      </c>
      <c r="S503" s="434"/>
      <c r="T503" s="227"/>
      <c r="U503" s="1470"/>
      <c r="W503" s="84"/>
    </row>
    <row r="504" spans="1:23" ht="24" customHeight="1" thickBot="1" x14ac:dyDescent="0.2">
      <c r="A504" s="1109"/>
      <c r="B504" s="82"/>
      <c r="C504" s="1675" t="s">
        <v>986</v>
      </c>
      <c r="D504" s="1680"/>
      <c r="E504" s="1661"/>
      <c r="F504" s="1661"/>
      <c r="G504" s="1661"/>
      <c r="H504" s="1661"/>
      <c r="I504" s="1661"/>
      <c r="J504" s="1661"/>
      <c r="K504" s="1661"/>
      <c r="L504" s="1662"/>
      <c r="M504" s="869" t="s">
        <v>211</v>
      </c>
      <c r="N504" s="8"/>
      <c r="O504" s="168" t="s">
        <v>587</v>
      </c>
      <c r="P504" s="421">
        <v>504</v>
      </c>
      <c r="Q504" s="422" t="str">
        <f>IF(COUNTBLANK($W$5:$W$12)=8,"",IF(OR($L$4="都道府県がん診療連携拠点病院",$L$4="特定機能病院で都道府県がん診療連携拠点病院として申請"),IF(N504="","未入力あり","✔"),""))</f>
        <v/>
      </c>
      <c r="R504" s="434"/>
      <c r="S504" s="1289" t="str">
        <f t="shared" ref="S504" si="96">IF(N504="","",IF(N504="はい","○","×"))</f>
        <v/>
      </c>
      <c r="T504" s="227"/>
      <c r="U504" s="1470"/>
      <c r="W504" s="84"/>
    </row>
    <row r="505" spans="1:23" ht="24" customHeight="1" thickBot="1" x14ac:dyDescent="0.2">
      <c r="A505" s="1109"/>
      <c r="B505" s="92"/>
      <c r="C505" s="1292"/>
      <c r="D505" s="1293"/>
      <c r="E505" s="1657" t="s">
        <v>1912</v>
      </c>
      <c r="F505" s="1658"/>
      <c r="G505" s="1658"/>
      <c r="H505" s="1658"/>
      <c r="I505" s="1658"/>
      <c r="J505" s="1658"/>
      <c r="K505" s="1658"/>
      <c r="L505" s="1659"/>
      <c r="M505" s="868" t="s">
        <v>48</v>
      </c>
      <c r="N505" s="1660"/>
      <c r="O505" s="1656"/>
      <c r="P505" s="421">
        <v>505</v>
      </c>
      <c r="Q505" s="3"/>
      <c r="R505" s="857"/>
      <c r="S505" s="434"/>
      <c r="T505" s="227"/>
      <c r="U505" s="1470"/>
      <c r="W505" s="84"/>
    </row>
    <row r="506" spans="1:23" ht="13.9" customHeight="1" thickBot="1" x14ac:dyDescent="0.2">
      <c r="A506" s="1250"/>
      <c r="B506" s="1169" t="s">
        <v>1631</v>
      </c>
      <c r="C506" s="1169"/>
      <c r="D506" s="1169"/>
      <c r="E506" s="195"/>
      <c r="F506" s="195"/>
      <c r="G506" s="195"/>
      <c r="H506" s="182"/>
      <c r="I506" s="182"/>
      <c r="J506" s="182"/>
      <c r="K506" s="182"/>
      <c r="L506" s="878"/>
      <c r="M506" s="93"/>
      <c r="N506" s="528"/>
      <c r="O506" s="94"/>
      <c r="P506" s="421">
        <v>506</v>
      </c>
      <c r="S506" s="434"/>
      <c r="T506" s="227"/>
      <c r="U506" s="1470"/>
      <c r="W506" s="84"/>
    </row>
    <row r="507" spans="1:23" ht="13.5" customHeight="1" thickBot="1" x14ac:dyDescent="0.2">
      <c r="A507" s="1109"/>
      <c r="B507" s="82"/>
      <c r="C507" s="1233" t="s">
        <v>963</v>
      </c>
      <c r="D507" s="1676" t="s">
        <v>1881</v>
      </c>
      <c r="E507" s="1676"/>
      <c r="F507" s="1676"/>
      <c r="G507" s="1676"/>
      <c r="H507" s="1676"/>
      <c r="I507" s="1676"/>
      <c r="J507" s="1676"/>
      <c r="K507" s="1676"/>
      <c r="L507" s="1693"/>
      <c r="M507" s="868" t="s">
        <v>39</v>
      </c>
      <c r="N507" s="8"/>
      <c r="O507" s="502" t="s">
        <v>587</v>
      </c>
      <c r="P507" s="421">
        <v>507</v>
      </c>
      <c r="Q507" s="422" t="str">
        <f t="shared" ref="Q507:Q511" si="97">IF(COUNTBLANK($W$5:$W$12)=8,"",IF(OR($L$4="都道府県がん診療連携拠点病院",$L$4="特定機能病院で都道府県がん診療連携拠点病院として申請"),IF(N507="","未入力あり","✔"),""))</f>
        <v/>
      </c>
      <c r="R507" s="434"/>
      <c r="S507" s="1289" t="str">
        <f t="shared" ref="S507:S511" si="98">IF(N507="","",IF(N507="はい","○","×"))</f>
        <v/>
      </c>
      <c r="T507" s="227"/>
      <c r="U507" s="1470"/>
      <c r="W507" s="84"/>
    </row>
    <row r="508" spans="1:23" ht="12.75" customHeight="1" thickBot="1" x14ac:dyDescent="0.2">
      <c r="A508" s="1109"/>
      <c r="B508" s="82"/>
      <c r="C508" s="1233" t="s">
        <v>1781</v>
      </c>
      <c r="D508" s="1680" t="s">
        <v>1782</v>
      </c>
      <c r="E508" s="1680"/>
      <c r="F508" s="1680"/>
      <c r="G508" s="1680"/>
      <c r="H508" s="1680"/>
      <c r="I508" s="1680"/>
      <c r="J508" s="1680"/>
      <c r="K508" s="1680"/>
      <c r="L508" s="1681"/>
      <c r="M508" s="868" t="s">
        <v>39</v>
      </c>
      <c r="N508" s="8"/>
      <c r="O508" s="954" t="s">
        <v>587</v>
      </c>
      <c r="P508" s="421">
        <v>508</v>
      </c>
      <c r="Q508" s="422" t="str">
        <f t="shared" si="97"/>
        <v/>
      </c>
      <c r="R508" s="434"/>
      <c r="S508" s="1289" t="str">
        <f t="shared" si="98"/>
        <v/>
      </c>
      <c r="T508" s="227"/>
      <c r="U508" s="1470"/>
      <c r="W508" s="84"/>
    </row>
    <row r="509" spans="1:23" ht="12.75" customHeight="1" thickBot="1" x14ac:dyDescent="0.2">
      <c r="A509" s="1109"/>
      <c r="B509" s="1095"/>
      <c r="C509" s="1251"/>
      <c r="D509" s="1096"/>
      <c r="E509" s="1690" t="s">
        <v>1783</v>
      </c>
      <c r="F509" s="1691"/>
      <c r="G509" s="1691"/>
      <c r="H509" s="1691"/>
      <c r="I509" s="1691"/>
      <c r="J509" s="1691"/>
      <c r="K509" s="1691"/>
      <c r="L509" s="1692"/>
      <c r="M509" s="868" t="s">
        <v>40</v>
      </c>
      <c r="N509" s="8"/>
      <c r="O509" s="954" t="s">
        <v>587</v>
      </c>
      <c r="P509" s="421">
        <v>509</v>
      </c>
      <c r="Q509" s="422" t="str">
        <f t="shared" si="97"/>
        <v/>
      </c>
      <c r="R509" s="434"/>
      <c r="S509" s="1289" t="str">
        <f t="shared" si="98"/>
        <v/>
      </c>
      <c r="T509" s="227"/>
      <c r="U509" s="1470"/>
      <c r="W509" s="84"/>
    </row>
    <row r="510" spans="1:23" ht="12.75" customHeight="1" thickBot="1" x14ac:dyDescent="0.2">
      <c r="A510" s="1109"/>
      <c r="B510" s="82"/>
      <c r="C510" s="1235" t="s">
        <v>35</v>
      </c>
      <c r="D510" s="1237" t="s">
        <v>965</v>
      </c>
      <c r="E510" s="84"/>
      <c r="F510" s="1205"/>
      <c r="G510" s="188"/>
      <c r="H510" s="84"/>
      <c r="I510" s="1237"/>
      <c r="J510" s="1237"/>
      <c r="K510" s="1237"/>
      <c r="L510" s="1238"/>
      <c r="M510" s="868" t="s">
        <v>39</v>
      </c>
      <c r="N510" s="8"/>
      <c r="O510" s="954" t="s">
        <v>587</v>
      </c>
      <c r="P510" s="421">
        <v>510</v>
      </c>
      <c r="Q510" s="422" t="str">
        <f t="shared" si="97"/>
        <v/>
      </c>
      <c r="R510" s="434"/>
      <c r="S510" s="1289" t="str">
        <f t="shared" si="98"/>
        <v/>
      </c>
      <c r="T510" s="227"/>
      <c r="U510" s="1470"/>
      <c r="W510" s="84"/>
    </row>
    <row r="511" spans="1:23" ht="12.75" customHeight="1" thickBot="1" x14ac:dyDescent="0.2">
      <c r="A511" s="1109"/>
      <c r="B511" s="82"/>
      <c r="C511" s="1233" t="s">
        <v>1784</v>
      </c>
      <c r="D511" s="1680" t="s">
        <v>1785</v>
      </c>
      <c r="E511" s="1680"/>
      <c r="F511" s="1680"/>
      <c r="G511" s="1680"/>
      <c r="H511" s="1680"/>
      <c r="I511" s="1680"/>
      <c r="J511" s="1680"/>
      <c r="K511" s="1680"/>
      <c r="L511" s="1681"/>
      <c r="M511" s="869" t="s">
        <v>40</v>
      </c>
      <c r="N511" s="8"/>
      <c r="O511" s="435" t="s">
        <v>587</v>
      </c>
      <c r="P511" s="421">
        <v>511</v>
      </c>
      <c r="Q511" s="422" t="str">
        <f t="shared" si="97"/>
        <v/>
      </c>
      <c r="R511" s="434"/>
      <c r="S511" s="1289" t="str">
        <f t="shared" si="98"/>
        <v/>
      </c>
      <c r="T511" s="227"/>
      <c r="U511" s="1470"/>
      <c r="W511" s="84"/>
    </row>
    <row r="512" spans="1:23" ht="12.75" customHeight="1" thickBot="1" x14ac:dyDescent="0.2">
      <c r="A512" s="1109"/>
      <c r="B512" s="1095"/>
      <c r="C512" s="1251"/>
      <c r="D512" s="1096"/>
      <c r="E512" s="1690" t="s">
        <v>2248</v>
      </c>
      <c r="F512" s="1691"/>
      <c r="G512" s="1691"/>
      <c r="H512" s="1691"/>
      <c r="I512" s="1691"/>
      <c r="J512" s="1691"/>
      <c r="K512" s="1691"/>
      <c r="L512" s="1692"/>
      <c r="M512" s="123" t="s">
        <v>1715</v>
      </c>
      <c r="N512" s="1524" t="s">
        <v>298</v>
      </c>
      <c r="O512" s="435"/>
      <c r="P512" s="421">
        <v>512</v>
      </c>
      <c r="Q512" s="508"/>
      <c r="R512" s="434"/>
      <c r="S512" s="434"/>
      <c r="T512" s="227"/>
      <c r="U512" s="1470"/>
      <c r="W512" s="84"/>
    </row>
    <row r="513" spans="1:24" ht="12.75" customHeight="1" thickBot="1" x14ac:dyDescent="0.2">
      <c r="A513" s="1109"/>
      <c r="B513" s="82"/>
      <c r="C513" s="1233" t="s">
        <v>966</v>
      </c>
      <c r="D513" s="1661" t="s">
        <v>969</v>
      </c>
      <c r="E513" s="1661"/>
      <c r="F513" s="1661"/>
      <c r="G513" s="1661"/>
      <c r="H513" s="1661"/>
      <c r="I513" s="1661"/>
      <c r="J513" s="1661"/>
      <c r="K513" s="1661"/>
      <c r="L513" s="1662"/>
      <c r="M513" s="123" t="s">
        <v>48</v>
      </c>
      <c r="N513" s="8"/>
      <c r="O513" s="435" t="s">
        <v>587</v>
      </c>
      <c r="P513" s="421">
        <v>513</v>
      </c>
      <c r="Q513" s="422" t="str">
        <f>IF(COUNTBLANK($W$5:$W$12)=8,"",IF(OR($L$4="都道府県がん診療連携拠点病院",$L$4="特定機能病院で都道府県がん診療連携拠点病院として申請"),IF(N513="","未入力あり","✔"),""))</f>
        <v/>
      </c>
      <c r="R513" s="434"/>
      <c r="S513" s="434"/>
      <c r="T513" s="227"/>
      <c r="U513" s="1470"/>
      <c r="W513" s="84"/>
    </row>
    <row r="514" spans="1:24" ht="39" customHeight="1" thickBot="1" x14ac:dyDescent="0.2">
      <c r="A514" s="1109"/>
      <c r="B514" s="82"/>
      <c r="C514" s="1122"/>
      <c r="D514" s="1675" t="s">
        <v>1946</v>
      </c>
      <c r="E514" s="1661"/>
      <c r="F514" s="1661"/>
      <c r="G514" s="1661"/>
      <c r="H514" s="1661"/>
      <c r="I514" s="1661"/>
      <c r="J514" s="1661"/>
      <c r="K514" s="1661"/>
      <c r="L514" s="1661"/>
      <c r="M514" s="123"/>
      <c r="N514" s="114"/>
      <c r="O514" s="115"/>
      <c r="P514" s="421">
        <v>514</v>
      </c>
      <c r="Q514" s="228"/>
      <c r="R514" s="228"/>
      <c r="S514" s="434"/>
      <c r="T514" s="227"/>
      <c r="U514" s="1470"/>
      <c r="W514" s="84"/>
    </row>
    <row r="515" spans="1:24" ht="20.25" customHeight="1" thickBot="1" x14ac:dyDescent="0.2">
      <c r="A515" s="1109"/>
      <c r="B515" s="82"/>
      <c r="C515" s="1122"/>
      <c r="D515" s="1122"/>
      <c r="E515" s="1148" t="s">
        <v>194</v>
      </c>
      <c r="F515" s="1661" t="s">
        <v>1788</v>
      </c>
      <c r="G515" s="1661"/>
      <c r="H515" s="1661"/>
      <c r="I515" s="1661"/>
      <c r="J515" s="1661"/>
      <c r="K515" s="1661"/>
      <c r="L515" s="1662"/>
      <c r="M515" s="1345" t="str">
        <f>IF(N513="はい","A",(IF(N513="いいえ","-","A／-")))</f>
        <v>A／-</v>
      </c>
      <c r="N515" s="8"/>
      <c r="O515" s="435" t="s">
        <v>1645</v>
      </c>
      <c r="P515" s="421">
        <v>515</v>
      </c>
      <c r="Q515" s="422" t="str">
        <f>IF(COUNTBLANK($W$5:$W$12)=8,"",IF(OR($L$4="都道府県がん診療連携拠点病院",$L$4="特定機能病院で都道府県がん診療連携拠点病院として申請"),IF(N515="","未入力あり","✔"),""))</f>
        <v/>
      </c>
      <c r="R515" s="434"/>
      <c r="S515" s="1289" t="str">
        <f>IF(AND(M515="A",N515="はい"),"○",IF(AND(M515="A",N515&lt;&gt;""),"×",""))</f>
        <v/>
      </c>
      <c r="T515" s="227"/>
      <c r="U515" s="1470"/>
      <c r="W515" s="84"/>
    </row>
    <row r="516" spans="1:24" ht="26.25" customHeight="1" thickBot="1" x14ac:dyDescent="0.2">
      <c r="A516" s="1109"/>
      <c r="B516" s="82"/>
      <c r="C516" s="1122"/>
      <c r="D516" s="1095"/>
      <c r="E516" s="1148" t="s">
        <v>1786</v>
      </c>
      <c r="F516" s="1661" t="s">
        <v>1787</v>
      </c>
      <c r="G516" s="1661"/>
      <c r="H516" s="1661"/>
      <c r="I516" s="1661"/>
      <c r="J516" s="1661"/>
      <c r="K516" s="1661"/>
      <c r="L516" s="1662"/>
      <c r="M516" s="1345" t="str">
        <f>IF(N513="はい","A",(IF(N513="いいえ","-","A／-")))</f>
        <v>A／-</v>
      </c>
      <c r="N516" s="8"/>
      <c r="O516" s="435" t="s">
        <v>1645</v>
      </c>
      <c r="P516" s="421">
        <v>516</v>
      </c>
      <c r="Q516" s="422" t="str">
        <f>IF(COUNTBLANK($W$5:$W$12)=8,"",IF(OR($L$4="都道府県がん診療連携拠点病院",$L$4="特定機能病院で都道府県がん診療連携拠点病院として申請"),IF(N516="","未入力あり","✔"),""))</f>
        <v/>
      </c>
      <c r="R516" s="434"/>
      <c r="S516" s="1289" t="str">
        <f>IF(AND(M516="A",N516="はい"),"○",IF(AND(M516="A",N516&lt;&gt;""),"×",""))</f>
        <v/>
      </c>
      <c r="T516" s="227"/>
      <c r="U516" s="1470"/>
      <c r="W516" s="84"/>
    </row>
    <row r="517" spans="1:24" ht="15" customHeight="1" thickBot="1" x14ac:dyDescent="0.2">
      <c r="A517" s="1109"/>
      <c r="B517" s="82"/>
      <c r="C517" s="1123"/>
      <c r="D517" s="1096"/>
      <c r="E517" s="1148" t="s">
        <v>976</v>
      </c>
      <c r="F517" s="1661" t="s">
        <v>987</v>
      </c>
      <c r="G517" s="1661"/>
      <c r="H517" s="1661"/>
      <c r="I517" s="1661"/>
      <c r="J517" s="1661"/>
      <c r="K517" s="1661"/>
      <c r="L517" s="1662"/>
      <c r="M517" s="1345" t="str">
        <f>IF(N513="はい","A",(IF(N513="いいえ","-","A／-")))</f>
        <v>A／-</v>
      </c>
      <c r="N517" s="8"/>
      <c r="O517" s="435" t="s">
        <v>1645</v>
      </c>
      <c r="P517" s="421">
        <v>517</v>
      </c>
      <c r="Q517" s="422" t="str">
        <f>IF(COUNTBLANK($W$5:$W$12)=8,"",IF(OR($L$4="都道府県がん診療連携拠点病院",$L$4="特定機能病院で都道府県がん診療連携拠点病院として申請"),IF(N517="","未入力あり","✔"),""))</f>
        <v/>
      </c>
      <c r="R517" s="434"/>
      <c r="S517" s="1289" t="str">
        <f>IF(AND(M517="A",N517="はい"),"○",IF(AND(M517="A",N517&lt;&gt;""),"×",""))</f>
        <v/>
      </c>
      <c r="T517" s="227"/>
      <c r="U517" s="1470"/>
      <c r="W517" s="84"/>
    </row>
    <row r="518" spans="1:24" ht="15" customHeight="1" thickBot="1" x14ac:dyDescent="0.2">
      <c r="A518" s="1109"/>
      <c r="B518" s="82"/>
      <c r="C518" s="1233" t="s">
        <v>1789</v>
      </c>
      <c r="D518" s="1680" t="s">
        <v>971</v>
      </c>
      <c r="E518" s="1680"/>
      <c r="F518" s="1680"/>
      <c r="G518" s="1680"/>
      <c r="H518" s="1680"/>
      <c r="I518" s="1680"/>
      <c r="J518" s="1680"/>
      <c r="K518" s="1680"/>
      <c r="L518" s="1681"/>
      <c r="M518" s="869" t="s">
        <v>39</v>
      </c>
      <c r="N518" s="8"/>
      <c r="O518" s="435" t="s">
        <v>587</v>
      </c>
      <c r="P518" s="421">
        <v>518</v>
      </c>
      <c r="Q518" s="422" t="str">
        <f>IF(COUNTBLANK($W$5:$W$12)=8,"",IF(OR($L$4="都道府県がん診療連携拠点病院",$L$4="特定機能病院で都道府県がん診療連携拠点病院として申請"),IF(N518="","未入力あり","✔"),""))</f>
        <v/>
      </c>
      <c r="R518" s="434"/>
      <c r="S518" s="1289" t="str">
        <f t="shared" ref="S518" si="99">IF(N518="","",IF(N518="はい","○","×"))</f>
        <v/>
      </c>
      <c r="T518" s="227"/>
      <c r="U518" s="1470"/>
      <c r="W518" s="84"/>
    </row>
    <row r="519" spans="1:24" ht="13.9" customHeight="1" thickBot="1" x14ac:dyDescent="0.2">
      <c r="A519" s="1146" t="s">
        <v>18</v>
      </c>
      <c r="B519" s="1171"/>
      <c r="C519" s="1171"/>
      <c r="D519" s="1171"/>
      <c r="E519" s="87"/>
      <c r="F519" s="87"/>
      <c r="G519" s="87"/>
      <c r="H519" s="88"/>
      <c r="I519" s="88"/>
      <c r="J519" s="88"/>
      <c r="K519" s="88"/>
      <c r="L519" s="877"/>
      <c r="M519" s="89"/>
      <c r="N519" s="89"/>
      <c r="O519" s="90"/>
      <c r="P519" s="421">
        <v>519</v>
      </c>
      <c r="Q519" s="228"/>
      <c r="R519" s="228"/>
      <c r="S519" s="434"/>
      <c r="T519" s="228"/>
      <c r="U519" s="1470"/>
      <c r="W519" s="84"/>
    </row>
    <row r="520" spans="1:24" ht="18.75" customHeight="1" thickBot="1" x14ac:dyDescent="0.2">
      <c r="A520" s="1147"/>
      <c r="B520" s="1675" t="s">
        <v>1632</v>
      </c>
      <c r="C520" s="1661"/>
      <c r="D520" s="1661"/>
      <c r="E520" s="1661"/>
      <c r="F520" s="1661"/>
      <c r="G520" s="1661"/>
      <c r="H520" s="1661"/>
      <c r="I520" s="1661"/>
      <c r="J520" s="1661"/>
      <c r="K520" s="1661"/>
      <c r="L520" s="1661"/>
      <c r="M520" s="119" t="s">
        <v>39</v>
      </c>
      <c r="N520" s="8"/>
      <c r="O520" s="435" t="s">
        <v>587</v>
      </c>
      <c r="P520" s="421">
        <v>520</v>
      </c>
      <c r="Q520" s="422" t="str">
        <f>IF(COUNTBLANK(W5:W12)=8,"",IF(L4="国立がん研究センター中央病院および東病院",IF(N520="","未入力あり","✔"),""))</f>
        <v/>
      </c>
      <c r="R520" s="228"/>
      <c r="S520" s="1289" t="str">
        <f t="shared" ref="S520" si="100">IF(N520="","",IF(N520="はい","○","×"))</f>
        <v/>
      </c>
      <c r="T520" s="228"/>
      <c r="U520" s="1470"/>
      <c r="W520" s="84"/>
      <c r="X520" s="989"/>
    </row>
    <row r="521" spans="1:24" ht="35.25" customHeight="1" thickBot="1" x14ac:dyDescent="0.2">
      <c r="A521" s="1114"/>
      <c r="B521" s="1123"/>
      <c r="C521" s="1663" t="s">
        <v>343</v>
      </c>
      <c r="D521" s="1661"/>
      <c r="E521" s="1661"/>
      <c r="F521" s="1661"/>
      <c r="G521" s="1661"/>
      <c r="H521" s="1661"/>
      <c r="I521" s="1661"/>
      <c r="J521" s="1661"/>
      <c r="K521" s="1661"/>
      <c r="L521" s="1662"/>
      <c r="M521" s="871" t="s">
        <v>344</v>
      </c>
      <c r="N521" s="8"/>
      <c r="O521" s="168" t="s">
        <v>587</v>
      </c>
      <c r="P521" s="421">
        <v>521</v>
      </c>
      <c r="Q521" s="422" t="str">
        <f>IF(COUNTBLANK(W5:W12)=8,"",IF(L4="国立がん研究センター中央病院および東病院",IF(N521="","未入力あり","✔"),""))</f>
        <v/>
      </c>
      <c r="R521" s="434"/>
      <c r="S521" s="434"/>
      <c r="T521" s="227"/>
      <c r="U521" s="1470"/>
      <c r="W521" s="84"/>
      <c r="X521" s="989"/>
    </row>
    <row r="522" spans="1:24" ht="14.45" customHeight="1" thickBot="1" x14ac:dyDescent="0.2">
      <c r="A522" s="1146" t="s">
        <v>206</v>
      </c>
      <c r="B522" s="1171"/>
      <c r="C522" s="1171"/>
      <c r="D522" s="1171"/>
      <c r="E522" s="87"/>
      <c r="F522" s="87"/>
      <c r="G522" s="87"/>
      <c r="H522" s="88"/>
      <c r="I522" s="88"/>
      <c r="J522" s="88"/>
      <c r="K522" s="88"/>
      <c r="L522" s="877"/>
      <c r="M522" s="89"/>
      <c r="N522" s="89"/>
      <c r="O522" s="90"/>
      <c r="P522" s="421">
        <v>522</v>
      </c>
      <c r="Q522" s="228"/>
      <c r="R522" s="228"/>
      <c r="S522" s="434"/>
      <c r="T522" s="228"/>
      <c r="U522" s="1470"/>
      <c r="W522" s="84"/>
      <c r="X522" s="989"/>
    </row>
    <row r="523" spans="1:24" ht="25.5" customHeight="1" thickBot="1" x14ac:dyDescent="0.2">
      <c r="A523" s="1109"/>
      <c r="B523" s="178" t="s">
        <v>1726</v>
      </c>
      <c r="C523" s="1680" t="s">
        <v>1882</v>
      </c>
      <c r="D523" s="1661"/>
      <c r="E523" s="1661"/>
      <c r="F523" s="1661"/>
      <c r="G523" s="1661"/>
      <c r="H523" s="1661"/>
      <c r="I523" s="1661"/>
      <c r="J523" s="1661"/>
      <c r="K523" s="1661"/>
      <c r="L523" s="1661"/>
      <c r="M523" s="119" t="s">
        <v>211</v>
      </c>
      <c r="N523" s="8"/>
      <c r="O523" s="438" t="s">
        <v>587</v>
      </c>
      <c r="P523" s="421">
        <v>523</v>
      </c>
      <c r="Q523" s="422" t="str">
        <f>IF(COUNTBLANK($W$5:$W$12)=8,"",IF($L$4="特定領域がん診療連携拠点病院",IF(N523="","未入力あり","✔"),""))</f>
        <v/>
      </c>
      <c r="R523" s="434"/>
      <c r="S523" s="1289" t="str">
        <f t="shared" ref="S523" si="101">IF(N523="","",IF(N523="はい","○","×"))</f>
        <v/>
      </c>
      <c r="T523" s="227"/>
      <c r="U523" s="1470"/>
      <c r="W523" s="84"/>
      <c r="X523" s="989"/>
    </row>
    <row r="524" spans="1:24" ht="27" customHeight="1" thickBot="1" x14ac:dyDescent="0.2">
      <c r="A524" s="1109"/>
      <c r="B524" s="82"/>
      <c r="C524" s="1095"/>
      <c r="D524" s="1663" t="s">
        <v>228</v>
      </c>
      <c r="E524" s="1661"/>
      <c r="F524" s="1661"/>
      <c r="G524" s="1661"/>
      <c r="H524" s="1661"/>
      <c r="I524" s="1661"/>
      <c r="J524" s="1661"/>
      <c r="K524" s="1661"/>
      <c r="L524" s="1662"/>
      <c r="M524" s="868" t="s">
        <v>212</v>
      </c>
      <c r="N524" s="1660"/>
      <c r="O524" s="1656"/>
      <c r="P524" s="421">
        <v>524</v>
      </c>
      <c r="Q524" s="422" t="str">
        <f>IF(COUNTBLANK($W$5:$W$12)=8,"",IF($L$4="特定領域がん診療連携拠点病院",IF(N524="","未入力あり","✔"),""))</f>
        <v/>
      </c>
      <c r="R524" s="434"/>
      <c r="S524" s="434"/>
      <c r="T524" s="227"/>
      <c r="U524" s="1470"/>
      <c r="W524" s="84"/>
      <c r="X524" s="989"/>
    </row>
    <row r="525" spans="1:24" s="91" customFormat="1" ht="13.5" customHeight="1" thickBot="1" x14ac:dyDescent="0.2">
      <c r="A525" s="1109"/>
      <c r="B525" s="82"/>
      <c r="C525" s="1096"/>
      <c r="D525" s="1690" t="s">
        <v>2254</v>
      </c>
      <c r="E525" s="1691"/>
      <c r="F525" s="1691"/>
      <c r="G525" s="1691"/>
      <c r="H525" s="1691"/>
      <c r="I525" s="1691"/>
      <c r="J525" s="1691"/>
      <c r="K525" s="1691"/>
      <c r="L525" s="1692"/>
      <c r="M525" s="123" t="s">
        <v>218</v>
      </c>
      <c r="N525" s="1527" t="s">
        <v>286</v>
      </c>
      <c r="O525" s="439"/>
      <c r="P525" s="421">
        <v>525</v>
      </c>
      <c r="Q525" s="227"/>
      <c r="R525" s="227"/>
      <c r="S525" s="434"/>
      <c r="T525" s="227"/>
      <c r="U525" s="1470"/>
      <c r="X525" s="994"/>
    </row>
    <row r="526" spans="1:24" s="91" customFormat="1" ht="36" customHeight="1" thickBot="1" x14ac:dyDescent="0.2">
      <c r="A526" s="1109"/>
      <c r="B526" s="1205" t="s">
        <v>1727</v>
      </c>
      <c r="C526" s="1661" t="s">
        <v>988</v>
      </c>
      <c r="D526" s="1661"/>
      <c r="E526" s="1661"/>
      <c r="F526" s="1661"/>
      <c r="G526" s="1661"/>
      <c r="H526" s="1661"/>
      <c r="I526" s="1661"/>
      <c r="J526" s="1661"/>
      <c r="K526" s="1661"/>
      <c r="L526" s="1662"/>
      <c r="M526" s="869" t="s">
        <v>48</v>
      </c>
      <c r="N526" s="8"/>
      <c r="O526" s="438" t="s">
        <v>587</v>
      </c>
      <c r="P526" s="421">
        <v>526</v>
      </c>
      <c r="Q526" s="422" t="str">
        <f>IF(COUNTBLANK($W$5:$W$12)=8,"",IF($L$4="特定領域がん診療連携拠点病院",IF(N526="","未入力あり","✔"),""))</f>
        <v/>
      </c>
      <c r="R526" s="434"/>
      <c r="S526" s="434"/>
      <c r="T526" s="227"/>
      <c r="U526" s="1470"/>
      <c r="X526" s="994"/>
    </row>
    <row r="527" spans="1:24" ht="25.5" customHeight="1" thickBot="1" x14ac:dyDescent="0.2">
      <c r="A527" s="1109"/>
      <c r="B527" s="1101" t="s">
        <v>1728</v>
      </c>
      <c r="C527" s="1680" t="s">
        <v>345</v>
      </c>
      <c r="D527" s="1661"/>
      <c r="E527" s="1661"/>
      <c r="F527" s="1661"/>
      <c r="G527" s="1661"/>
      <c r="H527" s="1661"/>
      <c r="I527" s="1661"/>
      <c r="J527" s="1661"/>
      <c r="K527" s="1661"/>
      <c r="L527" s="1662"/>
      <c r="M527" s="868" t="s">
        <v>211</v>
      </c>
      <c r="N527" s="8"/>
      <c r="O527" s="168" t="s">
        <v>587</v>
      </c>
      <c r="P527" s="421">
        <v>527</v>
      </c>
      <c r="Q527" s="422" t="str">
        <f>IF(COUNTBLANK($W$5:$W$12)=8,"",IF($L$4="特定領域がん診療連携拠点病院",IF(N527="","未入力あり","✔"),""))</f>
        <v/>
      </c>
      <c r="R527" s="434"/>
      <c r="S527" s="1289" t="str">
        <f t="shared" ref="S527" si="102">IF(N527="","",IF(N527="はい","○","×"))</f>
        <v/>
      </c>
      <c r="T527" s="227"/>
      <c r="U527" s="1470"/>
      <c r="W527" s="84"/>
      <c r="X527" s="989"/>
    </row>
    <row r="528" spans="1:24" s="91" customFormat="1" ht="13.5" customHeight="1" thickBot="1" x14ac:dyDescent="0.2">
      <c r="A528" s="1109"/>
      <c r="B528" s="1102"/>
      <c r="C528" s="1096"/>
      <c r="D528" s="1663" t="s">
        <v>2255</v>
      </c>
      <c r="E528" s="1661"/>
      <c r="F528" s="1661"/>
      <c r="G528" s="1661"/>
      <c r="H528" s="1661"/>
      <c r="I528" s="1661"/>
      <c r="J528" s="1661"/>
      <c r="K528" s="1661"/>
      <c r="L528" s="1662"/>
      <c r="M528" s="116" t="s">
        <v>306</v>
      </c>
      <c r="N528" s="1527" t="s">
        <v>300</v>
      </c>
      <c r="O528" s="168"/>
      <c r="P528" s="421">
        <v>528</v>
      </c>
      <c r="Q528" s="227"/>
      <c r="R528" s="227"/>
      <c r="S528" s="434"/>
      <c r="T528" s="227"/>
      <c r="U528" s="1470"/>
      <c r="X528" s="994"/>
    </row>
    <row r="529" spans="1:24" ht="24" customHeight="1" thickBot="1" x14ac:dyDescent="0.2">
      <c r="A529" s="1114"/>
      <c r="B529" s="1148" t="s">
        <v>1729</v>
      </c>
      <c r="C529" s="1661" t="s">
        <v>346</v>
      </c>
      <c r="D529" s="1661"/>
      <c r="E529" s="1661"/>
      <c r="F529" s="1661"/>
      <c r="G529" s="1661"/>
      <c r="H529" s="1661"/>
      <c r="I529" s="1661"/>
      <c r="J529" s="1661"/>
      <c r="K529" s="1661"/>
      <c r="L529" s="1662"/>
      <c r="M529" s="869" t="s">
        <v>279</v>
      </c>
      <c r="N529" s="8"/>
      <c r="O529" s="168" t="s">
        <v>587</v>
      </c>
      <c r="P529" s="421">
        <v>529</v>
      </c>
      <c r="Q529" s="422" t="str">
        <f>IF(COUNTBLANK($W$5:$W$12)=8,"",IF($L$4="特定領域がん診療連携拠点病院",IF(N529="","未入力あり","✔"),""))</f>
        <v/>
      </c>
      <c r="R529" s="434"/>
      <c r="S529" s="1289" t="str">
        <f t="shared" ref="S529" si="103">IF(N529="","",IF(N529="はい","○","×"))</f>
        <v/>
      </c>
      <c r="T529" s="227"/>
      <c r="U529" s="1470"/>
      <c r="W529" s="84"/>
      <c r="X529" s="989"/>
    </row>
    <row r="530" spans="1:24" ht="13.5" customHeight="1" x14ac:dyDescent="0.15">
      <c r="A530" s="86" t="s">
        <v>207</v>
      </c>
      <c r="B530" s="1170"/>
      <c r="C530" s="1170"/>
      <c r="D530" s="1170"/>
      <c r="E530" s="87"/>
      <c r="F530" s="87"/>
      <c r="G530" s="87"/>
      <c r="H530" s="88"/>
      <c r="I530" s="88"/>
      <c r="J530" s="88"/>
      <c r="K530" s="88"/>
      <c r="L530" s="877"/>
      <c r="M530" s="89"/>
      <c r="N530" s="89"/>
      <c r="O530" s="90"/>
      <c r="P530" s="421">
        <v>530</v>
      </c>
      <c r="Q530" s="228"/>
      <c r="R530" s="228"/>
      <c r="S530" s="434"/>
      <c r="T530" s="228"/>
      <c r="U530" s="1470"/>
      <c r="W530" s="84"/>
      <c r="X530" s="989"/>
    </row>
    <row r="531" spans="1:24" ht="13.5" customHeight="1" x14ac:dyDescent="0.15">
      <c r="A531" s="1250"/>
      <c r="B531" s="1169" t="s">
        <v>273</v>
      </c>
      <c r="C531" s="195"/>
      <c r="D531" s="195"/>
      <c r="E531" s="195"/>
      <c r="F531" s="195"/>
      <c r="G531" s="195"/>
      <c r="H531" s="182"/>
      <c r="I531" s="182"/>
      <c r="J531" s="182"/>
      <c r="K531" s="182"/>
      <c r="L531" s="878"/>
      <c r="M531" s="93"/>
      <c r="N531" s="93"/>
      <c r="O531" s="94"/>
      <c r="P531" s="421">
        <v>531</v>
      </c>
      <c r="S531" s="434"/>
      <c r="T531" s="227"/>
      <c r="U531" s="1470"/>
      <c r="W531" s="84"/>
      <c r="X531" s="989"/>
    </row>
    <row r="532" spans="1:24" ht="13.5" customHeight="1" x14ac:dyDescent="0.15">
      <c r="A532" s="1250"/>
      <c r="B532" s="1122"/>
      <c r="C532" s="1142" t="s">
        <v>208</v>
      </c>
      <c r="D532" s="1142"/>
      <c r="E532" s="193"/>
      <c r="F532" s="193"/>
      <c r="G532" s="193"/>
      <c r="H532" s="184"/>
      <c r="I532" s="184"/>
      <c r="J532" s="184"/>
      <c r="K532" s="184"/>
      <c r="L532" s="879"/>
      <c r="M532" s="95"/>
      <c r="N532" s="95"/>
      <c r="O532" s="96"/>
      <c r="P532" s="421">
        <v>532</v>
      </c>
      <c r="S532" s="434"/>
      <c r="T532" s="227"/>
      <c r="U532" s="1470"/>
      <c r="W532" s="84"/>
      <c r="X532" s="989"/>
    </row>
    <row r="533" spans="1:24" ht="13.5" customHeight="1" thickBot="1" x14ac:dyDescent="0.2">
      <c r="A533" s="191"/>
      <c r="B533" s="1122"/>
      <c r="C533" s="1122"/>
      <c r="D533" s="1111" t="s">
        <v>159</v>
      </c>
      <c r="E533" s="1213"/>
      <c r="F533" s="1252"/>
      <c r="G533" s="186"/>
      <c r="H533" s="189"/>
      <c r="I533" s="189"/>
      <c r="J533" s="189"/>
      <c r="K533" s="189"/>
      <c r="L533" s="880"/>
      <c r="M533" s="97"/>
      <c r="N533" s="124" t="s">
        <v>454</v>
      </c>
      <c r="O533" s="125" t="s">
        <v>454</v>
      </c>
      <c r="P533" s="421">
        <v>533</v>
      </c>
      <c r="S533" s="434"/>
      <c r="T533" s="227"/>
      <c r="U533" s="1470"/>
      <c r="W533" s="84"/>
      <c r="X533" s="989"/>
    </row>
    <row r="534" spans="1:24" ht="47.45" customHeight="1" thickBot="1" x14ac:dyDescent="0.2">
      <c r="A534" s="191"/>
      <c r="B534" s="1122"/>
      <c r="C534" s="1122"/>
      <c r="D534" s="1095"/>
      <c r="E534" s="1278" t="s">
        <v>265</v>
      </c>
      <c r="F534" s="1676" t="s">
        <v>1948</v>
      </c>
      <c r="G534" s="1658"/>
      <c r="H534" s="1658"/>
      <c r="I534" s="1658"/>
      <c r="J534" s="1658"/>
      <c r="K534" s="1658"/>
      <c r="L534" s="1658"/>
      <c r="M534" s="1302" t="s">
        <v>1823</v>
      </c>
      <c r="N534" s="8"/>
      <c r="O534" s="1314" t="s">
        <v>1947</v>
      </c>
      <c r="P534" s="421">
        <v>534</v>
      </c>
      <c r="Q534" s="422" t="str">
        <f>IF(COUNTBLANK($W$5:$W$12)=8,"",IF($L$4="地域がん診療病院",IF(N534="","未入力あり","✔"),""))</f>
        <v/>
      </c>
      <c r="R534" s="434"/>
      <c r="S534" s="1289" t="str">
        <f>IF(N534="","",IF(N534="いいえ","×","○"))</f>
        <v/>
      </c>
      <c r="T534" s="227"/>
      <c r="U534" s="1470"/>
      <c r="W534" s="84"/>
      <c r="X534" s="989"/>
    </row>
    <row r="535" spans="1:24" ht="18.75" customHeight="1" thickBot="1" x14ac:dyDescent="0.2">
      <c r="A535" s="191"/>
      <c r="B535" s="1122"/>
      <c r="C535" s="1122"/>
      <c r="D535" s="1095"/>
      <c r="E535" s="1226" t="s">
        <v>583</v>
      </c>
      <c r="F535" s="1680" t="s">
        <v>992</v>
      </c>
      <c r="G535" s="1661"/>
      <c r="H535" s="1661"/>
      <c r="I535" s="1661"/>
      <c r="J535" s="1661"/>
      <c r="K535" s="1661"/>
      <c r="L535" s="1661"/>
      <c r="M535" s="119" t="s">
        <v>211</v>
      </c>
      <c r="N535" s="8"/>
      <c r="O535" s="170" t="s">
        <v>587</v>
      </c>
      <c r="P535" s="421">
        <v>535</v>
      </c>
      <c r="Q535" s="422" t="str">
        <f>IF(COUNTBLANK($W$5:$W$12)=8,"",IF($L$4="地域がん診療病院",IF(N535="","未入力あり","✔"),""))</f>
        <v/>
      </c>
      <c r="R535" s="434"/>
      <c r="S535" s="1289" t="str">
        <f t="shared" ref="S535" si="104">IF(N535="","",IF(N535="はい","○","×"))</f>
        <v/>
      </c>
      <c r="T535" s="227"/>
      <c r="U535" s="1470"/>
      <c r="W535" s="84"/>
      <c r="X535" s="989"/>
    </row>
    <row r="536" spans="1:24" s="91" customFormat="1" ht="12.75" customHeight="1" thickBot="1" x14ac:dyDescent="0.2">
      <c r="A536" s="191"/>
      <c r="B536" s="1122"/>
      <c r="C536" s="1122"/>
      <c r="D536" s="1095"/>
      <c r="E536" s="1102"/>
      <c r="F536" s="1095"/>
      <c r="G536" s="1675" t="s">
        <v>2256</v>
      </c>
      <c r="H536" s="1680"/>
      <c r="I536" s="1680"/>
      <c r="J536" s="1680"/>
      <c r="K536" s="1680"/>
      <c r="L536" s="1680"/>
      <c r="M536" s="106" t="s">
        <v>212</v>
      </c>
      <c r="N536" s="1528" t="s">
        <v>301</v>
      </c>
      <c r="O536" s="170"/>
      <c r="P536" s="421">
        <v>536</v>
      </c>
      <c r="Q536" s="227"/>
      <c r="R536" s="227"/>
      <c r="S536" s="434"/>
      <c r="T536" s="227"/>
      <c r="U536" s="1470"/>
      <c r="X536" s="994"/>
    </row>
    <row r="537" spans="1:24" ht="12.75" customHeight="1" thickBot="1" x14ac:dyDescent="0.2">
      <c r="A537" s="191"/>
      <c r="B537" s="1122"/>
      <c r="C537" s="1122"/>
      <c r="D537" s="1095"/>
      <c r="E537" s="1103"/>
      <c r="F537" s="1096"/>
      <c r="G537" s="1663" t="s">
        <v>1209</v>
      </c>
      <c r="H537" s="1661"/>
      <c r="I537" s="1661"/>
      <c r="J537" s="1661"/>
      <c r="K537" s="1661"/>
      <c r="L537" s="1661"/>
      <c r="M537" s="119" t="s">
        <v>48</v>
      </c>
      <c r="N537" s="1080" t="s">
        <v>1210</v>
      </c>
      <c r="O537" s="168"/>
      <c r="P537" s="421">
        <v>537</v>
      </c>
      <c r="S537" s="434"/>
      <c r="T537" s="227"/>
      <c r="U537" s="1470"/>
      <c r="W537" s="84"/>
      <c r="X537" s="989"/>
    </row>
    <row r="538" spans="1:24" ht="12.75" customHeight="1" thickBot="1" x14ac:dyDescent="0.2">
      <c r="A538" s="191"/>
      <c r="B538" s="1122"/>
      <c r="C538" s="1122"/>
      <c r="D538" s="1095"/>
      <c r="E538" s="179" t="s">
        <v>53</v>
      </c>
      <c r="F538" s="1677" t="s">
        <v>993</v>
      </c>
      <c r="G538" s="1678"/>
      <c r="H538" s="1678"/>
      <c r="I538" s="1678"/>
      <c r="J538" s="1678"/>
      <c r="K538" s="1678"/>
      <c r="L538" s="1678"/>
      <c r="M538" s="119" t="s">
        <v>62</v>
      </c>
      <c r="N538" s="8"/>
      <c r="O538" s="168" t="s">
        <v>995</v>
      </c>
      <c r="P538" s="421">
        <v>538</v>
      </c>
      <c r="Q538" s="422" t="str">
        <f>IF(COUNTBLANK($W$5:$W$12)=8,"",IF($L$4="地域がん診療病院",IF(N538="","未入力あり","✔"),""))</f>
        <v/>
      </c>
      <c r="R538" s="434"/>
      <c r="S538" s="1289" t="str">
        <f t="shared" ref="S538" si="105">IF(N538="","",IF(N538="はい","○","×"))</f>
        <v/>
      </c>
      <c r="T538" s="228"/>
      <c r="U538" s="1470"/>
      <c r="W538" s="84"/>
      <c r="X538" s="989"/>
    </row>
    <row r="539" spans="1:24" ht="13.5" customHeight="1" thickBot="1" x14ac:dyDescent="0.2">
      <c r="A539" s="191"/>
      <c r="B539" s="1122"/>
      <c r="C539" s="1122"/>
      <c r="D539" s="1095"/>
      <c r="E539" s="1102"/>
      <c r="F539" s="1095"/>
      <c r="G539" s="1675" t="s">
        <v>2274</v>
      </c>
      <c r="H539" s="1680"/>
      <c r="I539" s="1680"/>
      <c r="J539" s="1680"/>
      <c r="K539" s="1680"/>
      <c r="L539" s="1681"/>
      <c r="M539" s="119" t="s">
        <v>996</v>
      </c>
      <c r="N539" s="8"/>
      <c r="O539" s="168" t="s">
        <v>997</v>
      </c>
      <c r="P539" s="421">
        <v>539</v>
      </c>
      <c r="Q539" s="422" t="str">
        <f>IF(COUNTBLANK($W$5:$W$12)=8,"",IF($L$4="地域がん診療病院",IF(N539="","未入力あり","✔"),""))</f>
        <v/>
      </c>
      <c r="R539" s="434"/>
      <c r="S539" s="434"/>
      <c r="T539" s="228"/>
      <c r="U539" s="1470"/>
      <c r="W539" s="84"/>
      <c r="X539" s="989"/>
    </row>
    <row r="540" spans="1:24" ht="54" customHeight="1" thickBot="1" x14ac:dyDescent="0.2">
      <c r="A540" s="191"/>
      <c r="B540" s="1122"/>
      <c r="C540" s="1122"/>
      <c r="D540" s="1095"/>
      <c r="E540" s="1097" t="s">
        <v>55</v>
      </c>
      <c r="F540" s="1676" t="s">
        <v>1877</v>
      </c>
      <c r="G540" s="1658"/>
      <c r="H540" s="1658"/>
      <c r="I540" s="1658"/>
      <c r="J540" s="1658"/>
      <c r="K540" s="1658"/>
      <c r="L540" s="1658"/>
      <c r="M540" s="119" t="s">
        <v>39</v>
      </c>
      <c r="N540" s="8"/>
      <c r="O540" s="168" t="s">
        <v>998</v>
      </c>
      <c r="P540" s="421">
        <v>540</v>
      </c>
      <c r="Q540" s="422" t="str">
        <f>IF(COUNTBLANK($W$5:$W$12)=8,"",IF($L$4="地域がん診療病院",IF(N540="","未入力あり","✔"),""))</f>
        <v/>
      </c>
      <c r="R540" s="434"/>
      <c r="S540" s="1289" t="str">
        <f t="shared" ref="S540:S541" si="106">IF(N540="","",IF(N540="はい","○","×"))</f>
        <v/>
      </c>
      <c r="T540" s="227"/>
      <c r="U540" s="1470"/>
      <c r="W540" s="84"/>
      <c r="X540" s="989"/>
    </row>
    <row r="541" spans="1:24" ht="24" customHeight="1" thickBot="1" x14ac:dyDescent="0.2">
      <c r="A541" s="191"/>
      <c r="B541" s="1122"/>
      <c r="C541" s="1122"/>
      <c r="D541" s="1095"/>
      <c r="E541" s="1123"/>
      <c r="F541" s="1093" t="s">
        <v>61</v>
      </c>
      <c r="G541" s="1661" t="s">
        <v>740</v>
      </c>
      <c r="H541" s="1661"/>
      <c r="I541" s="1661"/>
      <c r="J541" s="1661"/>
      <c r="K541" s="1661"/>
      <c r="L541" s="1661"/>
      <c r="M541" s="119" t="s">
        <v>39</v>
      </c>
      <c r="N541" s="8"/>
      <c r="O541" s="168" t="s">
        <v>891</v>
      </c>
      <c r="P541" s="421">
        <v>541</v>
      </c>
      <c r="Q541" s="422" t="str">
        <f>IF(COUNTBLANK($W$5:$W$12)=8,"",IF($L$4="地域がん診療病院",IF(N541="","未入力あり","✔"),""))</f>
        <v/>
      </c>
      <c r="R541" s="434"/>
      <c r="S541" s="1289" t="str">
        <f t="shared" si="106"/>
        <v/>
      </c>
      <c r="T541" s="227"/>
      <c r="U541" s="1470"/>
      <c r="W541" s="84"/>
      <c r="X541" s="989"/>
    </row>
    <row r="542" spans="1:24" ht="12.75" customHeight="1" thickBot="1" x14ac:dyDescent="0.2">
      <c r="A542" s="191"/>
      <c r="B542" s="1122"/>
      <c r="C542" s="1122"/>
      <c r="D542" s="1095"/>
      <c r="E542" s="554" t="s">
        <v>105</v>
      </c>
      <c r="F542" s="1661" t="s">
        <v>999</v>
      </c>
      <c r="G542" s="1661"/>
      <c r="H542" s="1661"/>
      <c r="I542" s="1661"/>
      <c r="J542" s="1661"/>
      <c r="K542" s="1661"/>
      <c r="L542" s="1661"/>
      <c r="M542" s="123"/>
      <c r="N542" s="555"/>
      <c r="O542" s="168"/>
      <c r="P542" s="421">
        <v>542</v>
      </c>
      <c r="S542" s="434"/>
      <c r="T542" s="227"/>
      <c r="U542" s="1470"/>
      <c r="W542" s="84"/>
      <c r="X542" s="989"/>
    </row>
    <row r="543" spans="1:24" ht="24" customHeight="1" thickBot="1" x14ac:dyDescent="0.2">
      <c r="A543" s="191"/>
      <c r="B543" s="1122"/>
      <c r="C543" s="1122"/>
      <c r="D543" s="1095"/>
      <c r="E543" s="1122"/>
      <c r="F543" s="1093" t="s">
        <v>1000</v>
      </c>
      <c r="G543" s="1661" t="s">
        <v>1001</v>
      </c>
      <c r="H543" s="1661"/>
      <c r="I543" s="1661"/>
      <c r="J543" s="1661"/>
      <c r="K543" s="1661"/>
      <c r="L543" s="1662"/>
      <c r="M543" s="85" t="s">
        <v>1002</v>
      </c>
      <c r="N543" s="8"/>
      <c r="O543" s="168" t="s">
        <v>1003</v>
      </c>
      <c r="P543" s="421">
        <v>543</v>
      </c>
      <c r="Q543" s="422" t="str">
        <f>IF(COUNTBLANK($W$5:$W$12)=8,"",IF($L$4="地域がん診療病院",IF(N543="","未入力あり","✔"),""))</f>
        <v/>
      </c>
      <c r="R543" s="434"/>
      <c r="S543" s="1289" t="str">
        <f t="shared" ref="S543:S545" si="107">IF(N543="","",IF(N543="はい","○","×"))</f>
        <v/>
      </c>
      <c r="T543" s="227"/>
      <c r="U543" s="1470"/>
      <c r="W543" s="84"/>
      <c r="X543" s="989"/>
    </row>
    <row r="544" spans="1:24" ht="24" customHeight="1" thickBot="1" x14ac:dyDescent="0.2">
      <c r="A544" s="191"/>
      <c r="B544" s="1122"/>
      <c r="C544" s="1122"/>
      <c r="D544" s="1095"/>
      <c r="E544" s="1122"/>
      <c r="F544" s="1210" t="s">
        <v>1004</v>
      </c>
      <c r="G544" s="1678" t="s">
        <v>1005</v>
      </c>
      <c r="H544" s="1678"/>
      <c r="I544" s="1678"/>
      <c r="J544" s="1678"/>
      <c r="K544" s="1678"/>
      <c r="L544" s="1679"/>
      <c r="M544" s="85" t="s">
        <v>1002</v>
      </c>
      <c r="N544" s="8"/>
      <c r="O544" s="168" t="s">
        <v>1003</v>
      </c>
      <c r="P544" s="421">
        <v>544</v>
      </c>
      <c r="Q544" s="422" t="str">
        <f>IF(COUNTBLANK($W$5:$W$12)=8,"",IF($L$4="地域がん診療病院",IF(N544="","未入力あり","✔"),""))</f>
        <v/>
      </c>
      <c r="R544" s="434"/>
      <c r="S544" s="1289" t="str">
        <f t="shared" si="107"/>
        <v/>
      </c>
      <c r="T544" s="227"/>
      <c r="U544" s="1470"/>
      <c r="W544" s="84"/>
      <c r="X544" s="989"/>
    </row>
    <row r="545" spans="1:25" ht="24" customHeight="1" thickBot="1" x14ac:dyDescent="0.2">
      <c r="A545" s="191"/>
      <c r="B545" s="1122"/>
      <c r="C545" s="1122"/>
      <c r="D545" s="1095"/>
      <c r="E545" s="1226" t="s">
        <v>97</v>
      </c>
      <c r="F545" s="1680" t="s">
        <v>317</v>
      </c>
      <c r="G545" s="1661"/>
      <c r="H545" s="1661"/>
      <c r="I545" s="1661"/>
      <c r="J545" s="1661"/>
      <c r="K545" s="1661"/>
      <c r="L545" s="1662"/>
      <c r="M545" s="85" t="s">
        <v>211</v>
      </c>
      <c r="N545" s="8"/>
      <c r="O545" s="170" t="s">
        <v>587</v>
      </c>
      <c r="P545" s="421">
        <v>545</v>
      </c>
      <c r="Q545" s="422" t="str">
        <f>IF(COUNTBLANK($W$5:$W$12)=8,"",IF($L$4="地域がん診療病院",IF(N545="","未入力あり","✔"),""))</f>
        <v/>
      </c>
      <c r="R545" s="434"/>
      <c r="S545" s="1289" t="str">
        <f t="shared" si="107"/>
        <v/>
      </c>
      <c r="T545" s="227"/>
      <c r="U545" s="1470"/>
      <c r="W545" s="84"/>
      <c r="X545" s="989"/>
    </row>
    <row r="546" spans="1:25" ht="13.5" customHeight="1" thickBot="1" x14ac:dyDescent="0.2">
      <c r="A546" s="191"/>
      <c r="B546" s="1122"/>
      <c r="C546" s="1122"/>
      <c r="D546" s="1095"/>
      <c r="E546" s="1103"/>
      <c r="F546" s="1096"/>
      <c r="G546" s="1663" t="s">
        <v>2257</v>
      </c>
      <c r="H546" s="1661"/>
      <c r="I546" s="1661"/>
      <c r="J546" s="1661"/>
      <c r="K546" s="1661"/>
      <c r="L546" s="1662"/>
      <c r="M546" s="106" t="s">
        <v>320</v>
      </c>
      <c r="N546" s="1528" t="s">
        <v>302</v>
      </c>
      <c r="O546" s="170"/>
      <c r="P546" s="421">
        <v>546</v>
      </c>
      <c r="S546" s="434"/>
      <c r="T546" s="227"/>
      <c r="U546" s="1470"/>
      <c r="W546" s="84"/>
      <c r="X546" s="989"/>
    </row>
    <row r="547" spans="1:25" ht="27" customHeight="1" thickBot="1" x14ac:dyDescent="0.2">
      <c r="A547" s="191"/>
      <c r="B547" s="1122"/>
      <c r="C547" s="1122"/>
      <c r="D547" s="1095"/>
      <c r="E547" s="1226" t="s">
        <v>98</v>
      </c>
      <c r="F547" s="1680" t="s">
        <v>234</v>
      </c>
      <c r="G547" s="1680"/>
      <c r="H547" s="1680"/>
      <c r="I547" s="1680"/>
      <c r="J547" s="1680"/>
      <c r="K547" s="1680"/>
      <c r="L547" s="1681"/>
      <c r="M547" s="85" t="s">
        <v>211</v>
      </c>
      <c r="N547" s="8"/>
      <c r="O547" s="170" t="s">
        <v>587</v>
      </c>
      <c r="P547" s="421">
        <v>547</v>
      </c>
      <c r="Q547" s="422" t="str">
        <f>IF(COUNTBLANK($W$5:$W$12)=8,"",IF($L$4="地域がん診療病院",IF(N547="","未入力あり","✔"),""))</f>
        <v/>
      </c>
      <c r="R547" s="434"/>
      <c r="S547" s="1289" t="str">
        <f t="shared" ref="S547" si="108">IF(N547="","",IF(N547="はい","○","×"))</f>
        <v/>
      </c>
      <c r="T547" s="227"/>
      <c r="U547" s="1470"/>
      <c r="W547" s="84"/>
      <c r="X547" s="989"/>
    </row>
    <row r="548" spans="1:25" ht="36" customHeight="1" thickBot="1" x14ac:dyDescent="0.2">
      <c r="A548" s="191"/>
      <c r="B548" s="1122"/>
      <c r="C548" s="1122"/>
      <c r="D548" s="1095"/>
      <c r="E548" s="1226" t="s">
        <v>99</v>
      </c>
      <c r="F548" s="1680" t="s">
        <v>230</v>
      </c>
      <c r="G548" s="1680"/>
      <c r="H548" s="1680"/>
      <c r="I548" s="1680"/>
      <c r="J548" s="1680"/>
      <c r="K548" s="1680"/>
      <c r="L548" s="1681"/>
      <c r="M548" s="1302" t="s">
        <v>1823</v>
      </c>
      <c r="N548" s="8"/>
      <c r="O548" s="1314" t="s">
        <v>1947</v>
      </c>
      <c r="P548" s="421">
        <v>548</v>
      </c>
      <c r="Q548" s="422" t="str">
        <f t="shared" ref="Q548:Q567" si="109">IF(COUNTBLANK($W$5:$W$12)=8,"",IF($L$4="地域がん診療病院",IF(N548="","未入力あり","✔"),""))</f>
        <v/>
      </c>
      <c r="R548" s="434"/>
      <c r="S548" s="1289" t="str">
        <f>IF(N548="","",IF(N548="いいえ","×","○"))</f>
        <v/>
      </c>
      <c r="T548" s="227"/>
      <c r="U548" s="1470"/>
      <c r="W548" s="84"/>
      <c r="X548" s="989"/>
    </row>
    <row r="549" spans="1:25" ht="12.75" customHeight="1" thickBot="1" x14ac:dyDescent="0.2">
      <c r="A549" s="191"/>
      <c r="B549" s="1122"/>
      <c r="C549" s="1122"/>
      <c r="D549" s="1095"/>
      <c r="E549" s="1102"/>
      <c r="F549" s="1095"/>
      <c r="G549" s="1690" t="s">
        <v>2284</v>
      </c>
      <c r="H549" s="1691"/>
      <c r="I549" s="1691"/>
      <c r="J549" s="1691"/>
      <c r="K549" s="1691"/>
      <c r="L549" s="1692"/>
      <c r="M549" s="85" t="s">
        <v>1112</v>
      </c>
      <c r="N549" s="404"/>
      <c r="O549" s="107" t="s">
        <v>453</v>
      </c>
      <c r="P549" s="421">
        <v>549</v>
      </c>
      <c r="Q549" s="422" t="str">
        <f t="shared" si="109"/>
        <v/>
      </c>
      <c r="R549" s="434"/>
      <c r="S549" s="434"/>
      <c r="T549" s="227"/>
      <c r="U549" s="1470"/>
      <c r="W549" s="84"/>
      <c r="X549" s="989"/>
    </row>
    <row r="550" spans="1:25" ht="12.75" customHeight="1" thickBot="1" x14ac:dyDescent="0.2">
      <c r="A550" s="191"/>
      <c r="B550" s="1122"/>
      <c r="C550" s="1122"/>
      <c r="D550" s="1095"/>
      <c r="E550" s="1102"/>
      <c r="F550" s="1095"/>
      <c r="G550" s="1690" t="s">
        <v>2285</v>
      </c>
      <c r="H550" s="1691"/>
      <c r="I550" s="1691"/>
      <c r="J550" s="1691"/>
      <c r="K550" s="1691"/>
      <c r="L550" s="1692"/>
      <c r="M550" s="85" t="s">
        <v>1623</v>
      </c>
      <c r="N550" s="404"/>
      <c r="O550" s="450" t="s">
        <v>1546</v>
      </c>
      <c r="P550" s="421">
        <v>550</v>
      </c>
      <c r="Q550" s="422" t="str">
        <f t="shared" si="109"/>
        <v/>
      </c>
      <c r="R550" s="434"/>
      <c r="S550" s="434"/>
      <c r="T550" s="227"/>
      <c r="U550" s="1470"/>
      <c r="W550" s="84"/>
      <c r="X550" s="989"/>
    </row>
    <row r="551" spans="1:25" ht="27" customHeight="1" thickBot="1" x14ac:dyDescent="0.2">
      <c r="A551" s="191"/>
      <c r="B551" s="1122"/>
      <c r="C551" s="1122"/>
      <c r="D551" s="1095"/>
      <c r="E551" s="1102"/>
      <c r="F551" s="1095"/>
      <c r="G551" s="1690" t="s">
        <v>2286</v>
      </c>
      <c r="H551" s="1691"/>
      <c r="I551" s="1691"/>
      <c r="J551" s="1691"/>
      <c r="K551" s="1691"/>
      <c r="L551" s="1692"/>
      <c r="M551" s="85" t="s">
        <v>92</v>
      </c>
      <c r="N551" s="404"/>
      <c r="O551" s="170" t="s">
        <v>232</v>
      </c>
      <c r="P551" s="421">
        <v>551</v>
      </c>
      <c r="Q551" s="422" t="str">
        <f t="shared" si="109"/>
        <v/>
      </c>
      <c r="R551" s="434"/>
      <c r="S551" s="434"/>
      <c r="T551" s="227"/>
      <c r="U551" s="1470"/>
      <c r="W551" s="84"/>
      <c r="X551" s="989"/>
    </row>
    <row r="552" spans="1:25" ht="26.25" customHeight="1" thickBot="1" x14ac:dyDescent="0.2">
      <c r="A552" s="191"/>
      <c r="B552" s="1122"/>
      <c r="C552" s="1122"/>
      <c r="D552" s="1095"/>
      <c r="E552" s="1122"/>
      <c r="F552" s="1113" t="s">
        <v>1006</v>
      </c>
      <c r="G552" s="1680" t="s">
        <v>1007</v>
      </c>
      <c r="H552" s="1661"/>
      <c r="I552" s="1661"/>
      <c r="J552" s="1661"/>
      <c r="K552" s="1661"/>
      <c r="L552" s="1662"/>
      <c r="M552" s="85" t="s">
        <v>1008</v>
      </c>
      <c r="N552" s="9"/>
      <c r="O552" s="168" t="s">
        <v>1009</v>
      </c>
      <c r="P552" s="421">
        <v>552</v>
      </c>
      <c r="Q552" s="422" t="str">
        <f t="shared" si="109"/>
        <v/>
      </c>
      <c r="R552" s="434"/>
      <c r="S552" s="1289" t="str">
        <f t="shared" ref="S552:S556" si="110">IF(N552="","",IF(N552="はい","○","×"))</f>
        <v/>
      </c>
      <c r="T552" s="227"/>
      <c r="U552" s="1470"/>
      <c r="W552" s="84"/>
      <c r="X552" s="989"/>
    </row>
    <row r="553" spans="1:25" ht="18.75" customHeight="1" thickBot="1" x14ac:dyDescent="0.2">
      <c r="A553" s="191"/>
      <c r="B553" s="1122"/>
      <c r="C553" s="1122"/>
      <c r="D553" s="1095"/>
      <c r="E553" s="1122"/>
      <c r="F553" s="1102"/>
      <c r="G553" s="1253"/>
      <c r="H553" s="1661" t="s">
        <v>989</v>
      </c>
      <c r="I553" s="1661"/>
      <c r="J553" s="1661"/>
      <c r="K553" s="1661"/>
      <c r="L553" s="1662"/>
      <c r="M553" s="85" t="s">
        <v>1909</v>
      </c>
      <c r="N553" s="9"/>
      <c r="O553" s="206" t="s">
        <v>1010</v>
      </c>
      <c r="P553" s="421">
        <v>553</v>
      </c>
      <c r="Q553" s="422" t="str">
        <f t="shared" si="109"/>
        <v/>
      </c>
      <c r="R553" s="434"/>
      <c r="S553" s="1289" t="str">
        <f t="shared" si="110"/>
        <v/>
      </c>
      <c r="T553" s="227"/>
      <c r="U553" s="1470"/>
      <c r="W553" s="84"/>
      <c r="X553" s="989"/>
    </row>
    <row r="554" spans="1:25" ht="27" customHeight="1" thickBot="1" x14ac:dyDescent="0.2">
      <c r="A554" s="191"/>
      <c r="B554" s="1122"/>
      <c r="C554" s="1122"/>
      <c r="D554" s="1095"/>
      <c r="E554" s="1122"/>
      <c r="F554" s="1093" t="s">
        <v>1011</v>
      </c>
      <c r="G554" s="1661" t="s">
        <v>1015</v>
      </c>
      <c r="H554" s="1661"/>
      <c r="I554" s="1661"/>
      <c r="J554" s="1661"/>
      <c r="K554" s="1661"/>
      <c r="L554" s="1662"/>
      <c r="M554" s="85" t="s">
        <v>1012</v>
      </c>
      <c r="N554" s="9"/>
      <c r="O554" s="168" t="s">
        <v>1009</v>
      </c>
      <c r="P554" s="421">
        <v>554</v>
      </c>
      <c r="Q554" s="422" t="str">
        <f t="shared" si="109"/>
        <v/>
      </c>
      <c r="R554" s="434"/>
      <c r="S554" s="1289" t="str">
        <f t="shared" si="110"/>
        <v/>
      </c>
      <c r="T554" s="227"/>
      <c r="U554" s="1470"/>
      <c r="W554" s="84"/>
      <c r="X554" s="989"/>
    </row>
    <row r="555" spans="1:25" ht="18.75" customHeight="1" thickBot="1" x14ac:dyDescent="0.2">
      <c r="A555" s="191"/>
      <c r="B555" s="1122"/>
      <c r="C555" s="1122"/>
      <c r="D555" s="1095"/>
      <c r="E555" s="1122"/>
      <c r="F555" s="1210" t="s">
        <v>1013</v>
      </c>
      <c r="G555" s="1678" t="s">
        <v>1014</v>
      </c>
      <c r="H555" s="1678"/>
      <c r="I555" s="1678"/>
      <c r="J555" s="1678"/>
      <c r="K555" s="1678"/>
      <c r="L555" s="1679"/>
      <c r="M555" s="85" t="s">
        <v>1012</v>
      </c>
      <c r="N555" s="9"/>
      <c r="O555" s="168" t="s">
        <v>995</v>
      </c>
      <c r="P555" s="421">
        <v>555</v>
      </c>
      <c r="Q555" s="422" t="str">
        <f t="shared" si="109"/>
        <v/>
      </c>
      <c r="R555" s="434"/>
      <c r="S555" s="1289" t="str">
        <f t="shared" si="110"/>
        <v/>
      </c>
      <c r="T555" s="227"/>
      <c r="U555" s="1470"/>
      <c r="W555" s="84"/>
      <c r="X555" s="989"/>
    </row>
    <row r="556" spans="1:25" ht="18.75" customHeight="1" thickBot="1" x14ac:dyDescent="0.2">
      <c r="A556" s="191"/>
      <c r="B556" s="1122"/>
      <c r="C556" s="1122"/>
      <c r="D556" s="1095"/>
      <c r="E556" s="179" t="s">
        <v>100</v>
      </c>
      <c r="F556" s="1680" t="s">
        <v>1016</v>
      </c>
      <c r="G556" s="1661"/>
      <c r="H556" s="1661"/>
      <c r="I556" s="1661"/>
      <c r="J556" s="1661"/>
      <c r="K556" s="1661"/>
      <c r="L556" s="1662"/>
      <c r="M556" s="85" t="s">
        <v>1017</v>
      </c>
      <c r="N556" s="9"/>
      <c r="O556" s="168" t="s">
        <v>1018</v>
      </c>
      <c r="P556" s="421">
        <v>556</v>
      </c>
      <c r="Q556" s="422" t="str">
        <f t="shared" si="109"/>
        <v/>
      </c>
      <c r="R556" s="434"/>
      <c r="S556" s="1289" t="str">
        <f t="shared" si="110"/>
        <v/>
      </c>
      <c r="T556" s="227"/>
      <c r="U556" s="1470"/>
      <c r="W556" s="84"/>
      <c r="X556" s="989"/>
    </row>
    <row r="557" spans="1:25" ht="18.75" customHeight="1" thickBot="1" x14ac:dyDescent="0.2">
      <c r="A557" s="191"/>
      <c r="B557" s="1122"/>
      <c r="C557" s="1122"/>
      <c r="D557" s="1095"/>
      <c r="E557" s="1102"/>
      <c r="F557" s="1095"/>
      <c r="G557" s="1675" t="s">
        <v>1089</v>
      </c>
      <c r="H557" s="1680"/>
      <c r="I557" s="1680"/>
      <c r="J557" s="1680"/>
      <c r="K557" s="1680"/>
      <c r="L557" s="1681"/>
      <c r="M557" s="119" t="s">
        <v>996</v>
      </c>
      <c r="N557" s="9"/>
      <c r="O557" s="168" t="s">
        <v>1018</v>
      </c>
      <c r="P557" s="421">
        <v>557</v>
      </c>
      <c r="Q557" s="422" t="str">
        <f t="shared" si="109"/>
        <v/>
      </c>
      <c r="R557" s="434"/>
      <c r="S557" s="434"/>
      <c r="T557" s="227"/>
      <c r="U557" s="1470"/>
      <c r="V557" s="1034"/>
      <c r="W557" s="1034"/>
      <c r="X557" s="992"/>
      <c r="Y557" s="624"/>
    </row>
    <row r="558" spans="1:25" ht="18.75" customHeight="1" thickBot="1" x14ac:dyDescent="0.2">
      <c r="A558" s="191"/>
      <c r="B558" s="1122"/>
      <c r="C558" s="1122"/>
      <c r="D558" s="1095"/>
      <c r="E558" s="1102"/>
      <c r="F558" s="1095"/>
      <c r="G558" s="1675" t="s">
        <v>1732</v>
      </c>
      <c r="H558" s="1680"/>
      <c r="I558" s="1680"/>
      <c r="J558" s="1680"/>
      <c r="K558" s="1680"/>
      <c r="L558" s="1681"/>
      <c r="M558" s="119" t="s">
        <v>996</v>
      </c>
      <c r="N558" s="9"/>
      <c r="O558" s="168" t="s">
        <v>1018</v>
      </c>
      <c r="P558" s="421">
        <v>558</v>
      </c>
      <c r="Q558" s="422" t="str">
        <f t="shared" si="109"/>
        <v/>
      </c>
      <c r="R558" s="434"/>
      <c r="S558" s="434"/>
      <c r="T558" s="227"/>
      <c r="U558" s="1470"/>
      <c r="V558" s="1034"/>
      <c r="W558" s="1034"/>
      <c r="X558" s="992"/>
      <c r="Y558" s="624"/>
    </row>
    <row r="559" spans="1:25" ht="18.75" customHeight="1" thickBot="1" x14ac:dyDescent="0.2">
      <c r="A559" s="191"/>
      <c r="B559" s="1122"/>
      <c r="C559" s="1122"/>
      <c r="D559" s="1095"/>
      <c r="E559" s="1102"/>
      <c r="F559" s="1095"/>
      <c r="G559" s="1675" t="s">
        <v>1733</v>
      </c>
      <c r="H559" s="1680"/>
      <c r="I559" s="1680"/>
      <c r="J559" s="1680"/>
      <c r="K559" s="1680"/>
      <c r="L559" s="1681"/>
      <c r="M559" s="119" t="s">
        <v>996</v>
      </c>
      <c r="N559" s="9"/>
      <c r="O559" s="168" t="s">
        <v>1018</v>
      </c>
      <c r="P559" s="421">
        <v>559</v>
      </c>
      <c r="Q559" s="422" t="str">
        <f t="shared" si="109"/>
        <v/>
      </c>
      <c r="R559" s="434"/>
      <c r="S559" s="434"/>
      <c r="T559" s="227"/>
      <c r="U559" s="1470"/>
      <c r="V559" s="1034"/>
      <c r="W559" s="1034"/>
      <c r="X559" s="992"/>
      <c r="Y559" s="624"/>
    </row>
    <row r="560" spans="1:25" ht="18.75" customHeight="1" thickBot="1" x14ac:dyDescent="0.2">
      <c r="A560" s="191"/>
      <c r="B560" s="1122"/>
      <c r="C560" s="1122"/>
      <c r="D560" s="1095"/>
      <c r="E560" s="1102"/>
      <c r="F560" s="1095"/>
      <c r="G560" s="1675" t="s">
        <v>1113</v>
      </c>
      <c r="H560" s="1680"/>
      <c r="I560" s="1680"/>
      <c r="J560" s="1680"/>
      <c r="K560" s="1680"/>
      <c r="L560" s="1681"/>
      <c r="M560" s="119" t="s">
        <v>996</v>
      </c>
      <c r="N560" s="9"/>
      <c r="O560" s="168" t="s">
        <v>1018</v>
      </c>
      <c r="P560" s="421">
        <v>560</v>
      </c>
      <c r="Q560" s="422" t="str">
        <f t="shared" si="109"/>
        <v/>
      </c>
      <c r="R560" s="434"/>
      <c r="S560" s="434"/>
      <c r="T560" s="227"/>
      <c r="U560" s="1470"/>
      <c r="V560" s="1034"/>
      <c r="W560" s="1034"/>
      <c r="X560" s="992"/>
      <c r="Y560" s="624"/>
    </row>
    <row r="561" spans="1:25" ht="18.75" customHeight="1" thickBot="1" x14ac:dyDescent="0.2">
      <c r="A561" s="191"/>
      <c r="B561" s="1122"/>
      <c r="C561" s="1122"/>
      <c r="D561" s="1095"/>
      <c r="E561" s="1102"/>
      <c r="F561" s="1095"/>
      <c r="G561" s="1675" t="s">
        <v>1734</v>
      </c>
      <c r="H561" s="1680"/>
      <c r="I561" s="1680"/>
      <c r="J561" s="1680"/>
      <c r="K561" s="1680"/>
      <c r="L561" s="1681"/>
      <c r="M561" s="119" t="s">
        <v>996</v>
      </c>
      <c r="N561" s="9"/>
      <c r="O561" s="168" t="s">
        <v>1018</v>
      </c>
      <c r="P561" s="421">
        <v>561</v>
      </c>
      <c r="Q561" s="422" t="str">
        <f t="shared" si="109"/>
        <v/>
      </c>
      <c r="R561" s="434"/>
      <c r="S561" s="434"/>
      <c r="T561" s="227"/>
      <c r="U561" s="1470"/>
      <c r="V561" s="1034"/>
      <c r="W561" s="1034"/>
      <c r="X561" s="992"/>
      <c r="Y561" s="624"/>
    </row>
    <row r="562" spans="1:25" ht="21.75" customHeight="1" thickBot="1" x14ac:dyDescent="0.2">
      <c r="A562" s="191"/>
      <c r="B562" s="1122"/>
      <c r="C562" s="1122"/>
      <c r="D562" s="1095"/>
      <c r="E562" s="1092" t="s">
        <v>1019</v>
      </c>
      <c r="F562" s="1661" t="s">
        <v>1824</v>
      </c>
      <c r="G562" s="1661"/>
      <c r="H562" s="1661"/>
      <c r="I562" s="1661"/>
      <c r="J562" s="1661"/>
      <c r="K562" s="1661"/>
      <c r="L562" s="1662"/>
      <c r="M562" s="119" t="s">
        <v>1012</v>
      </c>
      <c r="N562" s="9"/>
      <c r="O562" s="206" t="s">
        <v>587</v>
      </c>
      <c r="P562" s="421">
        <v>562</v>
      </c>
      <c r="Q562" s="422" t="str">
        <f t="shared" si="109"/>
        <v/>
      </c>
      <c r="R562" s="434"/>
      <c r="S562" s="1289" t="str">
        <f t="shared" ref="S562:S564" si="111">IF(N562="","",IF(N562="はい","○","×"))</f>
        <v/>
      </c>
      <c r="T562" s="227"/>
      <c r="U562" s="1470"/>
      <c r="W562" s="84"/>
      <c r="X562" s="989"/>
    </row>
    <row r="563" spans="1:25" ht="25.15" customHeight="1" thickBot="1" x14ac:dyDescent="0.2">
      <c r="A563" s="191"/>
      <c r="B563" s="1122"/>
      <c r="C563" s="1122"/>
      <c r="D563" s="1095"/>
      <c r="E563" s="1092" t="s">
        <v>1020</v>
      </c>
      <c r="F563" s="1661" t="s">
        <v>1790</v>
      </c>
      <c r="G563" s="1661"/>
      <c r="H563" s="1661"/>
      <c r="I563" s="1661"/>
      <c r="J563" s="1661"/>
      <c r="K563" s="1661"/>
      <c r="L563" s="1662"/>
      <c r="M563" s="119" t="s">
        <v>1008</v>
      </c>
      <c r="N563" s="9"/>
      <c r="O563" s="206" t="s">
        <v>587</v>
      </c>
      <c r="P563" s="421">
        <v>563</v>
      </c>
      <c r="Q563" s="422" t="str">
        <f t="shared" si="109"/>
        <v/>
      </c>
      <c r="R563" s="434"/>
      <c r="S563" s="1289" t="str">
        <f t="shared" si="111"/>
        <v/>
      </c>
      <c r="T563" s="227"/>
      <c r="U563" s="1470"/>
      <c r="W563" s="84"/>
      <c r="X563" s="989"/>
    </row>
    <row r="564" spans="1:25" ht="23.25" customHeight="1" thickBot="1" x14ac:dyDescent="0.2">
      <c r="A564" s="191"/>
      <c r="B564" s="1122"/>
      <c r="C564" s="1122"/>
      <c r="D564" s="1095"/>
      <c r="E564" s="1092" t="s">
        <v>1021</v>
      </c>
      <c r="F564" s="1661" t="s">
        <v>1022</v>
      </c>
      <c r="G564" s="1661"/>
      <c r="H564" s="1661"/>
      <c r="I564" s="1661"/>
      <c r="J564" s="1661"/>
      <c r="K564" s="1661"/>
      <c r="L564" s="1662"/>
      <c r="M564" s="119" t="s">
        <v>1012</v>
      </c>
      <c r="N564" s="9"/>
      <c r="O564" s="206" t="s">
        <v>587</v>
      </c>
      <c r="P564" s="421">
        <v>564</v>
      </c>
      <c r="Q564" s="422" t="str">
        <f t="shared" si="109"/>
        <v/>
      </c>
      <c r="R564" s="434"/>
      <c r="S564" s="1289" t="str">
        <f t="shared" si="111"/>
        <v/>
      </c>
      <c r="T564" s="227"/>
      <c r="U564" s="1470"/>
      <c r="W564" s="84"/>
      <c r="X564" s="989"/>
    </row>
    <row r="565" spans="1:25" ht="27" customHeight="1" thickBot="1" x14ac:dyDescent="0.2">
      <c r="A565" s="191"/>
      <c r="B565" s="1122"/>
      <c r="C565" s="1122"/>
      <c r="D565" s="1095"/>
      <c r="E565" s="1110" t="s">
        <v>1023</v>
      </c>
      <c r="F565" s="1676" t="s">
        <v>1949</v>
      </c>
      <c r="G565" s="1658"/>
      <c r="H565" s="1658"/>
      <c r="I565" s="1658"/>
      <c r="J565" s="1658"/>
      <c r="K565" s="1658"/>
      <c r="L565" s="1659"/>
      <c r="M565" s="119" t="s">
        <v>996</v>
      </c>
      <c r="N565" s="9"/>
      <c r="O565" s="168" t="s">
        <v>587</v>
      </c>
      <c r="P565" s="421">
        <v>565</v>
      </c>
      <c r="Q565" s="422" t="str">
        <f t="shared" si="109"/>
        <v/>
      </c>
      <c r="R565" s="434"/>
      <c r="S565" s="434"/>
      <c r="T565" s="227"/>
      <c r="U565" s="1470"/>
      <c r="W565" s="84"/>
      <c r="X565" s="989"/>
    </row>
    <row r="566" spans="1:25" ht="13.5" customHeight="1" thickBot="1" x14ac:dyDescent="0.2">
      <c r="A566" s="191"/>
      <c r="B566" s="1122"/>
      <c r="C566" s="1122"/>
      <c r="D566" s="1095"/>
      <c r="E566" s="1102"/>
      <c r="F566" s="1095"/>
      <c r="G566" s="1663" t="s">
        <v>1024</v>
      </c>
      <c r="H566" s="1661"/>
      <c r="I566" s="1661"/>
      <c r="J566" s="1661"/>
      <c r="K566" s="1661"/>
      <c r="L566" s="1662"/>
      <c r="M566" s="1332" t="str">
        <f>IF(N565="はい","B",(IF(N565="いいえ","-","B／-")))</f>
        <v>B／-</v>
      </c>
      <c r="N566" s="9"/>
      <c r="O566" s="168" t="s">
        <v>1721</v>
      </c>
      <c r="P566" s="421">
        <v>566</v>
      </c>
      <c r="Q566" s="422" t="str">
        <f t="shared" si="109"/>
        <v/>
      </c>
      <c r="R566" s="434"/>
      <c r="S566" s="422" t="str">
        <f>IF(AND(M566="B",N566="はい"),"○",IF(AND(M566="B",N566&lt;&gt;""),"×",""))</f>
        <v/>
      </c>
      <c r="T566" s="227"/>
      <c r="U566" s="1470"/>
      <c r="W566" s="84"/>
      <c r="X566" s="989"/>
    </row>
    <row r="567" spans="1:25" ht="13.5" customHeight="1" thickBot="1" x14ac:dyDescent="0.2">
      <c r="A567" s="191"/>
      <c r="B567" s="1122"/>
      <c r="C567" s="1122"/>
      <c r="D567" s="1095"/>
      <c r="E567" s="1102"/>
      <c r="F567" s="1095"/>
      <c r="G567" s="1663" t="s">
        <v>1025</v>
      </c>
      <c r="H567" s="1661"/>
      <c r="I567" s="1661"/>
      <c r="J567" s="1661"/>
      <c r="K567" s="1661"/>
      <c r="L567" s="1662"/>
      <c r="M567" s="1332" t="str">
        <f>IF(N565="はい","B",(IF(N565="いいえ","-","B／-")))</f>
        <v>B／-</v>
      </c>
      <c r="N567" s="9"/>
      <c r="O567" s="168" t="s">
        <v>1721</v>
      </c>
      <c r="P567" s="421">
        <v>567</v>
      </c>
      <c r="Q567" s="422" t="str">
        <f t="shared" si="109"/>
        <v/>
      </c>
      <c r="R567" s="434"/>
      <c r="S567" s="422" t="str">
        <f>IF(AND(M567="B",N567="はい"),"○",IF(AND(M567="B",N567&lt;&gt;""),"×",""))</f>
        <v/>
      </c>
      <c r="T567" s="227"/>
      <c r="U567" s="1470"/>
      <c r="W567" s="84"/>
      <c r="X567" s="989"/>
    </row>
    <row r="568" spans="1:25" ht="24" customHeight="1" thickBot="1" x14ac:dyDescent="0.2">
      <c r="A568" s="191"/>
      <c r="B568" s="1122"/>
      <c r="C568" s="1122"/>
      <c r="D568" s="1095"/>
      <c r="E568" s="1103"/>
      <c r="F568" s="1096"/>
      <c r="G568" s="1663" t="s">
        <v>1533</v>
      </c>
      <c r="H568" s="1661"/>
      <c r="I568" s="1661"/>
      <c r="J568" s="1661"/>
      <c r="K568" s="1661"/>
      <c r="L568" s="1662"/>
      <c r="M568" s="85" t="s">
        <v>1026</v>
      </c>
      <c r="N568" s="1660"/>
      <c r="O568" s="1656"/>
      <c r="P568" s="421">
        <v>568</v>
      </c>
      <c r="Q568" s="1150"/>
      <c r="R568" s="434"/>
      <c r="S568" s="434"/>
      <c r="T568" s="227"/>
      <c r="U568" s="1470"/>
      <c r="W568" s="84"/>
      <c r="X568" s="989"/>
    </row>
    <row r="569" spans="1:25" ht="18" customHeight="1" thickBot="1" x14ac:dyDescent="0.2">
      <c r="A569" s="191"/>
      <c r="B569" s="1122"/>
      <c r="C569" s="1122"/>
      <c r="D569" s="1111" t="s">
        <v>354</v>
      </c>
      <c r="E569" s="1213"/>
      <c r="F569" s="1252"/>
      <c r="G569" s="1177"/>
      <c r="H569" s="1178"/>
      <c r="I569" s="189"/>
      <c r="J569" s="189"/>
      <c r="K569" s="189"/>
      <c r="L569" s="189"/>
      <c r="M569" s="97"/>
      <c r="N569" s="126" t="s">
        <v>454</v>
      </c>
      <c r="O569" s="99" t="s">
        <v>454</v>
      </c>
      <c r="P569" s="421">
        <v>569</v>
      </c>
      <c r="S569" s="434"/>
      <c r="T569" s="227"/>
      <c r="U569" s="1470"/>
      <c r="W569" s="84"/>
      <c r="X569" s="989"/>
    </row>
    <row r="570" spans="1:25" ht="36" customHeight="1" thickBot="1" x14ac:dyDescent="0.2">
      <c r="A570" s="191"/>
      <c r="B570" s="1122"/>
      <c r="C570" s="1122"/>
      <c r="D570" s="1095"/>
      <c r="E570" s="1110" t="s">
        <v>265</v>
      </c>
      <c r="F570" s="1680" t="s">
        <v>31</v>
      </c>
      <c r="G570" s="1661"/>
      <c r="H570" s="1661"/>
      <c r="I570" s="1661"/>
      <c r="J570" s="1661"/>
      <c r="K570" s="1661"/>
      <c r="L570" s="1662"/>
      <c r="M570" s="1302" t="s">
        <v>1823</v>
      </c>
      <c r="N570" s="8"/>
      <c r="O570" s="1314" t="s">
        <v>1947</v>
      </c>
      <c r="P570" s="421">
        <v>570</v>
      </c>
      <c r="Q570" s="422" t="str">
        <f>IF(COUNTBLANK($W$5:$W$12)=8,"",IF($L$4="地域がん診療病院",IF(N570="","未入力あり","✔"),""))</f>
        <v/>
      </c>
      <c r="R570" s="434"/>
      <c r="S570" s="1289" t="str">
        <f>IF(N570="","",IF(N570="いいえ","×","○"))</f>
        <v/>
      </c>
      <c r="T570" s="227"/>
      <c r="U570" s="1470"/>
      <c r="W570" s="84"/>
      <c r="X570" s="989"/>
    </row>
    <row r="571" spans="1:25" ht="24.75" customHeight="1" thickBot="1" x14ac:dyDescent="0.2">
      <c r="A571" s="191"/>
      <c r="B571" s="1122"/>
      <c r="C571" s="1122"/>
      <c r="D571" s="84"/>
      <c r="E571" s="1110" t="s">
        <v>448</v>
      </c>
      <c r="F571" s="1680" t="s">
        <v>1561</v>
      </c>
      <c r="G571" s="1661"/>
      <c r="H571" s="1661"/>
      <c r="I571" s="1661"/>
      <c r="J571" s="1661"/>
      <c r="K571" s="1661"/>
      <c r="L571" s="1662"/>
      <c r="M571" s="85" t="s">
        <v>211</v>
      </c>
      <c r="N571" s="9"/>
      <c r="O571" s="168" t="s">
        <v>587</v>
      </c>
      <c r="P571" s="421">
        <v>571</v>
      </c>
      <c r="Q571" s="422" t="str">
        <f>IF(COUNTBLANK($W$5:$W$12)=8,"",IF($L$4="地域がん診療病院",IF(N571="","未入力あり","✔"),""))</f>
        <v/>
      </c>
      <c r="R571" s="434"/>
      <c r="S571" s="1289" t="str">
        <f t="shared" ref="S571" si="112">IF(N571="","",IF(N571="はい","○","×"))</f>
        <v/>
      </c>
      <c r="T571" s="227"/>
      <c r="U571" s="1470"/>
      <c r="W571" s="84"/>
      <c r="X571" s="989"/>
    </row>
    <row r="572" spans="1:25" ht="13.5" customHeight="1" x14ac:dyDescent="0.15">
      <c r="A572" s="191"/>
      <c r="B572" s="1122"/>
      <c r="C572" s="1122"/>
      <c r="D572" s="82"/>
      <c r="E572" s="1103"/>
      <c r="F572" s="1096"/>
      <c r="G572" s="1663" t="s">
        <v>69</v>
      </c>
      <c r="H572" s="1661"/>
      <c r="I572" s="1661"/>
      <c r="J572" s="1661"/>
      <c r="K572" s="1661"/>
      <c r="L572" s="1662"/>
      <c r="M572" s="119" t="s">
        <v>192</v>
      </c>
      <c r="N572" s="9"/>
      <c r="O572" s="168" t="s">
        <v>587</v>
      </c>
      <c r="P572" s="421">
        <v>572</v>
      </c>
      <c r="Q572" s="422" t="str">
        <f>IF(COUNTBLANK($W$5:$W$12)=8,"",IF($L$4="地域がん診療病院",IF(N572="","未入力あり","✔"),""))</f>
        <v/>
      </c>
      <c r="R572" s="434"/>
      <c r="S572" s="434"/>
      <c r="T572" s="227"/>
      <c r="U572" s="1470"/>
      <c r="W572" s="84"/>
      <c r="X572" s="989"/>
    </row>
    <row r="573" spans="1:25" ht="18" customHeight="1" thickBot="1" x14ac:dyDescent="0.2">
      <c r="A573" s="191"/>
      <c r="B573" s="1122"/>
      <c r="C573" s="1122"/>
      <c r="D573" s="1111" t="s">
        <v>395</v>
      </c>
      <c r="E573" s="1213"/>
      <c r="F573" s="1252"/>
      <c r="G573" s="186"/>
      <c r="H573" s="189"/>
      <c r="I573" s="189"/>
      <c r="J573" s="189"/>
      <c r="K573" s="189"/>
      <c r="L573" s="189"/>
      <c r="M573" s="97"/>
      <c r="N573" s="124"/>
      <c r="O573" s="125" t="s">
        <v>454</v>
      </c>
      <c r="P573" s="421">
        <v>573</v>
      </c>
      <c r="S573" s="434"/>
      <c r="T573" s="227"/>
      <c r="U573" s="1470"/>
      <c r="W573" s="84"/>
      <c r="X573" s="989"/>
    </row>
    <row r="574" spans="1:25" ht="36.75" customHeight="1" thickBot="1" x14ac:dyDescent="0.2">
      <c r="A574" s="191"/>
      <c r="B574" s="1122"/>
      <c r="C574" s="1122"/>
      <c r="D574" s="1123"/>
      <c r="E574" s="1680" t="s">
        <v>1027</v>
      </c>
      <c r="F574" s="1680"/>
      <c r="G574" s="1661"/>
      <c r="H574" s="1661"/>
      <c r="I574" s="1661"/>
      <c r="J574" s="1661"/>
      <c r="K574" s="1661"/>
      <c r="L574" s="1662"/>
      <c r="M574" s="1302" t="s">
        <v>1823</v>
      </c>
      <c r="N574" s="8"/>
      <c r="O574" s="1314" t="s">
        <v>1947</v>
      </c>
      <c r="P574" s="421">
        <v>574</v>
      </c>
      <c r="Q574" s="422" t="str">
        <f>IF(COUNTBLANK($W$5:$W$12)=8,"",IF($L$4="地域がん診療病院",IF(N574="","未入力あり","✔"),""))</f>
        <v/>
      </c>
      <c r="R574" s="434"/>
      <c r="S574" s="1289" t="str">
        <f>IF(N574="","",IF(N574="いいえ","×","○"))</f>
        <v/>
      </c>
      <c r="T574" s="227"/>
      <c r="U574" s="1470"/>
      <c r="W574" s="84"/>
      <c r="X574" s="989"/>
    </row>
    <row r="575" spans="1:25" ht="21" customHeight="1" thickBot="1" x14ac:dyDescent="0.2">
      <c r="A575" s="191"/>
      <c r="B575" s="1122"/>
      <c r="C575" s="1122"/>
      <c r="D575" s="1111" t="s">
        <v>1545</v>
      </c>
      <c r="E575" s="1213"/>
      <c r="F575" s="1252"/>
      <c r="G575" s="186"/>
      <c r="H575" s="189"/>
      <c r="I575" s="189"/>
      <c r="J575" s="189"/>
      <c r="K575" s="189"/>
      <c r="L575" s="189"/>
      <c r="M575" s="97"/>
      <c r="N575" s="124" t="s">
        <v>454</v>
      </c>
      <c r="O575" s="125" t="s">
        <v>454</v>
      </c>
      <c r="P575" s="421">
        <v>575</v>
      </c>
      <c r="S575" s="434"/>
      <c r="T575" s="227"/>
      <c r="U575" s="1470"/>
      <c r="W575" s="84"/>
      <c r="X575" s="989"/>
    </row>
    <row r="576" spans="1:25" ht="13.5" customHeight="1" thickBot="1" x14ac:dyDescent="0.2">
      <c r="A576" s="191"/>
      <c r="B576" s="1122"/>
      <c r="C576" s="1122"/>
      <c r="D576" s="1095"/>
      <c r="E576" s="1094" t="s">
        <v>265</v>
      </c>
      <c r="F576" s="1661" t="s">
        <v>1562</v>
      </c>
      <c r="G576" s="1661"/>
      <c r="H576" s="1661"/>
      <c r="I576" s="1661"/>
      <c r="J576" s="1661"/>
      <c r="K576" s="1661"/>
      <c r="L576" s="1662"/>
      <c r="M576" s="85" t="s">
        <v>211</v>
      </c>
      <c r="N576" s="9"/>
      <c r="O576" s="168" t="s">
        <v>587</v>
      </c>
      <c r="P576" s="421">
        <v>576</v>
      </c>
      <c r="Q576" s="422" t="str">
        <f>IF(COUNTBLANK($W$5:$W$12)=8,"",IF($L$4="地域がん診療病院",IF(N576="","未入力あり","✔"),""))</f>
        <v/>
      </c>
      <c r="R576" s="434"/>
      <c r="S576" s="1289" t="str">
        <f t="shared" ref="S576:S577" si="113">IF(N576="","",IF(N576="はい","○","×"))</f>
        <v/>
      </c>
      <c r="T576" s="227"/>
      <c r="U576" s="1470"/>
      <c r="W576" s="84"/>
    </row>
    <row r="577" spans="1:23" ht="31.15" customHeight="1" thickBot="1" x14ac:dyDescent="0.2">
      <c r="A577" s="191"/>
      <c r="B577" s="1122"/>
      <c r="C577" s="1122"/>
      <c r="D577" s="1095"/>
      <c r="E577" s="194" t="s">
        <v>448</v>
      </c>
      <c r="F577" s="1677" t="s">
        <v>1563</v>
      </c>
      <c r="G577" s="1678"/>
      <c r="H577" s="1678"/>
      <c r="I577" s="1678"/>
      <c r="J577" s="1678"/>
      <c r="K577" s="1678"/>
      <c r="L577" s="1679"/>
      <c r="M577" s="996" t="s">
        <v>39</v>
      </c>
      <c r="N577" s="8"/>
      <c r="O577" s="168" t="s">
        <v>587</v>
      </c>
      <c r="P577" s="421">
        <v>577</v>
      </c>
      <c r="Q577" s="422" t="str">
        <f>IF(COUNTBLANK($W$5:$W$12)=8,"",IF($L$4="地域がん診療病院",IF(N577="","未入力あり","✔"),""))</f>
        <v/>
      </c>
      <c r="R577" s="434"/>
      <c r="S577" s="1289" t="str">
        <f t="shared" si="113"/>
        <v/>
      </c>
      <c r="T577" s="227"/>
      <c r="U577" s="1470"/>
      <c r="W577" s="84"/>
    </row>
    <row r="578" spans="1:23" ht="33.6" customHeight="1" thickBot="1" x14ac:dyDescent="0.2">
      <c r="A578" s="191"/>
      <c r="B578" s="1122"/>
      <c r="C578" s="1122"/>
      <c r="D578" s="1095"/>
      <c r="E578" s="1102"/>
      <c r="F578" s="1095"/>
      <c r="G578" s="1675" t="s">
        <v>910</v>
      </c>
      <c r="H578" s="1680"/>
      <c r="I578" s="1680"/>
      <c r="J578" s="1680"/>
      <c r="K578" s="1680"/>
      <c r="L578" s="1681"/>
      <c r="M578" s="106" t="s">
        <v>48</v>
      </c>
      <c r="N578" s="8"/>
      <c r="O578" s="438" t="s">
        <v>587</v>
      </c>
      <c r="P578" s="421">
        <v>578</v>
      </c>
      <c r="Q578" s="422" t="str">
        <f>IF(COUNTBLANK($W$5:$W$12)=8,"",IF($L$4="地域がん診療病院",IF(N578="","未入力あり","✔"),""))</f>
        <v/>
      </c>
      <c r="R578" s="434"/>
      <c r="S578" s="434"/>
      <c r="T578" s="227"/>
      <c r="U578" s="1470"/>
      <c r="W578" s="84"/>
    </row>
    <row r="579" spans="1:23" ht="15" customHeight="1" thickBot="1" x14ac:dyDescent="0.2">
      <c r="A579" s="191"/>
      <c r="B579" s="1122"/>
      <c r="C579" s="1122"/>
      <c r="D579" s="1095"/>
      <c r="E579" s="1102"/>
      <c r="F579" s="1095"/>
      <c r="G579" s="1675" t="s">
        <v>911</v>
      </c>
      <c r="H579" s="1680"/>
      <c r="I579" s="1680"/>
      <c r="J579" s="1680"/>
      <c r="K579" s="1680"/>
      <c r="L579" s="1681"/>
      <c r="M579" s="119" t="s">
        <v>212</v>
      </c>
      <c r="N579" s="8"/>
      <c r="O579" s="435" t="s">
        <v>587</v>
      </c>
      <c r="P579" s="421">
        <v>579</v>
      </c>
      <c r="Q579" s="422" t="str">
        <f>IF(COUNTBLANK($W$5:$W$12)=8,"",IF($L$4="地域がん診療病院",IF(N579="","未入力あり","✔"),""))</f>
        <v/>
      </c>
      <c r="R579" s="434"/>
      <c r="S579" s="434"/>
      <c r="T579" s="227"/>
      <c r="U579" s="1470"/>
      <c r="W579" s="84"/>
    </row>
    <row r="580" spans="1:23" ht="15" customHeight="1" thickBot="1" x14ac:dyDescent="0.2">
      <c r="A580" s="191"/>
      <c r="B580" s="1122"/>
      <c r="C580" s="1122"/>
      <c r="D580" s="1095"/>
      <c r="E580" s="1103"/>
      <c r="F580" s="1096"/>
      <c r="G580" s="1675" t="s">
        <v>256</v>
      </c>
      <c r="H580" s="1680"/>
      <c r="I580" s="1680"/>
      <c r="J580" s="1680"/>
      <c r="K580" s="1680"/>
      <c r="L580" s="1681"/>
      <c r="M580" s="119" t="s">
        <v>994</v>
      </c>
      <c r="N580" s="8"/>
      <c r="O580" s="436" t="s">
        <v>587</v>
      </c>
      <c r="P580" s="421">
        <v>580</v>
      </c>
      <c r="Q580" s="422" t="str">
        <f>IF(COUNTBLANK($W$5:$W$12)=8,"",IF($L$4="地域がん診療病院",IF(N580="","未入力あり","✔"),""))</f>
        <v/>
      </c>
      <c r="R580" s="434"/>
      <c r="S580" s="434"/>
      <c r="T580" s="227"/>
      <c r="U580" s="1470"/>
      <c r="W580" s="84"/>
    </row>
    <row r="581" spans="1:23" ht="18.75" customHeight="1" thickBot="1" x14ac:dyDescent="0.2">
      <c r="A581" s="191"/>
      <c r="B581" s="1122"/>
      <c r="C581" s="1122"/>
      <c r="D581" s="1111" t="s">
        <v>559</v>
      </c>
      <c r="E581" s="1213"/>
      <c r="F581" s="1252"/>
      <c r="G581" s="1177"/>
      <c r="H581" s="189"/>
      <c r="I581" s="189"/>
      <c r="J581" s="189"/>
      <c r="K581" s="189"/>
      <c r="L581" s="189"/>
      <c r="M581" s="97"/>
      <c r="N581" s="171" t="s">
        <v>447</v>
      </c>
      <c r="O581" s="99" t="s">
        <v>447</v>
      </c>
      <c r="P581" s="421">
        <v>581</v>
      </c>
      <c r="S581" s="434"/>
      <c r="T581" s="227"/>
      <c r="U581" s="1470"/>
      <c r="W581" s="84"/>
    </row>
    <row r="582" spans="1:23" ht="24" customHeight="1" thickBot="1" x14ac:dyDescent="0.2">
      <c r="A582" s="191"/>
      <c r="B582" s="1122"/>
      <c r="C582" s="1122"/>
      <c r="D582" s="1095"/>
      <c r="E582" s="1206" t="s">
        <v>49</v>
      </c>
      <c r="F582" s="1680" t="s">
        <v>912</v>
      </c>
      <c r="G582" s="1680"/>
      <c r="H582" s="1680"/>
      <c r="I582" s="1680"/>
      <c r="J582" s="1680"/>
      <c r="K582" s="1680"/>
      <c r="L582" s="1681"/>
      <c r="M582" s="85" t="s">
        <v>39</v>
      </c>
      <c r="N582" s="8"/>
      <c r="O582" s="168" t="s">
        <v>587</v>
      </c>
      <c r="P582" s="421">
        <v>582</v>
      </c>
      <c r="Q582" s="422" t="str">
        <f>IF(COUNTBLANK($W$5:$W$12)=8,"",IF($L$4="地域がん診療病院",IF(N582="","未入力あり","✔"),""))</f>
        <v/>
      </c>
      <c r="R582" s="434"/>
      <c r="S582" s="1289" t="str">
        <f t="shared" ref="S582:S583" si="114">IF(N582="","",IF(N582="はい","○","×"))</f>
        <v/>
      </c>
      <c r="T582" s="227"/>
      <c r="U582" s="1470"/>
      <c r="W582" s="84"/>
    </row>
    <row r="583" spans="1:23" ht="24" customHeight="1" thickBot="1" x14ac:dyDescent="0.2">
      <c r="A583" s="191"/>
      <c r="B583" s="1122"/>
      <c r="C583" s="1122"/>
      <c r="D583" s="1095"/>
      <c r="E583" s="1206" t="s">
        <v>448</v>
      </c>
      <c r="F583" s="1680" t="s">
        <v>1791</v>
      </c>
      <c r="G583" s="1680"/>
      <c r="H583" s="1680"/>
      <c r="I583" s="1680"/>
      <c r="J583" s="1680"/>
      <c r="K583" s="1680"/>
      <c r="L583" s="1681"/>
      <c r="M583" s="85" t="s">
        <v>39</v>
      </c>
      <c r="N583" s="8"/>
      <c r="O583" s="168" t="s">
        <v>587</v>
      </c>
      <c r="P583" s="421">
        <v>583</v>
      </c>
      <c r="Q583" s="422" t="str">
        <f>IF(COUNTBLANK($W$5:$W$12)=8,"",IF($L$4="地域がん診療病院",IF(N583="","未入力あり","✔"),""))</f>
        <v/>
      </c>
      <c r="R583" s="434"/>
      <c r="S583" s="1289" t="str">
        <f t="shared" si="114"/>
        <v/>
      </c>
      <c r="T583" s="227"/>
      <c r="U583" s="1470"/>
      <c r="W583" s="84"/>
    </row>
    <row r="584" spans="1:23" ht="13.5" customHeight="1" thickBot="1" x14ac:dyDescent="0.2">
      <c r="A584" s="191"/>
      <c r="B584" s="1122"/>
      <c r="C584" s="1122"/>
      <c r="D584" s="1095"/>
      <c r="E584" s="1226" t="s">
        <v>1030</v>
      </c>
      <c r="F584" s="1680" t="s">
        <v>1737</v>
      </c>
      <c r="G584" s="1680"/>
      <c r="H584" s="1680"/>
      <c r="I584" s="1680"/>
      <c r="J584" s="1680"/>
      <c r="K584" s="1680"/>
      <c r="L584" s="1680"/>
      <c r="M584" s="123"/>
      <c r="N584" s="104"/>
      <c r="O584" s="439"/>
      <c r="P584" s="421">
        <v>584</v>
      </c>
      <c r="S584" s="434"/>
      <c r="T584" s="227"/>
      <c r="U584" s="1470"/>
      <c r="W584" s="84"/>
    </row>
    <row r="585" spans="1:23" ht="27" customHeight="1" thickBot="1" x14ac:dyDescent="0.2">
      <c r="A585" s="191"/>
      <c r="B585" s="1122"/>
      <c r="C585" s="1122"/>
      <c r="D585" s="1095"/>
      <c r="E585" s="1122"/>
      <c r="F585" s="1093" t="s">
        <v>61</v>
      </c>
      <c r="G585" s="1676" t="s">
        <v>1884</v>
      </c>
      <c r="H585" s="1658"/>
      <c r="I585" s="1658"/>
      <c r="J585" s="1658"/>
      <c r="K585" s="1658"/>
      <c r="L585" s="1659"/>
      <c r="M585" s="85" t="s">
        <v>39</v>
      </c>
      <c r="N585" s="8"/>
      <c r="O585" s="168" t="s">
        <v>587</v>
      </c>
      <c r="P585" s="421">
        <v>585</v>
      </c>
      <c r="Q585" s="422" t="str">
        <f t="shared" ref="Q585:Q591" si="115">IF(COUNTBLANK($W$5:$W$12)=8,"",IF($L$4="地域がん診療病院",IF(N585="","未入力あり","✔"),""))</f>
        <v/>
      </c>
      <c r="R585" s="434"/>
      <c r="S585" s="1289" t="str">
        <f t="shared" ref="S585:S591" si="116">IF(N585="","",IF(N585="はい","○","×"))</f>
        <v/>
      </c>
      <c r="T585" s="227"/>
      <c r="U585" s="1470"/>
      <c r="W585" s="84"/>
    </row>
    <row r="586" spans="1:23" ht="36" customHeight="1" thickBot="1" x14ac:dyDescent="0.2">
      <c r="A586" s="191"/>
      <c r="B586" s="1122"/>
      <c r="C586" s="1122"/>
      <c r="D586" s="1095"/>
      <c r="E586" s="1122"/>
      <c r="F586" s="192" t="s">
        <v>398</v>
      </c>
      <c r="G586" s="1680" t="s">
        <v>1031</v>
      </c>
      <c r="H586" s="1661"/>
      <c r="I586" s="1661"/>
      <c r="J586" s="1661"/>
      <c r="K586" s="1661"/>
      <c r="L586" s="1662"/>
      <c r="M586" s="85" t="s">
        <v>39</v>
      </c>
      <c r="N586" s="8"/>
      <c r="O586" s="168" t="s">
        <v>587</v>
      </c>
      <c r="P586" s="421">
        <v>586</v>
      </c>
      <c r="Q586" s="422" t="str">
        <f t="shared" si="115"/>
        <v/>
      </c>
      <c r="R586" s="434"/>
      <c r="S586" s="1289" t="str">
        <f t="shared" si="116"/>
        <v/>
      </c>
      <c r="T586" s="227"/>
      <c r="U586" s="1470"/>
      <c r="W586" s="84"/>
    </row>
    <row r="587" spans="1:23" ht="24" customHeight="1" thickBot="1" x14ac:dyDescent="0.2">
      <c r="A587" s="191"/>
      <c r="B587" s="1122"/>
      <c r="C587" s="1122"/>
      <c r="D587" s="1095"/>
      <c r="E587" s="1122"/>
      <c r="F587" s="1119"/>
      <c r="G587" s="1245"/>
      <c r="H587" s="1663" t="s">
        <v>913</v>
      </c>
      <c r="I587" s="1661"/>
      <c r="J587" s="1661"/>
      <c r="K587" s="1661"/>
      <c r="L587" s="1662"/>
      <c r="M587" s="85" t="s">
        <v>40</v>
      </c>
      <c r="N587" s="8"/>
      <c r="O587" s="168" t="s">
        <v>587</v>
      </c>
      <c r="P587" s="421">
        <v>587</v>
      </c>
      <c r="Q587" s="422" t="str">
        <f t="shared" si="115"/>
        <v/>
      </c>
      <c r="R587" s="434"/>
      <c r="S587" s="1289" t="str">
        <f t="shared" si="116"/>
        <v/>
      </c>
      <c r="T587" s="227"/>
      <c r="U587" s="1470"/>
      <c r="W587" s="84"/>
    </row>
    <row r="588" spans="1:23" ht="36" customHeight="1" thickBot="1" x14ac:dyDescent="0.2">
      <c r="A588" s="191"/>
      <c r="B588" s="1122"/>
      <c r="C588" s="1122"/>
      <c r="D588" s="1095"/>
      <c r="E588" s="1122"/>
      <c r="F588" s="1113" t="s">
        <v>399</v>
      </c>
      <c r="G588" s="1676" t="s">
        <v>1885</v>
      </c>
      <c r="H588" s="1658"/>
      <c r="I588" s="1658"/>
      <c r="J588" s="1658"/>
      <c r="K588" s="1658"/>
      <c r="L588" s="1659"/>
      <c r="M588" s="85" t="s">
        <v>39</v>
      </c>
      <c r="N588" s="8"/>
      <c r="O588" s="168" t="s">
        <v>587</v>
      </c>
      <c r="P588" s="421">
        <v>588</v>
      </c>
      <c r="Q588" s="422" t="str">
        <f t="shared" si="115"/>
        <v/>
      </c>
      <c r="R588" s="434"/>
      <c r="S588" s="1289" t="str">
        <f t="shared" si="116"/>
        <v/>
      </c>
      <c r="T588" s="227"/>
      <c r="U588" s="1470"/>
      <c r="W588" s="84"/>
    </row>
    <row r="589" spans="1:23" ht="27" customHeight="1" thickBot="1" x14ac:dyDescent="0.2">
      <c r="A589" s="191"/>
      <c r="B589" s="1122"/>
      <c r="C589" s="1122"/>
      <c r="D589" s="1095"/>
      <c r="E589" s="1122"/>
      <c r="F589" s="188" t="s">
        <v>400</v>
      </c>
      <c r="G589" s="1661" t="s">
        <v>1792</v>
      </c>
      <c r="H589" s="1661"/>
      <c r="I589" s="1661"/>
      <c r="J589" s="1661"/>
      <c r="K589" s="1661"/>
      <c r="L589" s="1662"/>
      <c r="M589" s="85" t="s">
        <v>39</v>
      </c>
      <c r="N589" s="8"/>
      <c r="O589" s="168" t="s">
        <v>587</v>
      </c>
      <c r="P589" s="421">
        <v>589</v>
      </c>
      <c r="Q589" s="422" t="str">
        <f t="shared" si="115"/>
        <v/>
      </c>
      <c r="R589" s="434"/>
      <c r="S589" s="1289" t="str">
        <f t="shared" si="116"/>
        <v/>
      </c>
      <c r="T589" s="227"/>
      <c r="U589" s="1470"/>
      <c r="W589" s="84"/>
    </row>
    <row r="590" spans="1:23" ht="18.75" customHeight="1" thickBot="1" x14ac:dyDescent="0.2">
      <c r="A590" s="191"/>
      <c r="B590" s="1122"/>
      <c r="C590" s="1122"/>
      <c r="D590" s="1095"/>
      <c r="E590" s="1122"/>
      <c r="F590" s="188" t="s">
        <v>1032</v>
      </c>
      <c r="G590" s="1661" t="s">
        <v>1793</v>
      </c>
      <c r="H590" s="1661"/>
      <c r="I590" s="1661"/>
      <c r="J590" s="1661"/>
      <c r="K590" s="1661"/>
      <c r="L590" s="1662"/>
      <c r="M590" s="85" t="s">
        <v>39</v>
      </c>
      <c r="N590" s="8"/>
      <c r="O590" s="168" t="s">
        <v>587</v>
      </c>
      <c r="P590" s="421">
        <v>590</v>
      </c>
      <c r="Q590" s="422" t="str">
        <f t="shared" si="115"/>
        <v/>
      </c>
      <c r="R590" s="434"/>
      <c r="S590" s="1289" t="str">
        <f t="shared" si="116"/>
        <v/>
      </c>
      <c r="T590" s="227"/>
      <c r="U590" s="1470"/>
      <c r="W590" s="84"/>
    </row>
    <row r="591" spans="1:23" ht="54" customHeight="1" thickBot="1" x14ac:dyDescent="0.2">
      <c r="A591" s="191"/>
      <c r="B591" s="1122"/>
      <c r="C591" s="1122"/>
      <c r="D591" s="1095"/>
      <c r="E591" s="1100" t="s">
        <v>55</v>
      </c>
      <c r="F591" s="1676" t="s">
        <v>1950</v>
      </c>
      <c r="G591" s="1658"/>
      <c r="H591" s="1658"/>
      <c r="I591" s="1658"/>
      <c r="J591" s="1658"/>
      <c r="K591" s="1658"/>
      <c r="L591" s="1659"/>
      <c r="M591" s="119" t="s">
        <v>39</v>
      </c>
      <c r="N591" s="8"/>
      <c r="O591" s="205" t="s">
        <v>587</v>
      </c>
      <c r="P591" s="421">
        <v>591</v>
      </c>
      <c r="Q591" s="422" t="str">
        <f t="shared" si="115"/>
        <v/>
      </c>
      <c r="R591" s="434"/>
      <c r="S591" s="1289" t="str">
        <f t="shared" si="116"/>
        <v/>
      </c>
      <c r="T591" s="227"/>
      <c r="U591" s="1470"/>
      <c r="W591" s="84"/>
    </row>
    <row r="592" spans="1:23" ht="13.5" customHeight="1" thickBot="1" x14ac:dyDescent="0.2">
      <c r="A592" s="191"/>
      <c r="B592" s="1122"/>
      <c r="C592" s="1122"/>
      <c r="D592" s="1095"/>
      <c r="E592" s="1102"/>
      <c r="F592" s="1293"/>
      <c r="G592" s="1663" t="s">
        <v>2231</v>
      </c>
      <c r="H592" s="1661"/>
      <c r="I592" s="1661"/>
      <c r="J592" s="1661"/>
      <c r="K592" s="1661"/>
      <c r="L592" s="1662"/>
      <c r="M592" s="106" t="s">
        <v>48</v>
      </c>
      <c r="N592" s="1524" t="s">
        <v>292</v>
      </c>
      <c r="O592" s="440"/>
      <c r="P592" s="421">
        <v>592</v>
      </c>
      <c r="S592" s="434"/>
      <c r="T592" s="227"/>
      <c r="U592" s="1470"/>
      <c r="W592" s="84"/>
    </row>
    <row r="593" spans="1:23" ht="36" customHeight="1" thickBot="1" x14ac:dyDescent="0.2">
      <c r="A593" s="191"/>
      <c r="B593" s="1122"/>
      <c r="C593" s="1122"/>
      <c r="D593" s="1095"/>
      <c r="E593" s="1093" t="s">
        <v>1033</v>
      </c>
      <c r="F593" s="1661" t="s">
        <v>1034</v>
      </c>
      <c r="G593" s="1661"/>
      <c r="H593" s="1661"/>
      <c r="I593" s="1661"/>
      <c r="J593" s="1661"/>
      <c r="K593" s="1661"/>
      <c r="L593" s="1662"/>
      <c r="M593" s="85" t="s">
        <v>1035</v>
      </c>
      <c r="N593" s="8"/>
      <c r="O593" s="168" t="s">
        <v>587</v>
      </c>
      <c r="P593" s="421">
        <v>593</v>
      </c>
      <c r="Q593" s="422" t="str">
        <f>IF(COUNTBLANK($W$5:$W$12)=8,"",IF($L$4="地域がん診療病院",IF(N593="","未入力あり","✔"),""))</f>
        <v/>
      </c>
      <c r="R593" s="434"/>
      <c r="S593" s="1289" t="str">
        <f t="shared" ref="S593" si="117">IF(N593="","",IF(N593="はい","○","×"))</f>
        <v/>
      </c>
      <c r="T593" s="227"/>
      <c r="U593" s="1470"/>
      <c r="W593" s="84"/>
    </row>
    <row r="594" spans="1:23" ht="12" customHeight="1" thickBot="1" x14ac:dyDescent="0.2">
      <c r="A594" s="191"/>
      <c r="B594" s="1122"/>
      <c r="C594" s="1122"/>
      <c r="D594" s="1095"/>
      <c r="E594" s="192" t="s">
        <v>97</v>
      </c>
      <c r="F594" s="1661" t="s">
        <v>1036</v>
      </c>
      <c r="G594" s="1661"/>
      <c r="H594" s="1661"/>
      <c r="I594" s="1661"/>
      <c r="J594" s="1661"/>
      <c r="K594" s="1661"/>
      <c r="L594" s="1661"/>
      <c r="M594" s="123"/>
      <c r="N594" s="104"/>
      <c r="O594" s="439"/>
      <c r="P594" s="421">
        <v>594</v>
      </c>
      <c r="S594" s="434"/>
      <c r="T594" s="227"/>
      <c r="U594" s="1470"/>
      <c r="W594" s="84"/>
    </row>
    <row r="595" spans="1:23" ht="24" customHeight="1" thickBot="1" x14ac:dyDescent="0.2">
      <c r="A595" s="191"/>
      <c r="B595" s="1122"/>
      <c r="C595" s="1122"/>
      <c r="D595" s="1095"/>
      <c r="E595" s="1122"/>
      <c r="F595" s="188" t="s">
        <v>61</v>
      </c>
      <c r="G595" s="1680" t="s">
        <v>1037</v>
      </c>
      <c r="H595" s="1680"/>
      <c r="I595" s="1680"/>
      <c r="J595" s="1680"/>
      <c r="K595" s="1680"/>
      <c r="L595" s="1681"/>
      <c r="M595" s="85" t="s">
        <v>1035</v>
      </c>
      <c r="N595" s="8"/>
      <c r="O595" s="168" t="s">
        <v>587</v>
      </c>
      <c r="P595" s="421">
        <v>595</v>
      </c>
      <c r="Q595" s="422" t="str">
        <f t="shared" ref="Q595:Q599" si="118">IF(COUNTBLANK($W$5:$W$12)=8,"",IF($L$4="地域がん診療病院",IF(N595="","未入力あり","✔"),""))</f>
        <v/>
      </c>
      <c r="R595" s="434"/>
      <c r="S595" s="1289" t="str">
        <f t="shared" ref="S595:S599" si="119">IF(N595="","",IF(N595="はい","○","×"))</f>
        <v/>
      </c>
      <c r="T595" s="227"/>
      <c r="U595" s="1470"/>
      <c r="W595" s="84"/>
    </row>
    <row r="596" spans="1:23" ht="24" customHeight="1" thickBot="1" x14ac:dyDescent="0.2">
      <c r="A596" s="191"/>
      <c r="B596" s="1122"/>
      <c r="C596" s="1122"/>
      <c r="D596" s="1095"/>
      <c r="E596" s="1122"/>
      <c r="F596" s="188" t="s">
        <v>1038</v>
      </c>
      <c r="G596" s="1680" t="s">
        <v>1794</v>
      </c>
      <c r="H596" s="1680"/>
      <c r="I596" s="1680"/>
      <c r="J596" s="1680"/>
      <c r="K596" s="1680"/>
      <c r="L596" s="1681"/>
      <c r="M596" s="85" t="s">
        <v>1039</v>
      </c>
      <c r="N596" s="8"/>
      <c r="O596" s="168" t="s">
        <v>587</v>
      </c>
      <c r="P596" s="421">
        <v>596</v>
      </c>
      <c r="Q596" s="422" t="str">
        <f t="shared" si="118"/>
        <v/>
      </c>
      <c r="R596" s="434"/>
      <c r="S596" s="1289" t="str">
        <f t="shared" si="119"/>
        <v/>
      </c>
      <c r="T596" s="227"/>
      <c r="U596" s="1470"/>
      <c r="W596" s="84"/>
    </row>
    <row r="597" spans="1:23" ht="35.25" customHeight="1" thickBot="1" x14ac:dyDescent="0.2">
      <c r="A597" s="191"/>
      <c r="B597" s="1122"/>
      <c r="C597" s="1122"/>
      <c r="D597" s="1095"/>
      <c r="E597" s="1122"/>
      <c r="F597" s="1113" t="s">
        <v>1040</v>
      </c>
      <c r="G597" s="1680" t="s">
        <v>1795</v>
      </c>
      <c r="H597" s="1680"/>
      <c r="I597" s="1680"/>
      <c r="J597" s="1680"/>
      <c r="K597" s="1680"/>
      <c r="L597" s="1681"/>
      <c r="M597" s="208" t="s">
        <v>1041</v>
      </c>
      <c r="N597" s="8"/>
      <c r="O597" s="168" t="s">
        <v>587</v>
      </c>
      <c r="P597" s="421">
        <v>597</v>
      </c>
      <c r="Q597" s="422" t="str">
        <f t="shared" si="118"/>
        <v/>
      </c>
      <c r="R597" s="434"/>
      <c r="S597" s="1289" t="str">
        <f t="shared" si="119"/>
        <v/>
      </c>
      <c r="T597" s="227"/>
      <c r="U597" s="1470"/>
      <c r="W597" s="84"/>
    </row>
    <row r="598" spans="1:23" ht="13.5" customHeight="1" thickBot="1" x14ac:dyDescent="0.2">
      <c r="A598" s="191"/>
      <c r="B598" s="1122"/>
      <c r="C598" s="1122"/>
      <c r="D598" s="1095"/>
      <c r="E598" s="1093" t="s">
        <v>98</v>
      </c>
      <c r="F598" s="1661" t="s">
        <v>921</v>
      </c>
      <c r="G598" s="1661"/>
      <c r="H598" s="1661"/>
      <c r="I598" s="1661"/>
      <c r="J598" s="1661"/>
      <c r="K598" s="1661"/>
      <c r="L598" s="1662"/>
      <c r="M598" s="85" t="s">
        <v>1042</v>
      </c>
      <c r="N598" s="8"/>
      <c r="O598" s="206" t="s">
        <v>587</v>
      </c>
      <c r="P598" s="421">
        <v>598</v>
      </c>
      <c r="Q598" s="422" t="str">
        <f t="shared" si="118"/>
        <v/>
      </c>
      <c r="R598" s="434"/>
      <c r="S598" s="1289" t="str">
        <f t="shared" si="119"/>
        <v/>
      </c>
      <c r="T598" s="227"/>
      <c r="U598" s="1470"/>
      <c r="W598" s="84"/>
    </row>
    <row r="599" spans="1:23" ht="27" customHeight="1" thickBot="1" x14ac:dyDescent="0.2">
      <c r="A599" s="191"/>
      <c r="B599" s="1122"/>
      <c r="C599" s="1122"/>
      <c r="D599" s="1095"/>
      <c r="E599" s="1100" t="s">
        <v>1114</v>
      </c>
      <c r="F599" s="1676" t="s">
        <v>1951</v>
      </c>
      <c r="G599" s="1658"/>
      <c r="H599" s="1658"/>
      <c r="I599" s="1658"/>
      <c r="J599" s="1658"/>
      <c r="K599" s="1658"/>
      <c r="L599" s="1659"/>
      <c r="M599" s="85" t="s">
        <v>39</v>
      </c>
      <c r="N599" s="8"/>
      <c r="O599" s="206" t="s">
        <v>587</v>
      </c>
      <c r="P599" s="421">
        <v>599</v>
      </c>
      <c r="Q599" s="422" t="str">
        <f t="shared" si="118"/>
        <v/>
      </c>
      <c r="R599" s="434"/>
      <c r="S599" s="1289" t="str">
        <f t="shared" si="119"/>
        <v/>
      </c>
      <c r="T599" s="227"/>
      <c r="U599" s="1470"/>
      <c r="W599" s="84"/>
    </row>
    <row r="600" spans="1:23" ht="27" customHeight="1" thickBot="1" x14ac:dyDescent="0.2">
      <c r="A600" s="191"/>
      <c r="B600" s="1122"/>
      <c r="C600" s="1122"/>
      <c r="D600" s="1095"/>
      <c r="E600" s="1103"/>
      <c r="F600" s="1335"/>
      <c r="G600" s="1657" t="s">
        <v>1912</v>
      </c>
      <c r="H600" s="1658"/>
      <c r="I600" s="1658"/>
      <c r="J600" s="1658"/>
      <c r="K600" s="1658"/>
      <c r="L600" s="1659"/>
      <c r="M600" s="119" t="s">
        <v>48</v>
      </c>
      <c r="N600" s="1660"/>
      <c r="O600" s="1656"/>
      <c r="P600" s="421">
        <v>600</v>
      </c>
      <c r="S600" s="434"/>
      <c r="T600" s="227"/>
      <c r="U600" s="1470"/>
      <c r="W600" s="84"/>
    </row>
    <row r="601" spans="1:23" ht="20.100000000000001" customHeight="1" thickBot="1" x14ac:dyDescent="0.2">
      <c r="A601" s="191"/>
      <c r="B601" s="1122"/>
      <c r="C601" s="1122"/>
      <c r="D601" s="1095"/>
      <c r="E601" s="1094" t="s">
        <v>1115</v>
      </c>
      <c r="F601" s="1661" t="s">
        <v>734</v>
      </c>
      <c r="G601" s="1661"/>
      <c r="H601" s="1661"/>
      <c r="I601" s="1661"/>
      <c r="J601" s="1661"/>
      <c r="K601" s="1661"/>
      <c r="L601" s="1662"/>
      <c r="M601" s="119" t="s">
        <v>1039</v>
      </c>
      <c r="N601" s="8"/>
      <c r="O601" s="206" t="s">
        <v>587</v>
      </c>
      <c r="P601" s="421">
        <v>601</v>
      </c>
      <c r="Q601" s="422" t="str">
        <f t="shared" ref="Q601:Q603" si="120">IF(COUNTBLANK($W$5:$W$12)=8,"",IF($L$4="地域がん診療病院",IF(N601="","未入力あり","✔"),""))</f>
        <v/>
      </c>
      <c r="R601" s="434"/>
      <c r="S601" s="1289" t="str">
        <f t="shared" ref="S601:S602" si="121">IF(N601="","",IF(N601="はい","○","×"))</f>
        <v/>
      </c>
      <c r="T601" s="227"/>
      <c r="U601" s="1470"/>
      <c r="W601" s="84"/>
    </row>
    <row r="602" spans="1:23" ht="18.75" customHeight="1" thickBot="1" x14ac:dyDescent="0.2">
      <c r="A602" s="191"/>
      <c r="B602" s="1122"/>
      <c r="C602" s="1122"/>
      <c r="D602" s="1095"/>
      <c r="E602" s="194" t="s">
        <v>1019</v>
      </c>
      <c r="F602" s="1677" t="s">
        <v>922</v>
      </c>
      <c r="G602" s="1678"/>
      <c r="H602" s="1678"/>
      <c r="I602" s="1678"/>
      <c r="J602" s="1678"/>
      <c r="K602" s="1678"/>
      <c r="L602" s="1679"/>
      <c r="M602" s="119" t="s">
        <v>39</v>
      </c>
      <c r="N602" s="8"/>
      <c r="O602" s="206" t="s">
        <v>587</v>
      </c>
      <c r="P602" s="421">
        <v>602</v>
      </c>
      <c r="Q602" s="422" t="str">
        <f t="shared" si="120"/>
        <v/>
      </c>
      <c r="R602" s="434"/>
      <c r="S602" s="1289" t="str">
        <f t="shared" si="121"/>
        <v/>
      </c>
      <c r="T602" s="227"/>
      <c r="U602" s="1470"/>
      <c r="W602" s="84"/>
    </row>
    <row r="603" spans="1:23" ht="14.25" customHeight="1" thickBot="1" x14ac:dyDescent="0.2">
      <c r="A603" s="191"/>
      <c r="B603" s="1122"/>
      <c r="C603" s="1122"/>
      <c r="D603" s="1095"/>
      <c r="E603" s="1102"/>
      <c r="F603" s="1095"/>
      <c r="G603" s="1675" t="s">
        <v>1904</v>
      </c>
      <c r="H603" s="1661"/>
      <c r="I603" s="1661"/>
      <c r="J603" s="1661"/>
      <c r="K603" s="1661"/>
      <c r="L603" s="1662"/>
      <c r="M603" s="85" t="s">
        <v>78</v>
      </c>
      <c r="N603" s="8"/>
      <c r="O603" s="168" t="s">
        <v>587</v>
      </c>
      <c r="P603" s="421">
        <v>603</v>
      </c>
      <c r="Q603" s="422" t="str">
        <f t="shared" si="120"/>
        <v/>
      </c>
      <c r="R603" s="434"/>
      <c r="S603" s="434"/>
      <c r="T603" s="227"/>
      <c r="U603" s="1470"/>
      <c r="W603" s="84"/>
    </row>
    <row r="604" spans="1:23" ht="13.5" customHeight="1" thickBot="1" x14ac:dyDescent="0.2">
      <c r="A604" s="191"/>
      <c r="B604" s="1122"/>
      <c r="C604" s="1122"/>
      <c r="D604" s="1095"/>
      <c r="E604" s="1103"/>
      <c r="F604" s="1096"/>
      <c r="G604" s="1099"/>
      <c r="H604" s="1707" t="s">
        <v>2232</v>
      </c>
      <c r="I604" s="1707"/>
      <c r="J604" s="1707"/>
      <c r="K604" s="1707"/>
      <c r="L604" s="1708"/>
      <c r="M604" s="106" t="s">
        <v>1043</v>
      </c>
      <c r="N604" s="1524" t="s">
        <v>293</v>
      </c>
      <c r="O604" s="441"/>
      <c r="P604" s="421">
        <v>604</v>
      </c>
      <c r="S604" s="434"/>
      <c r="T604" s="227"/>
      <c r="U604" s="1470"/>
      <c r="W604" s="84"/>
    </row>
    <row r="605" spans="1:23" ht="15.75" customHeight="1" x14ac:dyDescent="0.15">
      <c r="A605" s="191"/>
      <c r="B605" s="1122"/>
      <c r="C605" s="1122"/>
      <c r="D605" s="1255" t="s">
        <v>1604</v>
      </c>
      <c r="E605" s="1213"/>
      <c r="F605" s="1252"/>
      <c r="G605" s="1177"/>
      <c r="H605" s="189"/>
      <c r="I605" s="189"/>
      <c r="J605" s="189"/>
      <c r="K605" s="189"/>
      <c r="L605" s="189"/>
      <c r="M605" s="97"/>
      <c r="N605" s="171" t="s">
        <v>447</v>
      </c>
      <c r="O605" s="99" t="s">
        <v>447</v>
      </c>
      <c r="P605" s="421">
        <v>605</v>
      </c>
      <c r="S605" s="434"/>
      <c r="T605" s="227"/>
      <c r="U605" s="1470"/>
      <c r="W605" s="84"/>
    </row>
    <row r="606" spans="1:23" ht="14.25" customHeight="1" thickBot="1" x14ac:dyDescent="0.2">
      <c r="A606" s="191"/>
      <c r="B606" s="1122"/>
      <c r="C606" s="1122"/>
      <c r="D606" s="1175" t="s">
        <v>745</v>
      </c>
      <c r="E606" s="1102"/>
      <c r="F606" s="1205"/>
      <c r="G606" s="1207"/>
      <c r="H606" s="84"/>
      <c r="I606" s="1237"/>
      <c r="J606" s="1237"/>
      <c r="K606" s="1237"/>
      <c r="L606" s="1237"/>
      <c r="M606" s="123"/>
      <c r="N606" s="461"/>
      <c r="O606" s="439"/>
      <c r="P606" s="421">
        <v>606</v>
      </c>
      <c r="S606" s="434"/>
      <c r="T606" s="227"/>
      <c r="U606" s="1470"/>
      <c r="W606" s="84"/>
    </row>
    <row r="607" spans="1:23" ht="40.5" customHeight="1" thickBot="1" x14ac:dyDescent="0.2">
      <c r="A607" s="191"/>
      <c r="B607" s="1122"/>
      <c r="C607" s="1122"/>
      <c r="D607" s="1095"/>
      <c r="E607" s="1226" t="s">
        <v>49</v>
      </c>
      <c r="F607" s="1676" t="s">
        <v>1886</v>
      </c>
      <c r="G607" s="1658"/>
      <c r="H607" s="1658"/>
      <c r="I607" s="1658"/>
      <c r="J607" s="1658"/>
      <c r="K607" s="1658"/>
      <c r="L607" s="1659"/>
      <c r="M607" s="85" t="s">
        <v>39</v>
      </c>
      <c r="N607" s="8"/>
      <c r="O607" s="168" t="s">
        <v>587</v>
      </c>
      <c r="P607" s="421">
        <v>607</v>
      </c>
      <c r="Q607" s="422" t="str">
        <f>IF(COUNTBLANK($W$5:$W$12)=8,"",IF($L$4="地域がん診療病院",IF(N607="","未入力あり","✔"),""))</f>
        <v/>
      </c>
      <c r="R607" s="434"/>
      <c r="S607" s="1289" t="str">
        <f t="shared" ref="S607" si="122">IF(N607="","",IF(N607="はい","○","×"))</f>
        <v/>
      </c>
      <c r="T607" s="227"/>
      <c r="U607" s="1470"/>
      <c r="W607" s="84"/>
    </row>
    <row r="608" spans="1:23" ht="13.5" customHeight="1" thickBot="1" x14ac:dyDescent="0.2">
      <c r="A608" s="191"/>
      <c r="B608" s="1122"/>
      <c r="C608" s="1122"/>
      <c r="D608" s="1095"/>
      <c r="E608" s="1102"/>
      <c r="F608" s="1095"/>
      <c r="G608" s="1663" t="s">
        <v>2233</v>
      </c>
      <c r="H608" s="1661"/>
      <c r="I608" s="1661"/>
      <c r="J608" s="1661"/>
      <c r="K608" s="1661"/>
      <c r="L608" s="1662"/>
      <c r="M608" s="106" t="s">
        <v>1674</v>
      </c>
      <c r="N608" s="1524" t="s">
        <v>294</v>
      </c>
      <c r="O608" s="441"/>
      <c r="P608" s="421">
        <v>608</v>
      </c>
      <c r="S608" s="434"/>
      <c r="T608" s="227"/>
      <c r="U608" s="1470"/>
      <c r="W608" s="84"/>
    </row>
    <row r="609" spans="1:23" ht="25.15" customHeight="1" thickBot="1" x14ac:dyDescent="0.2">
      <c r="A609" s="191"/>
      <c r="B609" s="1122"/>
      <c r="C609" s="1122"/>
      <c r="D609" s="1095"/>
      <c r="E609" s="1207" t="s">
        <v>1048</v>
      </c>
      <c r="F609" s="1661" t="s">
        <v>1049</v>
      </c>
      <c r="G609" s="1661"/>
      <c r="H609" s="1661"/>
      <c r="I609" s="1661"/>
      <c r="J609" s="1661"/>
      <c r="K609" s="1661"/>
      <c r="L609" s="1662"/>
      <c r="M609" s="85" t="s">
        <v>1044</v>
      </c>
      <c r="N609" s="8"/>
      <c r="O609" s="168" t="s">
        <v>587</v>
      </c>
      <c r="P609" s="421">
        <v>609</v>
      </c>
      <c r="Q609" s="422" t="str">
        <f>IF(COUNTBLANK($W$5:$W$12)=8,"",IF($L$4="地域がん診療病院",IF(N609="","未入力あり","✔"),""))</f>
        <v/>
      </c>
      <c r="R609" s="434"/>
      <c r="S609" s="1289" t="str">
        <f t="shared" ref="S609:S610" si="123">IF(N609="","",IF(N609="はい","○","×"))</f>
        <v/>
      </c>
      <c r="T609" s="227"/>
      <c r="U609" s="1470"/>
      <c r="W609" s="84"/>
    </row>
    <row r="610" spans="1:23" ht="13.5" customHeight="1" thickBot="1" x14ac:dyDescent="0.2">
      <c r="A610" s="191"/>
      <c r="B610" s="1122"/>
      <c r="C610" s="1122"/>
      <c r="D610" s="1095"/>
      <c r="E610" s="1226" t="s">
        <v>1050</v>
      </c>
      <c r="F610" s="1680" t="s">
        <v>1051</v>
      </c>
      <c r="G610" s="1680"/>
      <c r="H610" s="1680"/>
      <c r="I610" s="1680"/>
      <c r="J610" s="1680"/>
      <c r="K610" s="1680"/>
      <c r="L610" s="1681"/>
      <c r="M610" s="85" t="s">
        <v>1044</v>
      </c>
      <c r="N610" s="8"/>
      <c r="O610" s="168" t="s">
        <v>587</v>
      </c>
      <c r="P610" s="421">
        <v>610</v>
      </c>
      <c r="Q610" s="422" t="str">
        <f>IF(COUNTBLANK($W$5:$W$12)=8,"",IF($L$4="地域がん診療病院",IF(N610="","未入力あり","✔"),""))</f>
        <v/>
      </c>
      <c r="R610" s="434"/>
      <c r="S610" s="1289" t="str">
        <f t="shared" si="123"/>
        <v/>
      </c>
      <c r="T610" s="227"/>
      <c r="U610" s="1470"/>
      <c r="W610" s="84"/>
    </row>
    <row r="611" spans="1:23" ht="27" customHeight="1" thickBot="1" x14ac:dyDescent="0.2">
      <c r="A611" s="191"/>
      <c r="B611" s="1122"/>
      <c r="C611" s="1122"/>
      <c r="D611" s="1095"/>
      <c r="E611" s="1103"/>
      <c r="F611" s="1096"/>
      <c r="G611" s="1657" t="s">
        <v>1912</v>
      </c>
      <c r="H611" s="1658"/>
      <c r="I611" s="1658"/>
      <c r="J611" s="1658"/>
      <c r="K611" s="1658"/>
      <c r="L611" s="1659"/>
      <c r="M611" s="119" t="s">
        <v>1047</v>
      </c>
      <c r="N611" s="1660"/>
      <c r="O611" s="1656"/>
      <c r="P611" s="421">
        <v>611</v>
      </c>
      <c r="Q611" s="3"/>
      <c r="R611" s="857"/>
      <c r="S611" s="434"/>
      <c r="T611" s="227"/>
      <c r="U611" s="1470"/>
      <c r="W611" s="84"/>
    </row>
    <row r="612" spans="1:23" ht="24" customHeight="1" thickBot="1" x14ac:dyDescent="0.2">
      <c r="A612" s="191"/>
      <c r="B612" s="1122"/>
      <c r="C612" s="1122"/>
      <c r="D612" s="1095"/>
      <c r="E612" s="1207" t="s">
        <v>1052</v>
      </c>
      <c r="F612" s="1680" t="s">
        <v>1053</v>
      </c>
      <c r="G612" s="1680"/>
      <c r="H612" s="1680"/>
      <c r="I612" s="1680"/>
      <c r="J612" s="1680"/>
      <c r="K612" s="1680"/>
      <c r="L612" s="1681"/>
      <c r="M612" s="85" t="s">
        <v>1909</v>
      </c>
      <c r="N612" s="8"/>
      <c r="O612" s="168" t="s">
        <v>587</v>
      </c>
      <c r="P612" s="421">
        <v>612</v>
      </c>
      <c r="Q612" s="422" t="str">
        <f>IF(COUNTBLANK($W$5:$W$12)=8,"",IF($L$4="地域がん診療病院",IF(N612="","未入力あり","✔"),""))</f>
        <v/>
      </c>
      <c r="R612" s="434"/>
      <c r="S612" s="1289" t="str">
        <f t="shared" ref="S612:S614" si="124">IF(N612="","",IF(N612="はい","○","×"))</f>
        <v/>
      </c>
      <c r="T612" s="227"/>
      <c r="U612" s="1470"/>
      <c r="W612" s="84"/>
    </row>
    <row r="613" spans="1:23" ht="34.15" customHeight="1" thickBot="1" x14ac:dyDescent="0.2">
      <c r="A613" s="191"/>
      <c r="B613" s="1122"/>
      <c r="C613" s="1122"/>
      <c r="D613" s="1095"/>
      <c r="E613" s="1207" t="s">
        <v>1054</v>
      </c>
      <c r="F613" s="1680" t="s">
        <v>190</v>
      </c>
      <c r="G613" s="1680"/>
      <c r="H613" s="1680"/>
      <c r="I613" s="1680"/>
      <c r="J613" s="1680"/>
      <c r="K613" s="1680"/>
      <c r="L613" s="1681"/>
      <c r="M613" s="85" t="s">
        <v>1044</v>
      </c>
      <c r="N613" s="8"/>
      <c r="O613" s="168" t="s">
        <v>587</v>
      </c>
      <c r="P613" s="421">
        <v>613</v>
      </c>
      <c r="Q613" s="422" t="str">
        <f>IF(COUNTBLANK($W$5:$W$12)=8,"",IF($L$4="地域がん診療病院",IF(N613="","未入力あり","✔"),""))</f>
        <v/>
      </c>
      <c r="R613" s="434"/>
      <c r="S613" s="1289" t="str">
        <f t="shared" si="124"/>
        <v/>
      </c>
      <c r="T613" s="227"/>
      <c r="U613" s="1470"/>
      <c r="W613" s="84"/>
    </row>
    <row r="614" spans="1:23" ht="35.25" customHeight="1" thickBot="1" x14ac:dyDescent="0.2">
      <c r="A614" s="191"/>
      <c r="B614" s="1122"/>
      <c r="C614" s="1122"/>
      <c r="D614" s="1095"/>
      <c r="E614" s="1110" t="s">
        <v>1055</v>
      </c>
      <c r="F614" s="1680" t="s">
        <v>1796</v>
      </c>
      <c r="G614" s="1680"/>
      <c r="H614" s="1680"/>
      <c r="I614" s="1680"/>
      <c r="J614" s="1680"/>
      <c r="K614" s="1680"/>
      <c r="L614" s="1681"/>
      <c r="M614" s="85" t="s">
        <v>1044</v>
      </c>
      <c r="N614" s="8"/>
      <c r="O614" s="168" t="s">
        <v>587</v>
      </c>
      <c r="P614" s="421">
        <v>614</v>
      </c>
      <c r="Q614" s="422" t="str">
        <f>IF(COUNTBLANK($W$5:$W$12)=8,"",IF($L$4="地域がん診療病院",IF(N614="","未入力あり","✔"),""))</f>
        <v/>
      </c>
      <c r="R614" s="434"/>
      <c r="S614" s="1289" t="str">
        <f t="shared" si="124"/>
        <v/>
      </c>
      <c r="T614" s="227"/>
      <c r="U614" s="1470"/>
      <c r="W614" s="84"/>
    </row>
    <row r="615" spans="1:23" ht="13.5" customHeight="1" thickBot="1" x14ac:dyDescent="0.2">
      <c r="A615" s="191"/>
      <c r="B615" s="1122"/>
      <c r="C615" s="1122"/>
      <c r="D615" s="1095"/>
      <c r="E615" s="1103"/>
      <c r="F615" s="1096"/>
      <c r="G615" s="1663" t="s">
        <v>2234</v>
      </c>
      <c r="H615" s="1661"/>
      <c r="I615" s="1661"/>
      <c r="J615" s="1661"/>
      <c r="K615" s="1661"/>
      <c r="L615" s="1662"/>
      <c r="M615" s="106" t="s">
        <v>1224</v>
      </c>
      <c r="N615" s="1524" t="s">
        <v>295</v>
      </c>
      <c r="O615" s="443"/>
      <c r="P615" s="421">
        <v>615</v>
      </c>
      <c r="S615" s="434"/>
      <c r="T615" s="227"/>
      <c r="U615" s="1470"/>
      <c r="W615" s="84"/>
    </row>
    <row r="616" spans="1:23" ht="24" customHeight="1" thickBot="1" x14ac:dyDescent="0.2">
      <c r="A616" s="191"/>
      <c r="B616" s="1122"/>
      <c r="C616" s="1122"/>
      <c r="D616" s="1095"/>
      <c r="E616" s="190" t="s">
        <v>1056</v>
      </c>
      <c r="F616" s="1676" t="s">
        <v>1932</v>
      </c>
      <c r="G616" s="1676"/>
      <c r="H616" s="1676"/>
      <c r="I616" s="1676"/>
      <c r="J616" s="1676"/>
      <c r="K616" s="1676"/>
      <c r="L616" s="1693"/>
      <c r="M616" s="85" t="s">
        <v>1044</v>
      </c>
      <c r="N616" s="8"/>
      <c r="O616" s="168" t="s">
        <v>587</v>
      </c>
      <c r="P616" s="421">
        <v>616</v>
      </c>
      <c r="Q616" s="422" t="str">
        <f>IF(COUNTBLANK($W$5:$W$12)=8,"",IF($L$4="地域がん診療病院",IF(N616="","未入力あり","✔"),""))</f>
        <v/>
      </c>
      <c r="R616" s="434"/>
      <c r="S616" s="1289" t="str">
        <f t="shared" ref="S616:S618" si="125">IF(N616="","",IF(N616="はい","○","×"))</f>
        <v/>
      </c>
      <c r="T616" s="227"/>
      <c r="U616" s="1470"/>
      <c r="W616" s="84"/>
    </row>
    <row r="617" spans="1:23" ht="24" customHeight="1" thickBot="1" x14ac:dyDescent="0.2">
      <c r="A617" s="191"/>
      <c r="B617" s="1122"/>
      <c r="C617" s="1122"/>
      <c r="D617" s="1095"/>
      <c r="E617" s="1226" t="s">
        <v>1045</v>
      </c>
      <c r="F617" s="1680" t="s">
        <v>1739</v>
      </c>
      <c r="G617" s="1680"/>
      <c r="H617" s="1680"/>
      <c r="I617" s="1680"/>
      <c r="J617" s="1680"/>
      <c r="K617" s="1680"/>
      <c r="L617" s="1681"/>
      <c r="M617" s="85" t="s">
        <v>1044</v>
      </c>
      <c r="N617" s="8"/>
      <c r="O617" s="168" t="s">
        <v>587</v>
      </c>
      <c r="P617" s="421">
        <v>617</v>
      </c>
      <c r="Q617" s="422" t="str">
        <f>IF(COUNTBLANK($W$5:$W$12)=8,"",IF($L$4="地域がん診療病院",IF(N617="","未入力あり","✔"),""))</f>
        <v/>
      </c>
      <c r="R617" s="434"/>
      <c r="S617" s="1289" t="str">
        <f t="shared" si="125"/>
        <v/>
      </c>
      <c r="T617" s="227"/>
      <c r="U617" s="1470"/>
      <c r="W617" s="84"/>
    </row>
    <row r="618" spans="1:23" ht="13.5" customHeight="1" thickBot="1" x14ac:dyDescent="0.2">
      <c r="A618" s="191"/>
      <c r="B618" s="1122"/>
      <c r="C618" s="1122"/>
      <c r="D618" s="1095"/>
      <c r="E618" s="1102"/>
      <c r="F618" s="1095"/>
      <c r="G618" s="1663" t="s">
        <v>1046</v>
      </c>
      <c r="H618" s="1661"/>
      <c r="I618" s="1661"/>
      <c r="J618" s="1661"/>
      <c r="K618" s="1661"/>
      <c r="L618" s="1662"/>
      <c r="M618" s="85" t="s">
        <v>1909</v>
      </c>
      <c r="N618" s="8"/>
      <c r="O618" s="168" t="s">
        <v>587</v>
      </c>
      <c r="P618" s="421">
        <v>618</v>
      </c>
      <c r="Q618" s="422" t="str">
        <f>IF(COUNTBLANK($W$5:$W$12)=8,"",IF($L$4="地域がん診療病院",IF(N618="","未入力あり","✔"),""))</f>
        <v/>
      </c>
      <c r="R618" s="434"/>
      <c r="S618" s="1289" t="str">
        <f t="shared" si="125"/>
        <v/>
      </c>
      <c r="T618" s="227"/>
      <c r="U618" s="1470"/>
      <c r="W618" s="84"/>
    </row>
    <row r="619" spans="1:23" ht="13.5" customHeight="1" thickBot="1" x14ac:dyDescent="0.2">
      <c r="A619" s="191"/>
      <c r="B619" s="1122"/>
      <c r="C619" s="1122"/>
      <c r="D619" s="1095"/>
      <c r="E619" s="1103"/>
      <c r="F619" s="1096"/>
      <c r="G619" s="1663" t="s">
        <v>2235</v>
      </c>
      <c r="H619" s="1661"/>
      <c r="I619" s="1661"/>
      <c r="J619" s="1661"/>
      <c r="K619" s="1661"/>
      <c r="L619" s="1662"/>
      <c r="M619" s="106" t="s">
        <v>48</v>
      </c>
      <c r="N619" s="1524" t="s">
        <v>743</v>
      </c>
      <c r="O619" s="443"/>
      <c r="P619" s="421">
        <v>619</v>
      </c>
      <c r="S619" s="434"/>
      <c r="T619" s="227"/>
      <c r="U619" s="1470"/>
      <c r="W619" s="84"/>
    </row>
    <row r="620" spans="1:23" ht="19.149999999999999" customHeight="1" thickBot="1" x14ac:dyDescent="0.2">
      <c r="A620" s="191"/>
      <c r="B620" s="1122"/>
      <c r="C620" s="1122"/>
      <c r="D620" s="1111" t="s">
        <v>401</v>
      </c>
      <c r="E620" s="1213"/>
      <c r="F620" s="1252"/>
      <c r="G620" s="186"/>
      <c r="H620" s="189"/>
      <c r="I620" s="189"/>
      <c r="J620" s="189"/>
      <c r="K620" s="189"/>
      <c r="L620" s="189"/>
      <c r="M620" s="97"/>
      <c r="N620" s="126" t="s">
        <v>454</v>
      </c>
      <c r="O620" s="125" t="s">
        <v>454</v>
      </c>
      <c r="P620" s="421">
        <v>620</v>
      </c>
      <c r="S620" s="434"/>
      <c r="T620" s="227"/>
      <c r="U620" s="1470"/>
      <c r="W620" s="84"/>
    </row>
    <row r="621" spans="1:23" ht="40.5" customHeight="1" thickBot="1" x14ac:dyDescent="0.2">
      <c r="A621" s="191"/>
      <c r="B621" s="1122"/>
      <c r="C621" s="1122"/>
      <c r="D621" s="1095"/>
      <c r="E621" s="179" t="s">
        <v>265</v>
      </c>
      <c r="F621" s="1680" t="s">
        <v>1564</v>
      </c>
      <c r="G621" s="1661"/>
      <c r="H621" s="1661"/>
      <c r="I621" s="1661"/>
      <c r="J621" s="1661"/>
      <c r="K621" s="1661"/>
      <c r="L621" s="1662"/>
      <c r="M621" s="1302" t="s">
        <v>1823</v>
      </c>
      <c r="N621" s="8"/>
      <c r="O621" s="1314" t="s">
        <v>1947</v>
      </c>
      <c r="P621" s="421">
        <v>621</v>
      </c>
      <c r="Q621" s="422" t="str">
        <f>IF(COUNTBLANK($W$5:$W$12)=8,"",IF($L$4="地域がん診療病院",IF(N621="","未入力あり","✔"),""))</f>
        <v/>
      </c>
      <c r="R621" s="434"/>
      <c r="S621" s="1289" t="str">
        <f>IF(N621="","",IF(N621="いいえ","×","○"))</f>
        <v/>
      </c>
      <c r="T621" s="227"/>
      <c r="U621" s="1470"/>
      <c r="W621" s="84"/>
    </row>
    <row r="622" spans="1:23" ht="13.5" customHeight="1" thickBot="1" x14ac:dyDescent="0.2">
      <c r="A622" s="191"/>
      <c r="B622" s="1122"/>
      <c r="C622" s="1122"/>
      <c r="D622" s="1095"/>
      <c r="E622" s="1102"/>
      <c r="F622" s="1095"/>
      <c r="G622" s="1663" t="s">
        <v>1741</v>
      </c>
      <c r="H622" s="1661"/>
      <c r="I622" s="1661"/>
      <c r="J622" s="1661"/>
      <c r="K622" s="1661"/>
      <c r="L622" s="1662"/>
      <c r="M622" s="85" t="s">
        <v>1230</v>
      </c>
      <c r="N622" s="1080" t="s">
        <v>1894</v>
      </c>
      <c r="O622" s="435"/>
      <c r="P622" s="421">
        <v>622</v>
      </c>
      <c r="S622" s="434"/>
      <c r="T622" s="227"/>
      <c r="U622" s="1470"/>
      <c r="W622" s="84"/>
    </row>
    <row r="623" spans="1:23" ht="34.5" customHeight="1" thickBot="1" x14ac:dyDescent="0.2">
      <c r="A623" s="191"/>
      <c r="B623" s="1122"/>
      <c r="C623" s="1123"/>
      <c r="D623" s="1096"/>
      <c r="E623" s="188" t="s">
        <v>1633</v>
      </c>
      <c r="F623" s="1661" t="s">
        <v>372</v>
      </c>
      <c r="G623" s="1661"/>
      <c r="H623" s="1661"/>
      <c r="I623" s="1661"/>
      <c r="J623" s="1661"/>
      <c r="K623" s="1661"/>
      <c r="L623" s="1662"/>
      <c r="M623" s="85" t="s">
        <v>211</v>
      </c>
      <c r="N623" s="8"/>
      <c r="O623" s="206" t="s">
        <v>587</v>
      </c>
      <c r="P623" s="421">
        <v>623</v>
      </c>
      <c r="Q623" s="422" t="str">
        <f>IF(COUNTBLANK($W$5:$W$12)=8,"",IF($L$4="地域がん診療病院",IF(N623="","未入力あり","✔"),""))</f>
        <v/>
      </c>
      <c r="R623" s="434"/>
      <c r="S623" s="1289" t="str">
        <f t="shared" ref="S623" si="126">IF(N623="","",IF(N623="はい","○","×"))</f>
        <v/>
      </c>
      <c r="T623" s="227"/>
      <c r="U623" s="1470"/>
      <c r="W623" s="84"/>
    </row>
    <row r="624" spans="1:23" ht="12.75" customHeight="1" x14ac:dyDescent="0.15">
      <c r="A624" s="1250"/>
      <c r="B624" s="1122"/>
      <c r="C624" s="193" t="s">
        <v>402</v>
      </c>
      <c r="D624" s="193"/>
      <c r="E624" s="193"/>
      <c r="F624" s="193"/>
      <c r="G624" s="193"/>
      <c r="H624" s="184"/>
      <c r="I624" s="184"/>
      <c r="J624" s="184"/>
      <c r="K624" s="184"/>
      <c r="L624" s="184"/>
      <c r="M624" s="95"/>
      <c r="N624" s="95"/>
      <c r="O624" s="96"/>
      <c r="P624" s="421">
        <v>624</v>
      </c>
      <c r="S624" s="434"/>
      <c r="T624" s="227"/>
      <c r="U624" s="1470"/>
      <c r="W624" s="84"/>
    </row>
    <row r="625" spans="1:23" ht="47.25" customHeight="1" x14ac:dyDescent="0.15">
      <c r="A625" s="191"/>
      <c r="B625" s="1122"/>
      <c r="C625" s="1675" t="s">
        <v>1797</v>
      </c>
      <c r="D625" s="1661"/>
      <c r="E625" s="1661"/>
      <c r="F625" s="1661"/>
      <c r="G625" s="1661"/>
      <c r="H625" s="1661"/>
      <c r="I625" s="1661"/>
      <c r="J625" s="1661"/>
      <c r="K625" s="1661"/>
      <c r="L625" s="1661"/>
      <c r="M625" s="123"/>
      <c r="N625" s="123"/>
      <c r="O625" s="115"/>
      <c r="P625" s="421">
        <v>625</v>
      </c>
      <c r="S625" s="434"/>
      <c r="T625" s="227"/>
      <c r="U625" s="1470"/>
      <c r="W625" s="84"/>
    </row>
    <row r="626" spans="1:23" ht="14.25" customHeight="1" thickBot="1" x14ac:dyDescent="0.2">
      <c r="A626" s="191"/>
      <c r="B626" s="1122"/>
      <c r="C626" s="1102"/>
      <c r="D626" s="1111" t="s">
        <v>723</v>
      </c>
      <c r="E626" s="1213"/>
      <c r="F626" s="1252"/>
      <c r="G626" s="1177"/>
      <c r="H626" s="189"/>
      <c r="I626" s="189"/>
      <c r="J626" s="189"/>
      <c r="K626" s="189"/>
      <c r="L626" s="189"/>
      <c r="M626" s="97"/>
      <c r="N626" s="124" t="s">
        <v>85</v>
      </c>
      <c r="O626" s="125" t="s">
        <v>454</v>
      </c>
      <c r="P626" s="421">
        <v>626</v>
      </c>
      <c r="S626" s="434"/>
      <c r="T626" s="227"/>
      <c r="U626" s="1470"/>
      <c r="W626" s="84"/>
    </row>
    <row r="627" spans="1:23" ht="14.25" customHeight="1" thickBot="1" x14ac:dyDescent="0.2">
      <c r="A627" s="1109"/>
      <c r="B627" s="1095"/>
      <c r="C627" s="1095"/>
      <c r="D627" s="1095"/>
      <c r="E627" s="179" t="s">
        <v>265</v>
      </c>
      <c r="F627" s="1676" t="s">
        <v>2070</v>
      </c>
      <c r="G627" s="1676"/>
      <c r="H627" s="1676"/>
      <c r="I627" s="1676"/>
      <c r="J627" s="1676"/>
      <c r="K627" s="1676"/>
      <c r="L627" s="1693"/>
      <c r="M627" s="105" t="s">
        <v>76</v>
      </c>
      <c r="N627" s="403"/>
      <c r="O627" s="1315" t="s">
        <v>1057</v>
      </c>
      <c r="P627" s="421">
        <v>627</v>
      </c>
      <c r="Q627" s="422" t="str">
        <f t="shared" ref="Q627:Q643" si="127">IF(COUNTBLANK($W$5:$W$12)=8,"",IF($L$4="地域がん診療病院",IF(N627="","未入力あり","✔"),""))</f>
        <v/>
      </c>
      <c r="R627" s="434"/>
      <c r="S627" s="422" t="str">
        <f>IF(N627="","",IF(N627&gt;=1,"○","×"))</f>
        <v/>
      </c>
      <c r="T627" s="227"/>
      <c r="U627" s="1470"/>
      <c r="W627" s="84"/>
    </row>
    <row r="628" spans="1:23" ht="14.25" customHeight="1" thickBot="1" x14ac:dyDescent="0.2">
      <c r="A628" s="1109"/>
      <c r="B628" s="1095"/>
      <c r="C628" s="1095"/>
      <c r="D628" s="1095"/>
      <c r="E628" s="1103"/>
      <c r="F628" s="1096"/>
      <c r="G628" s="1092"/>
      <c r="H628" s="1194"/>
      <c r="I628" s="1194"/>
      <c r="J628" s="1194"/>
      <c r="K628" s="1194"/>
      <c r="L628" s="1312" t="s">
        <v>1888</v>
      </c>
      <c r="M628" s="119" t="s">
        <v>718</v>
      </c>
      <c r="N628" s="403"/>
      <c r="O628" s="206" t="s">
        <v>715</v>
      </c>
      <c r="P628" s="421">
        <v>628</v>
      </c>
      <c r="Q628" s="422" t="str">
        <f t="shared" si="127"/>
        <v/>
      </c>
      <c r="R628" s="434"/>
      <c r="S628" s="434"/>
      <c r="T628" s="227"/>
      <c r="U628" s="1470"/>
      <c r="W628" s="84"/>
    </row>
    <row r="629" spans="1:23" ht="14.25" customHeight="1" thickBot="1" x14ac:dyDescent="0.2">
      <c r="A629" s="1109"/>
      <c r="B629" s="1095"/>
      <c r="C629" s="1095"/>
      <c r="D629" s="1095"/>
      <c r="E629" s="1226" t="s">
        <v>577</v>
      </c>
      <c r="F629" s="1751" t="s">
        <v>2075</v>
      </c>
      <c r="G629" s="1751"/>
      <c r="H629" s="1751"/>
      <c r="I629" s="1751"/>
      <c r="J629" s="1751"/>
      <c r="K629" s="1751"/>
      <c r="L629" s="1752"/>
      <c r="M629" s="507" t="s">
        <v>48</v>
      </c>
      <c r="N629" s="8"/>
      <c r="O629" s="206" t="s">
        <v>1731</v>
      </c>
      <c r="P629" s="421">
        <v>629</v>
      </c>
      <c r="Q629" s="422" t="str">
        <f t="shared" si="127"/>
        <v/>
      </c>
      <c r="R629" s="434"/>
      <c r="S629" s="434"/>
      <c r="T629" s="227"/>
      <c r="U629" s="1470"/>
      <c r="W629" s="84"/>
    </row>
    <row r="630" spans="1:23" ht="36" customHeight="1" thickBot="1" x14ac:dyDescent="0.2">
      <c r="A630" s="1109"/>
      <c r="B630" s="1095"/>
      <c r="C630" s="1095"/>
      <c r="D630" s="1095"/>
      <c r="E630" s="1102"/>
      <c r="F630" s="82"/>
      <c r="G630" s="1675" t="s">
        <v>2071</v>
      </c>
      <c r="H630" s="1661"/>
      <c r="I630" s="1661"/>
      <c r="J630" s="1661"/>
      <c r="K630" s="1661"/>
      <c r="L630" s="1662"/>
      <c r="M630" s="1330" t="str">
        <f>IF(N629="いいえ","-",(IF(N629="はい","A","A／-")))</f>
        <v>A／-</v>
      </c>
      <c r="N630" s="403"/>
      <c r="O630" s="1316" t="s">
        <v>1889</v>
      </c>
      <c r="P630" s="421">
        <v>630</v>
      </c>
      <c r="Q630" s="422" t="str">
        <f t="shared" si="127"/>
        <v/>
      </c>
      <c r="R630" s="434"/>
      <c r="S630" s="1289" t="str">
        <f>IF(AND(M630="A",N630&gt;=1),"○",IF(OR(M630&lt;&gt;"A",AND(M630="A",N630="")),"","×"))</f>
        <v/>
      </c>
      <c r="T630" s="227"/>
      <c r="U630" s="1470"/>
      <c r="W630" s="84"/>
    </row>
    <row r="631" spans="1:23" ht="13.9" customHeight="1" thickBot="1" x14ac:dyDescent="0.2">
      <c r="A631" s="1109"/>
      <c r="B631" s="1095"/>
      <c r="C631" s="1095"/>
      <c r="D631" s="1095"/>
      <c r="E631" s="1103"/>
      <c r="F631" s="92"/>
      <c r="G631" s="1099"/>
      <c r="H631" s="1194"/>
      <c r="I631" s="1194"/>
      <c r="J631" s="1194"/>
      <c r="K631" s="1194"/>
      <c r="L631" s="1212" t="s">
        <v>717</v>
      </c>
      <c r="M631" s="119" t="s">
        <v>308</v>
      </c>
      <c r="N631" s="403"/>
      <c r="O631" s="206" t="s">
        <v>715</v>
      </c>
      <c r="P631" s="421">
        <v>631</v>
      </c>
      <c r="Q631" s="422" t="str">
        <f t="shared" si="127"/>
        <v/>
      </c>
      <c r="R631" s="434"/>
      <c r="S631" s="434"/>
      <c r="T631" s="227"/>
      <c r="U631" s="1470"/>
      <c r="W631" s="84"/>
    </row>
    <row r="632" spans="1:23" ht="13.5" customHeight="1" thickBot="1" x14ac:dyDescent="0.2">
      <c r="A632" s="1109"/>
      <c r="B632" s="1095"/>
      <c r="C632" s="1095"/>
      <c r="D632" s="1095"/>
      <c r="E632" s="179" t="s">
        <v>258</v>
      </c>
      <c r="F632" s="1676" t="s">
        <v>2072</v>
      </c>
      <c r="G632" s="1676"/>
      <c r="H632" s="1676"/>
      <c r="I632" s="1676"/>
      <c r="J632" s="1676"/>
      <c r="K632" s="1676"/>
      <c r="L632" s="1693"/>
      <c r="M632" s="105" t="s">
        <v>39</v>
      </c>
      <c r="N632" s="403"/>
      <c r="O632" s="1315" t="s">
        <v>1057</v>
      </c>
      <c r="P632" s="421">
        <v>632</v>
      </c>
      <c r="Q632" s="422" t="str">
        <f t="shared" si="127"/>
        <v/>
      </c>
      <c r="R632" s="434"/>
      <c r="S632" s="422" t="str">
        <f>IF(N632="","",IF(N632&gt;=1,"○","×"))</f>
        <v/>
      </c>
      <c r="T632" s="227"/>
      <c r="U632" s="1470"/>
      <c r="W632" s="84"/>
    </row>
    <row r="633" spans="1:23" ht="11.25" customHeight="1" thickBot="1" x14ac:dyDescent="0.2">
      <c r="A633" s="1109"/>
      <c r="B633" s="1095"/>
      <c r="C633" s="1095"/>
      <c r="D633" s="1095"/>
      <c r="E633" s="1102"/>
      <c r="F633" s="82"/>
      <c r="G633" s="1190"/>
      <c r="H633" s="1194"/>
      <c r="I633" s="1194"/>
      <c r="J633" s="1194"/>
      <c r="K633" s="1194"/>
      <c r="L633" s="1212" t="s">
        <v>736</v>
      </c>
      <c r="M633" s="119" t="s">
        <v>735</v>
      </c>
      <c r="N633" s="403"/>
      <c r="O633" s="206" t="s">
        <v>715</v>
      </c>
      <c r="P633" s="421">
        <v>633</v>
      </c>
      <c r="Q633" s="422" t="str">
        <f t="shared" si="127"/>
        <v/>
      </c>
      <c r="R633" s="434"/>
      <c r="S633" s="434"/>
      <c r="T633" s="227"/>
      <c r="U633" s="1470"/>
      <c r="W633" s="84"/>
    </row>
    <row r="634" spans="1:23" ht="13.5" customHeight="1" thickBot="1" x14ac:dyDescent="0.2">
      <c r="A634" s="1109"/>
      <c r="B634" s="1095"/>
      <c r="C634" s="1095"/>
      <c r="D634" s="1095"/>
      <c r="E634" s="1103"/>
      <c r="F634" s="92"/>
      <c r="G634" s="1663" t="s">
        <v>2074</v>
      </c>
      <c r="H634" s="1661"/>
      <c r="I634" s="1661"/>
      <c r="J634" s="1661"/>
      <c r="K634" s="1661"/>
      <c r="L634" s="1662"/>
      <c r="M634" s="119" t="s">
        <v>91</v>
      </c>
      <c r="N634" s="8"/>
      <c r="O634" s="206" t="s">
        <v>587</v>
      </c>
      <c r="P634" s="421">
        <v>634</v>
      </c>
      <c r="Q634" s="422" t="str">
        <f t="shared" si="127"/>
        <v/>
      </c>
      <c r="R634" s="434"/>
      <c r="S634" s="434"/>
      <c r="T634" s="227"/>
      <c r="U634" s="1470"/>
      <c r="W634" s="84"/>
    </row>
    <row r="635" spans="1:23" ht="13.5" customHeight="1" thickBot="1" x14ac:dyDescent="0.2">
      <c r="A635" s="1109"/>
      <c r="B635" s="1095"/>
      <c r="C635" s="1095"/>
      <c r="D635" s="1095"/>
      <c r="E635" s="179" t="s">
        <v>209</v>
      </c>
      <c r="F635" s="1676" t="s">
        <v>2073</v>
      </c>
      <c r="G635" s="1676"/>
      <c r="H635" s="1676"/>
      <c r="I635" s="1676"/>
      <c r="J635" s="1676"/>
      <c r="K635" s="1676"/>
      <c r="L635" s="1693"/>
      <c r="M635" s="105" t="s">
        <v>39</v>
      </c>
      <c r="N635" s="403"/>
      <c r="O635" s="1316" t="s">
        <v>1057</v>
      </c>
      <c r="P635" s="421">
        <v>635</v>
      </c>
      <c r="Q635" s="422" t="str">
        <f t="shared" si="127"/>
        <v/>
      </c>
      <c r="R635" s="434"/>
      <c r="S635" s="422" t="str">
        <f>IF(N635="","",IF(N635&gt;=1,"○","×"))</f>
        <v/>
      </c>
      <c r="T635" s="227"/>
      <c r="U635" s="1470"/>
      <c r="W635" s="84"/>
    </row>
    <row r="636" spans="1:23" ht="13.5" customHeight="1" thickBot="1" x14ac:dyDescent="0.2">
      <c r="A636" s="1109"/>
      <c r="B636" s="1095"/>
      <c r="C636" s="1095"/>
      <c r="D636" s="1095"/>
      <c r="E636" s="1102"/>
      <c r="F636" s="82"/>
      <c r="G636" s="1259"/>
      <c r="H636" s="1279"/>
      <c r="I636" s="1311"/>
      <c r="J636" s="1311"/>
      <c r="K636" s="1311"/>
      <c r="L636" s="1312" t="s">
        <v>1890</v>
      </c>
      <c r="M636" s="119" t="s">
        <v>40</v>
      </c>
      <c r="N636" s="403"/>
      <c r="O636" s="1316" t="s">
        <v>1057</v>
      </c>
      <c r="P636" s="421">
        <v>636</v>
      </c>
      <c r="Q636" s="422" t="str">
        <f t="shared" si="127"/>
        <v/>
      </c>
      <c r="R636" s="434"/>
      <c r="S636" s="422" t="str">
        <f>IF(N636="","",IF(N636&gt;=1,"○","×"))</f>
        <v/>
      </c>
      <c r="T636" s="227"/>
      <c r="U636" s="1470"/>
      <c r="W636" s="84"/>
    </row>
    <row r="637" spans="1:23" ht="14.25" customHeight="1" thickBot="1" x14ac:dyDescent="0.2">
      <c r="A637" s="1109"/>
      <c r="B637" s="1095"/>
      <c r="C637" s="1095"/>
      <c r="D637" s="1095"/>
      <c r="E637" s="1102"/>
      <c r="F637" s="1095"/>
      <c r="G637" s="1669" t="s">
        <v>2076</v>
      </c>
      <c r="H637" s="1658"/>
      <c r="I637" s="1658"/>
      <c r="J637" s="1658"/>
      <c r="K637" s="1658"/>
      <c r="L637" s="1659"/>
      <c r="M637" s="105" t="s">
        <v>76</v>
      </c>
      <c r="N637" s="403"/>
      <c r="O637" s="1316" t="s">
        <v>1057</v>
      </c>
      <c r="P637" s="421">
        <v>637</v>
      </c>
      <c r="Q637" s="422" t="str">
        <f t="shared" si="127"/>
        <v/>
      </c>
      <c r="R637" s="434"/>
      <c r="S637" s="422" t="str">
        <f>IF(N637="","",IF(N637&gt;=1,"○","×"))</f>
        <v/>
      </c>
      <c r="T637" s="227"/>
      <c r="U637" s="1470"/>
      <c r="W637" s="84"/>
    </row>
    <row r="638" spans="1:23" ht="13.5" customHeight="1" thickBot="1" x14ac:dyDescent="0.2">
      <c r="A638" s="1109"/>
      <c r="B638" s="1095"/>
      <c r="C638" s="1095"/>
      <c r="D638" s="1095"/>
      <c r="E638" s="1102"/>
      <c r="F638" s="1095"/>
      <c r="G638" s="1098"/>
      <c r="H638" s="1714" t="s">
        <v>1891</v>
      </c>
      <c r="I638" s="1715"/>
      <c r="J638" s="1715"/>
      <c r="K638" s="1715"/>
      <c r="L638" s="1716"/>
      <c r="M638" s="119" t="s">
        <v>721</v>
      </c>
      <c r="N638" s="403"/>
      <c r="O638" s="1316" t="s">
        <v>1057</v>
      </c>
      <c r="P638" s="421">
        <v>638</v>
      </c>
      <c r="Q638" s="422" t="str">
        <f t="shared" si="127"/>
        <v/>
      </c>
      <c r="R638" s="434"/>
      <c r="S638" s="422" t="str">
        <f>IF(N638="","",IF(N638&gt;=1,"○","×"))</f>
        <v/>
      </c>
      <c r="T638" s="227"/>
      <c r="U638" s="1470"/>
      <c r="W638" s="84"/>
    </row>
    <row r="639" spans="1:23" ht="13.5" customHeight="1" thickBot="1" x14ac:dyDescent="0.2">
      <c r="A639" s="1109"/>
      <c r="B639" s="1095"/>
      <c r="C639" s="1095"/>
      <c r="D639" s="1095"/>
      <c r="E639" s="1102"/>
      <c r="F639" s="1095"/>
      <c r="G639" s="1098"/>
      <c r="H639" s="1739" t="s">
        <v>1854</v>
      </c>
      <c r="I639" s="1688"/>
      <c r="J639" s="1688"/>
      <c r="K639" s="1688"/>
      <c r="L639" s="1689"/>
      <c r="M639" s="1302" t="s">
        <v>1825</v>
      </c>
      <c r="N639" s="403"/>
      <c r="O639" s="1316" t="s">
        <v>1057</v>
      </c>
      <c r="P639" s="421">
        <v>639</v>
      </c>
      <c r="Q639" s="422" t="str">
        <f t="shared" si="127"/>
        <v/>
      </c>
      <c r="R639" s="434"/>
      <c r="S639" s="422" t="str">
        <f>IF(N639="","",IF(N639&gt;=1,"○","×"))</f>
        <v/>
      </c>
      <c r="T639" s="227"/>
      <c r="U639" s="1470"/>
      <c r="W639" s="84"/>
    </row>
    <row r="640" spans="1:23" ht="13.5" customHeight="1" thickBot="1" x14ac:dyDescent="0.2">
      <c r="A640" s="1109"/>
      <c r="B640" s="1095"/>
      <c r="C640" s="1095"/>
      <c r="D640" s="1095"/>
      <c r="E640" s="1102"/>
      <c r="F640" s="1095"/>
      <c r="G640" s="1098"/>
      <c r="H640" s="1739" t="s">
        <v>1892</v>
      </c>
      <c r="I640" s="1688"/>
      <c r="J640" s="1688"/>
      <c r="K640" s="1688"/>
      <c r="L640" s="1689"/>
      <c r="M640" s="119" t="s">
        <v>77</v>
      </c>
      <c r="N640" s="403"/>
      <c r="O640" s="206" t="s">
        <v>715</v>
      </c>
      <c r="P640" s="421">
        <v>640</v>
      </c>
      <c r="Q640" s="422" t="str">
        <f t="shared" si="127"/>
        <v/>
      </c>
      <c r="R640" s="434"/>
      <c r="S640" s="434"/>
      <c r="T640" s="227"/>
      <c r="U640" s="1470"/>
      <c r="W640" s="84"/>
    </row>
    <row r="641" spans="1:23" ht="13.5" customHeight="1" thickBot="1" x14ac:dyDescent="0.2">
      <c r="A641" s="1109"/>
      <c r="B641" s="1095"/>
      <c r="C641" s="1095"/>
      <c r="D641" s="1095"/>
      <c r="E641" s="1103"/>
      <c r="F641" s="1096"/>
      <c r="G641" s="1099"/>
      <c r="H641" s="1194"/>
      <c r="I641" s="1194"/>
      <c r="J641" s="1194"/>
      <c r="K641" s="1194"/>
      <c r="L641" s="1212" t="s">
        <v>1893</v>
      </c>
      <c r="M641" s="119" t="s">
        <v>742</v>
      </c>
      <c r="N641" s="403"/>
      <c r="O641" s="206" t="s">
        <v>715</v>
      </c>
      <c r="P641" s="421">
        <v>641</v>
      </c>
      <c r="Q641" s="422" t="str">
        <f t="shared" si="127"/>
        <v/>
      </c>
      <c r="R641" s="434"/>
      <c r="S641" s="434"/>
      <c r="T641" s="227"/>
      <c r="U641" s="1470"/>
      <c r="W641" s="84"/>
    </row>
    <row r="642" spans="1:23" ht="13.5" customHeight="1" thickBot="1" x14ac:dyDescent="0.2">
      <c r="A642" s="1109"/>
      <c r="B642" s="1095"/>
      <c r="C642" s="1095"/>
      <c r="D642" s="1095"/>
      <c r="E642" s="1226" t="s">
        <v>105</v>
      </c>
      <c r="F642" s="1680" t="s">
        <v>2077</v>
      </c>
      <c r="G642" s="1680"/>
      <c r="H642" s="1680"/>
      <c r="I642" s="1680"/>
      <c r="J642" s="1680"/>
      <c r="K642" s="1680"/>
      <c r="L642" s="1681"/>
      <c r="M642" s="1302" t="s">
        <v>40</v>
      </c>
      <c r="N642" s="403"/>
      <c r="O642" s="1316" t="s">
        <v>1057</v>
      </c>
      <c r="P642" s="421">
        <v>642</v>
      </c>
      <c r="Q642" s="422" t="str">
        <f t="shared" si="127"/>
        <v/>
      </c>
      <c r="R642" s="434"/>
      <c r="S642" s="422" t="str">
        <f>IF(N642="","",IF(N642&gt;=1,"○","×"))</f>
        <v/>
      </c>
      <c r="T642" s="227"/>
      <c r="U642" s="1470"/>
      <c r="W642" s="84"/>
    </row>
    <row r="643" spans="1:23" ht="13.5" customHeight="1" thickBot="1" x14ac:dyDescent="0.2">
      <c r="A643" s="1109"/>
      <c r="B643" s="82"/>
      <c r="C643" s="1122"/>
      <c r="D643" s="1095"/>
      <c r="E643" s="1103"/>
      <c r="F643" s="1096"/>
      <c r="G643" s="1100"/>
      <c r="H643" s="1195"/>
      <c r="I643" s="1195"/>
      <c r="J643" s="1195"/>
      <c r="K643" s="1195"/>
      <c r="L643" s="506" t="s">
        <v>716</v>
      </c>
      <c r="M643" s="105" t="s">
        <v>308</v>
      </c>
      <c r="N643" s="403"/>
      <c r="O643" s="205" t="s">
        <v>715</v>
      </c>
      <c r="P643" s="421">
        <v>643</v>
      </c>
      <c r="Q643" s="422" t="str">
        <f t="shared" si="127"/>
        <v/>
      </c>
      <c r="R643" s="434"/>
      <c r="S643" s="434"/>
      <c r="T643" s="227"/>
      <c r="U643" s="1470"/>
      <c r="W643" s="84"/>
    </row>
    <row r="644" spans="1:23" ht="13.5" customHeight="1" thickBot="1" x14ac:dyDescent="0.2">
      <c r="A644" s="1109"/>
      <c r="B644" s="82"/>
      <c r="C644" s="1122"/>
      <c r="D644" s="1183" t="s">
        <v>420</v>
      </c>
      <c r="E644" s="1183"/>
      <c r="F644" s="1183"/>
      <c r="G644" s="1258"/>
      <c r="H644" s="1213"/>
      <c r="I644" s="187"/>
      <c r="J644" s="187"/>
      <c r="K644" s="187"/>
      <c r="L644" s="187"/>
      <c r="M644" s="166"/>
      <c r="N644" s="124" t="s">
        <v>454</v>
      </c>
      <c r="O644" s="167" t="s">
        <v>454</v>
      </c>
      <c r="P644" s="421">
        <v>644</v>
      </c>
      <c r="Q644" s="3"/>
      <c r="R644" s="857"/>
      <c r="S644" s="434"/>
      <c r="T644" s="227"/>
      <c r="U644" s="1470"/>
      <c r="W644" s="84"/>
    </row>
    <row r="645" spans="1:23" ht="13.5" customHeight="1" thickBot="1" x14ac:dyDescent="0.2">
      <c r="A645" s="1109"/>
      <c r="B645" s="82"/>
      <c r="C645" s="1122"/>
      <c r="D645" s="1095"/>
      <c r="E645" s="194" t="s">
        <v>49</v>
      </c>
      <c r="F645" s="1712" t="s">
        <v>741</v>
      </c>
      <c r="G645" s="1712"/>
      <c r="H645" s="1712"/>
      <c r="I645" s="1712"/>
      <c r="J645" s="1712"/>
      <c r="K645" s="1712"/>
      <c r="L645" s="1713"/>
      <c r="M645" s="119" t="s">
        <v>2040</v>
      </c>
      <c r="N645" s="8"/>
      <c r="O645" s="168" t="s">
        <v>587</v>
      </c>
      <c r="P645" s="421">
        <v>645</v>
      </c>
      <c r="Q645" s="422" t="str">
        <f>IF(COUNTBLANK($W$5:$W$12)=8,"",IF($L$4="地域がん診療病院",IF(N645="","未入力あり","✔"),""))</f>
        <v/>
      </c>
      <c r="R645" s="434"/>
      <c r="S645" s="1491"/>
      <c r="T645" s="227"/>
      <c r="U645" s="1492"/>
      <c r="W645" s="84"/>
    </row>
    <row r="646" spans="1:23" ht="13.5" customHeight="1" thickBot="1" x14ac:dyDescent="0.2">
      <c r="A646" s="1109"/>
      <c r="B646" s="82"/>
      <c r="C646" s="1122"/>
      <c r="D646" s="1095"/>
      <c r="E646" s="1490"/>
      <c r="F646" s="1735" t="s">
        <v>2045</v>
      </c>
      <c r="G646" s="1735"/>
      <c r="H646" s="1735"/>
      <c r="I646" s="1735"/>
      <c r="J646" s="1735"/>
      <c r="K646" s="1735"/>
      <c r="L646" s="1738"/>
      <c r="M646" s="1310"/>
      <c r="N646" s="403"/>
      <c r="O646" s="1316" t="s">
        <v>1057</v>
      </c>
      <c r="P646" s="421">
        <v>646</v>
      </c>
      <c r="Q646" s="422" t="str">
        <f>IF(COUNTBLANK($W$5:$W$12)=8,"",IF($L$4="地域がん診療病院",IF(N646="","未入力あり","✔"),""))</f>
        <v/>
      </c>
      <c r="R646" s="434"/>
      <c r="S646" s="422" t="str">
        <f>IF(N646="","",IF(N646&gt;=1,"○","×"))</f>
        <v/>
      </c>
      <c r="T646" s="227"/>
      <c r="U646" s="1470"/>
      <c r="W646" s="84"/>
    </row>
    <row r="647" spans="1:23" ht="13.5" customHeight="1" thickBot="1" x14ac:dyDescent="0.2">
      <c r="A647" s="1109"/>
      <c r="B647" s="1095"/>
      <c r="C647" s="1095"/>
      <c r="D647" s="1095"/>
      <c r="E647" s="1122"/>
      <c r="F647" s="1095"/>
      <c r="G647" s="1675" t="s">
        <v>2078</v>
      </c>
      <c r="H647" s="1661"/>
      <c r="I647" s="1661"/>
      <c r="J647" s="1661"/>
      <c r="K647" s="1661"/>
      <c r="L647" s="1662"/>
      <c r="M647" s="119" t="str">
        <f>IF(N645="はい","C",(IF(N645="いいえ","-","C／-")))</f>
        <v>C／-</v>
      </c>
      <c r="N647" s="8"/>
      <c r="O647" s="168" t="s">
        <v>587</v>
      </c>
      <c r="P647" s="421">
        <v>647</v>
      </c>
      <c r="Q647" s="422" t="str">
        <f>IF(COUNTBLANK($W$5:$W$12)=8,"",IF($L$4="地域がん診療病院",IF(N647="","未入力あり","✔"),""))</f>
        <v/>
      </c>
      <c r="R647" s="434"/>
      <c r="S647" s="1289" t="str">
        <f t="shared" ref="S647" si="128">IF(N647="","",IF(N647="はい","○","×"))</f>
        <v/>
      </c>
      <c r="T647" s="227"/>
      <c r="U647" s="1470"/>
      <c r="W647" s="84"/>
    </row>
    <row r="648" spans="1:23" ht="13.5" customHeight="1" thickBot="1" x14ac:dyDescent="0.2">
      <c r="A648" s="1109"/>
      <c r="B648" s="1095"/>
      <c r="C648" s="1095"/>
      <c r="D648" s="1095"/>
      <c r="E648" s="1122"/>
      <c r="F648" s="1095"/>
      <c r="G648" s="1098"/>
      <c r="H648" s="1547"/>
      <c r="I648" s="1547"/>
      <c r="J648" s="1547"/>
      <c r="K648" s="1547"/>
      <c r="L648" s="1117" t="s">
        <v>2059</v>
      </c>
      <c r="M648" s="119" t="s">
        <v>1621</v>
      </c>
      <c r="N648" s="403"/>
      <c r="O648" s="1025" t="s">
        <v>477</v>
      </c>
      <c r="P648" s="421">
        <v>648</v>
      </c>
      <c r="Q648" s="422" t="str">
        <f>IF(COUNTBLANK($W$5:$W$12)=8,"",IF($L$4="地域がん診療病院",IF(N648="","未入力あり","✔"),""))</f>
        <v/>
      </c>
      <c r="R648" s="434"/>
      <c r="S648" s="434"/>
      <c r="T648" s="227"/>
      <c r="U648" s="1470"/>
      <c r="W648" s="84"/>
    </row>
    <row r="649" spans="1:23" ht="24" customHeight="1" thickBot="1" x14ac:dyDescent="0.2">
      <c r="A649" s="1109"/>
      <c r="B649" s="1095"/>
      <c r="C649" s="1095"/>
      <c r="D649" s="1095"/>
      <c r="E649" s="1122"/>
      <c r="F649" s="1095"/>
      <c r="G649" s="1099"/>
      <c r="H649" s="1703" t="s">
        <v>2060</v>
      </c>
      <c r="I649" s="1703"/>
      <c r="J649" s="1703"/>
      <c r="K649" s="1703"/>
      <c r="L649" s="1704"/>
      <c r="M649" s="119" t="s">
        <v>1230</v>
      </c>
      <c r="N649" s="1660"/>
      <c r="O649" s="1656"/>
      <c r="P649" s="421">
        <v>649</v>
      </c>
      <c r="S649" s="434"/>
      <c r="T649" s="227"/>
      <c r="U649" s="1470"/>
      <c r="W649" s="84"/>
    </row>
    <row r="650" spans="1:23" ht="13.5" customHeight="1" thickBot="1" x14ac:dyDescent="0.2">
      <c r="A650" s="1109"/>
      <c r="B650" s="1095"/>
      <c r="C650" s="1095"/>
      <c r="D650" s="1095"/>
      <c r="E650" s="1102"/>
      <c r="F650" s="1675" t="s">
        <v>2079</v>
      </c>
      <c r="G650" s="1680"/>
      <c r="H650" s="1680"/>
      <c r="I650" s="1680"/>
      <c r="J650" s="1680"/>
      <c r="K650" s="1680"/>
      <c r="L650" s="1681"/>
      <c r="M650" s="119" t="str">
        <f>IF(N645="はい","C",(IF(N645="いいえ","-","C／-")))</f>
        <v>C／-</v>
      </c>
      <c r="N650" s="403"/>
      <c r="O650" s="1316" t="s">
        <v>1057</v>
      </c>
      <c r="P650" s="421">
        <v>650</v>
      </c>
      <c r="Q650" s="422" t="str">
        <f t="shared" ref="Q650:Q653" si="129">IF(COUNTBLANK($W$5:$W$12)=8,"",IF($L$4="地域がん診療病院",IF(N650="","未入力あり","✔"),""))</f>
        <v/>
      </c>
      <c r="R650" s="434"/>
      <c r="S650" s="422" t="str">
        <f>IF(N650="","",IF(N650&gt;=1,"○","×"))</f>
        <v/>
      </c>
      <c r="T650" s="227"/>
      <c r="U650" s="1470"/>
      <c r="W650" s="84"/>
    </row>
    <row r="651" spans="1:23" ht="13.5" customHeight="1" thickBot="1" x14ac:dyDescent="0.2">
      <c r="A651" s="1109"/>
      <c r="B651" s="1095"/>
      <c r="C651" s="1095"/>
      <c r="D651" s="1095"/>
      <c r="E651" s="1102"/>
      <c r="F651" s="1102"/>
      <c r="G651" s="1190"/>
      <c r="H651" s="1547"/>
      <c r="I651" s="1547"/>
      <c r="J651" s="1547"/>
      <c r="K651" s="1547"/>
      <c r="L651" s="1212" t="s">
        <v>931</v>
      </c>
      <c r="M651" s="119" t="s">
        <v>719</v>
      </c>
      <c r="N651" s="403"/>
      <c r="O651" s="436" t="s">
        <v>715</v>
      </c>
      <c r="P651" s="421">
        <v>651</v>
      </c>
      <c r="Q651" s="422" t="str">
        <f t="shared" si="129"/>
        <v/>
      </c>
      <c r="R651" s="434"/>
      <c r="S651" s="434"/>
      <c r="T651" s="227"/>
      <c r="U651" s="1470"/>
      <c r="W651" s="84"/>
    </row>
    <row r="652" spans="1:23" ht="13.5" customHeight="1" thickBot="1" x14ac:dyDescent="0.2">
      <c r="A652" s="1109"/>
      <c r="B652" s="1095"/>
      <c r="C652" s="1095"/>
      <c r="D652" s="1095"/>
      <c r="E652" s="1102"/>
      <c r="F652" s="1122"/>
      <c r="G652" s="1675" t="s">
        <v>2080</v>
      </c>
      <c r="H652" s="1661"/>
      <c r="I652" s="1661"/>
      <c r="J652" s="1661"/>
      <c r="K652" s="1661"/>
      <c r="L652" s="1662"/>
      <c r="M652" s="119" t="str">
        <f>IF(N645="はい","C",(IF(N645="いいえ","-","C／-")))</f>
        <v>C／-</v>
      </c>
      <c r="N652" s="8"/>
      <c r="O652" s="168" t="s">
        <v>587</v>
      </c>
      <c r="P652" s="421">
        <v>652</v>
      </c>
      <c r="Q652" s="422" t="str">
        <f t="shared" si="129"/>
        <v/>
      </c>
      <c r="R652" s="434"/>
      <c r="S652" s="1289" t="str">
        <f t="shared" ref="S652" si="130">IF(N652="","",IF(N652="はい","○","×"))</f>
        <v/>
      </c>
      <c r="T652" s="227"/>
      <c r="U652" s="1470"/>
      <c r="W652" s="84"/>
    </row>
    <row r="653" spans="1:23" ht="13.5" customHeight="1" thickBot="1" x14ac:dyDescent="0.2">
      <c r="A653" s="1109"/>
      <c r="B653" s="1095"/>
      <c r="C653" s="1095"/>
      <c r="D653" s="1095"/>
      <c r="E653" s="1102"/>
      <c r="F653" s="1122"/>
      <c r="G653" s="1098"/>
      <c r="H653" s="1547"/>
      <c r="I653" s="1547"/>
      <c r="J653" s="1547"/>
      <c r="K653" s="1547"/>
      <c r="L653" s="1117" t="s">
        <v>2048</v>
      </c>
      <c r="M653" s="119" t="s">
        <v>1621</v>
      </c>
      <c r="N653" s="403"/>
      <c r="O653" s="1025" t="s">
        <v>477</v>
      </c>
      <c r="P653" s="421">
        <v>653</v>
      </c>
      <c r="Q653" s="422" t="str">
        <f t="shared" si="129"/>
        <v/>
      </c>
      <c r="R653" s="434"/>
      <c r="S653" s="434"/>
      <c r="T653" s="227"/>
      <c r="U653" s="1470"/>
      <c r="W653" s="84"/>
    </row>
    <row r="654" spans="1:23" ht="24" customHeight="1" thickBot="1" x14ac:dyDescent="0.2">
      <c r="A654" s="1109"/>
      <c r="B654" s="1095"/>
      <c r="C654" s="1095"/>
      <c r="D654" s="1095"/>
      <c r="E654" s="1103"/>
      <c r="F654" s="1123"/>
      <c r="G654" s="1099"/>
      <c r="H654" s="1703" t="s">
        <v>2061</v>
      </c>
      <c r="I654" s="1703"/>
      <c r="J654" s="1703"/>
      <c r="K654" s="1703"/>
      <c r="L654" s="1704"/>
      <c r="M654" s="119" t="s">
        <v>1635</v>
      </c>
      <c r="N654" s="1660"/>
      <c r="O654" s="1656"/>
      <c r="P654" s="421">
        <v>654</v>
      </c>
      <c r="S654" s="434"/>
      <c r="T654" s="227"/>
      <c r="U654" s="1470"/>
      <c r="W654" s="84"/>
    </row>
    <row r="655" spans="1:23" ht="14.25" customHeight="1" thickBot="1" x14ac:dyDescent="0.2">
      <c r="A655" s="1109"/>
      <c r="B655" s="1095"/>
      <c r="C655" s="1095"/>
      <c r="D655" s="1095"/>
      <c r="E655" s="1226" t="s">
        <v>1634</v>
      </c>
      <c r="F655" s="1676" t="s">
        <v>2081</v>
      </c>
      <c r="G655" s="1676"/>
      <c r="H655" s="1676"/>
      <c r="I655" s="1676"/>
      <c r="J655" s="1676"/>
      <c r="K655" s="1676"/>
      <c r="L655" s="1693"/>
      <c r="M655" s="105" t="s">
        <v>39</v>
      </c>
      <c r="N655" s="403"/>
      <c r="O655" s="1316" t="s">
        <v>1057</v>
      </c>
      <c r="P655" s="421">
        <v>655</v>
      </c>
      <c r="Q655" s="422" t="str">
        <f t="shared" ref="Q655:Q659" si="131">IF(COUNTBLANK($W$5:$W$12)=8,"",IF($L$4="地域がん診療病院",IF(N655="","未入力あり","✔"),""))</f>
        <v/>
      </c>
      <c r="R655" s="434"/>
      <c r="S655" s="422" t="str">
        <f>IF(N655="","",IF(N655&gt;=1,"○","×"))</f>
        <v/>
      </c>
      <c r="T655" s="227"/>
      <c r="U655" s="1470"/>
      <c r="W655" s="84"/>
    </row>
    <row r="656" spans="1:23" ht="13.5" customHeight="1" thickBot="1" x14ac:dyDescent="0.2">
      <c r="A656" s="1109"/>
      <c r="B656" s="1095"/>
      <c r="C656" s="1095"/>
      <c r="D656" s="1095"/>
      <c r="E656" s="1102"/>
      <c r="F656" s="82"/>
      <c r="G656" s="1220"/>
      <c r="H656" s="1714" t="s">
        <v>931</v>
      </c>
      <c r="I656" s="1715"/>
      <c r="J656" s="1715"/>
      <c r="K656" s="1715"/>
      <c r="L656" s="1716"/>
      <c r="M656" s="119" t="s">
        <v>1058</v>
      </c>
      <c r="N656" s="403"/>
      <c r="O656" s="1316" t="s">
        <v>1057</v>
      </c>
      <c r="P656" s="421">
        <v>656</v>
      </c>
      <c r="Q656" s="422" t="str">
        <f t="shared" si="131"/>
        <v/>
      </c>
      <c r="R656" s="434"/>
      <c r="S656" s="422" t="str">
        <f>IF(N656="","",IF(N656&gt;=1,"○","×"))</f>
        <v/>
      </c>
      <c r="T656" s="227"/>
      <c r="U656" s="1470"/>
      <c r="W656" s="84"/>
    </row>
    <row r="657" spans="1:23" ht="13.5" customHeight="1" thickBot="1" x14ac:dyDescent="0.2">
      <c r="A657" s="1109"/>
      <c r="B657" s="1095"/>
      <c r="C657" s="1095"/>
      <c r="D657" s="1095"/>
      <c r="E657" s="1102"/>
      <c r="F657" s="1095"/>
      <c r="G657" s="1675" t="s">
        <v>1059</v>
      </c>
      <c r="H657" s="1661"/>
      <c r="I657" s="1661"/>
      <c r="J657" s="1661"/>
      <c r="K657" s="1661"/>
      <c r="L657" s="1662"/>
      <c r="M657" s="119" t="s">
        <v>1060</v>
      </c>
      <c r="N657" s="8"/>
      <c r="O657" s="206" t="s">
        <v>587</v>
      </c>
      <c r="P657" s="421">
        <v>657</v>
      </c>
      <c r="Q657" s="422" t="str">
        <f t="shared" si="131"/>
        <v/>
      </c>
      <c r="R657" s="434"/>
      <c r="S657" s="1289" t="str">
        <f t="shared" ref="S657" si="132">IF(N657="","",IF(N657="はい","○","×"))</f>
        <v/>
      </c>
      <c r="T657" s="227"/>
      <c r="U657" s="1470"/>
      <c r="W657" s="84"/>
    </row>
    <row r="658" spans="1:23" ht="13.5" customHeight="1" thickBot="1" x14ac:dyDescent="0.2">
      <c r="A658" s="1109"/>
      <c r="B658" s="1095"/>
      <c r="C658" s="1095"/>
      <c r="D658" s="1095"/>
      <c r="E658" s="1102"/>
      <c r="F658" s="1095"/>
      <c r="G658" s="1098"/>
      <c r="H658" s="1547"/>
      <c r="I658" s="1547"/>
      <c r="J658" s="1547"/>
      <c r="K658" s="1547"/>
      <c r="L658" s="1212" t="s">
        <v>2051</v>
      </c>
      <c r="M658" s="119" t="s">
        <v>1621</v>
      </c>
      <c r="N658" s="403"/>
      <c r="O658" s="436" t="s">
        <v>477</v>
      </c>
      <c r="P658" s="421">
        <v>658</v>
      </c>
      <c r="Q658" s="422" t="str">
        <f t="shared" si="131"/>
        <v/>
      </c>
      <c r="R658" s="434"/>
      <c r="S658" s="434"/>
      <c r="T658" s="227"/>
      <c r="U658" s="1470"/>
      <c r="W658" s="84"/>
    </row>
    <row r="659" spans="1:23" ht="13.5" customHeight="1" thickBot="1" x14ac:dyDescent="0.2">
      <c r="A659" s="1109"/>
      <c r="B659" s="1095"/>
      <c r="C659" s="1095"/>
      <c r="D659" s="1095"/>
      <c r="E659" s="1102"/>
      <c r="F659" s="1095"/>
      <c r="G659" s="1098"/>
      <c r="H659" s="1547"/>
      <c r="I659" s="1547"/>
      <c r="J659" s="1547"/>
      <c r="K659" s="1547"/>
      <c r="L659" s="1212" t="s">
        <v>2052</v>
      </c>
      <c r="M659" s="119" t="s">
        <v>1636</v>
      </c>
      <c r="N659" s="403"/>
      <c r="O659" s="1024" t="s">
        <v>477</v>
      </c>
      <c r="P659" s="421">
        <v>659</v>
      </c>
      <c r="Q659" s="422" t="str">
        <f t="shared" si="131"/>
        <v/>
      </c>
      <c r="R659" s="434"/>
      <c r="S659" s="434"/>
      <c r="T659" s="227"/>
      <c r="U659" s="1470"/>
      <c r="W659" s="84"/>
    </row>
    <row r="660" spans="1:23" ht="24" customHeight="1" thickBot="1" x14ac:dyDescent="0.2">
      <c r="A660" s="1109"/>
      <c r="B660" s="1095"/>
      <c r="C660" s="1095"/>
      <c r="D660" s="1095"/>
      <c r="E660" s="1102"/>
      <c r="F660" s="1095"/>
      <c r="G660" s="1099"/>
      <c r="H660" s="1703" t="s">
        <v>2056</v>
      </c>
      <c r="I660" s="1703"/>
      <c r="J660" s="1703"/>
      <c r="K660" s="1703"/>
      <c r="L660" s="1704"/>
      <c r="M660" s="119" t="s">
        <v>1230</v>
      </c>
      <c r="N660" s="1660"/>
      <c r="O660" s="1656"/>
      <c r="P660" s="421">
        <v>660</v>
      </c>
      <c r="S660" s="434"/>
      <c r="T660" s="227"/>
      <c r="U660" s="1470"/>
      <c r="W660" s="84"/>
    </row>
    <row r="661" spans="1:23" ht="13.5" customHeight="1" thickBot="1" x14ac:dyDescent="0.2">
      <c r="A661" s="1109"/>
      <c r="B661" s="1095"/>
      <c r="C661" s="1095"/>
      <c r="D661" s="1095"/>
      <c r="E661" s="1102"/>
      <c r="F661" s="1669" t="s">
        <v>2082</v>
      </c>
      <c r="G661" s="1676"/>
      <c r="H661" s="1676"/>
      <c r="I661" s="1676"/>
      <c r="J661" s="1676"/>
      <c r="K661" s="1676"/>
      <c r="L661" s="1693"/>
      <c r="M661" s="105" t="s">
        <v>40</v>
      </c>
      <c r="N661" s="403"/>
      <c r="O661" s="1316" t="s">
        <v>1057</v>
      </c>
      <c r="P661" s="421">
        <v>661</v>
      </c>
      <c r="Q661" s="422" t="str">
        <f t="shared" ref="Q661:Q668" si="133">IF(COUNTBLANK($W$5:$W$12)=8,"",IF($L$4="地域がん診療病院",IF(N661="","未入力あり","✔"),""))</f>
        <v/>
      </c>
      <c r="R661" s="434"/>
      <c r="S661" s="422" t="str">
        <f>IF(N661="","",IF(N661&gt;=1,"○","×"))</f>
        <v/>
      </c>
      <c r="T661" s="227"/>
      <c r="U661" s="1470"/>
      <c r="W661" s="84"/>
    </row>
    <row r="662" spans="1:23" ht="14.25" customHeight="1" thickBot="1" x14ac:dyDescent="0.2">
      <c r="A662" s="1109"/>
      <c r="B662" s="1095"/>
      <c r="C662" s="1095"/>
      <c r="D662" s="1095"/>
      <c r="E662" s="1102"/>
      <c r="F662" s="1102"/>
      <c r="G662" s="1190"/>
      <c r="H662" s="1194"/>
      <c r="I662" s="1194"/>
      <c r="J662" s="1194"/>
      <c r="K662" s="1194"/>
      <c r="L662" s="1212" t="s">
        <v>931</v>
      </c>
      <c r="M662" s="119" t="s">
        <v>308</v>
      </c>
      <c r="N662" s="403"/>
      <c r="O662" s="206" t="s">
        <v>715</v>
      </c>
      <c r="P662" s="421">
        <v>662</v>
      </c>
      <c r="Q662" s="422" t="str">
        <f t="shared" si="133"/>
        <v/>
      </c>
      <c r="R662" s="434"/>
      <c r="S662" s="434"/>
      <c r="T662" s="227"/>
      <c r="U662" s="1470"/>
      <c r="W662" s="84"/>
    </row>
    <row r="663" spans="1:23" ht="14.25" customHeight="1" thickBot="1" x14ac:dyDescent="0.2">
      <c r="A663" s="1109"/>
      <c r="B663" s="1095"/>
      <c r="C663" s="1095"/>
      <c r="D663" s="1095"/>
      <c r="E663" s="1103"/>
      <c r="F663" s="1123"/>
      <c r="G663" s="1690" t="s">
        <v>2083</v>
      </c>
      <c r="H663" s="1691"/>
      <c r="I663" s="1691"/>
      <c r="J663" s="1691"/>
      <c r="K663" s="1691"/>
      <c r="L663" s="1692"/>
      <c r="M663" s="108" t="s">
        <v>94</v>
      </c>
      <c r="N663" s="8"/>
      <c r="O663" s="442" t="s">
        <v>587</v>
      </c>
      <c r="P663" s="421">
        <v>663</v>
      </c>
      <c r="Q663" s="422" t="str">
        <f t="shared" si="133"/>
        <v/>
      </c>
      <c r="R663" s="434"/>
      <c r="S663" s="434"/>
      <c r="T663" s="227"/>
      <c r="U663" s="1470"/>
      <c r="W663" s="84"/>
    </row>
    <row r="664" spans="1:23" ht="13.5" customHeight="1" thickBot="1" x14ac:dyDescent="0.2">
      <c r="A664" s="1109"/>
      <c r="B664" s="1095"/>
      <c r="C664" s="1095"/>
      <c r="D664" s="1095"/>
      <c r="E664" s="1226" t="s">
        <v>1637</v>
      </c>
      <c r="F664" s="1676" t="s">
        <v>2084</v>
      </c>
      <c r="G664" s="1676"/>
      <c r="H664" s="1676"/>
      <c r="I664" s="1676"/>
      <c r="J664" s="1676"/>
      <c r="K664" s="1676"/>
      <c r="L664" s="1693"/>
      <c r="M664" s="105" t="s">
        <v>39</v>
      </c>
      <c r="N664" s="403"/>
      <c r="O664" s="1316" t="s">
        <v>1057</v>
      </c>
      <c r="P664" s="421">
        <v>664</v>
      </c>
      <c r="Q664" s="422" t="str">
        <f t="shared" si="133"/>
        <v/>
      </c>
      <c r="R664" s="434"/>
      <c r="S664" s="422" t="str">
        <f>IF(N664="","",IF(N664&gt;=1,"○","×"))</f>
        <v/>
      </c>
      <c r="T664" s="227"/>
      <c r="U664" s="1470"/>
      <c r="W664" s="84"/>
    </row>
    <row r="665" spans="1:23" ht="14.25" customHeight="1" thickBot="1" x14ac:dyDescent="0.2">
      <c r="A665" s="1109"/>
      <c r="B665" s="1095"/>
      <c r="C665" s="1095"/>
      <c r="D665" s="1095"/>
      <c r="E665" s="1102"/>
      <c r="F665" s="82"/>
      <c r="G665" s="1675" t="s">
        <v>939</v>
      </c>
      <c r="H665" s="1661"/>
      <c r="I665" s="1661"/>
      <c r="J665" s="1661"/>
      <c r="K665" s="1661"/>
      <c r="L665" s="1662"/>
      <c r="M665" s="119" t="s">
        <v>1062</v>
      </c>
      <c r="N665" s="8"/>
      <c r="O665" s="168" t="s">
        <v>587</v>
      </c>
      <c r="P665" s="421">
        <v>665</v>
      </c>
      <c r="Q665" s="422" t="str">
        <f t="shared" si="133"/>
        <v/>
      </c>
      <c r="R665" s="434"/>
      <c r="S665" s="1289" t="str">
        <f t="shared" ref="S665" si="134">IF(N665="","",IF(N665="はい","○","×"))</f>
        <v/>
      </c>
      <c r="T665" s="227"/>
      <c r="U665" s="1470"/>
      <c r="W665" s="84"/>
    </row>
    <row r="666" spans="1:23" ht="14.25" customHeight="1" thickBot="1" x14ac:dyDescent="0.2">
      <c r="A666" s="1109"/>
      <c r="B666" s="1095"/>
      <c r="C666" s="1095"/>
      <c r="D666" s="1095"/>
      <c r="E666" s="1102"/>
      <c r="F666" s="82"/>
      <c r="G666" s="1098"/>
      <c r="H666" s="1547"/>
      <c r="I666" s="1547"/>
      <c r="J666" s="1547"/>
      <c r="K666" s="1547"/>
      <c r="L666" s="1212" t="s">
        <v>2051</v>
      </c>
      <c r="M666" s="119" t="s">
        <v>1231</v>
      </c>
      <c r="N666" s="403"/>
      <c r="O666" s="205" t="s">
        <v>477</v>
      </c>
      <c r="P666" s="421">
        <v>666</v>
      </c>
      <c r="Q666" s="422" t="str">
        <f t="shared" si="133"/>
        <v/>
      </c>
      <c r="R666" s="434"/>
      <c r="S666" s="434"/>
      <c r="T666" s="227"/>
      <c r="U666" s="1470"/>
      <c r="W666" s="84"/>
    </row>
    <row r="667" spans="1:23" ht="14.25" customHeight="1" thickBot="1" x14ac:dyDescent="0.2">
      <c r="A667" s="1109"/>
      <c r="B667" s="1095"/>
      <c r="C667" s="1095"/>
      <c r="D667" s="1095"/>
      <c r="E667" s="1102"/>
      <c r="F667" s="82"/>
      <c r="G667" s="1098"/>
      <c r="H667" s="1547"/>
      <c r="I667" s="1547"/>
      <c r="J667" s="1547"/>
      <c r="K667" s="1547"/>
      <c r="L667" s="1212" t="s">
        <v>2062</v>
      </c>
      <c r="M667" s="119" t="s">
        <v>1231</v>
      </c>
      <c r="N667" s="403"/>
      <c r="O667" s="436" t="s">
        <v>477</v>
      </c>
      <c r="P667" s="421">
        <v>667</v>
      </c>
      <c r="Q667" s="422" t="str">
        <f t="shared" si="133"/>
        <v/>
      </c>
      <c r="R667" s="434"/>
      <c r="S667" s="434"/>
      <c r="T667" s="227"/>
      <c r="U667" s="1470"/>
      <c r="W667" s="84"/>
    </row>
    <row r="668" spans="1:23" ht="14.25" customHeight="1" thickBot="1" x14ac:dyDescent="0.2">
      <c r="A668" s="1109"/>
      <c r="B668" s="1095"/>
      <c r="C668" s="1095"/>
      <c r="D668" s="1095"/>
      <c r="E668" s="1102"/>
      <c r="F668" s="82"/>
      <c r="G668" s="1098"/>
      <c r="H668" s="1547"/>
      <c r="I668" s="1547"/>
      <c r="J668" s="1547"/>
      <c r="K668" s="1547"/>
      <c r="L668" s="1212" t="s">
        <v>2054</v>
      </c>
      <c r="M668" s="119" t="s">
        <v>1231</v>
      </c>
      <c r="N668" s="403"/>
      <c r="O668" s="1024" t="s">
        <v>477</v>
      </c>
      <c r="P668" s="421">
        <v>668</v>
      </c>
      <c r="Q668" s="422" t="str">
        <f t="shared" si="133"/>
        <v/>
      </c>
      <c r="R668" s="434"/>
      <c r="S668" s="434"/>
      <c r="T668" s="227"/>
      <c r="U668" s="1470"/>
      <c r="W668" s="84"/>
    </row>
    <row r="669" spans="1:23" ht="24" customHeight="1" thickBot="1" x14ac:dyDescent="0.2">
      <c r="A669" s="1109"/>
      <c r="B669" s="1095"/>
      <c r="C669" s="1095"/>
      <c r="D669" s="1095"/>
      <c r="E669" s="1102"/>
      <c r="F669" s="82"/>
      <c r="G669" s="1099"/>
      <c r="H669" s="1702" t="s">
        <v>2058</v>
      </c>
      <c r="I669" s="1703"/>
      <c r="J669" s="1703"/>
      <c r="K669" s="1703"/>
      <c r="L669" s="1704"/>
      <c r="M669" s="119" t="s">
        <v>1231</v>
      </c>
      <c r="N669" s="1660"/>
      <c r="O669" s="1656"/>
      <c r="P669" s="421">
        <v>669</v>
      </c>
      <c r="S669" s="434"/>
      <c r="T669" s="227"/>
      <c r="U669" s="1470"/>
      <c r="W669" s="84"/>
    </row>
    <row r="670" spans="1:23" ht="13.5" customHeight="1" thickBot="1" x14ac:dyDescent="0.2">
      <c r="A670" s="1109"/>
      <c r="B670" s="1095"/>
      <c r="C670" s="1095"/>
      <c r="D670" s="1095"/>
      <c r="E670" s="1102"/>
      <c r="F670" s="1669" t="s">
        <v>2086</v>
      </c>
      <c r="G670" s="1676"/>
      <c r="H670" s="1676"/>
      <c r="I670" s="1676"/>
      <c r="J670" s="1676"/>
      <c r="K670" s="1676"/>
      <c r="L670" s="1693"/>
      <c r="M670" s="119" t="s">
        <v>40</v>
      </c>
      <c r="N670" s="403"/>
      <c r="O670" s="1316" t="s">
        <v>1057</v>
      </c>
      <c r="P670" s="421">
        <v>670</v>
      </c>
      <c r="Q670" s="422" t="str">
        <f>IF(COUNTBLANK($W$5:$W$12)=8,"",IF($L$4="地域がん診療病院",IF(N670="","未入力あり","✔"),""))</f>
        <v/>
      </c>
      <c r="R670" s="434"/>
      <c r="S670" s="422" t="str">
        <f>IF(N670="","",IF(N670&gt;=1,"○","×"))</f>
        <v/>
      </c>
      <c r="T670" s="227"/>
      <c r="U670" s="1470"/>
      <c r="W670" s="84"/>
    </row>
    <row r="671" spans="1:23" ht="13.5" customHeight="1" thickBot="1" x14ac:dyDescent="0.2">
      <c r="A671" s="1109"/>
      <c r="B671" s="1095"/>
      <c r="C671" s="1095"/>
      <c r="D671" s="1095"/>
      <c r="E671" s="1102"/>
      <c r="F671" s="1669" t="s">
        <v>2087</v>
      </c>
      <c r="G671" s="1676"/>
      <c r="H671" s="1676"/>
      <c r="I671" s="1676"/>
      <c r="J671" s="1676"/>
      <c r="K671" s="1676"/>
      <c r="L671" s="1693"/>
      <c r="M671" s="119" t="s">
        <v>40</v>
      </c>
      <c r="N671" s="403"/>
      <c r="O671" s="1316" t="s">
        <v>1057</v>
      </c>
      <c r="P671" s="421">
        <v>671</v>
      </c>
      <c r="Q671" s="422" t="str">
        <f>IF(COUNTBLANK($W$5:$W$12)=8,"",IF($L$4="地域がん診療病院",IF(N671="","未入力あり","✔"),""))</f>
        <v/>
      </c>
      <c r="R671" s="434"/>
      <c r="S671" s="422" t="str">
        <f>IF(N671="","",IF(N671&gt;=1,"○","×"))</f>
        <v/>
      </c>
      <c r="T671" s="227"/>
      <c r="U671" s="1470"/>
      <c r="W671" s="84"/>
    </row>
    <row r="672" spans="1:23" ht="13.5" customHeight="1" thickBot="1" x14ac:dyDescent="0.2">
      <c r="A672" s="1109"/>
      <c r="B672" s="1095"/>
      <c r="C672" s="1095"/>
      <c r="D672" s="1095"/>
      <c r="E672" s="1103"/>
      <c r="F672" s="1663" t="s">
        <v>2236</v>
      </c>
      <c r="G672" s="1661"/>
      <c r="H672" s="1661"/>
      <c r="I672" s="1661"/>
      <c r="J672" s="1661"/>
      <c r="K672" s="1661"/>
      <c r="L672" s="1662"/>
      <c r="M672" s="106" t="s">
        <v>48</v>
      </c>
      <c r="N672" s="1524" t="s">
        <v>744</v>
      </c>
      <c r="O672" s="439"/>
      <c r="P672" s="421">
        <v>672</v>
      </c>
      <c r="S672" s="434"/>
      <c r="T672" s="227"/>
      <c r="U672" s="1470"/>
      <c r="W672" s="84"/>
    </row>
    <row r="673" spans="1:23" ht="13.5" customHeight="1" thickBot="1" x14ac:dyDescent="0.2">
      <c r="A673" s="1109"/>
      <c r="B673" s="1095"/>
      <c r="C673" s="1095"/>
      <c r="D673" s="1095"/>
      <c r="E673" s="1226" t="s">
        <v>1638</v>
      </c>
      <c r="F673" s="1735" t="s">
        <v>2088</v>
      </c>
      <c r="G673" s="1735"/>
      <c r="H673" s="1735"/>
      <c r="I673" s="1735"/>
      <c r="J673" s="1735"/>
      <c r="K673" s="1735"/>
      <c r="L673" s="1738"/>
      <c r="M673" s="105" t="s">
        <v>39</v>
      </c>
      <c r="N673" s="403"/>
      <c r="O673" s="1316" t="s">
        <v>1057</v>
      </c>
      <c r="P673" s="421">
        <v>673</v>
      </c>
      <c r="Q673" s="422" t="str">
        <f t="shared" ref="Q673:Q677" si="135">IF(COUNTBLANK($W$5:$W$12)=8,"",IF($L$4="地域がん診療病院",IF(N673="","未入力あり","✔"),""))</f>
        <v/>
      </c>
      <c r="R673" s="434"/>
      <c r="S673" s="422" t="str">
        <f>IF(N673="","",IF(N673&gt;=1,"○","×"))</f>
        <v/>
      </c>
      <c r="T673" s="227"/>
      <c r="U673" s="1470"/>
      <c r="W673" s="84"/>
    </row>
    <row r="674" spans="1:23" ht="13.5" customHeight="1" thickBot="1" x14ac:dyDescent="0.2">
      <c r="A674" s="1109"/>
      <c r="B674" s="1095"/>
      <c r="C674" s="1095"/>
      <c r="D674" s="1095"/>
      <c r="E674" s="1102"/>
      <c r="F674" s="82"/>
      <c r="G674" s="1220"/>
      <c r="H674" s="1547"/>
      <c r="I674" s="1547"/>
      <c r="J674" s="1547"/>
      <c r="K674" s="1547"/>
      <c r="L674" s="1212" t="s">
        <v>722</v>
      </c>
      <c r="M674" s="119" t="s">
        <v>720</v>
      </c>
      <c r="N674" s="403"/>
      <c r="O674" s="206" t="s">
        <v>715</v>
      </c>
      <c r="P674" s="421">
        <v>674</v>
      </c>
      <c r="Q674" s="422" t="str">
        <f t="shared" si="135"/>
        <v/>
      </c>
      <c r="R674" s="434"/>
      <c r="S674" s="434"/>
      <c r="T674" s="227"/>
      <c r="U674" s="1470"/>
      <c r="W674" s="84"/>
    </row>
    <row r="675" spans="1:23" ht="13.5" customHeight="1" thickBot="1" x14ac:dyDescent="0.2">
      <c r="A675" s="1109"/>
      <c r="B675" s="1095"/>
      <c r="C675" s="1095"/>
      <c r="D675" s="1095"/>
      <c r="E675" s="1102"/>
      <c r="F675" s="82"/>
      <c r="G675" s="1190"/>
      <c r="H675" s="1547"/>
      <c r="I675" s="1547"/>
      <c r="J675" s="1547"/>
      <c r="K675" s="1547"/>
      <c r="L675" s="1212" t="s">
        <v>716</v>
      </c>
      <c r="M675" s="119" t="s">
        <v>308</v>
      </c>
      <c r="N675" s="403"/>
      <c r="O675" s="436" t="s">
        <v>715</v>
      </c>
      <c r="P675" s="421">
        <v>675</v>
      </c>
      <c r="Q675" s="422" t="str">
        <f t="shared" si="135"/>
        <v/>
      </c>
      <c r="R675" s="434"/>
      <c r="S675" s="434"/>
      <c r="T675" s="227"/>
      <c r="U675" s="1470"/>
      <c r="W675" s="84"/>
    </row>
    <row r="676" spans="1:23" ht="13.5" customHeight="1" thickBot="1" x14ac:dyDescent="0.2">
      <c r="A676" s="1109"/>
      <c r="B676" s="1095"/>
      <c r="C676" s="1095"/>
      <c r="D676" s="1095"/>
      <c r="E676" s="1102"/>
      <c r="F676" s="1095"/>
      <c r="G676" s="1675" t="s">
        <v>2085</v>
      </c>
      <c r="H676" s="1661"/>
      <c r="I676" s="1661"/>
      <c r="J676" s="1661"/>
      <c r="K676" s="1661"/>
      <c r="L676" s="1662"/>
      <c r="M676" s="119" t="s">
        <v>1063</v>
      </c>
      <c r="N676" s="8"/>
      <c r="O676" s="168" t="s">
        <v>587</v>
      </c>
      <c r="P676" s="421">
        <v>676</v>
      </c>
      <c r="Q676" s="422" t="str">
        <f t="shared" si="135"/>
        <v/>
      </c>
      <c r="R676" s="434"/>
      <c r="S676" s="1289" t="str">
        <f t="shared" ref="S676" si="136">IF(N676="","",IF(N676="はい","○","×"))</f>
        <v/>
      </c>
      <c r="T676" s="227"/>
      <c r="U676" s="1470"/>
      <c r="W676" s="84"/>
    </row>
    <row r="677" spans="1:23" ht="13.5" customHeight="1" thickBot="1" x14ac:dyDescent="0.2">
      <c r="A677" s="1109"/>
      <c r="B677" s="1095"/>
      <c r="C677" s="1095"/>
      <c r="D677" s="1095"/>
      <c r="E677" s="1102"/>
      <c r="F677" s="1095"/>
      <c r="G677" s="1098"/>
      <c r="H677" s="1547"/>
      <c r="I677" s="1547"/>
      <c r="J677" s="1547"/>
      <c r="K677" s="1547"/>
      <c r="L677" s="1212" t="s">
        <v>2057</v>
      </c>
      <c r="M677" s="119" t="s">
        <v>1231</v>
      </c>
      <c r="N677" s="403"/>
      <c r="O677" s="1025" t="s">
        <v>477</v>
      </c>
      <c r="P677" s="421">
        <v>677</v>
      </c>
      <c r="Q677" s="422" t="str">
        <f t="shared" si="135"/>
        <v/>
      </c>
      <c r="R677" s="434"/>
      <c r="S677" s="434"/>
      <c r="T677" s="227"/>
      <c r="U677" s="1470"/>
      <c r="W677" s="84"/>
    </row>
    <row r="678" spans="1:23" ht="24" customHeight="1" thickBot="1" x14ac:dyDescent="0.2">
      <c r="A678" s="1109"/>
      <c r="B678" s="1122"/>
      <c r="C678" s="1096"/>
      <c r="D678" s="1096"/>
      <c r="E678" s="1103"/>
      <c r="F678" s="1096"/>
      <c r="G678" s="1099"/>
      <c r="H678" s="1703" t="s">
        <v>2056</v>
      </c>
      <c r="I678" s="1703"/>
      <c r="J678" s="1703"/>
      <c r="K678" s="1703"/>
      <c r="L678" s="1704"/>
      <c r="M678" s="119" t="s">
        <v>1230</v>
      </c>
      <c r="N678" s="1660"/>
      <c r="O678" s="1656"/>
      <c r="P678" s="421">
        <v>678</v>
      </c>
      <c r="S678" s="434"/>
      <c r="T678" s="227"/>
      <c r="U678" s="1470"/>
      <c r="W678" s="84"/>
    </row>
    <row r="679" spans="1:23" ht="12.75" customHeight="1" x14ac:dyDescent="0.15">
      <c r="A679" s="1109"/>
      <c r="B679" s="1122"/>
      <c r="C679" s="1142" t="s">
        <v>404</v>
      </c>
      <c r="D679" s="1142"/>
      <c r="E679" s="193"/>
      <c r="F679" s="193"/>
      <c r="G679" s="193"/>
      <c r="H679" s="184"/>
      <c r="I679" s="184"/>
      <c r="J679" s="184"/>
      <c r="K679" s="184"/>
      <c r="L679" s="184"/>
      <c r="M679" s="95"/>
      <c r="N679" s="95"/>
      <c r="O679" s="96"/>
      <c r="P679" s="421">
        <v>679</v>
      </c>
      <c r="S679" s="434"/>
      <c r="T679" s="227"/>
      <c r="U679" s="1470"/>
      <c r="W679" s="84"/>
    </row>
    <row r="680" spans="1:23" ht="12.75" customHeight="1" thickBot="1" x14ac:dyDescent="0.2">
      <c r="A680" s="1109"/>
      <c r="B680" s="1102"/>
      <c r="C680" s="1102"/>
      <c r="D680" s="1111" t="s">
        <v>421</v>
      </c>
      <c r="E680" s="1183"/>
      <c r="F680" s="1252"/>
      <c r="G680" s="1177"/>
      <c r="H680" s="189"/>
      <c r="I680" s="189"/>
      <c r="J680" s="189"/>
      <c r="K680" s="189"/>
      <c r="L680" s="189"/>
      <c r="M680" s="97"/>
      <c r="N680" s="124" t="s">
        <v>454</v>
      </c>
      <c r="O680" s="125" t="s">
        <v>454</v>
      </c>
      <c r="P680" s="421">
        <v>680</v>
      </c>
      <c r="S680" s="434"/>
      <c r="T680" s="227"/>
      <c r="U680" s="1470"/>
      <c r="W680" s="84"/>
    </row>
    <row r="681" spans="1:23" ht="12.75" customHeight="1" thickBot="1" x14ac:dyDescent="0.2">
      <c r="A681" s="1109"/>
      <c r="B681" s="1102"/>
      <c r="C681" s="1122"/>
      <c r="D681" s="1095"/>
      <c r="E681" s="1226" t="s">
        <v>265</v>
      </c>
      <c r="F681" s="1680" t="s">
        <v>729</v>
      </c>
      <c r="G681" s="1661"/>
      <c r="H681" s="1661"/>
      <c r="I681" s="1661"/>
      <c r="J681" s="1661"/>
      <c r="K681" s="1661"/>
      <c r="L681" s="1662"/>
      <c r="M681" s="85" t="s">
        <v>79</v>
      </c>
      <c r="N681" s="8"/>
      <c r="O681" s="170" t="s">
        <v>587</v>
      </c>
      <c r="P681" s="421">
        <v>681</v>
      </c>
      <c r="Q681" s="422" t="str">
        <f t="shared" ref="Q681:Q689" si="137">IF(COUNTBLANK($W$5:$W$12)=8,"",IF($L$4="地域がん診療病院",IF(N681="","未入力あり","✔"),""))</f>
        <v/>
      </c>
      <c r="R681" s="434"/>
      <c r="S681" s="434"/>
      <c r="T681" s="227"/>
      <c r="U681" s="1470"/>
      <c r="W681" s="84"/>
    </row>
    <row r="682" spans="1:23" ht="27" customHeight="1" thickBot="1" x14ac:dyDescent="0.2">
      <c r="A682" s="1109"/>
      <c r="B682" s="1102"/>
      <c r="C682" s="1122"/>
      <c r="D682" s="1095"/>
      <c r="E682" s="1103"/>
      <c r="F682" s="1246"/>
      <c r="G682" s="1661" t="s">
        <v>1816</v>
      </c>
      <c r="H682" s="1661"/>
      <c r="I682" s="1661"/>
      <c r="J682" s="1661"/>
      <c r="K682" s="1661"/>
      <c r="L682" s="1662"/>
      <c r="M682" s="1331" t="str">
        <f>IF(N681="はい","A",(IF(N681="いいえ","-","A／-")))</f>
        <v>A／-</v>
      </c>
      <c r="N682" s="8"/>
      <c r="O682" s="170" t="s">
        <v>1692</v>
      </c>
      <c r="P682" s="421">
        <v>682</v>
      </c>
      <c r="Q682" s="422" t="str">
        <f t="shared" si="137"/>
        <v/>
      </c>
      <c r="R682" s="434"/>
      <c r="S682" s="1289" t="str">
        <f>IF(AND(M682="A",N682="はい"),"○",IF(AND(M682="A",N682&lt;&gt;""),"×",""))</f>
        <v/>
      </c>
      <c r="T682" s="227"/>
      <c r="U682" s="1470"/>
      <c r="W682" s="84"/>
    </row>
    <row r="683" spans="1:23" ht="13.5" customHeight="1" thickBot="1" x14ac:dyDescent="0.2">
      <c r="A683" s="1109"/>
      <c r="B683" s="82"/>
      <c r="C683" s="1122"/>
      <c r="D683" s="1095"/>
      <c r="E683" s="1207" t="s">
        <v>448</v>
      </c>
      <c r="F683" s="1661" t="s">
        <v>32</v>
      </c>
      <c r="G683" s="1661"/>
      <c r="H683" s="1661"/>
      <c r="I683" s="1661"/>
      <c r="J683" s="1661"/>
      <c r="K683" s="1661"/>
      <c r="L683" s="1662"/>
      <c r="M683" s="85" t="s">
        <v>211</v>
      </c>
      <c r="N683" s="8"/>
      <c r="O683" s="170" t="s">
        <v>587</v>
      </c>
      <c r="P683" s="421">
        <v>683</v>
      </c>
      <c r="Q683" s="422" t="str">
        <f t="shared" si="137"/>
        <v/>
      </c>
      <c r="R683" s="434"/>
      <c r="S683" s="1289" t="str">
        <f t="shared" ref="S683:S684" si="138">IF(N683="","",IF(N683="はい","○","×"))</f>
        <v/>
      </c>
      <c r="T683" s="227"/>
      <c r="U683" s="1470"/>
      <c r="W683" s="84"/>
    </row>
    <row r="684" spans="1:23" ht="13.5" customHeight="1" thickBot="1" x14ac:dyDescent="0.2">
      <c r="A684" s="1109"/>
      <c r="B684" s="82"/>
      <c r="C684" s="1122"/>
      <c r="D684" s="1095"/>
      <c r="E684" s="1207" t="s">
        <v>258</v>
      </c>
      <c r="F684" s="1661" t="s">
        <v>33</v>
      </c>
      <c r="G684" s="1661"/>
      <c r="H684" s="1661"/>
      <c r="I684" s="1661"/>
      <c r="J684" s="1661"/>
      <c r="K684" s="1661"/>
      <c r="L684" s="1662"/>
      <c r="M684" s="208" t="s">
        <v>40</v>
      </c>
      <c r="N684" s="8"/>
      <c r="O684" s="170" t="s">
        <v>587</v>
      </c>
      <c r="P684" s="421">
        <v>684</v>
      </c>
      <c r="Q684" s="422" t="str">
        <f t="shared" si="137"/>
        <v/>
      </c>
      <c r="R684" s="434"/>
      <c r="S684" s="1289" t="str">
        <f t="shared" si="138"/>
        <v/>
      </c>
      <c r="T684" s="227"/>
      <c r="U684" s="1470"/>
      <c r="W684" s="84"/>
    </row>
    <row r="685" spans="1:23" ht="13.5" customHeight="1" thickBot="1" x14ac:dyDescent="0.2">
      <c r="A685" s="1109"/>
      <c r="B685" s="82"/>
      <c r="C685" s="1122"/>
      <c r="D685" s="1095"/>
      <c r="E685" s="1226" t="s">
        <v>259</v>
      </c>
      <c r="F685" s="1200" t="s">
        <v>576</v>
      </c>
      <c r="G685" s="84"/>
      <c r="H685" s="84"/>
      <c r="I685" s="1197"/>
      <c r="J685" s="1197"/>
      <c r="K685" s="1197"/>
      <c r="L685" s="1198"/>
      <c r="M685" s="85" t="s">
        <v>78</v>
      </c>
      <c r="N685" s="8"/>
      <c r="O685" s="170" t="s">
        <v>587</v>
      </c>
      <c r="P685" s="421">
        <v>685</v>
      </c>
      <c r="Q685" s="422" t="str">
        <f t="shared" si="137"/>
        <v/>
      </c>
      <c r="R685" s="434"/>
      <c r="S685" s="434"/>
      <c r="T685" s="227"/>
      <c r="U685" s="1470"/>
      <c r="W685" s="84"/>
    </row>
    <row r="686" spans="1:23" ht="13.5" customHeight="1" thickBot="1" x14ac:dyDescent="0.2">
      <c r="A686" s="1109"/>
      <c r="B686" s="82"/>
      <c r="C686" s="1122"/>
      <c r="D686" s="1095"/>
      <c r="E686" s="1102"/>
      <c r="F686" s="1096"/>
      <c r="G686" s="1663" t="s">
        <v>1694</v>
      </c>
      <c r="H686" s="1661"/>
      <c r="I686" s="1661"/>
      <c r="J686" s="1661"/>
      <c r="K686" s="1661"/>
      <c r="L686" s="1662"/>
      <c r="M686" s="1331" t="str">
        <f>IF(N685="はい","A",(IF(N685="いいえ","-","A／-")))</f>
        <v>A／-</v>
      </c>
      <c r="N686" s="8"/>
      <c r="O686" s="170" t="s">
        <v>1693</v>
      </c>
      <c r="P686" s="421">
        <v>686</v>
      </c>
      <c r="Q686" s="422" t="str">
        <f t="shared" si="137"/>
        <v/>
      </c>
      <c r="R686" s="434"/>
      <c r="S686" s="1289" t="str">
        <f>IF(AND(M686="A",N686="はい"),"○",IF(AND(M686="A",N686&lt;&gt;""),"×",""))</f>
        <v/>
      </c>
      <c r="T686" s="227"/>
      <c r="U686" s="1470"/>
      <c r="W686" s="84"/>
    </row>
    <row r="687" spans="1:23" ht="13.5" customHeight="1" thickBot="1" x14ac:dyDescent="0.2">
      <c r="A687" s="1109"/>
      <c r="B687" s="82"/>
      <c r="C687" s="1122"/>
      <c r="D687" s="1095"/>
      <c r="E687" s="1207" t="s">
        <v>260</v>
      </c>
      <c r="F687" s="1661" t="s">
        <v>311</v>
      </c>
      <c r="G687" s="1661"/>
      <c r="H687" s="1661"/>
      <c r="I687" s="1661"/>
      <c r="J687" s="1661"/>
      <c r="K687" s="1661"/>
      <c r="L687" s="1662"/>
      <c r="M687" s="85" t="s">
        <v>211</v>
      </c>
      <c r="N687" s="8"/>
      <c r="O687" s="170" t="s">
        <v>587</v>
      </c>
      <c r="P687" s="421">
        <v>687</v>
      </c>
      <c r="Q687" s="422" t="str">
        <f t="shared" si="137"/>
        <v/>
      </c>
      <c r="R687" s="434"/>
      <c r="S687" s="1289" t="str">
        <f t="shared" ref="S687:S689" si="139">IF(N687="","",IF(N687="はい","○","×"))</f>
        <v/>
      </c>
      <c r="T687" s="227"/>
      <c r="U687" s="1470"/>
      <c r="W687" s="84"/>
    </row>
    <row r="688" spans="1:23" ht="26.25" customHeight="1" thickBot="1" x14ac:dyDescent="0.2">
      <c r="A688" s="1109"/>
      <c r="B688" s="82"/>
      <c r="C688" s="1122"/>
      <c r="D688" s="1095"/>
      <c r="E688" s="1207" t="s">
        <v>261</v>
      </c>
      <c r="F688" s="1661" t="s">
        <v>201</v>
      </c>
      <c r="G688" s="1661"/>
      <c r="H688" s="1661"/>
      <c r="I688" s="1661"/>
      <c r="J688" s="1661"/>
      <c r="K688" s="1661"/>
      <c r="L688" s="1662"/>
      <c r="M688" s="85" t="s">
        <v>211</v>
      </c>
      <c r="N688" s="8"/>
      <c r="O688" s="170" t="s">
        <v>587</v>
      </c>
      <c r="P688" s="421">
        <v>688</v>
      </c>
      <c r="Q688" s="422" t="str">
        <f t="shared" si="137"/>
        <v/>
      </c>
      <c r="R688" s="434"/>
      <c r="S688" s="1289" t="str">
        <f t="shared" si="139"/>
        <v/>
      </c>
      <c r="T688" s="227"/>
      <c r="U688" s="1470"/>
      <c r="W688" s="84"/>
    </row>
    <row r="689" spans="1:23" ht="12.75" customHeight="1" thickBot="1" x14ac:dyDescent="0.2">
      <c r="A689" s="1109"/>
      <c r="B689" s="82"/>
      <c r="C689" s="1122"/>
      <c r="D689" s="1095"/>
      <c r="E689" s="1226" t="s">
        <v>262</v>
      </c>
      <c r="F689" s="1680" t="s">
        <v>422</v>
      </c>
      <c r="G689" s="1661"/>
      <c r="H689" s="1661"/>
      <c r="I689" s="1661"/>
      <c r="J689" s="1661"/>
      <c r="K689" s="1661"/>
      <c r="L689" s="1662"/>
      <c r="M689" s="208" t="s">
        <v>40</v>
      </c>
      <c r="N689" s="8"/>
      <c r="O689" s="170" t="s">
        <v>587</v>
      </c>
      <c r="P689" s="421">
        <v>689</v>
      </c>
      <c r="Q689" s="422" t="str">
        <f t="shared" si="137"/>
        <v/>
      </c>
      <c r="R689" s="434"/>
      <c r="S689" s="1289" t="str">
        <f t="shared" si="139"/>
        <v/>
      </c>
      <c r="T689" s="227"/>
      <c r="U689" s="1470"/>
      <c r="W689" s="84"/>
    </row>
    <row r="690" spans="1:23" ht="12.75" customHeight="1" thickBot="1" x14ac:dyDescent="0.2">
      <c r="A690" s="1109"/>
      <c r="B690" s="82"/>
      <c r="C690" s="1122"/>
      <c r="D690" s="1095"/>
      <c r="E690" s="1102"/>
      <c r="F690" s="1095"/>
      <c r="G690" s="1663" t="s">
        <v>2237</v>
      </c>
      <c r="H690" s="1661"/>
      <c r="I690" s="1661"/>
      <c r="J690" s="1661"/>
      <c r="K690" s="1661"/>
      <c r="L690" s="1662"/>
      <c r="M690" s="106" t="s">
        <v>78</v>
      </c>
      <c r="N690" s="1524" t="s">
        <v>287</v>
      </c>
      <c r="O690" s="444"/>
      <c r="P690" s="421">
        <v>690</v>
      </c>
      <c r="S690" s="434"/>
      <c r="T690" s="227"/>
      <c r="U690" s="1470"/>
      <c r="W690" s="84"/>
    </row>
    <row r="691" spans="1:23" ht="13.5" customHeight="1" thickBot="1" x14ac:dyDescent="0.2">
      <c r="A691" s="191"/>
      <c r="B691" s="1122"/>
      <c r="C691" s="82"/>
      <c r="D691" s="1102"/>
      <c r="E691" s="1663" t="s">
        <v>2169</v>
      </c>
      <c r="F691" s="1661"/>
      <c r="G691" s="1661"/>
      <c r="H691" s="1661"/>
      <c r="I691" s="1661"/>
      <c r="J691" s="1661"/>
      <c r="K691" s="1661"/>
      <c r="L691" s="1662"/>
      <c r="M691" s="85" t="s">
        <v>78</v>
      </c>
      <c r="N691" s="8"/>
      <c r="O691" s="168" t="s">
        <v>587</v>
      </c>
      <c r="P691" s="421">
        <v>691</v>
      </c>
      <c r="Q691" s="1503"/>
      <c r="R691" s="434"/>
      <c r="S691" s="434"/>
      <c r="T691" s="227"/>
      <c r="U691" s="1470"/>
      <c r="W691" s="84"/>
    </row>
    <row r="692" spans="1:23" ht="12.75" customHeight="1" thickBot="1" x14ac:dyDescent="0.2">
      <c r="A692" s="1109"/>
      <c r="B692" s="82"/>
      <c r="C692" s="1122"/>
      <c r="D692" s="1095"/>
      <c r="E692" s="1672"/>
      <c r="F692" s="1663" t="s">
        <v>2238</v>
      </c>
      <c r="G692" s="1664"/>
      <c r="H692" s="1664"/>
      <c r="I692" s="1664"/>
      <c r="J692" s="1664"/>
      <c r="K692" s="1664"/>
      <c r="L692" s="1665"/>
      <c r="M692" s="106" t="s">
        <v>78</v>
      </c>
      <c r="N692" s="1524" t="s">
        <v>284</v>
      </c>
      <c r="O692" s="444"/>
      <c r="P692" s="421">
        <v>692</v>
      </c>
      <c r="S692" s="434"/>
      <c r="T692" s="227"/>
      <c r="U692" s="1470"/>
      <c r="W692" s="84"/>
    </row>
    <row r="693" spans="1:23" ht="13.5" customHeight="1" thickBot="1" x14ac:dyDescent="0.2">
      <c r="A693" s="191"/>
      <c r="B693" s="1122"/>
      <c r="C693" s="82"/>
      <c r="D693" s="1102"/>
      <c r="E693" s="1673"/>
      <c r="F693" s="1663" t="s">
        <v>2177</v>
      </c>
      <c r="G693" s="1664"/>
      <c r="H693" s="1664"/>
      <c r="I693" s="1664"/>
      <c r="J693" s="1664"/>
      <c r="K693" s="1664"/>
      <c r="L693" s="1665"/>
      <c r="M693" s="85" t="s">
        <v>78</v>
      </c>
      <c r="N693" s="403"/>
      <c r="O693" s="168" t="s">
        <v>50</v>
      </c>
      <c r="P693" s="421">
        <v>693</v>
      </c>
      <c r="Q693" s="422" t="str">
        <f t="shared" ref="Q693:Q694" si="140">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693="","未入力あり","✔"),""))</f>
        <v>未入力あり</v>
      </c>
      <c r="R693" s="434"/>
      <c r="S693" s="434"/>
      <c r="T693" s="227"/>
      <c r="U693" s="1470"/>
      <c r="W693" s="84"/>
    </row>
    <row r="694" spans="1:23" ht="18" customHeight="1" thickBot="1" x14ac:dyDescent="0.2">
      <c r="A694" s="191"/>
      <c r="B694" s="1122"/>
      <c r="C694" s="82"/>
      <c r="D694" s="1102"/>
      <c r="E694" s="1673"/>
      <c r="F694" s="1663" t="s">
        <v>2170</v>
      </c>
      <c r="G694" s="1664"/>
      <c r="H694" s="1664"/>
      <c r="I694" s="1664"/>
      <c r="J694" s="1664"/>
      <c r="K694" s="1664"/>
      <c r="L694" s="1665"/>
      <c r="M694" s="85" t="s">
        <v>78</v>
      </c>
      <c r="N694" s="403"/>
      <c r="O694" s="168" t="s">
        <v>50</v>
      </c>
      <c r="P694" s="421">
        <v>694</v>
      </c>
      <c r="Q694" s="422" t="str">
        <f t="shared" si="140"/>
        <v>未入力あり</v>
      </c>
      <c r="R694" s="434"/>
      <c r="S694" s="434"/>
      <c r="T694" s="227"/>
      <c r="U694" s="1470"/>
      <c r="W694" s="84"/>
    </row>
    <row r="695" spans="1:23" ht="21" customHeight="1" thickBot="1" x14ac:dyDescent="0.2">
      <c r="A695" s="191"/>
      <c r="B695" s="1122"/>
      <c r="C695" s="82"/>
      <c r="D695" s="1102"/>
      <c r="E695" s="1674"/>
      <c r="F695" s="1663" t="s">
        <v>2109</v>
      </c>
      <c r="G695" s="1664"/>
      <c r="H695" s="1664"/>
      <c r="I695" s="1664"/>
      <c r="J695" s="1664"/>
      <c r="K695" s="1664"/>
      <c r="L695" s="1665"/>
      <c r="M695" s="85" t="s">
        <v>78</v>
      </c>
      <c r="N695" s="403"/>
      <c r="O695" s="168" t="s">
        <v>50</v>
      </c>
      <c r="P695" s="421">
        <v>695</v>
      </c>
      <c r="Q695" s="1503"/>
      <c r="R695" s="434"/>
      <c r="S695" s="434"/>
      <c r="T695" s="227"/>
      <c r="U695" s="1470"/>
      <c r="W695" s="84"/>
    </row>
    <row r="696" spans="1:23" ht="13.5" customHeight="1" thickBot="1" x14ac:dyDescent="0.2">
      <c r="A696" s="1109"/>
      <c r="B696" s="82"/>
      <c r="C696" s="1122"/>
      <c r="D696" s="1095"/>
      <c r="E696" s="1663" t="s">
        <v>1826</v>
      </c>
      <c r="F696" s="1661"/>
      <c r="G696" s="1661"/>
      <c r="H696" s="1661"/>
      <c r="I696" s="1661"/>
      <c r="J696" s="1661"/>
      <c r="K696" s="1661"/>
      <c r="L696" s="1662"/>
      <c r="M696" s="106" t="s">
        <v>95</v>
      </c>
      <c r="N696" s="8"/>
      <c r="O696" s="168" t="s">
        <v>587</v>
      </c>
      <c r="P696" s="421">
        <v>696</v>
      </c>
      <c r="Q696" s="422" t="str">
        <f t="shared" ref="Q696:Q699" si="141">IF(COUNTBLANK($W$5:$W$12)=8,"",IF($L$4="地域がん診療病院",IF(N696="","未入力あり","✔"),""))</f>
        <v/>
      </c>
      <c r="R696" s="434"/>
      <c r="S696" s="434"/>
      <c r="T696" s="227"/>
      <c r="U696" s="1470"/>
      <c r="W696" s="84"/>
    </row>
    <row r="697" spans="1:23" ht="13.5" customHeight="1" thickBot="1" x14ac:dyDescent="0.2">
      <c r="A697" s="1109"/>
      <c r="B697" s="82"/>
      <c r="C697" s="1122"/>
      <c r="D697" s="1095"/>
      <c r="E697" s="1663" t="s">
        <v>1827</v>
      </c>
      <c r="F697" s="1661"/>
      <c r="G697" s="1661"/>
      <c r="H697" s="1661"/>
      <c r="I697" s="1661"/>
      <c r="J697" s="1661"/>
      <c r="K697" s="1661"/>
      <c r="L697" s="1662"/>
      <c r="M697" s="106" t="s">
        <v>95</v>
      </c>
      <c r="N697" s="8"/>
      <c r="O697" s="168" t="s">
        <v>587</v>
      </c>
      <c r="P697" s="421">
        <v>697</v>
      </c>
      <c r="Q697" s="422" t="str">
        <f t="shared" si="141"/>
        <v/>
      </c>
      <c r="R697" s="434"/>
      <c r="S697" s="434"/>
      <c r="T697" s="227"/>
      <c r="U697" s="1470"/>
      <c r="W697" s="84"/>
    </row>
    <row r="698" spans="1:23" ht="13.5" customHeight="1" thickBot="1" x14ac:dyDescent="0.2">
      <c r="A698" s="1109"/>
      <c r="B698" s="82"/>
      <c r="C698" s="1122"/>
      <c r="D698" s="1095"/>
      <c r="E698" s="1675" t="s">
        <v>1828</v>
      </c>
      <c r="F698" s="1661"/>
      <c r="G698" s="1661"/>
      <c r="H698" s="1661"/>
      <c r="I698" s="1661"/>
      <c r="J698" s="1661"/>
      <c r="K698" s="1661"/>
      <c r="L698" s="1662"/>
      <c r="M698" s="106" t="s">
        <v>95</v>
      </c>
      <c r="N698" s="8"/>
      <c r="O698" s="168" t="s">
        <v>587</v>
      </c>
      <c r="P698" s="421">
        <v>698</v>
      </c>
      <c r="Q698" s="422" t="str">
        <f t="shared" si="141"/>
        <v/>
      </c>
      <c r="R698" s="434"/>
      <c r="S698" s="434"/>
      <c r="T698" s="227"/>
      <c r="U698" s="1470"/>
      <c r="W698" s="84"/>
    </row>
    <row r="699" spans="1:23" ht="22.5" customHeight="1" thickBot="1" x14ac:dyDescent="0.2">
      <c r="A699" s="1109"/>
      <c r="B699" s="82"/>
      <c r="C699" s="1122"/>
      <c r="D699" s="1095"/>
      <c r="E699" s="1112" t="s">
        <v>1610</v>
      </c>
      <c r="F699" s="1663" t="s">
        <v>1720</v>
      </c>
      <c r="G699" s="1661"/>
      <c r="H699" s="1661"/>
      <c r="I699" s="1661"/>
      <c r="J699" s="1661"/>
      <c r="K699" s="1661"/>
      <c r="L699" s="1662"/>
      <c r="M699" s="106" t="s">
        <v>212</v>
      </c>
      <c r="N699" s="404"/>
      <c r="O699" s="169" t="s">
        <v>13</v>
      </c>
      <c r="P699" s="421">
        <v>699</v>
      </c>
      <c r="Q699" s="422" t="str">
        <f t="shared" si="141"/>
        <v/>
      </c>
      <c r="R699" s="434"/>
      <c r="S699" s="434"/>
      <c r="T699" s="227"/>
      <c r="U699" s="1470"/>
      <c r="W699" s="84"/>
    </row>
    <row r="700" spans="1:23" ht="13.5" customHeight="1" thickBot="1" x14ac:dyDescent="0.2">
      <c r="A700" s="1109"/>
      <c r="B700" s="82"/>
      <c r="C700" s="1102"/>
      <c r="D700" s="1111" t="s">
        <v>210</v>
      </c>
      <c r="E700" s="1213"/>
      <c r="F700" s="1252"/>
      <c r="G700" s="1177"/>
      <c r="H700" s="1178"/>
      <c r="I700" s="189"/>
      <c r="J700" s="189"/>
      <c r="K700" s="189"/>
      <c r="L700" s="189"/>
      <c r="M700" s="97"/>
      <c r="N700" s="124" t="s">
        <v>454</v>
      </c>
      <c r="O700" s="125" t="s">
        <v>454</v>
      </c>
      <c r="P700" s="421">
        <v>700</v>
      </c>
      <c r="S700" s="434"/>
      <c r="T700" s="227"/>
      <c r="U700" s="1470"/>
      <c r="W700" s="84"/>
    </row>
    <row r="701" spans="1:23" ht="13.5" customHeight="1" thickBot="1" x14ac:dyDescent="0.2">
      <c r="A701" s="1109"/>
      <c r="B701" s="82"/>
      <c r="C701" s="1122"/>
      <c r="D701" s="1095"/>
      <c r="E701" s="1675" t="s">
        <v>312</v>
      </c>
      <c r="F701" s="1680"/>
      <c r="G701" s="1680"/>
      <c r="H701" s="1680"/>
      <c r="I701" s="1680"/>
      <c r="J701" s="1680"/>
      <c r="K701" s="1680"/>
      <c r="L701" s="1681"/>
      <c r="M701" s="85" t="s">
        <v>211</v>
      </c>
      <c r="N701" s="8"/>
      <c r="O701" s="170" t="s">
        <v>587</v>
      </c>
      <c r="P701" s="421">
        <v>701</v>
      </c>
      <c r="Q701" s="422" t="str">
        <f>IF(COUNTBLANK($W$5:$W$12)=8,"",IF($L$4="地域がん診療病院",IF(N701="","未入力あり","✔"),""))</f>
        <v/>
      </c>
      <c r="R701" s="434"/>
      <c r="S701" s="1289" t="str">
        <f t="shared" ref="S701" si="142">IF(N701="","",IF(N701="はい","○","×"))</f>
        <v/>
      </c>
      <c r="T701" s="227"/>
      <c r="U701" s="1470"/>
      <c r="W701" s="84"/>
    </row>
    <row r="702" spans="1:23" ht="13.5" customHeight="1" thickBot="1" x14ac:dyDescent="0.2">
      <c r="A702" s="1109"/>
      <c r="B702" s="82"/>
      <c r="C702" s="1122"/>
      <c r="D702" s="1095"/>
      <c r="E702" s="84"/>
      <c r="F702" s="1663" t="s">
        <v>1798</v>
      </c>
      <c r="G702" s="1661"/>
      <c r="H702" s="1661"/>
      <c r="I702" s="1661"/>
      <c r="J702" s="1661"/>
      <c r="K702" s="1661"/>
      <c r="L702" s="1662"/>
      <c r="M702" s="106" t="s">
        <v>355</v>
      </c>
      <c r="N702" s="8"/>
      <c r="O702" s="502" t="s">
        <v>587</v>
      </c>
      <c r="P702" s="421">
        <v>702</v>
      </c>
      <c r="Q702" s="422" t="str">
        <f>IF(COUNTBLANK($W$5:$W$12)=8,"",IF($L$4="地域がん診療病院",IF(N702="","未入力あり","✔"),""))</f>
        <v/>
      </c>
      <c r="R702" s="434"/>
      <c r="S702" s="434"/>
      <c r="T702" s="227"/>
      <c r="U702" s="1470"/>
      <c r="W702" s="84"/>
    </row>
    <row r="703" spans="1:23" ht="13.5" customHeight="1" thickBot="1" x14ac:dyDescent="0.2">
      <c r="A703" s="1114"/>
      <c r="B703" s="92"/>
      <c r="C703" s="1123"/>
      <c r="D703" s="1096"/>
      <c r="E703" s="84"/>
      <c r="F703" s="1663" t="s">
        <v>1829</v>
      </c>
      <c r="G703" s="1661"/>
      <c r="H703" s="1661"/>
      <c r="I703" s="1661"/>
      <c r="J703" s="1661"/>
      <c r="K703" s="1661"/>
      <c r="L703" s="1662"/>
      <c r="M703" s="106" t="s">
        <v>355</v>
      </c>
      <c r="N703" s="8"/>
      <c r="O703" s="206" t="s">
        <v>587</v>
      </c>
      <c r="P703" s="421">
        <v>703</v>
      </c>
      <c r="Q703" s="422" t="str">
        <f>IF(COUNTBLANK($W$5:$W$12)=8,"",IF($L$4="地域がん診療病院",IF(N703="","未入力あり","✔"),""))</f>
        <v/>
      </c>
      <c r="R703" s="434"/>
      <c r="S703" s="434"/>
      <c r="T703" s="227"/>
      <c r="U703" s="1470"/>
      <c r="W703" s="84"/>
    </row>
    <row r="704" spans="1:23" ht="13.5" customHeight="1" thickBot="1" x14ac:dyDescent="0.2">
      <c r="A704" s="1250"/>
      <c r="B704" s="1236" t="s">
        <v>406</v>
      </c>
      <c r="C704" s="1169"/>
      <c r="D704" s="1169"/>
      <c r="E704" s="195"/>
      <c r="F704" s="195"/>
      <c r="G704" s="195"/>
      <c r="H704" s="182"/>
      <c r="I704" s="182"/>
      <c r="J704" s="182"/>
      <c r="K704" s="182"/>
      <c r="L704" s="182"/>
      <c r="M704" s="93"/>
      <c r="N704" s="111"/>
      <c r="O704" s="94"/>
      <c r="P704" s="421">
        <v>704</v>
      </c>
      <c r="S704" s="434"/>
      <c r="T704" s="227"/>
      <c r="U704" s="1470"/>
      <c r="W704" s="84"/>
    </row>
    <row r="705" spans="1:23" ht="13.5" customHeight="1" thickBot="1" x14ac:dyDescent="0.2">
      <c r="A705" s="1109"/>
      <c r="B705" s="82"/>
      <c r="C705" s="82"/>
      <c r="D705" s="82"/>
      <c r="E705" s="1675" t="s">
        <v>34</v>
      </c>
      <c r="F705" s="1661"/>
      <c r="G705" s="1661"/>
      <c r="H705" s="1661"/>
      <c r="I705" s="1661"/>
      <c r="J705" s="1661"/>
      <c r="K705" s="1661"/>
      <c r="L705" s="1662"/>
      <c r="M705" s="208" t="s">
        <v>490</v>
      </c>
      <c r="N705" s="8"/>
      <c r="O705" s="170" t="s">
        <v>587</v>
      </c>
      <c r="P705" s="421">
        <v>705</v>
      </c>
      <c r="Q705" s="422" t="str">
        <f>IF(COUNTBLANK($W$5:$W$12)=8,"",IF($L$4="地域がん診療病院",IF(N705="","未入力あり","✔"),""))</f>
        <v/>
      </c>
      <c r="R705" s="434"/>
      <c r="S705" s="1289" t="str">
        <f t="shared" ref="S705" si="143">IF(N705="","",IF(N705="はい","○","×"))</f>
        <v/>
      </c>
      <c r="T705" s="227"/>
      <c r="U705" s="1470"/>
      <c r="W705" s="84"/>
    </row>
    <row r="706" spans="1:23" ht="26.25" customHeight="1" thickBot="1" x14ac:dyDescent="0.2">
      <c r="A706" s="1109"/>
      <c r="B706" s="82"/>
      <c r="C706" s="82"/>
      <c r="D706" s="82"/>
      <c r="E706" s="1122"/>
      <c r="F706" s="1661" t="s">
        <v>2258</v>
      </c>
      <c r="G706" s="1661"/>
      <c r="H706" s="1661"/>
      <c r="I706" s="1661"/>
      <c r="J706" s="1661"/>
      <c r="K706" s="1661"/>
      <c r="L706" s="1662"/>
      <c r="M706" s="106" t="s">
        <v>212</v>
      </c>
      <c r="N706" s="1524" t="s">
        <v>296</v>
      </c>
      <c r="O706" s="441"/>
      <c r="P706" s="421">
        <v>706</v>
      </c>
      <c r="S706" s="434"/>
      <c r="T706" s="227"/>
      <c r="U706" s="1470"/>
      <c r="W706" s="84"/>
    </row>
    <row r="707" spans="1:23" ht="13.5" customHeight="1" thickBot="1" x14ac:dyDescent="0.2">
      <c r="A707" s="1109"/>
      <c r="B707" s="82"/>
      <c r="C707" s="82"/>
      <c r="D707" s="82"/>
      <c r="E707" s="1229"/>
      <c r="F707" s="1196" t="s">
        <v>2287</v>
      </c>
      <c r="G707" s="1206"/>
      <c r="H707" s="1237"/>
      <c r="I707" s="1197"/>
      <c r="J707" s="1197"/>
      <c r="K707" s="1197"/>
      <c r="L707" s="1198"/>
      <c r="M707" s="119" t="s">
        <v>250</v>
      </c>
      <c r="N707" s="403"/>
      <c r="O707" s="168" t="s">
        <v>479</v>
      </c>
      <c r="P707" s="421">
        <v>707</v>
      </c>
      <c r="Q707" s="422" t="str">
        <f>IF(COUNTBLANK($W$5:$W$12)=8,"",IF($L$4="地域がん診療病院",IF(N707="","未入力あり","✔"),""))</f>
        <v/>
      </c>
      <c r="R707" s="434"/>
      <c r="S707" s="434"/>
      <c r="T707" s="227"/>
      <c r="U707" s="1470"/>
      <c r="W707" s="84"/>
    </row>
    <row r="708" spans="1:23" ht="13.5" customHeight="1" thickBot="1" x14ac:dyDescent="0.2">
      <c r="A708" s="1109"/>
      <c r="B708" s="82"/>
      <c r="C708" s="82"/>
      <c r="D708" s="82"/>
      <c r="E708" s="1229"/>
      <c r="F708" s="1196" t="s">
        <v>2288</v>
      </c>
      <c r="G708" s="1206"/>
      <c r="H708" s="1237"/>
      <c r="I708" s="1197"/>
      <c r="J708" s="1197"/>
      <c r="K708" s="1197"/>
      <c r="L708" s="1198"/>
      <c r="M708" s="119" t="s">
        <v>250</v>
      </c>
      <c r="N708" s="403"/>
      <c r="O708" s="168" t="s">
        <v>479</v>
      </c>
      <c r="P708" s="421">
        <v>708</v>
      </c>
      <c r="Q708" s="422" t="str">
        <f>IF(COUNTBLANK($W$5:$W$12)=8,"",IF($L$4="地域がん診療病院",IF(N708="","未入力あり","✔"),""))</f>
        <v/>
      </c>
      <c r="R708" s="434"/>
      <c r="S708" s="434"/>
      <c r="T708" s="227"/>
      <c r="U708" s="1470"/>
      <c r="W708" s="84"/>
    </row>
    <row r="709" spans="1:23" ht="13.5" customHeight="1" thickBot="1" x14ac:dyDescent="0.2">
      <c r="A709" s="1109"/>
      <c r="B709" s="82"/>
      <c r="C709" s="82"/>
      <c r="D709" s="82"/>
      <c r="E709" s="1229"/>
      <c r="F709" s="1196" t="s">
        <v>2289</v>
      </c>
      <c r="G709" s="1206"/>
      <c r="H709" s="1237"/>
      <c r="I709" s="1197"/>
      <c r="J709" s="1197"/>
      <c r="K709" s="1197"/>
      <c r="L709" s="1198"/>
      <c r="M709" s="119" t="s">
        <v>250</v>
      </c>
      <c r="N709" s="403"/>
      <c r="O709" s="168" t="s">
        <v>357</v>
      </c>
      <c r="P709" s="421">
        <v>709</v>
      </c>
      <c r="Q709" s="422" t="str">
        <f>IF(COUNTBLANK($W$5:$W$12)=8,"",IF($L$4="地域がん診療病院",IF(N709="","未入力あり","✔"),""))</f>
        <v/>
      </c>
      <c r="R709" s="434"/>
      <c r="S709" s="434"/>
      <c r="T709" s="227"/>
      <c r="U709" s="1470"/>
      <c r="W709" s="84"/>
    </row>
    <row r="710" spans="1:23" ht="13.5" customHeight="1" thickBot="1" x14ac:dyDescent="0.2">
      <c r="A710" s="1109"/>
      <c r="B710" s="82"/>
      <c r="C710" s="82"/>
      <c r="D710" s="82"/>
      <c r="E710" s="1229"/>
      <c r="F710" s="1196" t="s">
        <v>2290</v>
      </c>
      <c r="G710" s="1206"/>
      <c r="H710" s="1237"/>
      <c r="I710" s="1197"/>
      <c r="J710" s="1197"/>
      <c r="K710" s="1197"/>
      <c r="L710" s="1198"/>
      <c r="M710" s="119" t="s">
        <v>251</v>
      </c>
      <c r="N710" s="403"/>
      <c r="O710" s="168" t="s">
        <v>357</v>
      </c>
      <c r="P710" s="421">
        <v>710</v>
      </c>
      <c r="Q710" s="422" t="str">
        <f>IF(COUNTBLANK($W$5:$W$12)=8,"",IF($L$4="地域がん診療病院",IF(N710="","未入力あり","✔"),""))</f>
        <v/>
      </c>
      <c r="R710" s="434"/>
      <c r="S710" s="434"/>
      <c r="T710" s="227"/>
      <c r="U710" s="1470"/>
      <c r="W710" s="84"/>
    </row>
    <row r="711" spans="1:23" ht="13.5" customHeight="1" thickBot="1" x14ac:dyDescent="0.2">
      <c r="A711" s="1109"/>
      <c r="B711" s="92"/>
      <c r="C711" s="92"/>
      <c r="D711" s="92"/>
      <c r="E711" s="1230"/>
      <c r="F711" s="1196" t="s">
        <v>1232</v>
      </c>
      <c r="G711" s="1206"/>
      <c r="H711" s="1237"/>
      <c r="I711" s="1197"/>
      <c r="J711" s="1197"/>
      <c r="K711" s="1197"/>
      <c r="L711" s="1198"/>
      <c r="M711" s="119" t="s">
        <v>48</v>
      </c>
      <c r="N711" s="403"/>
      <c r="O711" s="168" t="s">
        <v>50</v>
      </c>
      <c r="P711" s="421">
        <v>711</v>
      </c>
      <c r="Q711" s="422" t="str">
        <f>IF(COUNTBLANK($W$5:$W$12)=8,"",IF($L$4="地域がん診療病院",IF(N711="","未入力あり","✔"),""))</f>
        <v/>
      </c>
      <c r="R711" s="434"/>
      <c r="S711" s="434"/>
      <c r="T711" s="227"/>
      <c r="U711" s="1470"/>
      <c r="W711" s="84"/>
    </row>
    <row r="712" spans="1:23" ht="13.5" customHeight="1" thickBot="1" x14ac:dyDescent="0.2">
      <c r="A712" s="1250"/>
      <c r="B712" s="1236" t="s">
        <v>407</v>
      </c>
      <c r="C712" s="1169"/>
      <c r="D712" s="1169"/>
      <c r="E712" s="195"/>
      <c r="F712" s="195"/>
      <c r="G712" s="195"/>
      <c r="H712" s="182"/>
      <c r="I712" s="182"/>
      <c r="J712" s="182"/>
      <c r="K712" s="182"/>
      <c r="L712" s="182"/>
      <c r="M712" s="93"/>
      <c r="N712" s="158"/>
      <c r="O712" s="94"/>
      <c r="P712" s="421">
        <v>712</v>
      </c>
      <c r="S712" s="434"/>
      <c r="T712" s="227"/>
      <c r="U712" s="1470"/>
      <c r="W712" s="84"/>
    </row>
    <row r="713" spans="1:23" ht="54" customHeight="1" thickBot="1" x14ac:dyDescent="0.2">
      <c r="A713" s="1109"/>
      <c r="B713" s="82"/>
      <c r="C713" s="82"/>
      <c r="D713" s="82"/>
      <c r="E713" s="1669" t="s">
        <v>1895</v>
      </c>
      <c r="F713" s="1658"/>
      <c r="G713" s="1658"/>
      <c r="H713" s="1658"/>
      <c r="I713" s="1658"/>
      <c r="J713" s="1658"/>
      <c r="K713" s="1658"/>
      <c r="L713" s="1659"/>
      <c r="M713" s="105" t="s">
        <v>1614</v>
      </c>
      <c r="N713" s="8"/>
      <c r="O713" s="445" t="s">
        <v>587</v>
      </c>
      <c r="P713" s="421">
        <v>713</v>
      </c>
      <c r="Q713" s="422" t="str">
        <f t="shared" ref="Q713:Q722" si="144">IF(COUNTBLANK($W$5:$W$12)=8,"",IF($L$4="地域がん診療病院",IF(N713="","未入力あり","✔"),""))</f>
        <v/>
      </c>
      <c r="R713" s="434"/>
      <c r="S713" s="1289" t="str">
        <f t="shared" ref="S713" si="145">IF(N713="","",IF(N713="はい","○","×"))</f>
        <v/>
      </c>
      <c r="T713" s="227"/>
      <c r="U713" s="1470"/>
      <c r="W713" s="84"/>
    </row>
    <row r="714" spans="1:23" ht="13.5" customHeight="1" thickBot="1" x14ac:dyDescent="0.2">
      <c r="A714" s="1109"/>
      <c r="B714" s="82"/>
      <c r="C714" s="82"/>
      <c r="D714" s="82"/>
      <c r="E714" s="1229"/>
      <c r="F714" s="1675" t="s">
        <v>945</v>
      </c>
      <c r="G714" s="1680"/>
      <c r="H714" s="1680"/>
      <c r="I714" s="1680"/>
      <c r="J714" s="1680"/>
      <c r="K714" s="1680"/>
      <c r="L714" s="1681"/>
      <c r="M714" s="105" t="s">
        <v>48</v>
      </c>
      <c r="N714" s="403"/>
      <c r="O714" s="447" t="s">
        <v>50</v>
      </c>
      <c r="P714" s="421">
        <v>714</v>
      </c>
      <c r="Q714" s="422" t="str">
        <f t="shared" si="144"/>
        <v/>
      </c>
      <c r="R714" s="434"/>
      <c r="S714" s="434"/>
      <c r="T714" s="227"/>
      <c r="U714" s="1470"/>
      <c r="W714" s="84"/>
    </row>
    <row r="715" spans="1:23" ht="13.5" customHeight="1" thickBot="1" x14ac:dyDescent="0.2">
      <c r="A715" s="1109"/>
      <c r="B715" s="82"/>
      <c r="C715" s="82"/>
      <c r="D715" s="82"/>
      <c r="E715" s="1102"/>
      <c r="F715" s="1102"/>
      <c r="G715" s="1095"/>
      <c r="H715" s="1208"/>
      <c r="I715" s="1272"/>
      <c r="J715" s="1272"/>
      <c r="K715" s="1272"/>
      <c r="L715" s="1276" t="s">
        <v>562</v>
      </c>
      <c r="M715" s="119" t="s">
        <v>48</v>
      </c>
      <c r="N715" s="403"/>
      <c r="O715" s="448" t="s">
        <v>50</v>
      </c>
      <c r="P715" s="421">
        <v>715</v>
      </c>
      <c r="Q715" s="422" t="str">
        <f t="shared" si="144"/>
        <v/>
      </c>
      <c r="R715" s="434"/>
      <c r="S715" s="434"/>
      <c r="T715" s="227"/>
      <c r="U715" s="1470"/>
      <c r="W715" s="84"/>
    </row>
    <row r="716" spans="1:23" ht="13.5" customHeight="1" thickBot="1" x14ac:dyDescent="0.2">
      <c r="A716" s="1109"/>
      <c r="B716" s="82"/>
      <c r="C716" s="82"/>
      <c r="D716" s="82"/>
      <c r="E716" s="1102"/>
      <c r="F716" s="1103"/>
      <c r="G716" s="1096"/>
      <c r="H716" s="1274"/>
      <c r="I716" s="1275"/>
      <c r="J716" s="1275"/>
      <c r="K716" s="1275"/>
      <c r="L716" s="1276" t="s">
        <v>96</v>
      </c>
      <c r="M716" s="119" t="s">
        <v>48</v>
      </c>
      <c r="N716" s="1048">
        <f>IF(ISERROR(N715/N714*100),0,N715/N714*100)</f>
        <v>0</v>
      </c>
      <c r="O716" s="446" t="s">
        <v>52</v>
      </c>
      <c r="P716" s="421">
        <v>716</v>
      </c>
      <c r="Q716" s="1489"/>
      <c r="R716" s="434"/>
      <c r="S716" s="434"/>
      <c r="T716" s="227"/>
      <c r="U716" s="1470"/>
      <c r="W716" s="84"/>
    </row>
    <row r="717" spans="1:23" ht="13.5" customHeight="1" thickBot="1" x14ac:dyDescent="0.2">
      <c r="A717" s="1109"/>
      <c r="B717" s="82"/>
      <c r="C717" s="82"/>
      <c r="D717" s="82"/>
      <c r="E717" s="1136"/>
      <c r="F717" s="1675" t="s">
        <v>2027</v>
      </c>
      <c r="G717" s="1680"/>
      <c r="H717" s="1680"/>
      <c r="I717" s="1680"/>
      <c r="J717" s="1680"/>
      <c r="K717" s="1680"/>
      <c r="L717" s="1681"/>
      <c r="M717" s="105" t="s">
        <v>48</v>
      </c>
      <c r="N717" s="403"/>
      <c r="O717" s="447" t="s">
        <v>50</v>
      </c>
      <c r="P717" s="421">
        <v>717</v>
      </c>
      <c r="Q717" s="422" t="str">
        <f t="shared" si="144"/>
        <v/>
      </c>
      <c r="R717" s="434"/>
      <c r="S717" s="434"/>
      <c r="T717" s="227"/>
      <c r="U717" s="1470"/>
      <c r="W717" s="84"/>
    </row>
    <row r="718" spans="1:23" ht="13.5" customHeight="1" thickBot="1" x14ac:dyDescent="0.2">
      <c r="A718" s="1109"/>
      <c r="B718" s="82"/>
      <c r="C718" s="82"/>
      <c r="D718" s="82"/>
      <c r="E718" s="1102"/>
      <c r="F718" s="1728"/>
      <c r="G718" s="1729"/>
      <c r="H718" s="1208"/>
      <c r="I718" s="1272"/>
      <c r="J718" s="1272"/>
      <c r="K718" s="1272"/>
      <c r="L718" s="1276" t="s">
        <v>562</v>
      </c>
      <c r="M718" s="119" t="s">
        <v>48</v>
      </c>
      <c r="N718" s="403"/>
      <c r="O718" s="448" t="s">
        <v>50</v>
      </c>
      <c r="P718" s="421">
        <v>718</v>
      </c>
      <c r="Q718" s="422" t="str">
        <f t="shared" si="144"/>
        <v/>
      </c>
      <c r="R718" s="434"/>
      <c r="S718" s="434"/>
      <c r="T718" s="227"/>
      <c r="U718" s="1470"/>
      <c r="W718" s="84"/>
    </row>
    <row r="719" spans="1:23" ht="13.5" customHeight="1" thickBot="1" x14ac:dyDescent="0.2">
      <c r="A719" s="1109"/>
      <c r="B719" s="82"/>
      <c r="C719" s="82"/>
      <c r="D719" s="82"/>
      <c r="E719" s="1102"/>
      <c r="F719" s="1730"/>
      <c r="G719" s="1731"/>
      <c r="H719" s="1274"/>
      <c r="I719" s="1275"/>
      <c r="J719" s="1275"/>
      <c r="K719" s="1275"/>
      <c r="L719" s="1276" t="s">
        <v>96</v>
      </c>
      <c r="M719" s="119" t="s">
        <v>48</v>
      </c>
      <c r="N719" s="1048">
        <f>IF(ISERROR(N718/N717*100),0,N718/N717*100)</f>
        <v>0</v>
      </c>
      <c r="O719" s="446" t="s">
        <v>52</v>
      </c>
      <c r="P719" s="421">
        <v>719</v>
      </c>
      <c r="Q719" s="1489"/>
      <c r="R719" s="434"/>
      <c r="S719" s="434"/>
      <c r="T719" s="227"/>
      <c r="U719" s="1470"/>
      <c r="W719" s="84"/>
    </row>
    <row r="720" spans="1:23" ht="13.5" customHeight="1" thickBot="1" x14ac:dyDescent="0.2">
      <c r="A720" s="1109"/>
      <c r="B720" s="82"/>
      <c r="C720" s="82"/>
      <c r="D720" s="82"/>
      <c r="E720" s="1136"/>
      <c r="F720" s="1663" t="s">
        <v>943</v>
      </c>
      <c r="G720" s="1661"/>
      <c r="H720" s="1661"/>
      <c r="I720" s="1661"/>
      <c r="J720" s="1661"/>
      <c r="K720" s="1661"/>
      <c r="L720" s="1662"/>
      <c r="M720" s="119" t="s">
        <v>48</v>
      </c>
      <c r="N720" s="8"/>
      <c r="O720" s="445" t="s">
        <v>587</v>
      </c>
      <c r="P720" s="421">
        <v>720</v>
      </c>
      <c r="Q720" s="422" t="str">
        <f t="shared" si="144"/>
        <v/>
      </c>
      <c r="R720" s="434"/>
      <c r="S720" s="434"/>
      <c r="T720" s="227"/>
      <c r="U720" s="1470"/>
      <c r="W720" s="84"/>
    </row>
    <row r="721" spans="1:23" ht="13.5" customHeight="1" thickBot="1" x14ac:dyDescent="0.2">
      <c r="A721" s="1109"/>
      <c r="B721" s="82"/>
      <c r="C721" s="82"/>
      <c r="D721" s="82"/>
      <c r="E721" s="1281"/>
      <c r="F721" s="1663" t="s">
        <v>252</v>
      </c>
      <c r="G721" s="1661"/>
      <c r="H721" s="1661"/>
      <c r="I721" s="1661"/>
      <c r="J721" s="1661"/>
      <c r="K721" s="1661"/>
      <c r="L721" s="1662"/>
      <c r="M721" s="106" t="s">
        <v>48</v>
      </c>
      <c r="N721" s="8"/>
      <c r="O721" s="168" t="s">
        <v>587</v>
      </c>
      <c r="P721" s="421">
        <v>721</v>
      </c>
      <c r="Q721" s="422" t="str">
        <f t="shared" si="144"/>
        <v/>
      </c>
      <c r="R721" s="434"/>
      <c r="S721" s="434"/>
      <c r="T721" s="227"/>
      <c r="U721" s="1470"/>
      <c r="W721" s="84"/>
    </row>
    <row r="722" spans="1:23" ht="13.5" customHeight="1" thickBot="1" x14ac:dyDescent="0.2">
      <c r="A722" s="1109"/>
      <c r="B722" s="82"/>
      <c r="C722" s="82"/>
      <c r="D722" s="82"/>
      <c r="E722" s="1709" t="s">
        <v>1799</v>
      </c>
      <c r="F722" s="1710"/>
      <c r="G722" s="1710"/>
      <c r="H722" s="1710"/>
      <c r="I722" s="1710"/>
      <c r="J722" s="1710"/>
      <c r="K722" s="1710"/>
      <c r="L722" s="1711"/>
      <c r="M722" s="85" t="s">
        <v>39</v>
      </c>
      <c r="N722" s="8"/>
      <c r="O722" s="168" t="s">
        <v>587</v>
      </c>
      <c r="P722" s="421">
        <v>722</v>
      </c>
      <c r="Q722" s="422" t="str">
        <f t="shared" si="144"/>
        <v/>
      </c>
      <c r="R722" s="434"/>
      <c r="S722" s="1289" t="str">
        <f t="shared" ref="S722" si="146">IF(N722="","",IF(N722="はい","○","×"))</f>
        <v/>
      </c>
      <c r="T722" s="227"/>
      <c r="U722" s="1470"/>
      <c r="W722" s="84"/>
    </row>
    <row r="723" spans="1:23" ht="27" customHeight="1" thickBot="1" x14ac:dyDescent="0.2">
      <c r="A723" s="1109"/>
      <c r="B723" s="82"/>
      <c r="C723" s="82"/>
      <c r="D723" s="82"/>
      <c r="E723" s="1123"/>
      <c r="F723" s="1657" t="s">
        <v>1912</v>
      </c>
      <c r="G723" s="1658"/>
      <c r="H723" s="1658"/>
      <c r="I723" s="1658"/>
      <c r="J723" s="1658"/>
      <c r="K723" s="1658"/>
      <c r="L723" s="1659"/>
      <c r="M723" s="119" t="s">
        <v>48</v>
      </c>
      <c r="N723" s="1660"/>
      <c r="O723" s="1656"/>
      <c r="P723" s="421">
        <v>723</v>
      </c>
      <c r="Q723" s="3"/>
      <c r="R723" s="857"/>
      <c r="S723" s="434"/>
      <c r="T723" s="227"/>
      <c r="U723" s="1470"/>
      <c r="W723" s="84"/>
    </row>
    <row r="724" spans="1:23" ht="13.5" customHeight="1" thickBot="1" x14ac:dyDescent="0.2">
      <c r="A724" s="1109"/>
      <c r="B724" s="92"/>
      <c r="C724" s="92"/>
      <c r="D724" s="92"/>
      <c r="E724" s="1663" t="s">
        <v>6</v>
      </c>
      <c r="F724" s="1661"/>
      <c r="G724" s="1661"/>
      <c r="H724" s="1661"/>
      <c r="I724" s="1661"/>
      <c r="J724" s="1661"/>
      <c r="K724" s="1661"/>
      <c r="L724" s="1662"/>
      <c r="M724" s="119" t="s">
        <v>95</v>
      </c>
      <c r="N724" s="8"/>
      <c r="O724" s="168" t="s">
        <v>587</v>
      </c>
      <c r="P724" s="421">
        <v>724</v>
      </c>
      <c r="Q724" s="422" t="str">
        <f>IF(COUNTBLANK($W$5:$W$12)=8,"",IF($L$4="地域がん診療病院",IF(N724="","未入力あり","✔"),""))</f>
        <v/>
      </c>
      <c r="R724" s="434"/>
      <c r="S724" s="434"/>
      <c r="T724" s="227"/>
      <c r="U724" s="1470"/>
      <c r="W724" s="84"/>
    </row>
    <row r="725" spans="1:23" ht="13.5" customHeight="1" x14ac:dyDescent="0.15">
      <c r="A725" s="1261"/>
      <c r="B725" s="1169" t="s">
        <v>592</v>
      </c>
      <c r="C725" s="195"/>
      <c r="D725" s="195"/>
      <c r="E725" s="195"/>
      <c r="F725" s="195"/>
      <c r="G725" s="195"/>
      <c r="H725" s="182"/>
      <c r="I725" s="182"/>
      <c r="J725" s="182"/>
      <c r="K725" s="182"/>
      <c r="L725" s="182"/>
      <c r="M725" s="93"/>
      <c r="N725" s="113"/>
      <c r="O725" s="94"/>
      <c r="P725" s="421">
        <v>725</v>
      </c>
      <c r="S725" s="434"/>
      <c r="T725" s="227"/>
      <c r="U725" s="1470"/>
      <c r="W725" s="84"/>
    </row>
    <row r="726" spans="1:23" ht="13.5" customHeight="1" thickBot="1" x14ac:dyDescent="0.2">
      <c r="A726" s="1250"/>
      <c r="B726" s="1122"/>
      <c r="C726" s="183" t="s">
        <v>408</v>
      </c>
      <c r="D726" s="183"/>
      <c r="E726" s="183"/>
      <c r="F726" s="183"/>
      <c r="G726" s="183"/>
      <c r="H726" s="196"/>
      <c r="I726" s="196"/>
      <c r="J726" s="196"/>
      <c r="K726" s="196"/>
      <c r="L726" s="196"/>
      <c r="M726" s="164"/>
      <c r="N726" s="164"/>
      <c r="O726" s="165"/>
      <c r="P726" s="421">
        <v>726</v>
      </c>
      <c r="S726" s="434"/>
      <c r="T726" s="227"/>
      <c r="U726" s="1470"/>
      <c r="W726" s="84"/>
    </row>
    <row r="727" spans="1:23" ht="36" customHeight="1" thickBot="1" x14ac:dyDescent="0.2">
      <c r="A727" s="1109"/>
      <c r="B727" s="1122"/>
      <c r="C727" s="82"/>
      <c r="D727" s="1101" t="s">
        <v>266</v>
      </c>
      <c r="E727" s="1677" t="s">
        <v>373</v>
      </c>
      <c r="F727" s="1678"/>
      <c r="G727" s="1678"/>
      <c r="H727" s="1678"/>
      <c r="I727" s="1678"/>
      <c r="J727" s="1678"/>
      <c r="K727" s="1678"/>
      <c r="L727" s="1679"/>
      <c r="M727" s="103" t="s">
        <v>211</v>
      </c>
      <c r="N727" s="8"/>
      <c r="O727" s="170" t="s">
        <v>587</v>
      </c>
      <c r="P727" s="421">
        <v>727</v>
      </c>
      <c r="Q727" s="422" t="str">
        <f t="shared" ref="Q727" si="147">IF(COUNTBLANK($W$5:$W$12)=8,"",IF($L$4="地域がん診療病院",IF(N727="","未入力あり","✔"),""))</f>
        <v/>
      </c>
      <c r="R727" s="434"/>
      <c r="S727" s="1289" t="str">
        <f t="shared" ref="S727" si="148">IF(N727="","",IF(N727="はい","○","×"))</f>
        <v/>
      </c>
      <c r="T727" s="227"/>
      <c r="U727" s="1470"/>
      <c r="W727" s="84"/>
    </row>
    <row r="728" spans="1:23" ht="13.5" customHeight="1" thickBot="1" x14ac:dyDescent="0.2">
      <c r="A728" s="1109"/>
      <c r="B728" s="1122"/>
      <c r="C728" s="82"/>
      <c r="D728" s="1102"/>
      <c r="E728" s="1321"/>
      <c r="F728" s="1663" t="s">
        <v>2259</v>
      </c>
      <c r="G728" s="1661"/>
      <c r="H728" s="1661"/>
      <c r="I728" s="1661"/>
      <c r="J728" s="1661"/>
      <c r="K728" s="1661"/>
      <c r="L728" s="1662"/>
      <c r="M728" s="1525" t="s">
        <v>48</v>
      </c>
      <c r="N728" s="1524" t="s">
        <v>340</v>
      </c>
      <c r="O728" s="107"/>
      <c r="P728" s="421">
        <v>728</v>
      </c>
      <c r="S728" s="434"/>
      <c r="T728" s="227"/>
      <c r="U728" s="1470"/>
      <c r="W728" s="84"/>
    </row>
    <row r="729" spans="1:23" ht="13.5" customHeight="1" thickBot="1" x14ac:dyDescent="0.2">
      <c r="A729" s="1109"/>
      <c r="B729" s="1122"/>
      <c r="C729" s="1095"/>
      <c r="D729" s="1102"/>
      <c r="E729" s="1096"/>
      <c r="F729" s="1663" t="s">
        <v>2200</v>
      </c>
      <c r="G729" s="1661"/>
      <c r="H729" s="1661"/>
      <c r="I729" s="1661"/>
      <c r="J729" s="1661"/>
      <c r="K729" s="1661"/>
      <c r="L729" s="1662"/>
      <c r="M729" s="85" t="s">
        <v>78</v>
      </c>
      <c r="N729" s="8"/>
      <c r="O729" s="168" t="s">
        <v>587</v>
      </c>
      <c r="P729" s="421">
        <v>729</v>
      </c>
      <c r="Q729" s="422" t="str">
        <f t="shared" ref="Q729" si="149">IF(COUNTBLANK($W$5:$W$12)=8,"",IF($L$4="地域がん診療病院",IF(N729="","未入力あり","✔"),""))</f>
        <v/>
      </c>
      <c r="R729" s="434"/>
      <c r="S729" s="434"/>
      <c r="T729" s="227"/>
      <c r="U729" s="1470"/>
      <c r="W729" s="84"/>
    </row>
    <row r="730" spans="1:23" ht="27" customHeight="1" thickBot="1" x14ac:dyDescent="0.2">
      <c r="A730" s="1109"/>
      <c r="B730" s="1122"/>
      <c r="C730" s="82"/>
      <c r="D730" s="1101" t="s">
        <v>1680</v>
      </c>
      <c r="E730" s="1735" t="s">
        <v>1952</v>
      </c>
      <c r="F730" s="1735"/>
      <c r="G730" s="1735"/>
      <c r="H730" s="1735"/>
      <c r="I730" s="1735"/>
      <c r="J730" s="1735"/>
      <c r="K730" s="1735"/>
      <c r="L730" s="1735"/>
      <c r="M730" s="114"/>
      <c r="N730" s="461"/>
      <c r="O730" s="1288"/>
      <c r="P730" s="421">
        <v>730</v>
      </c>
      <c r="Q730" s="1150"/>
      <c r="R730" s="434"/>
      <c r="S730" s="434"/>
      <c r="T730" s="227"/>
      <c r="U730" s="1470"/>
      <c r="W730" s="84"/>
    </row>
    <row r="731" spans="1:23" ht="40.5" customHeight="1" thickBot="1" x14ac:dyDescent="0.2">
      <c r="A731" s="1109"/>
      <c r="B731" s="1122"/>
      <c r="C731" s="82"/>
      <c r="D731" s="1102"/>
      <c r="E731" s="1732" t="s">
        <v>2178</v>
      </c>
      <c r="F731" s="1658" t="s">
        <v>1896</v>
      </c>
      <c r="G731" s="1664"/>
      <c r="H731" s="1664"/>
      <c r="I731" s="1664"/>
      <c r="J731" s="1664"/>
      <c r="K731" s="1664"/>
      <c r="L731" s="1665"/>
      <c r="M731" s="85" t="s">
        <v>39</v>
      </c>
      <c r="N731" s="8"/>
      <c r="O731" s="168" t="s">
        <v>587</v>
      </c>
      <c r="P731" s="421">
        <v>731</v>
      </c>
      <c r="Q731" s="422" t="str">
        <f>IF(COUNTBLANK($W$5:$W$12)=8,"",IF($L$4="地域がん診療病院",IF(N731="","未入力あり","✔"),""))</f>
        <v/>
      </c>
      <c r="R731" s="434"/>
      <c r="S731" s="1289" t="str">
        <f t="shared" ref="S731" si="150">IF(N731="","",IF(N731="はい","○","×"))</f>
        <v/>
      </c>
      <c r="T731" s="227"/>
      <c r="U731" s="1470"/>
      <c r="W731" s="84"/>
    </row>
    <row r="732" spans="1:23" ht="27" customHeight="1" thickBot="1" x14ac:dyDescent="0.2">
      <c r="A732" s="1109"/>
      <c r="B732" s="1122"/>
      <c r="C732" s="82"/>
      <c r="D732" s="1102"/>
      <c r="E732" s="1733"/>
      <c r="F732" s="1669"/>
      <c r="G732" s="1657" t="s">
        <v>1930</v>
      </c>
      <c r="H732" s="1664"/>
      <c r="I732" s="1664"/>
      <c r="J732" s="1664"/>
      <c r="K732" s="1664"/>
      <c r="L732" s="1665"/>
      <c r="M732" s="119" t="s">
        <v>48</v>
      </c>
      <c r="N732" s="1660"/>
      <c r="O732" s="1656"/>
      <c r="P732" s="421">
        <v>732</v>
      </c>
      <c r="Q732" s="3"/>
      <c r="R732" s="857"/>
      <c r="S732" s="434"/>
      <c r="T732" s="227"/>
      <c r="U732" s="1470"/>
      <c r="W732" s="84"/>
    </row>
    <row r="733" spans="1:23" ht="14.25" customHeight="1" thickBot="1" x14ac:dyDescent="0.2">
      <c r="A733" s="1109"/>
      <c r="B733" s="1122"/>
      <c r="C733" s="82"/>
      <c r="D733" s="1102"/>
      <c r="E733" s="1733"/>
      <c r="F733" s="1670"/>
      <c r="G733" s="1663" t="s">
        <v>2240</v>
      </c>
      <c r="H733" s="1664"/>
      <c r="I733" s="1664"/>
      <c r="J733" s="1664"/>
      <c r="K733" s="1664"/>
      <c r="L733" s="1665"/>
      <c r="M733" s="1525" t="s">
        <v>1228</v>
      </c>
      <c r="N733" s="1524" t="s">
        <v>249</v>
      </c>
      <c r="O733" s="107"/>
      <c r="P733" s="421">
        <v>733</v>
      </c>
      <c r="S733" s="434"/>
      <c r="T733" s="227"/>
      <c r="U733" s="1470"/>
      <c r="W733" s="84"/>
    </row>
    <row r="734" spans="1:23" ht="14.25" customHeight="1" thickBot="1" x14ac:dyDescent="0.2">
      <c r="A734" s="1109"/>
      <c r="B734" s="1122"/>
      <c r="C734" s="82"/>
      <c r="D734" s="1102"/>
      <c r="E734" s="1734"/>
      <c r="F734" s="1671"/>
      <c r="G734" s="1666" t="s">
        <v>2260</v>
      </c>
      <c r="H734" s="1667"/>
      <c r="I734" s="1667"/>
      <c r="J734" s="1667"/>
      <c r="K734" s="1667"/>
      <c r="L734" s="1668"/>
      <c r="M734" s="106" t="s">
        <v>1228</v>
      </c>
      <c r="N734" s="1524" t="s">
        <v>358</v>
      </c>
      <c r="O734" s="449"/>
      <c r="P734" s="421">
        <v>734</v>
      </c>
      <c r="S734" s="434"/>
      <c r="T734" s="227"/>
      <c r="U734" s="1470"/>
      <c r="W734" s="84"/>
    </row>
    <row r="735" spans="1:23" ht="36.75" customHeight="1" thickBot="1" x14ac:dyDescent="0.2">
      <c r="A735" s="1149"/>
      <c r="B735" s="1254"/>
      <c r="C735" s="554"/>
      <c r="D735" s="1229"/>
      <c r="E735" s="1101" t="s">
        <v>1639</v>
      </c>
      <c r="F735" s="1680" t="s">
        <v>1233</v>
      </c>
      <c r="G735" s="1680"/>
      <c r="H735" s="1680"/>
      <c r="I735" s="1680"/>
      <c r="J735" s="1680"/>
      <c r="K735" s="1680"/>
      <c r="L735" s="1681"/>
      <c r="M735" s="85" t="s">
        <v>39</v>
      </c>
      <c r="N735" s="8"/>
      <c r="O735" s="168" t="s">
        <v>587</v>
      </c>
      <c r="P735" s="421">
        <v>735</v>
      </c>
      <c r="Q735" s="422" t="str">
        <f>IF(COUNTBLANK($W$5:$W$12)=8,"",IF($L$4="地域がん診療病院",IF(N735="","未入力あり","✔"),""))</f>
        <v/>
      </c>
      <c r="R735" s="434"/>
      <c r="S735" s="1289" t="str">
        <f t="shared" ref="S735" si="151">IF(N735="","",IF(N735="はい","○","×"))</f>
        <v/>
      </c>
      <c r="T735" s="227"/>
      <c r="U735" s="1470"/>
      <c r="W735" s="84"/>
    </row>
    <row r="736" spans="1:23" ht="13.5" customHeight="1" thickBot="1" x14ac:dyDescent="0.2">
      <c r="A736" s="1109"/>
      <c r="B736" s="1122"/>
      <c r="C736" s="82"/>
      <c r="D736" s="1102"/>
      <c r="E736" s="1102"/>
      <c r="F736" s="1124"/>
      <c r="G736" s="1279" t="s">
        <v>2243</v>
      </c>
      <c r="H736" s="1272"/>
      <c r="I736" s="1272"/>
      <c r="J736" s="1272"/>
      <c r="K736" s="1272"/>
      <c r="L736" s="1273"/>
      <c r="M736" s="106" t="s">
        <v>1234</v>
      </c>
      <c r="N736" s="1524" t="s">
        <v>284</v>
      </c>
      <c r="O736" s="168"/>
      <c r="P736" s="421">
        <v>736</v>
      </c>
      <c r="Q736" s="1150"/>
      <c r="R736" s="434"/>
      <c r="S736" s="434"/>
      <c r="T736" s="227"/>
      <c r="U736" s="1470"/>
      <c r="W736" s="84"/>
    </row>
    <row r="737" spans="1:29" ht="13.5" customHeight="1" thickBot="1" x14ac:dyDescent="0.2">
      <c r="A737" s="1109"/>
      <c r="B737" s="1122"/>
      <c r="C737" s="82"/>
      <c r="D737" s="1102"/>
      <c r="E737" s="1103"/>
      <c r="F737" s="1282"/>
      <c r="G737" s="1279" t="s">
        <v>2244</v>
      </c>
      <c r="H737" s="1272"/>
      <c r="I737" s="1272"/>
      <c r="J737" s="1272"/>
      <c r="K737" s="1272"/>
      <c r="L737" s="1273"/>
      <c r="M737" s="106" t="s">
        <v>78</v>
      </c>
      <c r="N737" s="1524" t="s">
        <v>285</v>
      </c>
      <c r="O737" s="449"/>
      <c r="P737" s="421">
        <v>737</v>
      </c>
      <c r="Q737" s="1018"/>
      <c r="R737" s="434"/>
      <c r="S737" s="434"/>
      <c r="T737" s="227"/>
      <c r="U737" s="1470"/>
      <c r="W737" s="84"/>
    </row>
    <row r="738" spans="1:29" ht="24" customHeight="1" thickBot="1" x14ac:dyDescent="0.2">
      <c r="A738" s="1109"/>
      <c r="B738" s="1122"/>
      <c r="C738" s="82"/>
      <c r="D738" s="1229"/>
      <c r="E738" s="1101" t="s">
        <v>1640</v>
      </c>
      <c r="F738" s="1680" t="s">
        <v>313</v>
      </c>
      <c r="G738" s="1680"/>
      <c r="H738" s="1680"/>
      <c r="I738" s="1680"/>
      <c r="J738" s="1680"/>
      <c r="K738" s="1680"/>
      <c r="L738" s="1681"/>
      <c r="M738" s="85" t="s">
        <v>39</v>
      </c>
      <c r="N738" s="8"/>
      <c r="O738" s="168" t="s">
        <v>587</v>
      </c>
      <c r="P738" s="421">
        <v>738</v>
      </c>
      <c r="Q738" s="422" t="str">
        <f>IF(COUNTBLANK($W$5:$W$12)=8,"",IF($L$4="地域がん診療病院",IF(N738="","未入力あり","✔"),""))</f>
        <v/>
      </c>
      <c r="R738" s="434"/>
      <c r="S738" s="1289" t="str">
        <f t="shared" ref="S738" si="152">IF(N738="","",IF(N738="はい","○","×"))</f>
        <v/>
      </c>
      <c r="T738" s="227"/>
      <c r="U738" s="1470"/>
      <c r="W738" s="84"/>
    </row>
    <row r="739" spans="1:29" ht="14.25" customHeight="1" thickBot="1" x14ac:dyDescent="0.2">
      <c r="A739" s="1109"/>
      <c r="B739" s="1122"/>
      <c r="C739" s="82"/>
      <c r="D739" s="1229"/>
      <c r="E739" s="1101" t="s">
        <v>1641</v>
      </c>
      <c r="F739" s="1658" t="s">
        <v>1953</v>
      </c>
      <c r="G739" s="1658"/>
      <c r="H739" s="1658"/>
      <c r="I739" s="1658"/>
      <c r="J739" s="1658"/>
      <c r="K739" s="1658"/>
      <c r="L739" s="1658"/>
      <c r="M739" s="123"/>
      <c r="N739" s="461"/>
      <c r="O739" s="1288"/>
      <c r="P739" s="421">
        <v>739</v>
      </c>
      <c r="S739" s="434"/>
      <c r="T739" s="227"/>
      <c r="U739" s="1470"/>
      <c r="W739" s="84"/>
    </row>
    <row r="740" spans="1:29" ht="24" customHeight="1" thickBot="1" x14ac:dyDescent="0.2">
      <c r="A740" s="1109"/>
      <c r="B740" s="1122"/>
      <c r="C740" s="82"/>
      <c r="D740" s="1122"/>
      <c r="E740" s="1136"/>
      <c r="F740" s="1346" t="s">
        <v>49</v>
      </c>
      <c r="G740" s="1658" t="s">
        <v>947</v>
      </c>
      <c r="H740" s="1658"/>
      <c r="I740" s="1658"/>
      <c r="J740" s="1658"/>
      <c r="K740" s="1658"/>
      <c r="L740" s="1659"/>
      <c r="M740" s="85" t="s">
        <v>39</v>
      </c>
      <c r="N740" s="8"/>
      <c r="O740" s="168" t="s">
        <v>587</v>
      </c>
      <c r="P740" s="421">
        <v>740</v>
      </c>
      <c r="Q740" s="422" t="str">
        <f>IF(COUNTBLANK($W$5:$W$12)=8,"",IF($L$4="地域がん診療病院",IF(N740="","未入力あり","✔"),""))</f>
        <v/>
      </c>
      <c r="R740" s="434"/>
      <c r="S740" s="1289" t="str">
        <f t="shared" ref="S740:S741" si="153">IF(N740="","",IF(N740="はい","○","×"))</f>
        <v/>
      </c>
      <c r="T740" s="227"/>
      <c r="U740" s="1470"/>
      <c r="W740" s="84"/>
    </row>
    <row r="741" spans="1:29" ht="13.5" customHeight="1" thickBot="1" x14ac:dyDescent="0.2">
      <c r="A741" s="1109"/>
      <c r="B741" s="1122"/>
      <c r="C741" s="82"/>
      <c r="D741" s="1102"/>
      <c r="E741" s="1136"/>
      <c r="F741" s="1326" t="s">
        <v>448</v>
      </c>
      <c r="G741" s="1676" t="s">
        <v>1831</v>
      </c>
      <c r="H741" s="1658"/>
      <c r="I741" s="1658"/>
      <c r="J741" s="1658"/>
      <c r="K741" s="1658"/>
      <c r="L741" s="1659"/>
      <c r="M741" s="85" t="s">
        <v>39</v>
      </c>
      <c r="N741" s="8"/>
      <c r="O741" s="168" t="s">
        <v>587</v>
      </c>
      <c r="P741" s="421">
        <v>741</v>
      </c>
      <c r="Q741" s="422" t="str">
        <f>IF(COUNTBLANK($W$5:$W$12)=8,"",IF($L$4="地域がん診療病院",IF(N741="","未入力あり","✔"),""))</f>
        <v/>
      </c>
      <c r="R741" s="434"/>
      <c r="S741" s="1289" t="str">
        <f t="shared" si="153"/>
        <v/>
      </c>
      <c r="T741" s="227"/>
      <c r="U741" s="1470"/>
      <c r="W741" s="84"/>
    </row>
    <row r="742" spans="1:29" ht="27" customHeight="1" thickBot="1" x14ac:dyDescent="0.2">
      <c r="A742" s="1109"/>
      <c r="B742" s="1122"/>
      <c r="C742" s="82"/>
      <c r="D742" s="1102"/>
      <c r="E742" s="1136"/>
      <c r="F742" s="1338"/>
      <c r="G742" s="1347"/>
      <c r="H742" s="1657" t="s">
        <v>1912</v>
      </c>
      <c r="I742" s="1658"/>
      <c r="J742" s="1658"/>
      <c r="K742" s="1658"/>
      <c r="L742" s="1659"/>
      <c r="M742" s="119" t="s">
        <v>48</v>
      </c>
      <c r="N742" s="1660"/>
      <c r="O742" s="1656"/>
      <c r="P742" s="421">
        <v>742</v>
      </c>
      <c r="Q742" s="3"/>
      <c r="R742" s="857"/>
      <c r="S742" s="434"/>
      <c r="T742" s="227"/>
      <c r="U742" s="1470"/>
      <c r="W742" s="84"/>
    </row>
    <row r="743" spans="1:29" ht="13.5" customHeight="1" thickBot="1" x14ac:dyDescent="0.2">
      <c r="A743" s="1109"/>
      <c r="B743" s="1122"/>
      <c r="C743" s="82"/>
      <c r="D743" s="1102"/>
      <c r="E743" s="1281"/>
      <c r="F743" s="1292"/>
      <c r="G743" s="1317"/>
      <c r="H743" s="1663" t="s">
        <v>1830</v>
      </c>
      <c r="I743" s="1661"/>
      <c r="J743" s="1661"/>
      <c r="K743" s="1661"/>
      <c r="L743" s="1662"/>
      <c r="M743" s="85" t="s">
        <v>40</v>
      </c>
      <c r="N743" s="8"/>
      <c r="O743" s="168" t="s">
        <v>587</v>
      </c>
      <c r="P743" s="421">
        <v>743</v>
      </c>
      <c r="Q743" s="422" t="str">
        <f>IF(COUNTBLANK($W$5:$W$12)=8,"",IF($L$4="地域がん診療病院",IF(N743="","未入力あり","✔"),""))</f>
        <v/>
      </c>
      <c r="R743" s="434"/>
      <c r="S743" s="1289" t="str">
        <f t="shared" ref="S743:S760" si="154">IF(N743="","",IF(N743="はい","○","×"))</f>
        <v/>
      </c>
      <c r="T743" s="227"/>
      <c r="U743" s="1470"/>
      <c r="W743" s="84"/>
    </row>
    <row r="744" spans="1:29" ht="13.5" customHeight="1" thickBot="1" x14ac:dyDescent="0.2">
      <c r="A744" s="1109"/>
      <c r="B744" s="1122"/>
      <c r="C744" s="82"/>
      <c r="D744" s="1229"/>
      <c r="E744" s="1148" t="s">
        <v>1642</v>
      </c>
      <c r="F744" s="1661" t="s">
        <v>314</v>
      </c>
      <c r="G744" s="1661"/>
      <c r="H744" s="1661"/>
      <c r="I744" s="1661"/>
      <c r="J744" s="1661"/>
      <c r="K744" s="1661"/>
      <c r="L744" s="1662"/>
      <c r="M744" s="85" t="s">
        <v>40</v>
      </c>
      <c r="N744" s="8"/>
      <c r="O744" s="168" t="s">
        <v>587</v>
      </c>
      <c r="P744" s="421">
        <v>744</v>
      </c>
      <c r="Q744" s="422" t="str">
        <f>IF(COUNTBLANK($W$5:$W$12)=8,"",IF($L$4="地域がん診療病院",IF(N744="","未入力あり","✔"),""))</f>
        <v/>
      </c>
      <c r="R744" s="434"/>
      <c r="S744" s="1289" t="str">
        <f t="shared" si="154"/>
        <v/>
      </c>
      <c r="T744" s="227"/>
      <c r="U744" s="1470"/>
      <c r="W744" s="84"/>
    </row>
    <row r="745" spans="1:29" ht="27" customHeight="1" thickBot="1" x14ac:dyDescent="0.2">
      <c r="A745" s="1109"/>
      <c r="B745" s="1122"/>
      <c r="C745" s="82"/>
      <c r="D745" s="1229"/>
      <c r="E745" s="1148" t="s">
        <v>1800</v>
      </c>
      <c r="F745" s="1661" t="s">
        <v>1832</v>
      </c>
      <c r="G745" s="1661"/>
      <c r="H745" s="1661"/>
      <c r="I745" s="1661"/>
      <c r="J745" s="1661"/>
      <c r="K745" s="1661"/>
      <c r="L745" s="1662"/>
      <c r="M745" s="85" t="s">
        <v>39</v>
      </c>
      <c r="N745" s="8"/>
      <c r="O745" s="170" t="s">
        <v>587</v>
      </c>
      <c r="P745" s="421">
        <v>745</v>
      </c>
      <c r="Q745" s="422" t="str">
        <f>IF(COUNTBLANK($W$5:$W$12)=8,"",IF($L$4="地域がん診療病院",IF(N745="","未入力あり","✔"),""))</f>
        <v/>
      </c>
      <c r="R745" s="434"/>
      <c r="S745" s="1289" t="str">
        <f t="shared" si="154"/>
        <v/>
      </c>
      <c r="T745" s="227"/>
      <c r="U745" s="1470"/>
      <c r="W745" s="84"/>
    </row>
    <row r="746" spans="1:29" ht="24" customHeight="1" thickBot="1" x14ac:dyDescent="0.2">
      <c r="A746" s="1109"/>
      <c r="B746" s="1122"/>
      <c r="C746" s="82"/>
      <c r="D746" s="1229"/>
      <c r="E746" s="1101" t="s">
        <v>1801</v>
      </c>
      <c r="F746" s="1661" t="s">
        <v>1833</v>
      </c>
      <c r="G746" s="1661"/>
      <c r="H746" s="1661"/>
      <c r="I746" s="1661"/>
      <c r="J746" s="1661"/>
      <c r="K746" s="1661"/>
      <c r="L746" s="1662"/>
      <c r="M746" s="85" t="s">
        <v>39</v>
      </c>
      <c r="N746" s="8"/>
      <c r="O746" s="170" t="s">
        <v>587</v>
      </c>
      <c r="P746" s="421">
        <v>746</v>
      </c>
      <c r="Q746" s="422" t="str">
        <f>IF(COUNTBLANK($W$5:$W$12)=8,"",IF($L$4="地域がん診療病院",IF(N746="","未入力あり","✔"),""))</f>
        <v/>
      </c>
      <c r="R746" s="434"/>
      <c r="S746" s="1289" t="str">
        <f t="shared" si="154"/>
        <v/>
      </c>
      <c r="T746" s="227"/>
      <c r="U746" s="1470"/>
      <c r="W746" s="84"/>
    </row>
    <row r="747" spans="1:29" ht="14.25" customHeight="1" thickBot="1" x14ac:dyDescent="0.2">
      <c r="A747" s="1109"/>
      <c r="B747" s="1122"/>
      <c r="C747" s="82"/>
      <c r="D747" s="1122"/>
      <c r="E747" s="1727" t="s">
        <v>409</v>
      </c>
      <c r="F747" s="1707"/>
      <c r="G747" s="1707"/>
      <c r="H747" s="1707"/>
      <c r="I747" s="1707"/>
      <c r="J747" s="1707"/>
      <c r="K747" s="1707"/>
      <c r="L747" s="1707"/>
      <c r="M747" s="123"/>
      <c r="N747" s="116"/>
      <c r="O747" s="441"/>
      <c r="P747" s="421">
        <v>747</v>
      </c>
      <c r="S747" s="434"/>
      <c r="T747" s="227"/>
      <c r="U747" s="1470"/>
      <c r="W747" s="84"/>
    </row>
    <row r="748" spans="1:29" ht="14.25" customHeight="1" thickBot="1" x14ac:dyDescent="0.2">
      <c r="A748" s="1109"/>
      <c r="B748" s="1122"/>
      <c r="C748" s="82"/>
      <c r="D748" s="1122"/>
      <c r="E748" s="1095"/>
      <c r="F748" s="1204" t="s">
        <v>49</v>
      </c>
      <c r="G748" s="1661" t="s">
        <v>953</v>
      </c>
      <c r="H748" s="1661"/>
      <c r="I748" s="1661"/>
      <c r="J748" s="1661"/>
      <c r="K748" s="1661"/>
      <c r="L748" s="1662"/>
      <c r="M748" s="85" t="s">
        <v>39</v>
      </c>
      <c r="N748" s="8"/>
      <c r="O748" s="168" t="s">
        <v>587</v>
      </c>
      <c r="P748" s="421">
        <v>748</v>
      </c>
      <c r="Q748" s="422" t="str">
        <f t="shared" ref="Q748:Q765" si="155">IF(COUNTBLANK($W$5:$W$12)=8,"",IF($L$4="地域がん診療病院",IF(N748="","未入力あり","✔"),""))</f>
        <v/>
      </c>
      <c r="R748" s="434"/>
      <c r="S748" s="1289" t="str">
        <f t="shared" si="154"/>
        <v/>
      </c>
      <c r="T748" s="227"/>
      <c r="U748" s="1470"/>
      <c r="W748" s="84"/>
    </row>
    <row r="749" spans="1:29" ht="14.25" customHeight="1" thickBot="1" x14ac:dyDescent="0.2">
      <c r="A749" s="1109"/>
      <c r="B749" s="1122"/>
      <c r="C749" s="82"/>
      <c r="D749" s="1122"/>
      <c r="E749" s="1095"/>
      <c r="F749" s="1204" t="s">
        <v>448</v>
      </c>
      <c r="G749" s="1661" t="s">
        <v>1804</v>
      </c>
      <c r="H749" s="1661"/>
      <c r="I749" s="1661"/>
      <c r="J749" s="1661"/>
      <c r="K749" s="1661"/>
      <c r="L749" s="1662"/>
      <c r="M749" s="85" t="s">
        <v>39</v>
      </c>
      <c r="N749" s="8"/>
      <c r="O749" s="168" t="s">
        <v>587</v>
      </c>
      <c r="P749" s="421">
        <v>749</v>
      </c>
      <c r="Q749" s="422" t="str">
        <f t="shared" si="155"/>
        <v/>
      </c>
      <c r="R749" s="434"/>
      <c r="S749" s="1289" t="str">
        <f t="shared" si="154"/>
        <v/>
      </c>
      <c r="T749" s="227"/>
      <c r="U749" s="1470"/>
      <c r="W749" s="84"/>
    </row>
    <row r="750" spans="1:29" ht="14.25" customHeight="1" thickBot="1" x14ac:dyDescent="0.2">
      <c r="A750" s="1109"/>
      <c r="B750" s="1122"/>
      <c r="C750" s="82"/>
      <c r="D750" s="1122"/>
      <c r="E750" s="1095"/>
      <c r="F750" s="1204" t="s">
        <v>53</v>
      </c>
      <c r="G750" s="1661" t="s">
        <v>1803</v>
      </c>
      <c r="H750" s="1661"/>
      <c r="I750" s="1661"/>
      <c r="J750" s="1661"/>
      <c r="K750" s="1661"/>
      <c r="L750" s="1662"/>
      <c r="M750" s="85" t="s">
        <v>39</v>
      </c>
      <c r="N750" s="8"/>
      <c r="O750" s="168" t="s">
        <v>587</v>
      </c>
      <c r="P750" s="421">
        <v>750</v>
      </c>
      <c r="Q750" s="422" t="str">
        <f t="shared" si="155"/>
        <v/>
      </c>
      <c r="R750" s="434"/>
      <c r="S750" s="1289" t="str">
        <f t="shared" si="154"/>
        <v/>
      </c>
      <c r="T750" s="227"/>
      <c r="U750" s="1470"/>
      <c r="W750" s="84"/>
    </row>
    <row r="751" spans="1:29" s="532" customFormat="1" ht="14.25" customHeight="1" thickBot="1" x14ac:dyDescent="0.2">
      <c r="A751" s="1109"/>
      <c r="B751" s="1122"/>
      <c r="C751" s="82"/>
      <c r="D751" s="1122"/>
      <c r="E751" s="1095"/>
      <c r="F751" s="1204" t="s">
        <v>55</v>
      </c>
      <c r="G751" s="1661" t="s">
        <v>1802</v>
      </c>
      <c r="H751" s="1661"/>
      <c r="I751" s="1661"/>
      <c r="J751" s="1661"/>
      <c r="K751" s="1661"/>
      <c r="L751" s="1662"/>
      <c r="M751" s="85" t="s">
        <v>39</v>
      </c>
      <c r="N751" s="8"/>
      <c r="O751" s="168" t="s">
        <v>587</v>
      </c>
      <c r="P751" s="421">
        <v>751</v>
      </c>
      <c r="Q751" s="422" t="str">
        <f t="shared" si="155"/>
        <v/>
      </c>
      <c r="R751" s="434"/>
      <c r="S751" s="1289" t="str">
        <f t="shared" si="154"/>
        <v/>
      </c>
      <c r="T751" s="227"/>
      <c r="U751" s="1470"/>
      <c r="V751" s="84"/>
      <c r="W751" s="84"/>
      <c r="X751" s="989"/>
      <c r="Y751" s="84"/>
      <c r="Z751" s="84"/>
      <c r="AA751" s="84"/>
      <c r="AB751" s="84"/>
      <c r="AC751" s="84"/>
    </row>
    <row r="752" spans="1:29" s="532" customFormat="1" ht="14.25" customHeight="1" thickBot="1" x14ac:dyDescent="0.2">
      <c r="A752" s="1109"/>
      <c r="B752" s="1122"/>
      <c r="C752" s="82"/>
      <c r="D752" s="1122"/>
      <c r="E752" s="1095"/>
      <c r="F752" s="1204" t="s">
        <v>105</v>
      </c>
      <c r="G752" s="1661" t="s">
        <v>66</v>
      </c>
      <c r="H752" s="1661"/>
      <c r="I752" s="1661"/>
      <c r="J752" s="1661"/>
      <c r="K752" s="1661"/>
      <c r="L752" s="1662"/>
      <c r="M752" s="85" t="s">
        <v>39</v>
      </c>
      <c r="N752" s="8"/>
      <c r="O752" s="168" t="s">
        <v>587</v>
      </c>
      <c r="P752" s="421">
        <v>752</v>
      </c>
      <c r="Q752" s="422" t="str">
        <f t="shared" si="155"/>
        <v/>
      </c>
      <c r="R752" s="434"/>
      <c r="S752" s="1289" t="str">
        <f t="shared" si="154"/>
        <v/>
      </c>
      <c r="T752" s="227"/>
      <c r="U752" s="1470"/>
      <c r="V752" s="84"/>
      <c r="W752" s="84"/>
      <c r="X752" s="989"/>
      <c r="Y752" s="84"/>
      <c r="Z752" s="84"/>
      <c r="AA752" s="84"/>
      <c r="AB752" s="84"/>
      <c r="AC752" s="84"/>
    </row>
    <row r="753" spans="1:29" s="532" customFormat="1" ht="14.25" customHeight="1" thickBot="1" x14ac:dyDescent="0.2">
      <c r="A753" s="1109"/>
      <c r="B753" s="1122"/>
      <c r="C753" s="82"/>
      <c r="D753" s="1122"/>
      <c r="E753" s="1095"/>
      <c r="F753" s="197" t="s">
        <v>97</v>
      </c>
      <c r="G753" s="1680" t="s">
        <v>83</v>
      </c>
      <c r="H753" s="1661"/>
      <c r="I753" s="1661"/>
      <c r="J753" s="1661"/>
      <c r="K753" s="1661"/>
      <c r="L753" s="1662"/>
      <c r="M753" s="85" t="s">
        <v>39</v>
      </c>
      <c r="N753" s="8"/>
      <c r="O753" s="168" t="s">
        <v>587</v>
      </c>
      <c r="P753" s="421">
        <v>753</v>
      </c>
      <c r="Q753" s="422" t="str">
        <f t="shared" si="155"/>
        <v/>
      </c>
      <c r="R753" s="434"/>
      <c r="S753" s="1289" t="str">
        <f t="shared" si="154"/>
        <v/>
      </c>
      <c r="T753" s="227"/>
      <c r="U753" s="1470"/>
      <c r="V753" s="84"/>
      <c r="W753" s="84"/>
      <c r="X753" s="989"/>
      <c r="Y753" s="84"/>
      <c r="Z753" s="84"/>
      <c r="AA753" s="84"/>
      <c r="AB753" s="84"/>
      <c r="AC753" s="84"/>
    </row>
    <row r="754" spans="1:29" ht="14.25" customHeight="1" thickBot="1" x14ac:dyDescent="0.2">
      <c r="A754" s="1109"/>
      <c r="B754" s="1122"/>
      <c r="C754" s="82"/>
      <c r="D754" s="1122"/>
      <c r="E754" s="82"/>
      <c r="F754" s="1103"/>
      <c r="G754" s="1318" t="s">
        <v>85</v>
      </c>
      <c r="H754" s="1661" t="s">
        <v>954</v>
      </c>
      <c r="I754" s="1661"/>
      <c r="J754" s="1661"/>
      <c r="K754" s="1661"/>
      <c r="L754" s="1662"/>
      <c r="M754" s="85" t="s">
        <v>40</v>
      </c>
      <c r="N754" s="8"/>
      <c r="O754" s="168" t="s">
        <v>587</v>
      </c>
      <c r="P754" s="421">
        <v>754</v>
      </c>
      <c r="Q754" s="422" t="str">
        <f t="shared" si="155"/>
        <v/>
      </c>
      <c r="R754" s="434"/>
      <c r="S754" s="1289" t="str">
        <f t="shared" si="154"/>
        <v/>
      </c>
      <c r="T754" s="227"/>
      <c r="U754" s="1470"/>
      <c r="W754" s="84"/>
      <c r="X754" s="989"/>
    </row>
    <row r="755" spans="1:29" ht="14.25" customHeight="1" thickBot="1" x14ac:dyDescent="0.2">
      <c r="A755" s="1109"/>
      <c r="B755" s="1122"/>
      <c r="C755" s="82"/>
      <c r="D755" s="1122"/>
      <c r="E755" s="1122"/>
      <c r="F755" s="1204" t="s">
        <v>98</v>
      </c>
      <c r="G755" s="1680" t="s">
        <v>955</v>
      </c>
      <c r="H755" s="1680"/>
      <c r="I755" s="1680"/>
      <c r="J755" s="1680"/>
      <c r="K755" s="1680"/>
      <c r="L755" s="1681"/>
      <c r="M755" s="85" t="s">
        <v>39</v>
      </c>
      <c r="N755" s="8"/>
      <c r="O755" s="168" t="s">
        <v>587</v>
      </c>
      <c r="P755" s="421">
        <v>755</v>
      </c>
      <c r="Q755" s="422" t="str">
        <f t="shared" si="155"/>
        <v/>
      </c>
      <c r="R755" s="434"/>
      <c r="S755" s="1289" t="str">
        <f t="shared" si="154"/>
        <v/>
      </c>
      <c r="T755" s="227"/>
      <c r="U755" s="1470"/>
      <c r="W755" s="84"/>
      <c r="X755" s="989"/>
    </row>
    <row r="756" spans="1:29" ht="14.25" customHeight="1" thickBot="1" x14ac:dyDescent="0.2">
      <c r="A756" s="1109"/>
      <c r="B756" s="1122"/>
      <c r="C756" s="82"/>
      <c r="D756" s="1122"/>
      <c r="E756" s="1122"/>
      <c r="F756" s="1204" t="s">
        <v>99</v>
      </c>
      <c r="G756" s="1680" t="s">
        <v>67</v>
      </c>
      <c r="H756" s="1680"/>
      <c r="I756" s="1680"/>
      <c r="J756" s="1680"/>
      <c r="K756" s="1680"/>
      <c r="L756" s="1681"/>
      <c r="M756" s="85" t="s">
        <v>39</v>
      </c>
      <c r="N756" s="8"/>
      <c r="O756" s="168" t="s">
        <v>587</v>
      </c>
      <c r="P756" s="421">
        <v>756</v>
      </c>
      <c r="Q756" s="422" t="str">
        <f t="shared" si="155"/>
        <v/>
      </c>
      <c r="R756" s="434"/>
      <c r="S756" s="1289" t="str">
        <f t="shared" si="154"/>
        <v/>
      </c>
      <c r="T756" s="227"/>
      <c r="U756" s="1470"/>
      <c r="W756" s="84"/>
      <c r="X756" s="989"/>
    </row>
    <row r="757" spans="1:29" ht="14.25" customHeight="1" thickBot="1" x14ac:dyDescent="0.2">
      <c r="A757" s="1109"/>
      <c r="B757" s="1122"/>
      <c r="C757" s="82"/>
      <c r="D757" s="1122"/>
      <c r="E757" s="1122"/>
      <c r="F757" s="1204" t="s">
        <v>100</v>
      </c>
      <c r="G757" s="1680" t="s">
        <v>224</v>
      </c>
      <c r="H757" s="1680"/>
      <c r="I757" s="1680"/>
      <c r="J757" s="1680"/>
      <c r="K757" s="1680"/>
      <c r="L757" s="1681"/>
      <c r="M757" s="85" t="s">
        <v>39</v>
      </c>
      <c r="N757" s="8"/>
      <c r="O757" s="168" t="s">
        <v>587</v>
      </c>
      <c r="P757" s="421">
        <v>757</v>
      </c>
      <c r="Q757" s="422" t="str">
        <f t="shared" si="155"/>
        <v/>
      </c>
      <c r="R757" s="434"/>
      <c r="S757" s="1289" t="str">
        <f t="shared" si="154"/>
        <v/>
      </c>
      <c r="T757" s="227"/>
      <c r="U757" s="1470"/>
      <c r="W757" s="84"/>
      <c r="X757" s="989"/>
    </row>
    <row r="758" spans="1:29" ht="27.75" customHeight="1" thickBot="1" x14ac:dyDescent="0.2">
      <c r="A758" s="1109"/>
      <c r="B758" s="1122"/>
      <c r="C758" s="82"/>
      <c r="D758" s="1122"/>
      <c r="E758" s="1122"/>
      <c r="F758" s="1204" t="s">
        <v>263</v>
      </c>
      <c r="G758" s="1680" t="s">
        <v>1553</v>
      </c>
      <c r="H758" s="1680"/>
      <c r="I758" s="1680"/>
      <c r="J758" s="1680"/>
      <c r="K758" s="1680"/>
      <c r="L758" s="1681"/>
      <c r="M758" s="85" t="s">
        <v>39</v>
      </c>
      <c r="N758" s="8"/>
      <c r="O758" s="168" t="s">
        <v>587</v>
      </c>
      <c r="P758" s="421">
        <v>758</v>
      </c>
      <c r="Q758" s="422" t="str">
        <f t="shared" si="155"/>
        <v/>
      </c>
      <c r="R758" s="434"/>
      <c r="S758" s="1289" t="str">
        <f t="shared" si="154"/>
        <v/>
      </c>
      <c r="T758" s="227"/>
      <c r="U758" s="1470"/>
      <c r="W758" s="84"/>
      <c r="X758" s="989"/>
    </row>
    <row r="759" spans="1:29" ht="14.25" customHeight="1" thickBot="1" x14ac:dyDescent="0.2">
      <c r="A759" s="1109"/>
      <c r="B759" s="1122"/>
      <c r="C759" s="82"/>
      <c r="D759" s="1122"/>
      <c r="E759" s="1122"/>
      <c r="F759" s="197" t="s">
        <v>101</v>
      </c>
      <c r="G759" s="1680" t="s">
        <v>68</v>
      </c>
      <c r="H759" s="1680"/>
      <c r="I759" s="1680"/>
      <c r="J759" s="1680"/>
      <c r="K759" s="1680"/>
      <c r="L759" s="1681"/>
      <c r="M759" s="85" t="s">
        <v>39</v>
      </c>
      <c r="N759" s="8"/>
      <c r="O759" s="168" t="s">
        <v>587</v>
      </c>
      <c r="P759" s="421">
        <v>759</v>
      </c>
      <c r="Q759" s="422" t="str">
        <f t="shared" si="155"/>
        <v/>
      </c>
      <c r="R759" s="434"/>
      <c r="S759" s="1289" t="str">
        <f t="shared" si="154"/>
        <v/>
      </c>
      <c r="T759" s="227"/>
      <c r="U759" s="1470"/>
      <c r="W759" s="84"/>
      <c r="X759" s="989"/>
    </row>
    <row r="760" spans="1:29" ht="14.25" customHeight="1" thickBot="1" x14ac:dyDescent="0.2">
      <c r="A760" s="1109"/>
      <c r="B760" s="1122"/>
      <c r="C760" s="82"/>
      <c r="D760" s="1122"/>
      <c r="E760" s="1122"/>
      <c r="F760" s="1237" t="s">
        <v>102</v>
      </c>
      <c r="G760" s="1680" t="s">
        <v>1554</v>
      </c>
      <c r="H760" s="1680"/>
      <c r="I760" s="1680"/>
      <c r="J760" s="1680"/>
      <c r="K760" s="1680"/>
      <c r="L760" s="1681"/>
      <c r="M760" s="105" t="s">
        <v>39</v>
      </c>
      <c r="N760" s="8"/>
      <c r="O760" s="424" t="s">
        <v>587</v>
      </c>
      <c r="P760" s="421">
        <v>760</v>
      </c>
      <c r="Q760" s="422" t="str">
        <f t="shared" si="155"/>
        <v/>
      </c>
      <c r="R760" s="434"/>
      <c r="S760" s="1289" t="str">
        <f t="shared" si="154"/>
        <v/>
      </c>
      <c r="T760" s="227"/>
      <c r="U760" s="1470"/>
      <c r="W760" s="84"/>
      <c r="X760" s="989"/>
    </row>
    <row r="761" spans="1:29" ht="27" customHeight="1" thickBot="1" x14ac:dyDescent="0.2">
      <c r="A761" s="1109"/>
      <c r="B761" s="1122"/>
      <c r="C761" s="82"/>
      <c r="D761" s="1122"/>
      <c r="E761" s="1122"/>
      <c r="F761" s="197" t="s">
        <v>223</v>
      </c>
      <c r="G761" s="1680" t="s">
        <v>1962</v>
      </c>
      <c r="H761" s="1680"/>
      <c r="I761" s="1680"/>
      <c r="J761" s="1680"/>
      <c r="K761" s="1680"/>
      <c r="L761" s="1681"/>
      <c r="M761" s="1302" t="s">
        <v>39</v>
      </c>
      <c r="N761" s="1348"/>
      <c r="O761" s="1334" t="s">
        <v>1897</v>
      </c>
      <c r="P761" s="421">
        <v>761</v>
      </c>
      <c r="Q761" s="422" t="str">
        <f t="shared" si="155"/>
        <v/>
      </c>
      <c r="R761" s="434"/>
      <c r="S761" s="422" t="str">
        <f>IF(N761="","",IF(OR(N761="自施設で対応",N761="適切な機関に紹介"),"○","×"))</f>
        <v/>
      </c>
      <c r="T761" s="227"/>
      <c r="U761" s="1470"/>
      <c r="W761" s="84"/>
      <c r="X761" s="989"/>
    </row>
    <row r="762" spans="1:29" ht="27" customHeight="1" thickBot="1" x14ac:dyDescent="0.2">
      <c r="A762" s="1109"/>
      <c r="B762" s="1122"/>
      <c r="C762" s="82"/>
      <c r="D762" s="1122"/>
      <c r="E762" s="1122"/>
      <c r="F762" s="197" t="s">
        <v>585</v>
      </c>
      <c r="G762" s="1680" t="s">
        <v>1963</v>
      </c>
      <c r="H762" s="1680"/>
      <c r="I762" s="1680"/>
      <c r="J762" s="1680"/>
      <c r="K762" s="1680"/>
      <c r="L762" s="1681"/>
      <c r="M762" s="1302" t="s">
        <v>39</v>
      </c>
      <c r="N762" s="1348"/>
      <c r="O762" s="1334" t="s">
        <v>1897</v>
      </c>
      <c r="P762" s="421">
        <v>762</v>
      </c>
      <c r="Q762" s="422" t="str">
        <f t="shared" si="155"/>
        <v/>
      </c>
      <c r="R762" s="434"/>
      <c r="S762" s="422" t="str">
        <f>IF(N762="","",IF(OR(N762="自施設で対応",N762="適切な機関に紹介"),"○","×"))</f>
        <v/>
      </c>
      <c r="T762" s="227"/>
      <c r="U762" s="1470"/>
      <c r="W762" s="84"/>
      <c r="X762" s="989"/>
    </row>
    <row r="763" spans="1:29" ht="27" customHeight="1" thickBot="1" x14ac:dyDescent="0.2">
      <c r="A763" s="1109"/>
      <c r="B763" s="1122"/>
      <c r="C763" s="82"/>
      <c r="D763" s="1122"/>
      <c r="E763" s="1122"/>
      <c r="F763" s="197" t="s">
        <v>103</v>
      </c>
      <c r="G763" s="1680" t="s">
        <v>1964</v>
      </c>
      <c r="H763" s="1680"/>
      <c r="I763" s="1680"/>
      <c r="J763" s="1680"/>
      <c r="K763" s="1680"/>
      <c r="L763" s="1681"/>
      <c r="M763" s="1302" t="s">
        <v>39</v>
      </c>
      <c r="N763" s="1348"/>
      <c r="O763" s="1334" t="s">
        <v>1897</v>
      </c>
      <c r="P763" s="421">
        <v>763</v>
      </c>
      <c r="Q763" s="422" t="str">
        <f t="shared" si="155"/>
        <v/>
      </c>
      <c r="R763" s="434"/>
      <c r="S763" s="422" t="str">
        <f>IF(N763="","",IF(OR(N763="自施設で対応",N763="適切な機関に紹介"),"○","×"))</f>
        <v/>
      </c>
      <c r="T763" s="227"/>
      <c r="U763" s="1470"/>
      <c r="W763" s="84"/>
      <c r="X763" s="989"/>
    </row>
    <row r="764" spans="1:29" ht="27" customHeight="1" thickBot="1" x14ac:dyDescent="0.2">
      <c r="A764" s="1109"/>
      <c r="B764" s="1122"/>
      <c r="C764" s="82"/>
      <c r="D764" s="1122"/>
      <c r="E764" s="1122"/>
      <c r="F764" s="197" t="s">
        <v>104</v>
      </c>
      <c r="G764" s="1680" t="s">
        <v>1924</v>
      </c>
      <c r="H764" s="1680"/>
      <c r="I764" s="1680"/>
      <c r="J764" s="1680"/>
      <c r="K764" s="1680"/>
      <c r="L764" s="1681"/>
      <c r="M764" s="1302" t="s">
        <v>39</v>
      </c>
      <c r="N764" s="1348"/>
      <c r="O764" s="1334" t="s">
        <v>1897</v>
      </c>
      <c r="P764" s="421">
        <v>764</v>
      </c>
      <c r="Q764" s="422" t="str">
        <f t="shared" si="155"/>
        <v/>
      </c>
      <c r="R764" s="434"/>
      <c r="S764" s="422" t="str">
        <f>IF(N764="","",IF(OR(N764="自施設で対応",N764="適切な機関に紹介"),"○","×"))</f>
        <v/>
      </c>
      <c r="T764" s="227"/>
      <c r="U764" s="1470"/>
      <c r="W764" s="84"/>
      <c r="X764" s="989"/>
    </row>
    <row r="765" spans="1:29" ht="27" customHeight="1" x14ac:dyDescent="0.15">
      <c r="A765" s="1109"/>
      <c r="B765" s="1122"/>
      <c r="C765" s="1122"/>
      <c r="D765" s="1122"/>
      <c r="E765" s="1122"/>
      <c r="F765" s="197" t="s">
        <v>1805</v>
      </c>
      <c r="G765" s="1680" t="s">
        <v>1965</v>
      </c>
      <c r="H765" s="1680"/>
      <c r="I765" s="1680"/>
      <c r="J765" s="1680"/>
      <c r="K765" s="1680"/>
      <c r="L765" s="1681"/>
      <c r="M765" s="1302" t="s">
        <v>39</v>
      </c>
      <c r="N765" s="1348"/>
      <c r="O765" s="1334" t="s">
        <v>1897</v>
      </c>
      <c r="P765" s="421">
        <v>765</v>
      </c>
      <c r="Q765" s="422" t="str">
        <f t="shared" si="155"/>
        <v/>
      </c>
      <c r="R765" s="434"/>
      <c r="S765" s="422" t="str">
        <f>IF(N765="","",IF(OR(N765="自施設で対応",N765="適切な機関に紹介"),"○","×"))</f>
        <v/>
      </c>
      <c r="T765" s="227"/>
      <c r="U765" s="1470"/>
      <c r="W765" s="84"/>
      <c r="X765" s="989"/>
    </row>
    <row r="766" spans="1:29" ht="18.75" customHeight="1" thickBot="1" x14ac:dyDescent="0.2">
      <c r="A766" s="1250"/>
      <c r="B766" s="1122"/>
      <c r="C766" s="1142" t="s">
        <v>1064</v>
      </c>
      <c r="D766" s="1142"/>
      <c r="E766" s="193"/>
      <c r="F766" s="193"/>
      <c r="G766" s="193"/>
      <c r="H766" s="184"/>
      <c r="I766" s="184"/>
      <c r="J766" s="184"/>
      <c r="K766" s="184"/>
      <c r="L766" s="184"/>
      <c r="M766" s="95"/>
      <c r="N766" s="460"/>
      <c r="O766" s="96"/>
      <c r="P766" s="421">
        <v>766</v>
      </c>
      <c r="S766" s="434"/>
      <c r="T766" s="227"/>
      <c r="U766" s="1470"/>
      <c r="W766" s="84"/>
      <c r="X766" s="989"/>
    </row>
    <row r="767" spans="1:29" ht="27" customHeight="1" thickBot="1" x14ac:dyDescent="0.2">
      <c r="A767" s="1109"/>
      <c r="B767" s="82"/>
      <c r="C767" s="1122"/>
      <c r="D767" s="1205" t="s">
        <v>1065</v>
      </c>
      <c r="E767" s="1661" t="s">
        <v>1066</v>
      </c>
      <c r="F767" s="1661"/>
      <c r="G767" s="1661"/>
      <c r="H767" s="1661"/>
      <c r="I767" s="1661"/>
      <c r="J767" s="1661"/>
      <c r="K767" s="1661"/>
      <c r="L767" s="1662"/>
      <c r="M767" s="85" t="s">
        <v>1067</v>
      </c>
      <c r="N767" s="8"/>
      <c r="O767" s="206" t="s">
        <v>587</v>
      </c>
      <c r="P767" s="421">
        <v>767</v>
      </c>
      <c r="Q767" s="422" t="str">
        <f t="shared" ref="Q767:Q772" si="156">IF(COUNTBLANK($W$5:$W$12)=8,"",IF($L$4="地域がん診療病院",IF(N767="","未入力あり","✔"),""))</f>
        <v/>
      </c>
      <c r="R767" s="434"/>
      <c r="S767" s="1289" t="str">
        <f t="shared" ref="S767:S769" si="157">IF(N767="","",IF(N767="はい","○","×"))</f>
        <v/>
      </c>
      <c r="T767" s="227"/>
      <c r="U767" s="1470"/>
      <c r="W767" s="84"/>
    </row>
    <row r="768" spans="1:29" ht="40.5" customHeight="1" thickBot="1" x14ac:dyDescent="0.2">
      <c r="A768" s="1109"/>
      <c r="B768" s="82"/>
      <c r="C768" s="1122"/>
      <c r="D768" s="82" t="s">
        <v>1068</v>
      </c>
      <c r="E768" s="1735" t="s">
        <v>1898</v>
      </c>
      <c r="F768" s="1712"/>
      <c r="G768" s="1712"/>
      <c r="H768" s="1712"/>
      <c r="I768" s="1712"/>
      <c r="J768" s="1712"/>
      <c r="K768" s="1712"/>
      <c r="L768" s="1713"/>
      <c r="M768" s="109" t="s">
        <v>1067</v>
      </c>
      <c r="N768" s="8"/>
      <c r="O768" s="206" t="s">
        <v>587</v>
      </c>
      <c r="P768" s="421">
        <v>768</v>
      </c>
      <c r="Q768" s="422" t="str">
        <f t="shared" si="156"/>
        <v/>
      </c>
      <c r="R768" s="434"/>
      <c r="S768" s="1289" t="str">
        <f t="shared" si="157"/>
        <v/>
      </c>
      <c r="T768" s="227"/>
      <c r="U768" s="1470"/>
      <c r="W768" s="84"/>
    </row>
    <row r="769" spans="1:23" ht="27" customHeight="1" thickBot="1" x14ac:dyDescent="0.2">
      <c r="A769" s="1109"/>
      <c r="B769" s="82"/>
      <c r="C769" s="1122"/>
      <c r="D769" s="178" t="s">
        <v>1069</v>
      </c>
      <c r="E769" s="1677" t="s">
        <v>1077</v>
      </c>
      <c r="F769" s="1677"/>
      <c r="G769" s="1677"/>
      <c r="H769" s="1677"/>
      <c r="I769" s="1677"/>
      <c r="J769" s="1677"/>
      <c r="K769" s="1677"/>
      <c r="L769" s="1736"/>
      <c r="M769" s="109" t="s">
        <v>1067</v>
      </c>
      <c r="N769" s="8"/>
      <c r="O769" s="206" t="s">
        <v>587</v>
      </c>
      <c r="P769" s="421">
        <v>769</v>
      </c>
      <c r="Q769" s="422" t="str">
        <f t="shared" si="156"/>
        <v/>
      </c>
      <c r="R769" s="434"/>
      <c r="S769" s="1289" t="str">
        <f t="shared" si="157"/>
        <v/>
      </c>
      <c r="T769" s="227"/>
      <c r="U769" s="1470"/>
      <c r="W769" s="84"/>
    </row>
    <row r="770" spans="1:23" ht="13.5" customHeight="1" thickBot="1" x14ac:dyDescent="0.2">
      <c r="A770" s="1109"/>
      <c r="B770" s="82"/>
      <c r="C770" s="1122"/>
      <c r="D770" s="82"/>
      <c r="E770" s="82"/>
      <c r="F770" s="1095"/>
      <c r="G770" s="1204"/>
      <c r="H770" s="1237"/>
      <c r="I770" s="1237"/>
      <c r="J770" s="1237"/>
      <c r="K770" s="1237"/>
      <c r="L770" s="1313" t="s">
        <v>1899</v>
      </c>
      <c r="M770" s="996" t="s">
        <v>1909</v>
      </c>
      <c r="N770" s="403"/>
      <c r="O770" s="206" t="s">
        <v>960</v>
      </c>
      <c r="P770" s="421">
        <v>770</v>
      </c>
      <c r="Q770" s="422" t="str">
        <f t="shared" si="156"/>
        <v/>
      </c>
      <c r="R770" s="434"/>
      <c r="S770" s="422" t="str">
        <f>IF(N770="","",IF(N770&gt;=1,"○","×"))</f>
        <v/>
      </c>
      <c r="T770" s="227"/>
      <c r="U770" s="1470"/>
      <c r="W770" s="84"/>
    </row>
    <row r="771" spans="1:23" ht="13.5" customHeight="1" thickBot="1" x14ac:dyDescent="0.2">
      <c r="A771" s="1109"/>
      <c r="B771" s="82"/>
      <c r="C771" s="1122"/>
      <c r="D771" s="82"/>
      <c r="E771" s="82"/>
      <c r="F771" s="1318"/>
      <c r="G771" s="84"/>
      <c r="H771" s="1245"/>
      <c r="I771" s="1245"/>
      <c r="J771" s="1245"/>
      <c r="K771" s="1245"/>
      <c r="L771" s="174" t="s">
        <v>1116</v>
      </c>
      <c r="M771" s="103" t="s">
        <v>48</v>
      </c>
      <c r="N771" s="403"/>
      <c r="O771" s="206" t="s">
        <v>1117</v>
      </c>
      <c r="P771" s="421">
        <v>771</v>
      </c>
      <c r="Q771" s="422" t="str">
        <f t="shared" si="156"/>
        <v/>
      </c>
      <c r="R771" s="434"/>
      <c r="S771" s="434"/>
      <c r="T771" s="227"/>
      <c r="U771" s="1470"/>
      <c r="W771" s="84"/>
    </row>
    <row r="772" spans="1:23" ht="13.5" customHeight="1" thickBot="1" x14ac:dyDescent="0.2">
      <c r="A772" s="1109"/>
      <c r="B772" s="82"/>
      <c r="C772" s="1122"/>
      <c r="D772" s="82"/>
      <c r="E772" s="1095"/>
      <c r="F772" s="1663" t="s">
        <v>1070</v>
      </c>
      <c r="G772" s="1661"/>
      <c r="H772" s="1661"/>
      <c r="I772" s="1661"/>
      <c r="J772" s="1661"/>
      <c r="K772" s="1661"/>
      <c r="L772" s="1662"/>
      <c r="M772" s="85" t="s">
        <v>1067</v>
      </c>
      <c r="N772" s="8"/>
      <c r="O772" s="206" t="s">
        <v>587</v>
      </c>
      <c r="P772" s="421">
        <v>772</v>
      </c>
      <c r="Q772" s="422" t="str">
        <f t="shared" si="156"/>
        <v/>
      </c>
      <c r="R772" s="434"/>
      <c r="S772" s="1289" t="str">
        <f t="shared" ref="S772" si="158">IF(N772="","",IF(N772="はい","○","×"))</f>
        <v/>
      </c>
      <c r="T772" s="227"/>
      <c r="U772" s="1470"/>
      <c r="W772" s="84"/>
    </row>
    <row r="773" spans="1:23" ht="13.5" customHeight="1" thickBot="1" x14ac:dyDescent="0.2">
      <c r="A773" s="1109"/>
      <c r="B773" s="82"/>
      <c r="C773" s="1122"/>
      <c r="D773" s="82"/>
      <c r="E773" s="1095"/>
      <c r="F773" s="1694" t="s">
        <v>2245</v>
      </c>
      <c r="G773" s="1678"/>
      <c r="H773" s="1678"/>
      <c r="I773" s="1678"/>
      <c r="J773" s="1678"/>
      <c r="K773" s="1678"/>
      <c r="L773" s="1679"/>
      <c r="M773" s="507" t="s">
        <v>1230</v>
      </c>
      <c r="N773" s="1524" t="s">
        <v>288</v>
      </c>
      <c r="O773" s="206"/>
      <c r="P773" s="421">
        <v>773</v>
      </c>
      <c r="Q773" s="508"/>
      <c r="R773" s="434"/>
      <c r="S773" s="434"/>
      <c r="T773" s="227"/>
      <c r="U773" s="1470"/>
      <c r="W773" s="84"/>
    </row>
    <row r="774" spans="1:23" ht="13.5" customHeight="1" thickBot="1" x14ac:dyDescent="0.2">
      <c r="A774" s="1109"/>
      <c r="B774" s="82"/>
      <c r="C774" s="1122"/>
      <c r="D774" s="1205" t="s">
        <v>1071</v>
      </c>
      <c r="E774" s="1680" t="s">
        <v>1072</v>
      </c>
      <c r="F774" s="1680"/>
      <c r="G774" s="1680"/>
      <c r="H774" s="1680"/>
      <c r="I774" s="1680"/>
      <c r="J774" s="1680"/>
      <c r="K774" s="1680"/>
      <c r="L774" s="1681"/>
      <c r="M774" s="109" t="s">
        <v>1067</v>
      </c>
      <c r="N774" s="8"/>
      <c r="O774" s="206" t="s">
        <v>587</v>
      </c>
      <c r="P774" s="421">
        <v>774</v>
      </c>
      <c r="Q774" s="422" t="str">
        <f>IF(COUNTBLANK($W$5:$W$12)=8,"",IF($L$4="地域がん診療病院",IF(N774="","未入力あり","✔"),""))</f>
        <v/>
      </c>
      <c r="R774" s="434"/>
      <c r="S774" s="1289" t="str">
        <f t="shared" ref="S774:S782" si="159">IF(N774="","",IF(N774="はい","○","×"))</f>
        <v/>
      </c>
      <c r="T774" s="227"/>
      <c r="U774" s="1470"/>
      <c r="W774" s="84"/>
    </row>
    <row r="775" spans="1:23" ht="13.5" customHeight="1" thickBot="1" x14ac:dyDescent="0.2">
      <c r="A775" s="1109"/>
      <c r="B775" s="82"/>
      <c r="C775" s="1122"/>
      <c r="D775" s="1205" t="s">
        <v>1073</v>
      </c>
      <c r="E775" s="1680" t="s">
        <v>1806</v>
      </c>
      <c r="F775" s="1680"/>
      <c r="G775" s="1680"/>
      <c r="H775" s="1680"/>
      <c r="I775" s="1680"/>
      <c r="J775" s="1680"/>
      <c r="K775" s="1680"/>
      <c r="L775" s="1681"/>
      <c r="M775" s="109" t="s">
        <v>1067</v>
      </c>
      <c r="N775" s="8"/>
      <c r="O775" s="206" t="s">
        <v>587</v>
      </c>
      <c r="P775" s="421">
        <v>775</v>
      </c>
      <c r="Q775" s="422" t="str">
        <f>IF(COUNTBLANK($W$5:$W$12)=8,"",IF($L$4="地域がん診療病院",IF(N775="","未入力あり","✔"),""))</f>
        <v/>
      </c>
      <c r="R775" s="434"/>
      <c r="S775" s="1289" t="str">
        <f t="shared" si="159"/>
        <v/>
      </c>
      <c r="T775" s="227"/>
      <c r="U775" s="1470"/>
      <c r="W775" s="84"/>
    </row>
    <row r="776" spans="1:23" ht="20.25" customHeight="1" thickBot="1" x14ac:dyDescent="0.2">
      <c r="A776" s="1109"/>
      <c r="B776" s="82"/>
      <c r="C776" s="1122"/>
      <c r="D776" s="1205" t="s">
        <v>1074</v>
      </c>
      <c r="E776" s="1680" t="s">
        <v>1807</v>
      </c>
      <c r="F776" s="1680"/>
      <c r="G776" s="1680"/>
      <c r="H776" s="1680"/>
      <c r="I776" s="1680"/>
      <c r="J776" s="1680"/>
      <c r="K776" s="1680"/>
      <c r="L776" s="1681"/>
      <c r="M776" s="85" t="s">
        <v>1067</v>
      </c>
      <c r="N776" s="8"/>
      <c r="O776" s="206" t="s">
        <v>587</v>
      </c>
      <c r="P776" s="421">
        <v>776</v>
      </c>
      <c r="Q776" s="422" t="str">
        <f>IF(COUNTBLANK($W$5:$W$12)=8,"",IF($L$4="地域がん診療病院",IF(N776="","未入力あり","✔"),""))</f>
        <v/>
      </c>
      <c r="R776" s="434"/>
      <c r="S776" s="1289" t="str">
        <f t="shared" si="159"/>
        <v/>
      </c>
      <c r="T776" s="227"/>
      <c r="U776" s="1470"/>
      <c r="W776" s="84"/>
    </row>
    <row r="777" spans="1:23" ht="13.5" customHeight="1" thickBot="1" x14ac:dyDescent="0.2">
      <c r="A777" s="1109"/>
      <c r="B777" s="82"/>
      <c r="C777" s="1122"/>
      <c r="D777" s="1205" t="s">
        <v>1075</v>
      </c>
      <c r="E777" s="1680" t="s">
        <v>1808</v>
      </c>
      <c r="F777" s="1680"/>
      <c r="G777" s="1680"/>
      <c r="H777" s="1680"/>
      <c r="I777" s="1680"/>
      <c r="J777" s="1680"/>
      <c r="K777" s="1680"/>
      <c r="L777" s="1681"/>
      <c r="M777" s="85" t="s">
        <v>1909</v>
      </c>
      <c r="N777" s="10"/>
      <c r="O777" s="107" t="s">
        <v>587</v>
      </c>
      <c r="P777" s="421">
        <v>777</v>
      </c>
      <c r="Q777" s="422" t="str">
        <f>IF(COUNTBLANK($W$5:$W$12)=8,"",IF($L$4="地域がん診療病院",IF(N777="","未入力あり","✔"),""))</f>
        <v/>
      </c>
      <c r="R777" s="434"/>
      <c r="S777" s="1289" t="str">
        <f t="shared" si="159"/>
        <v/>
      </c>
      <c r="T777" s="227"/>
      <c r="U777" s="1470"/>
      <c r="W777" s="84"/>
    </row>
    <row r="778" spans="1:23" ht="13.5" customHeight="1" thickBot="1" x14ac:dyDescent="0.2">
      <c r="A778" s="1109"/>
      <c r="B778" s="82"/>
      <c r="C778" s="1123"/>
      <c r="D778" s="1205" t="s">
        <v>1076</v>
      </c>
      <c r="E778" s="1680" t="s">
        <v>1809</v>
      </c>
      <c r="F778" s="1680"/>
      <c r="G778" s="1680"/>
      <c r="H778" s="1680"/>
      <c r="I778" s="1680"/>
      <c r="J778" s="1680"/>
      <c r="K778" s="1680"/>
      <c r="L778" s="1681"/>
      <c r="M778" s="85" t="s">
        <v>1067</v>
      </c>
      <c r="N778" s="10"/>
      <c r="O778" s="107" t="s">
        <v>587</v>
      </c>
      <c r="P778" s="421">
        <v>778</v>
      </c>
      <c r="Q778" s="422" t="str">
        <f>IF(COUNTBLANK($W$5:$W$12)=8,"",IF($L$4="地域がん診療病院",IF(N778="","未入力あり","✔"),""))</f>
        <v/>
      </c>
      <c r="R778" s="434"/>
      <c r="S778" s="1289" t="str">
        <f t="shared" si="159"/>
        <v/>
      </c>
      <c r="T778" s="227"/>
      <c r="U778" s="1470"/>
      <c r="W778" s="84"/>
    </row>
    <row r="779" spans="1:23" ht="18.75" customHeight="1" thickBot="1" x14ac:dyDescent="0.2">
      <c r="A779" s="1261"/>
      <c r="B779" s="1122"/>
      <c r="C779" s="1142" t="s">
        <v>1615</v>
      </c>
      <c r="D779" s="1142"/>
      <c r="E779" s="193"/>
      <c r="F779" s="193"/>
      <c r="G779" s="193"/>
      <c r="H779" s="184"/>
      <c r="I779" s="184"/>
      <c r="J779" s="184"/>
      <c r="K779" s="184"/>
      <c r="L779" s="184"/>
      <c r="M779" s="95"/>
      <c r="N779" s="95"/>
      <c r="O779" s="96"/>
      <c r="P779" s="421">
        <v>779</v>
      </c>
      <c r="S779" s="434"/>
      <c r="T779" s="227"/>
      <c r="U779" s="1470"/>
      <c r="W779" s="84"/>
    </row>
    <row r="780" spans="1:23" ht="13.5" customHeight="1" thickBot="1" x14ac:dyDescent="0.2">
      <c r="A780" s="1109"/>
      <c r="B780" s="82"/>
      <c r="C780" s="1122"/>
      <c r="D780" s="1101" t="s">
        <v>266</v>
      </c>
      <c r="E780" s="1680" t="s">
        <v>36</v>
      </c>
      <c r="F780" s="1680"/>
      <c r="G780" s="1680"/>
      <c r="H780" s="1680"/>
      <c r="I780" s="1680"/>
      <c r="J780" s="1680"/>
      <c r="K780" s="1680"/>
      <c r="L780" s="1681"/>
      <c r="M780" s="85" t="s">
        <v>211</v>
      </c>
      <c r="N780" s="8"/>
      <c r="O780" s="170" t="s">
        <v>587</v>
      </c>
      <c r="P780" s="421">
        <v>780</v>
      </c>
      <c r="Q780" s="422" t="str">
        <f>IF(COUNTBLANK($W$5:$W$12)=8,"",IF($L$4="地域がん診療病院",IF(N780="","未入力あり","✔"),""))</f>
        <v/>
      </c>
      <c r="R780" s="434"/>
      <c r="S780" s="1289" t="str">
        <f t="shared" si="159"/>
        <v/>
      </c>
      <c r="T780" s="227"/>
      <c r="U780" s="1470"/>
      <c r="W780" s="84"/>
    </row>
    <row r="781" spans="1:23" ht="27" customHeight="1" thickBot="1" x14ac:dyDescent="0.2">
      <c r="A781" s="1109"/>
      <c r="B781" s="82"/>
      <c r="C781" s="1122"/>
      <c r="D781" s="1103"/>
      <c r="E781" s="1335"/>
      <c r="F781" s="1657" t="s">
        <v>1912</v>
      </c>
      <c r="G781" s="1658"/>
      <c r="H781" s="1658"/>
      <c r="I781" s="1658"/>
      <c r="J781" s="1658"/>
      <c r="K781" s="1658"/>
      <c r="L781" s="1659"/>
      <c r="M781" s="119" t="s">
        <v>212</v>
      </c>
      <c r="N781" s="1660"/>
      <c r="O781" s="1656"/>
      <c r="P781" s="421">
        <v>781</v>
      </c>
      <c r="Q781" s="3"/>
      <c r="R781" s="857"/>
      <c r="S781" s="434"/>
      <c r="T781" s="227"/>
      <c r="U781" s="1470"/>
      <c r="W781" s="84"/>
    </row>
    <row r="782" spans="1:23" ht="27" customHeight="1" thickBot="1" x14ac:dyDescent="0.2">
      <c r="A782" s="1109"/>
      <c r="B782" s="82"/>
      <c r="C782" s="1122"/>
      <c r="D782" s="1101" t="s">
        <v>267</v>
      </c>
      <c r="E782" s="1676" t="s">
        <v>1716</v>
      </c>
      <c r="F782" s="1658"/>
      <c r="G782" s="1658"/>
      <c r="H782" s="1658"/>
      <c r="I782" s="1658"/>
      <c r="J782" s="1658"/>
      <c r="K782" s="1658"/>
      <c r="L782" s="1659"/>
      <c r="M782" s="119" t="s">
        <v>211</v>
      </c>
      <c r="N782" s="8"/>
      <c r="O782" s="170" t="s">
        <v>1717</v>
      </c>
      <c r="P782" s="421">
        <v>782</v>
      </c>
      <c r="Q782" s="422" t="str">
        <f>IF(COUNTBLANK($W$5:$W$12)=8,"",IF($L$4="地域がん診療病院",IF(N782="","未入力あり","✔"),""))</f>
        <v/>
      </c>
      <c r="R782" s="434"/>
      <c r="S782" s="1289" t="str">
        <f t="shared" si="159"/>
        <v/>
      </c>
      <c r="T782" s="227"/>
      <c r="U782" s="1470"/>
      <c r="W782" s="84"/>
    </row>
    <row r="783" spans="1:23" ht="27" customHeight="1" thickBot="1" x14ac:dyDescent="0.2">
      <c r="A783" s="1109"/>
      <c r="B783" s="82"/>
      <c r="C783" s="1122"/>
      <c r="D783" s="1102"/>
      <c r="E783" s="1337"/>
      <c r="F783" s="1657" t="s">
        <v>1912</v>
      </c>
      <c r="G783" s="1658"/>
      <c r="H783" s="1658"/>
      <c r="I783" s="1658"/>
      <c r="J783" s="1658"/>
      <c r="K783" s="1658"/>
      <c r="L783" s="1659"/>
      <c r="M783" s="119" t="s">
        <v>212</v>
      </c>
      <c r="N783" s="1660"/>
      <c r="O783" s="1656"/>
      <c r="P783" s="421">
        <v>783</v>
      </c>
      <c r="Q783" s="3"/>
      <c r="R783" s="857"/>
      <c r="S783" s="434"/>
      <c r="T783" s="227"/>
      <c r="U783" s="1470"/>
      <c r="W783" s="84"/>
    </row>
    <row r="784" spans="1:23" ht="14.25" customHeight="1" thickBot="1" x14ac:dyDescent="0.2">
      <c r="A784" s="1109"/>
      <c r="B784" s="82"/>
      <c r="C784" s="1122"/>
      <c r="D784" s="1101" t="s">
        <v>1069</v>
      </c>
      <c r="E784" s="1676" t="s">
        <v>1118</v>
      </c>
      <c r="F784" s="1658"/>
      <c r="G784" s="1658"/>
      <c r="H784" s="1658"/>
      <c r="I784" s="1658"/>
      <c r="J784" s="1658"/>
      <c r="K784" s="1658"/>
      <c r="L784" s="1659"/>
      <c r="M784" s="103" t="s">
        <v>1067</v>
      </c>
      <c r="N784" s="8"/>
      <c r="O784" s="168" t="s">
        <v>587</v>
      </c>
      <c r="P784" s="421">
        <v>784</v>
      </c>
      <c r="Q784" s="422" t="str">
        <f>IF(COUNTBLANK($W$5:$W$12)=8,"",IF($L$4="地域がん診療病院",IF(N784="","未入力あり","✔"),""))</f>
        <v/>
      </c>
      <c r="R784" s="434"/>
      <c r="S784" s="1289" t="str">
        <f t="shared" ref="S784" si="160">IF(N784="","",IF(N784="はい","○","×"))</f>
        <v/>
      </c>
      <c r="T784" s="227"/>
      <c r="U784" s="1470"/>
      <c r="W784" s="84"/>
    </row>
    <row r="785" spans="1:23" ht="27" customHeight="1" thickBot="1" x14ac:dyDescent="0.2">
      <c r="A785" s="1109"/>
      <c r="B785" s="82"/>
      <c r="C785" s="1122"/>
      <c r="D785" s="1103"/>
      <c r="E785" s="1335"/>
      <c r="F785" s="1657" t="s">
        <v>1912</v>
      </c>
      <c r="G785" s="1658"/>
      <c r="H785" s="1658"/>
      <c r="I785" s="1658"/>
      <c r="J785" s="1658"/>
      <c r="K785" s="1658"/>
      <c r="L785" s="1659"/>
      <c r="M785" s="119" t="s">
        <v>212</v>
      </c>
      <c r="N785" s="1660"/>
      <c r="O785" s="1656"/>
      <c r="P785" s="421">
        <v>785</v>
      </c>
      <c r="Q785" s="3"/>
      <c r="R785" s="857"/>
      <c r="S785" s="434"/>
      <c r="T785" s="227"/>
      <c r="U785" s="1470"/>
      <c r="W785" s="84"/>
    </row>
    <row r="786" spans="1:23" ht="24" customHeight="1" thickBot="1" x14ac:dyDescent="0.2">
      <c r="A786" s="1109"/>
      <c r="B786" s="82"/>
      <c r="C786" s="1122"/>
      <c r="D786" s="1101" t="s">
        <v>196</v>
      </c>
      <c r="E786" s="1680" t="s">
        <v>1714</v>
      </c>
      <c r="F786" s="1661"/>
      <c r="G786" s="1661"/>
      <c r="H786" s="1661"/>
      <c r="I786" s="1661"/>
      <c r="J786" s="1661"/>
      <c r="K786" s="1661"/>
      <c r="L786" s="1662"/>
      <c r="M786" s="119" t="s">
        <v>40</v>
      </c>
      <c r="N786" s="8"/>
      <c r="O786" s="170" t="s">
        <v>588</v>
      </c>
      <c r="P786" s="421">
        <v>786</v>
      </c>
      <c r="Q786" s="422" t="str">
        <f>IF(COUNTBLANK($W$5:$W$12)=8,"",IF($L$4="地域がん診療病院",IF(N786="","未入力あり","✔"),""))</f>
        <v/>
      </c>
      <c r="R786" s="434"/>
      <c r="S786" s="1289" t="str">
        <f t="shared" ref="S786" si="161">IF(N786="","",IF(N786="はい","○","×"))</f>
        <v/>
      </c>
      <c r="T786" s="227"/>
      <c r="U786" s="1470"/>
      <c r="W786" s="84"/>
    </row>
    <row r="787" spans="1:23" ht="30" customHeight="1" thickBot="1" x14ac:dyDescent="0.2">
      <c r="A787" s="1109"/>
      <c r="B787" s="82"/>
      <c r="C787" s="1122"/>
      <c r="D787" s="1102"/>
      <c r="E787" s="1095"/>
      <c r="F787" s="1663" t="s">
        <v>1900</v>
      </c>
      <c r="G787" s="1661"/>
      <c r="H787" s="1661"/>
      <c r="I787" s="1661"/>
      <c r="J787" s="1661"/>
      <c r="K787" s="1661"/>
      <c r="L787" s="1662"/>
      <c r="M787" s="1339" t="str">
        <f>IF(N786="はい","A",(IF(N786="いいえ","-","A／-")))</f>
        <v>A／-</v>
      </c>
      <c r="N787" s="8"/>
      <c r="O787" s="205" t="s">
        <v>1679</v>
      </c>
      <c r="P787" s="421">
        <v>787</v>
      </c>
      <c r="Q787" s="422" t="str">
        <f>IF(COUNTBLANK($W$5:$W$12)=8,"",IF($L$4="地域がん診療病院",IF(N787="","未入力あり","✔"),""))</f>
        <v/>
      </c>
      <c r="R787" s="434"/>
      <c r="S787" s="1289" t="str">
        <f>IF(AND(M787="A",N787="はい"),"○",IF(AND(M787="A",N787&lt;&gt;""),"×",""))</f>
        <v/>
      </c>
      <c r="T787" s="227"/>
      <c r="U787" s="1470"/>
      <c r="W787" s="84"/>
    </row>
    <row r="788" spans="1:23" ht="24" customHeight="1" thickBot="1" x14ac:dyDescent="0.2">
      <c r="A788" s="1109"/>
      <c r="B788" s="82"/>
      <c r="C788" s="1122"/>
      <c r="D788" s="1103"/>
      <c r="E788" s="1096"/>
      <c r="F788" s="1663" t="s">
        <v>2021</v>
      </c>
      <c r="G788" s="1661"/>
      <c r="H788" s="1661"/>
      <c r="I788" s="1661"/>
      <c r="J788" s="1661"/>
      <c r="K788" s="1661"/>
      <c r="L788" s="1662"/>
      <c r="M788" s="106" t="s">
        <v>1061</v>
      </c>
      <c r="N788" s="403"/>
      <c r="O788" s="438" t="s">
        <v>453</v>
      </c>
      <c r="P788" s="421">
        <v>788</v>
      </c>
      <c r="Q788" s="422" t="str">
        <f>IF(COUNTBLANK($W$5:$W$12)=8,"",IF($L$4="地域がん診療病院",IF(N788="","未入力あり","✔"),""))</f>
        <v/>
      </c>
      <c r="R788" s="434"/>
      <c r="S788" s="434"/>
      <c r="T788" s="227"/>
      <c r="U788" s="1470"/>
      <c r="W788" s="84"/>
    </row>
    <row r="789" spans="1:23" ht="20.25" customHeight="1" thickBot="1" x14ac:dyDescent="0.2">
      <c r="A789" s="1250"/>
      <c r="B789" s="1264" t="s">
        <v>1616</v>
      </c>
      <c r="C789" s="1168"/>
      <c r="D789" s="1168"/>
      <c r="E789" s="1262"/>
      <c r="F789" s="1262"/>
      <c r="G789" s="1262"/>
      <c r="H789" s="1263"/>
      <c r="I789" s="1263"/>
      <c r="J789" s="1263"/>
      <c r="K789" s="1263"/>
      <c r="L789" s="1263"/>
      <c r="M789" s="93"/>
      <c r="N789" s="528"/>
      <c r="O789" s="94"/>
      <c r="P789" s="421">
        <v>789</v>
      </c>
      <c r="S789" s="434"/>
      <c r="T789" s="227"/>
      <c r="U789" s="1470"/>
      <c r="W789" s="84"/>
    </row>
    <row r="790" spans="1:23" ht="39.75" customHeight="1" thickBot="1" x14ac:dyDescent="0.2">
      <c r="A790" s="1109"/>
      <c r="B790" s="82"/>
      <c r="C790" s="1233" t="s">
        <v>1078</v>
      </c>
      <c r="D790" s="1680" t="s">
        <v>1901</v>
      </c>
      <c r="E790" s="1661"/>
      <c r="F790" s="1661"/>
      <c r="G790" s="1661"/>
      <c r="H790" s="1661"/>
      <c r="I790" s="1661"/>
      <c r="J790" s="1661"/>
      <c r="K790" s="1661"/>
      <c r="L790" s="1662"/>
      <c r="M790" s="208" t="s">
        <v>1079</v>
      </c>
      <c r="N790" s="8"/>
      <c r="O790" s="168" t="s">
        <v>587</v>
      </c>
      <c r="P790" s="421">
        <v>790</v>
      </c>
      <c r="Q790" s="422" t="str">
        <f>IF(COUNTBLANK($W$5:$W$12)=8,"",IF($L$4="地域がん診療病院",IF(N790="","未入力あり","✔"),""))</f>
        <v/>
      </c>
      <c r="R790" s="434"/>
      <c r="S790" s="1289" t="str">
        <f t="shared" ref="S790" si="162">IF(N790="","",IF(N790="はい","○","×"))</f>
        <v/>
      </c>
      <c r="T790" s="227"/>
      <c r="U790" s="1470"/>
      <c r="W790" s="84"/>
    </row>
    <row r="791" spans="1:23" ht="24" customHeight="1" thickBot="1" x14ac:dyDescent="0.2">
      <c r="A791" s="1109"/>
      <c r="B791" s="82"/>
      <c r="C791" s="1103"/>
      <c r="D791" s="1096"/>
      <c r="E791" s="1663" t="s">
        <v>2247</v>
      </c>
      <c r="F791" s="1661"/>
      <c r="G791" s="1661"/>
      <c r="H791" s="1661"/>
      <c r="I791" s="1661"/>
      <c r="J791" s="1661"/>
      <c r="K791" s="1661"/>
      <c r="L791" s="1662"/>
      <c r="M791" s="106" t="s">
        <v>48</v>
      </c>
      <c r="N791" s="1524" t="s">
        <v>297</v>
      </c>
      <c r="O791" s="168"/>
      <c r="P791" s="421">
        <v>791</v>
      </c>
      <c r="S791" s="434"/>
      <c r="T791" s="227"/>
      <c r="U791" s="1470"/>
      <c r="W791" s="84"/>
    </row>
    <row r="792" spans="1:23" ht="24" customHeight="1" thickBot="1" x14ac:dyDescent="0.2">
      <c r="A792" s="1109"/>
      <c r="B792" s="82"/>
      <c r="C792" s="1233" t="s">
        <v>202</v>
      </c>
      <c r="D792" s="1676" t="s">
        <v>1873</v>
      </c>
      <c r="E792" s="1676"/>
      <c r="F792" s="1676"/>
      <c r="G792" s="1676"/>
      <c r="H792" s="1676"/>
      <c r="I792" s="1676"/>
      <c r="J792" s="1676"/>
      <c r="K792" s="1676"/>
      <c r="L792" s="1693"/>
      <c r="M792" s="210" t="s">
        <v>1079</v>
      </c>
      <c r="N792" s="8"/>
      <c r="O792" s="438" t="s">
        <v>587</v>
      </c>
      <c r="P792" s="421">
        <v>792</v>
      </c>
      <c r="Q792" s="422" t="str">
        <f>IF(COUNTBLANK($W$5:$W$12)=8,"",IF($L$4="地域がん診療病院",IF(N792="","未入力あり","✔"),""))</f>
        <v/>
      </c>
      <c r="R792" s="434"/>
      <c r="S792" s="1289" t="str">
        <f t="shared" ref="S792" si="163">IF(N792="","",IF(N792="はい","○","×"))</f>
        <v/>
      </c>
      <c r="T792" s="227"/>
      <c r="U792" s="1470"/>
      <c r="W792" s="84"/>
    </row>
    <row r="793" spans="1:23" ht="24" customHeight="1" thickBot="1" x14ac:dyDescent="0.2">
      <c r="A793" s="1109"/>
      <c r="B793" s="1096"/>
      <c r="C793" s="92"/>
      <c r="D793" s="1335"/>
      <c r="E793" s="1657" t="s">
        <v>1912</v>
      </c>
      <c r="F793" s="1658"/>
      <c r="G793" s="1658"/>
      <c r="H793" s="1658"/>
      <c r="I793" s="1658"/>
      <c r="J793" s="1658"/>
      <c r="K793" s="1658"/>
      <c r="L793" s="1659"/>
      <c r="M793" s="119" t="s">
        <v>1080</v>
      </c>
      <c r="N793" s="1660"/>
      <c r="O793" s="1656"/>
      <c r="P793" s="421">
        <v>793</v>
      </c>
      <c r="Q793" s="3"/>
      <c r="R793" s="857"/>
      <c r="S793" s="434"/>
      <c r="T793" s="227"/>
      <c r="U793" s="1470"/>
      <c r="W793" s="84"/>
    </row>
    <row r="794" spans="1:23" ht="11.25" customHeight="1" thickBot="1" x14ac:dyDescent="0.2">
      <c r="A794" s="1261"/>
      <c r="B794" s="1169" t="s">
        <v>1617</v>
      </c>
      <c r="C794" s="1169"/>
      <c r="D794" s="1169"/>
      <c r="E794" s="195"/>
      <c r="F794" s="195"/>
      <c r="G794" s="195"/>
      <c r="H794" s="182"/>
      <c r="I794" s="182"/>
      <c r="J794" s="182"/>
      <c r="K794" s="182"/>
      <c r="L794" s="182"/>
      <c r="M794" s="93"/>
      <c r="N794" s="528"/>
      <c r="O794" s="94"/>
      <c r="P794" s="421">
        <v>794</v>
      </c>
      <c r="S794" s="434"/>
      <c r="T794" s="227"/>
      <c r="U794" s="1470"/>
      <c r="W794" s="84"/>
    </row>
    <row r="795" spans="1:23" ht="27" customHeight="1" thickBot="1" x14ac:dyDescent="0.2">
      <c r="A795" s="1109"/>
      <c r="B795" s="82"/>
      <c r="C795" s="1233" t="s">
        <v>1078</v>
      </c>
      <c r="D795" s="1680" t="s">
        <v>1902</v>
      </c>
      <c r="E795" s="1661"/>
      <c r="F795" s="1661"/>
      <c r="G795" s="1661"/>
      <c r="H795" s="1661"/>
      <c r="I795" s="1661"/>
      <c r="J795" s="1661"/>
      <c r="K795" s="1661"/>
      <c r="L795" s="1662"/>
      <c r="M795" s="119" t="s">
        <v>1079</v>
      </c>
      <c r="N795" s="8"/>
      <c r="O795" s="502" t="s">
        <v>587</v>
      </c>
      <c r="P795" s="421">
        <v>795</v>
      </c>
      <c r="Q795" s="422" t="str">
        <f t="shared" ref="Q795:Q799" si="164">IF(COUNTBLANK($W$5:$W$12)=8,"",IF($L$4="地域がん診療病院",IF(N795="","未入力あり","✔"),""))</f>
        <v/>
      </c>
      <c r="R795" s="434"/>
      <c r="S795" s="1289" t="str">
        <f t="shared" ref="S795:S799" si="165">IF(N795="","",IF(N795="はい","○","×"))</f>
        <v/>
      </c>
      <c r="T795" s="227"/>
      <c r="U795" s="1470"/>
      <c r="W795" s="84"/>
    </row>
    <row r="796" spans="1:23" ht="13.5" customHeight="1" thickBot="1" x14ac:dyDescent="0.2">
      <c r="A796" s="1109"/>
      <c r="B796" s="82"/>
      <c r="C796" s="1233" t="s">
        <v>1810</v>
      </c>
      <c r="D796" s="1680" t="s">
        <v>1087</v>
      </c>
      <c r="E796" s="1680"/>
      <c r="F796" s="1680"/>
      <c r="G796" s="1680"/>
      <c r="H796" s="1661"/>
      <c r="I796" s="1661"/>
      <c r="J796" s="1661"/>
      <c r="K796" s="1661"/>
      <c r="L796" s="1662"/>
      <c r="M796" s="119" t="s">
        <v>1079</v>
      </c>
      <c r="N796" s="8"/>
      <c r="O796" s="954" t="s">
        <v>587</v>
      </c>
      <c r="P796" s="421">
        <v>796</v>
      </c>
      <c r="Q796" s="422" t="str">
        <f t="shared" si="164"/>
        <v/>
      </c>
      <c r="R796" s="434"/>
      <c r="S796" s="1289" t="str">
        <f t="shared" si="165"/>
        <v/>
      </c>
      <c r="T796" s="227"/>
      <c r="U796" s="1470"/>
      <c r="W796" s="84"/>
    </row>
    <row r="797" spans="1:23" ht="13.5" customHeight="1" thickBot="1" x14ac:dyDescent="0.2">
      <c r="A797" s="1109"/>
      <c r="B797" s="1095"/>
      <c r="C797" s="1103"/>
      <c r="D797" s="92"/>
      <c r="E797" s="1663" t="s">
        <v>1088</v>
      </c>
      <c r="F797" s="1661"/>
      <c r="G797" s="1661"/>
      <c r="H797" s="1661"/>
      <c r="I797" s="1661"/>
      <c r="J797" s="1661"/>
      <c r="K797" s="1661"/>
      <c r="L797" s="1662"/>
      <c r="M797" s="119" t="s">
        <v>40</v>
      </c>
      <c r="N797" s="8"/>
      <c r="O797" s="954" t="s">
        <v>587</v>
      </c>
      <c r="P797" s="421">
        <v>797</v>
      </c>
      <c r="Q797" s="422" t="str">
        <f t="shared" si="164"/>
        <v/>
      </c>
      <c r="R797" s="434"/>
      <c r="S797" s="1289" t="str">
        <f t="shared" si="165"/>
        <v/>
      </c>
      <c r="T797" s="227"/>
      <c r="U797" s="1470"/>
      <c r="W797" s="84"/>
    </row>
    <row r="798" spans="1:23" ht="13.5" customHeight="1" thickBot="1" x14ac:dyDescent="0.2">
      <c r="A798" s="1109"/>
      <c r="B798" s="82"/>
      <c r="C798" s="1235" t="s">
        <v>203</v>
      </c>
      <c r="D798" s="1691" t="s">
        <v>1082</v>
      </c>
      <c r="E798" s="1691"/>
      <c r="F798" s="1691"/>
      <c r="G798" s="1691"/>
      <c r="H798" s="1691"/>
      <c r="I798" s="1691"/>
      <c r="J798" s="1691"/>
      <c r="K798" s="1691"/>
      <c r="L798" s="1692"/>
      <c r="M798" s="119" t="s">
        <v>1079</v>
      </c>
      <c r="N798" s="8"/>
      <c r="O798" s="954" t="s">
        <v>587</v>
      </c>
      <c r="P798" s="421">
        <v>798</v>
      </c>
      <c r="Q798" s="422" t="str">
        <f t="shared" si="164"/>
        <v/>
      </c>
      <c r="R798" s="434"/>
      <c r="S798" s="1289" t="str">
        <f t="shared" si="165"/>
        <v/>
      </c>
      <c r="T798" s="227"/>
      <c r="U798" s="1470"/>
      <c r="W798" s="84"/>
    </row>
    <row r="799" spans="1:23" ht="13.5" customHeight="1" thickBot="1" x14ac:dyDescent="0.2">
      <c r="A799" s="1109"/>
      <c r="B799" s="82"/>
      <c r="C799" s="1234" t="s">
        <v>1811</v>
      </c>
      <c r="D799" s="1677" t="s">
        <v>1723</v>
      </c>
      <c r="E799" s="1678"/>
      <c r="F799" s="1678"/>
      <c r="G799" s="1678"/>
      <c r="H799" s="1678"/>
      <c r="I799" s="1678"/>
      <c r="J799" s="1678"/>
      <c r="K799" s="1678"/>
      <c r="L799" s="1679"/>
      <c r="M799" s="85" t="s">
        <v>1083</v>
      </c>
      <c r="N799" s="8"/>
      <c r="O799" s="435" t="s">
        <v>587</v>
      </c>
      <c r="P799" s="421">
        <v>799</v>
      </c>
      <c r="Q799" s="422" t="str">
        <f t="shared" si="164"/>
        <v/>
      </c>
      <c r="R799" s="434"/>
      <c r="S799" s="1289" t="str">
        <f t="shared" si="165"/>
        <v/>
      </c>
      <c r="T799" s="227"/>
      <c r="U799" s="1470"/>
      <c r="W799" s="84"/>
    </row>
    <row r="800" spans="1:23" ht="13.5" customHeight="1" thickBot="1" x14ac:dyDescent="0.2">
      <c r="A800" s="1109"/>
      <c r="B800" s="1095"/>
      <c r="C800" s="1103"/>
      <c r="D800" s="1096"/>
      <c r="E800" s="1663" t="s">
        <v>2248</v>
      </c>
      <c r="F800" s="1661"/>
      <c r="G800" s="1661"/>
      <c r="H800" s="1661"/>
      <c r="I800" s="1661"/>
      <c r="J800" s="1661"/>
      <c r="K800" s="1661"/>
      <c r="L800" s="1662"/>
      <c r="M800" s="106" t="s">
        <v>1621</v>
      </c>
      <c r="N800" s="1524" t="s">
        <v>298</v>
      </c>
      <c r="O800" s="435"/>
      <c r="P800" s="421">
        <v>800</v>
      </c>
      <c r="Q800" s="508"/>
      <c r="R800" s="434"/>
      <c r="S800" s="434"/>
      <c r="T800" s="227"/>
      <c r="U800" s="1470"/>
      <c r="W800" s="84"/>
    </row>
    <row r="801" spans="1:23" ht="13.5" customHeight="1" thickBot="1" x14ac:dyDescent="0.2">
      <c r="A801" s="1109"/>
      <c r="B801" s="82"/>
      <c r="C801" s="1233" t="s">
        <v>1812</v>
      </c>
      <c r="D801" s="1680" t="s">
        <v>969</v>
      </c>
      <c r="E801" s="1680"/>
      <c r="F801" s="1680"/>
      <c r="G801" s="1680"/>
      <c r="H801" s="1680"/>
      <c r="I801" s="1680"/>
      <c r="J801" s="1680"/>
      <c r="K801" s="1680"/>
      <c r="L801" s="1681"/>
      <c r="M801" s="106" t="s">
        <v>1080</v>
      </c>
      <c r="N801" s="8"/>
      <c r="O801" s="435" t="s">
        <v>587</v>
      </c>
      <c r="P801" s="421">
        <v>801</v>
      </c>
      <c r="Q801" s="422" t="str">
        <f>IF(COUNTBLANK($W$5:$W$12)=8,"",IF($L$4="地域がん診療病院",IF(N801="","未入力あり","✔"),""))</f>
        <v/>
      </c>
      <c r="R801" s="434"/>
      <c r="S801" s="434"/>
      <c r="T801" s="227"/>
      <c r="U801" s="1470"/>
      <c r="W801" s="84"/>
    </row>
    <row r="802" spans="1:23" ht="25.5" customHeight="1" thickBot="1" x14ac:dyDescent="0.2">
      <c r="A802" s="1109"/>
      <c r="B802" s="1095"/>
      <c r="C802" s="1102"/>
      <c r="D802" s="1669" t="s">
        <v>1954</v>
      </c>
      <c r="E802" s="1658"/>
      <c r="F802" s="1658"/>
      <c r="G802" s="1658"/>
      <c r="H802" s="1658"/>
      <c r="I802" s="1658"/>
      <c r="J802" s="1658"/>
      <c r="K802" s="1658"/>
      <c r="L802" s="1659"/>
      <c r="M802" s="106"/>
      <c r="N802" s="114"/>
      <c r="O802" s="115"/>
      <c r="P802" s="421">
        <v>802</v>
      </c>
      <c r="Q802" s="508"/>
      <c r="R802" s="434"/>
      <c r="S802" s="434"/>
      <c r="T802" s="227"/>
      <c r="U802" s="1470"/>
      <c r="W802" s="84"/>
    </row>
    <row r="803" spans="1:23" ht="25.5" customHeight="1" thickBot="1" x14ac:dyDescent="0.2">
      <c r="A803" s="1109"/>
      <c r="B803" s="1095"/>
      <c r="C803" s="1122"/>
      <c r="D803" s="1122"/>
      <c r="E803" s="1205" t="s">
        <v>1081</v>
      </c>
      <c r="F803" s="1680" t="s">
        <v>1084</v>
      </c>
      <c r="G803" s="1680"/>
      <c r="H803" s="1680"/>
      <c r="I803" s="1680"/>
      <c r="J803" s="1680"/>
      <c r="K803" s="1680"/>
      <c r="L803" s="1681"/>
      <c r="M803" s="1331" t="str">
        <f>IF(N801="はい","A",(IF(N801="いいえ","-","A／-")))</f>
        <v>A／-</v>
      </c>
      <c r="N803" s="8"/>
      <c r="O803" s="435" t="s">
        <v>1834</v>
      </c>
      <c r="P803" s="421">
        <v>803</v>
      </c>
      <c r="Q803" s="422" t="str">
        <f>IF(COUNTBLANK($W$5:$W$12)=8,"",IF($L$4="地域がん診療病院",IF(N803="","未入力あり","✔"),""))</f>
        <v/>
      </c>
      <c r="R803" s="434"/>
      <c r="S803" s="1289" t="str">
        <f>IF(AND(M803="A",N803="はい"),"○",IF(AND(M803="A",N803&lt;&gt;""),"×",""))</f>
        <v/>
      </c>
      <c r="T803" s="227"/>
      <c r="U803" s="1470"/>
      <c r="W803" s="84"/>
    </row>
    <row r="804" spans="1:23" ht="27" customHeight="1" thickBot="1" x14ac:dyDescent="0.2">
      <c r="A804" s="1109"/>
      <c r="B804" s="1095"/>
      <c r="C804" s="1122"/>
      <c r="D804" s="1095"/>
      <c r="E804" s="1205" t="s">
        <v>1085</v>
      </c>
      <c r="F804" s="1680" t="s">
        <v>1813</v>
      </c>
      <c r="G804" s="1680"/>
      <c r="H804" s="1680"/>
      <c r="I804" s="1680"/>
      <c r="J804" s="1680"/>
      <c r="K804" s="1680"/>
      <c r="L804" s="1681"/>
      <c r="M804" s="1331" t="str">
        <f>IF(N801="はい","A",(IF(N801="いいえ","-","A／-")))</f>
        <v>A／-</v>
      </c>
      <c r="N804" s="8"/>
      <c r="O804" s="435" t="s">
        <v>1834</v>
      </c>
      <c r="P804" s="421">
        <v>804</v>
      </c>
      <c r="Q804" s="422" t="str">
        <f>IF(COUNTBLANK($W$5:$W$12)=8,"",IF($L$4="地域がん診療病院",IF(N804="","未入力あり","✔"),""))</f>
        <v/>
      </c>
      <c r="R804" s="434"/>
      <c r="S804" s="1289" t="str">
        <f>IF(AND(M804="A",N804="はい"),"○",IF(AND(M804="A",N804&lt;&gt;""),"×",""))</f>
        <v/>
      </c>
      <c r="T804" s="227"/>
      <c r="U804" s="1470"/>
      <c r="W804" s="84"/>
    </row>
    <row r="805" spans="1:23" ht="13.5" customHeight="1" thickBot="1" x14ac:dyDescent="0.2">
      <c r="A805" s="1109"/>
      <c r="B805" s="1095"/>
      <c r="C805" s="1123"/>
      <c r="D805" s="1096"/>
      <c r="E805" s="1205" t="s">
        <v>195</v>
      </c>
      <c r="F805" s="1661" t="s">
        <v>1814</v>
      </c>
      <c r="G805" s="1661"/>
      <c r="H805" s="1661"/>
      <c r="I805" s="1661"/>
      <c r="J805" s="1661"/>
      <c r="K805" s="1661"/>
      <c r="L805" s="1662"/>
      <c r="M805" s="1331" t="str">
        <f>IF(N801="はい","A",(IF(N801="いいえ","-","A／-")))</f>
        <v>A／-</v>
      </c>
      <c r="N805" s="8"/>
      <c r="O805" s="435" t="s">
        <v>1834</v>
      </c>
      <c r="P805" s="421">
        <v>805</v>
      </c>
      <c r="Q805" s="422" t="str">
        <f>IF(COUNTBLANK($W$5:$W$12)=8,"",IF($L$4="地域がん診療病院",IF(N805="","未入力あり","✔"),""))</f>
        <v/>
      </c>
      <c r="R805" s="434"/>
      <c r="S805" s="1289" t="str">
        <f>IF(AND(M805="A",N805="はい"),"○",IF(AND(M805="A",N805&lt;&gt;""),"×",""))</f>
        <v/>
      </c>
      <c r="T805" s="227"/>
      <c r="U805" s="1470"/>
      <c r="W805" s="84"/>
    </row>
    <row r="806" spans="1:23" ht="13.5" customHeight="1" thickBot="1" x14ac:dyDescent="0.2">
      <c r="A806" s="1109"/>
      <c r="B806" s="82"/>
      <c r="C806" s="1234" t="s">
        <v>1815</v>
      </c>
      <c r="D806" s="1677" t="s">
        <v>1086</v>
      </c>
      <c r="E806" s="1678"/>
      <c r="F806" s="1678"/>
      <c r="G806" s="1678"/>
      <c r="H806" s="1678"/>
      <c r="I806" s="1678"/>
      <c r="J806" s="1678"/>
      <c r="K806" s="1678"/>
      <c r="L806" s="1679"/>
      <c r="M806" s="85" t="s">
        <v>39</v>
      </c>
      <c r="N806" s="8"/>
      <c r="O806" s="435" t="s">
        <v>587</v>
      </c>
      <c r="P806" s="421">
        <v>806</v>
      </c>
      <c r="Q806" s="422" t="str">
        <f>IF(COUNTBLANK($W$5:$W$12)=8,"",IF($L$4="地域がん診療病院",IF(N806="","未入力あり","✔"),""))</f>
        <v/>
      </c>
      <c r="R806" s="434"/>
      <c r="S806" s="1289" t="str">
        <f t="shared" ref="S806" si="166">IF(N806="","",IF(N806="はい","○","×"))</f>
        <v/>
      </c>
      <c r="T806" s="227"/>
      <c r="U806" s="1470"/>
      <c r="W806" s="84"/>
    </row>
    <row r="807" spans="1:23" ht="18.75" customHeight="1" x14ac:dyDescent="0.15">
      <c r="T807" s="91"/>
      <c r="W807" s="84"/>
    </row>
    <row r="808" spans="1:23" ht="18.75" customHeight="1" x14ac:dyDescent="0.15">
      <c r="T808" s="91"/>
      <c r="W808" s="84"/>
    </row>
    <row r="809" spans="1:23" ht="18.75" customHeight="1" x14ac:dyDescent="0.15">
      <c r="T809" s="91"/>
      <c r="W809" s="84"/>
    </row>
    <row r="810" spans="1:23" ht="18.75" customHeight="1" x14ac:dyDescent="0.15">
      <c r="T810" s="91"/>
      <c r="W810" s="84"/>
    </row>
    <row r="811" spans="1:23" ht="18.75" customHeight="1" x14ac:dyDescent="0.15">
      <c r="T811" s="91"/>
      <c r="W811" s="84"/>
    </row>
    <row r="812" spans="1:23" ht="18.75" customHeight="1" x14ac:dyDescent="0.15">
      <c r="T812" s="91"/>
      <c r="W812" s="84"/>
    </row>
  </sheetData>
  <sheetProtection formatCells="0" formatColumns="0" formatRows="0" insertHyperlinks="0"/>
  <dataConsolidate/>
  <mergeCells count="681">
    <mergeCell ref="Q15:Q19"/>
    <mergeCell ref="F330:L330"/>
    <mergeCell ref="G95:L95"/>
    <mergeCell ref="F96:L96"/>
    <mergeCell ref="G97:L97"/>
    <mergeCell ref="G108:L108"/>
    <mergeCell ref="F107:L107"/>
    <mergeCell ref="G105:L105"/>
    <mergeCell ref="F103:L103"/>
    <mergeCell ref="F104:L104"/>
    <mergeCell ref="F106:L106"/>
    <mergeCell ref="G100:L100"/>
    <mergeCell ref="G101:L101"/>
    <mergeCell ref="G102:L102"/>
    <mergeCell ref="G94:L94"/>
    <mergeCell ref="G35:L35"/>
    <mergeCell ref="H16:L16"/>
    <mergeCell ref="G39:L39"/>
    <mergeCell ref="G40:L40"/>
    <mergeCell ref="G34:L34"/>
    <mergeCell ref="F47:L47"/>
    <mergeCell ref="G129:L129"/>
    <mergeCell ref="D316:L316"/>
    <mergeCell ref="D317:L317"/>
    <mergeCell ref="L2:O2"/>
    <mergeCell ref="L4:O4"/>
    <mergeCell ref="F41:L41"/>
    <mergeCell ref="F49:L49"/>
    <mergeCell ref="G42:L42"/>
    <mergeCell ref="G43:L43"/>
    <mergeCell ref="N105:O105"/>
    <mergeCell ref="F82:L82"/>
    <mergeCell ref="F87:L87"/>
    <mergeCell ref="F88:L88"/>
    <mergeCell ref="G90:L90"/>
    <mergeCell ref="G91:L91"/>
    <mergeCell ref="G23:L23"/>
    <mergeCell ref="F24:L24"/>
    <mergeCell ref="G25:L25"/>
    <mergeCell ref="F98:L98"/>
    <mergeCell ref="F99:L99"/>
    <mergeCell ref="C4:H4"/>
    <mergeCell ref="C5:H5"/>
    <mergeCell ref="C6:H6"/>
    <mergeCell ref="C8:H8"/>
    <mergeCell ref="C7:H7"/>
    <mergeCell ref="C9:H9"/>
    <mergeCell ref="C10:H11"/>
    <mergeCell ref="C12:H12"/>
    <mergeCell ref="C13:H13"/>
    <mergeCell ref="H92:L92"/>
    <mergeCell ref="F77:L77"/>
    <mergeCell ref="G76:L76"/>
    <mergeCell ref="F75:L75"/>
    <mergeCell ref="D344:L344"/>
    <mergeCell ref="E373:L373"/>
    <mergeCell ref="G179:L179"/>
    <mergeCell ref="F183:L183"/>
    <mergeCell ref="F178:L178"/>
    <mergeCell ref="G184:L184"/>
    <mergeCell ref="H145:L145"/>
    <mergeCell ref="H146:L146"/>
    <mergeCell ref="F138:L138"/>
    <mergeCell ref="F142:L142"/>
    <mergeCell ref="F148:L148"/>
    <mergeCell ref="G144:L144"/>
    <mergeCell ref="G190:L190"/>
    <mergeCell ref="C320:L320"/>
    <mergeCell ref="F221:L221"/>
    <mergeCell ref="E232:L232"/>
    <mergeCell ref="F249:L249"/>
    <mergeCell ref="E250:L250"/>
    <mergeCell ref="G159:L159"/>
    <mergeCell ref="E366:L366"/>
    <mergeCell ref="D312:L312"/>
    <mergeCell ref="D313:L313"/>
    <mergeCell ref="E341:L341"/>
    <mergeCell ref="E314:L314"/>
    <mergeCell ref="F612:L612"/>
    <mergeCell ref="F646:L646"/>
    <mergeCell ref="F671:L671"/>
    <mergeCell ref="G647:L647"/>
    <mergeCell ref="F650:L650"/>
    <mergeCell ref="H649:L649"/>
    <mergeCell ref="G611:L611"/>
    <mergeCell ref="F347:L347"/>
    <mergeCell ref="C319:L319"/>
    <mergeCell ref="E328:L328"/>
    <mergeCell ref="E331:L331"/>
    <mergeCell ref="D318:L318"/>
    <mergeCell ref="D324:L324"/>
    <mergeCell ref="E315:L315"/>
    <mergeCell ref="H188:L188"/>
    <mergeCell ref="H171:L171"/>
    <mergeCell ref="F388:L388"/>
    <mergeCell ref="F367:L367"/>
    <mergeCell ref="G153:L153"/>
    <mergeCell ref="G155:L155"/>
    <mergeCell ref="F137:L137"/>
    <mergeCell ref="H198:L198"/>
    <mergeCell ref="H147:L147"/>
    <mergeCell ref="F157:L157"/>
    <mergeCell ref="E365:L365"/>
    <mergeCell ref="F205:L205"/>
    <mergeCell ref="F189:L189"/>
    <mergeCell ref="G336:L336"/>
    <mergeCell ref="G337:L337"/>
    <mergeCell ref="H338:L338"/>
    <mergeCell ref="H339:L339"/>
    <mergeCell ref="F355:L355"/>
    <mergeCell ref="F356:L356"/>
    <mergeCell ref="F357:L357"/>
    <mergeCell ref="F358:L358"/>
    <mergeCell ref="F359:L359"/>
    <mergeCell ref="F360:L360"/>
    <mergeCell ref="F354:L354"/>
    <mergeCell ref="E343:L343"/>
    <mergeCell ref="E305:L305"/>
    <mergeCell ref="E308:L308"/>
    <mergeCell ref="E309:L309"/>
    <mergeCell ref="S17:S19"/>
    <mergeCell ref="F717:L717"/>
    <mergeCell ref="E696:L696"/>
    <mergeCell ref="E697:L697"/>
    <mergeCell ref="E698:L698"/>
    <mergeCell ref="F699:L699"/>
    <mergeCell ref="F702:L702"/>
    <mergeCell ref="E701:L701"/>
    <mergeCell ref="H143:L143"/>
    <mergeCell ref="G686:L686"/>
    <mergeCell ref="F661:L661"/>
    <mergeCell ref="G663:L663"/>
    <mergeCell ref="F664:L664"/>
    <mergeCell ref="G665:L665"/>
    <mergeCell ref="F670:L670"/>
    <mergeCell ref="F126:L126"/>
    <mergeCell ref="E705:L705"/>
    <mergeCell ref="F655:L655"/>
    <mergeCell ref="F614:L614"/>
    <mergeCell ref="F167:L167"/>
    <mergeCell ref="G169:L169"/>
    <mergeCell ref="F172:L172"/>
    <mergeCell ref="F193:L193"/>
    <mergeCell ref="F199:L199"/>
    <mergeCell ref="E774:L774"/>
    <mergeCell ref="E791:L791"/>
    <mergeCell ref="D792:L792"/>
    <mergeCell ref="G760:L760"/>
    <mergeCell ref="D796:L796"/>
    <mergeCell ref="F787:L787"/>
    <mergeCell ref="F788:L788"/>
    <mergeCell ref="D790:L790"/>
    <mergeCell ref="F781:L781"/>
    <mergeCell ref="D806:L806"/>
    <mergeCell ref="F804:L804"/>
    <mergeCell ref="F805:L805"/>
    <mergeCell ref="D802:L802"/>
    <mergeCell ref="F803:L803"/>
    <mergeCell ref="E797:L797"/>
    <mergeCell ref="G164:L164"/>
    <mergeCell ref="F162:L162"/>
    <mergeCell ref="F627:L627"/>
    <mergeCell ref="F629:L629"/>
    <mergeCell ref="G630:L630"/>
    <mergeCell ref="G619:L619"/>
    <mergeCell ref="G615:L615"/>
    <mergeCell ref="F613:L613"/>
    <mergeCell ref="H204:L204"/>
    <mergeCell ref="H212:L212"/>
    <mergeCell ref="E340:L340"/>
    <mergeCell ref="G265:L265"/>
    <mergeCell ref="F729:L729"/>
    <mergeCell ref="F739:L739"/>
    <mergeCell ref="F785:L785"/>
    <mergeCell ref="E786:L786"/>
    <mergeCell ref="F772:L772"/>
    <mergeCell ref="F773:L773"/>
    <mergeCell ref="E730:L730"/>
    <mergeCell ref="G741:L741"/>
    <mergeCell ref="G740:L740"/>
    <mergeCell ref="G46:L46"/>
    <mergeCell ref="G48:L48"/>
    <mergeCell ref="G53:L53"/>
    <mergeCell ref="G54:L54"/>
    <mergeCell ref="G55:L55"/>
    <mergeCell ref="G59:L59"/>
    <mergeCell ref="G60:L60"/>
    <mergeCell ref="G61:L61"/>
    <mergeCell ref="F50:L50"/>
    <mergeCell ref="F51:L51"/>
    <mergeCell ref="G71:L71"/>
    <mergeCell ref="G72:L72"/>
    <mergeCell ref="F89:L89"/>
    <mergeCell ref="E83:L83"/>
    <mergeCell ref="F65:L65"/>
    <mergeCell ref="E85:L85"/>
    <mergeCell ref="E84:L84"/>
    <mergeCell ref="F112:L112"/>
    <mergeCell ref="G113:L113"/>
    <mergeCell ref="F738:L738"/>
    <mergeCell ref="F219:L219"/>
    <mergeCell ref="G74:L74"/>
    <mergeCell ref="F26:L26"/>
    <mergeCell ref="G27:L27"/>
    <mergeCell ref="F28:L28"/>
    <mergeCell ref="G29:L29"/>
    <mergeCell ref="G30:L30"/>
    <mergeCell ref="F31:L31"/>
    <mergeCell ref="F32:L32"/>
    <mergeCell ref="F33:L33"/>
    <mergeCell ref="G37:L37"/>
    <mergeCell ref="G68:L68"/>
    <mergeCell ref="G73:L73"/>
    <mergeCell ref="G44:L44"/>
    <mergeCell ref="G45:L45"/>
    <mergeCell ref="G69:L69"/>
    <mergeCell ref="F70:L70"/>
    <mergeCell ref="F62:L62"/>
    <mergeCell ref="F63:L63"/>
    <mergeCell ref="G93:L93"/>
    <mergeCell ref="F52:L52"/>
    <mergeCell ref="F56:L56"/>
    <mergeCell ref="G66:L66"/>
    <mergeCell ref="F67:L67"/>
    <mergeCell ref="G38:L38"/>
    <mergeCell ref="F58:L58"/>
    <mergeCell ref="E724:L724"/>
    <mergeCell ref="E727:L727"/>
    <mergeCell ref="F714:L714"/>
    <mergeCell ref="E713:L713"/>
    <mergeCell ref="G124:L124"/>
    <mergeCell ref="H177:L177"/>
    <mergeCell ref="F218:L218"/>
    <mergeCell ref="F206:L206"/>
    <mergeCell ref="G210:L210"/>
    <mergeCell ref="E240:L240"/>
    <mergeCell ref="E239:L239"/>
    <mergeCell ref="D301:L301"/>
    <mergeCell ref="E302:L302"/>
    <mergeCell ref="E371:L371"/>
    <mergeCell ref="E372:L372"/>
    <mergeCell ref="F348:L348"/>
    <mergeCell ref="F349:L349"/>
    <mergeCell ref="N505:O505"/>
    <mergeCell ref="N315:O315"/>
    <mergeCell ref="N325:O325"/>
    <mergeCell ref="N600:O600"/>
    <mergeCell ref="N379:O379"/>
    <mergeCell ref="F684:L684"/>
    <mergeCell ref="G676:L676"/>
    <mergeCell ref="F681:L681"/>
    <mergeCell ref="F632:L632"/>
    <mergeCell ref="G634:L634"/>
    <mergeCell ref="F635:L635"/>
    <mergeCell ref="F673:L673"/>
    <mergeCell ref="F616:L616"/>
    <mergeCell ref="H660:L660"/>
    <mergeCell ref="G618:L618"/>
    <mergeCell ref="H639:L639"/>
    <mergeCell ref="H640:L640"/>
    <mergeCell ref="C625:L625"/>
    <mergeCell ref="N391:O391"/>
    <mergeCell ref="E326:L326"/>
    <mergeCell ref="F332:L332"/>
    <mergeCell ref="F333:L333"/>
    <mergeCell ref="E334:L334"/>
    <mergeCell ref="E335:L335"/>
    <mergeCell ref="G123:L123"/>
    <mergeCell ref="G132:L132"/>
    <mergeCell ref="F723:L723"/>
    <mergeCell ref="F617:L617"/>
    <mergeCell ref="G652:L652"/>
    <mergeCell ref="G657:L657"/>
    <mergeCell ref="H654:L654"/>
    <mergeCell ref="E233:L233"/>
    <mergeCell ref="G174:L174"/>
    <mergeCell ref="F383:L383"/>
    <mergeCell ref="G379:L379"/>
    <mergeCell ref="F683:L683"/>
    <mergeCell ref="G682:L682"/>
    <mergeCell ref="F610:L610"/>
    <mergeCell ref="H678:L678"/>
    <mergeCell ref="G130:L130"/>
    <mergeCell ref="F131:L131"/>
    <mergeCell ref="G149:L149"/>
    <mergeCell ref="E432:L432"/>
    <mergeCell ref="E433:L433"/>
    <mergeCell ref="E434:L434"/>
    <mergeCell ref="E435:L435"/>
    <mergeCell ref="B437:L437"/>
    <mergeCell ref="H192:L192"/>
    <mergeCell ref="F117:L117"/>
    <mergeCell ref="F118:L118"/>
    <mergeCell ref="F119:L119"/>
    <mergeCell ref="F114:L114"/>
    <mergeCell ref="F115:L115"/>
    <mergeCell ref="G116:L116"/>
    <mergeCell ref="F121:L121"/>
    <mergeCell ref="F122:L122"/>
    <mergeCell ref="G120:L120"/>
    <mergeCell ref="D801:L801"/>
    <mergeCell ref="G749:L749"/>
    <mergeCell ref="G748:L748"/>
    <mergeCell ref="F783:L783"/>
    <mergeCell ref="E784:L784"/>
    <mergeCell ref="G763:L763"/>
    <mergeCell ref="G764:L764"/>
    <mergeCell ref="G765:L765"/>
    <mergeCell ref="E767:L767"/>
    <mergeCell ref="G755:L755"/>
    <mergeCell ref="G756:L756"/>
    <mergeCell ref="E775:L775"/>
    <mergeCell ref="E776:L776"/>
    <mergeCell ref="E777:L777"/>
    <mergeCell ref="E778:L778"/>
    <mergeCell ref="H754:L754"/>
    <mergeCell ref="G757:L757"/>
    <mergeCell ref="E780:L780"/>
    <mergeCell ref="E768:L768"/>
    <mergeCell ref="E769:L769"/>
    <mergeCell ref="E782:L782"/>
    <mergeCell ref="E793:L793"/>
    <mergeCell ref="D795:L795"/>
    <mergeCell ref="D798:L798"/>
    <mergeCell ref="D799:L799"/>
    <mergeCell ref="E800:L800"/>
    <mergeCell ref="F706:L706"/>
    <mergeCell ref="G761:L761"/>
    <mergeCell ref="G762:L762"/>
    <mergeCell ref="G758:L758"/>
    <mergeCell ref="G759:L759"/>
    <mergeCell ref="E747:L747"/>
    <mergeCell ref="G753:L753"/>
    <mergeCell ref="G752:L752"/>
    <mergeCell ref="G751:L751"/>
    <mergeCell ref="G750:L750"/>
    <mergeCell ref="H742:L742"/>
    <mergeCell ref="H743:L743"/>
    <mergeCell ref="F744:L744"/>
    <mergeCell ref="F745:L745"/>
    <mergeCell ref="F746:L746"/>
    <mergeCell ref="F718:G719"/>
    <mergeCell ref="F720:L720"/>
    <mergeCell ref="F721:L721"/>
    <mergeCell ref="F735:L735"/>
    <mergeCell ref="F731:L731"/>
    <mergeCell ref="E731:E734"/>
    <mergeCell ref="G732:L732"/>
    <mergeCell ref="N742:O742"/>
    <mergeCell ref="N72:O72"/>
    <mergeCell ref="N204:O204"/>
    <mergeCell ref="N212:O212"/>
    <mergeCell ref="N403:O403"/>
    <mergeCell ref="N405:O405"/>
    <mergeCell ref="N649:O649"/>
    <mergeCell ref="N388:O388"/>
    <mergeCell ref="N192:O192"/>
    <mergeCell ref="N198:O198"/>
    <mergeCell ref="N430:O430"/>
    <mergeCell ref="N177:O177"/>
    <mergeCell ref="N611:O611"/>
    <mergeCell ref="N311:O311"/>
    <mergeCell ref="N338:O338"/>
    <mergeCell ref="N524:O524"/>
    <mergeCell ref="N414:O414"/>
    <mergeCell ref="N654:O654"/>
    <mergeCell ref="N475:O475"/>
    <mergeCell ref="N568:O568"/>
    <mergeCell ref="N732:O732"/>
    <mergeCell ref="N393:O393"/>
    <mergeCell ref="N723:O723"/>
    <mergeCell ref="N385:O385"/>
    <mergeCell ref="J10:J11"/>
    <mergeCell ref="N166:O166"/>
    <mergeCell ref="N171:O171"/>
    <mergeCell ref="N147:O147"/>
    <mergeCell ref="N116:O116"/>
    <mergeCell ref="F79:L79"/>
    <mergeCell ref="F80:L80"/>
    <mergeCell ref="F81:L81"/>
    <mergeCell ref="I161:L161"/>
    <mergeCell ref="H166:L166"/>
    <mergeCell ref="F140:L140"/>
    <mergeCell ref="D134:L134"/>
    <mergeCell ref="F141:L141"/>
    <mergeCell ref="F151:L151"/>
    <mergeCell ref="N161:O161"/>
    <mergeCell ref="N61:O61"/>
    <mergeCell ref="N55:O55"/>
    <mergeCell ref="C14:H14"/>
    <mergeCell ref="F22:L22"/>
    <mergeCell ref="G139:L139"/>
    <mergeCell ref="F152:L152"/>
    <mergeCell ref="G109:L109"/>
    <mergeCell ref="G110:L110"/>
    <mergeCell ref="N127:O127"/>
    <mergeCell ref="N793:O793"/>
    <mergeCell ref="N785:O785"/>
    <mergeCell ref="N783:O783"/>
    <mergeCell ref="N781:O781"/>
    <mergeCell ref="N678:O678"/>
    <mergeCell ref="N660:O660"/>
    <mergeCell ref="H604:L604"/>
    <mergeCell ref="H669:L669"/>
    <mergeCell ref="N669:O669"/>
    <mergeCell ref="G608:L608"/>
    <mergeCell ref="E722:L722"/>
    <mergeCell ref="F621:L621"/>
    <mergeCell ref="G622:L622"/>
    <mergeCell ref="F687:L687"/>
    <mergeCell ref="F688:L688"/>
    <mergeCell ref="F689:L689"/>
    <mergeCell ref="G690:L690"/>
    <mergeCell ref="F672:L672"/>
    <mergeCell ref="G637:L637"/>
    <mergeCell ref="F642:L642"/>
    <mergeCell ref="F645:L645"/>
    <mergeCell ref="H638:L638"/>
    <mergeCell ref="F703:L703"/>
    <mergeCell ref="H656:L656"/>
    <mergeCell ref="F361:L361"/>
    <mergeCell ref="E369:L369"/>
    <mergeCell ref="E370:L370"/>
    <mergeCell ref="F350:L350"/>
    <mergeCell ref="F362:L362"/>
    <mergeCell ref="E364:L364"/>
    <mergeCell ref="F351:L351"/>
    <mergeCell ref="F352:L352"/>
    <mergeCell ref="F353:L353"/>
    <mergeCell ref="N182:O182"/>
    <mergeCell ref="G222:L222"/>
    <mergeCell ref="F311:L311"/>
    <mergeCell ref="F246:L246"/>
    <mergeCell ref="F247:L247"/>
    <mergeCell ref="F248:L248"/>
    <mergeCell ref="F220:L220"/>
    <mergeCell ref="F224:L224"/>
    <mergeCell ref="F225:L225"/>
    <mergeCell ref="D252:L252"/>
    <mergeCell ref="G226:L226"/>
    <mergeCell ref="E228:L228"/>
    <mergeCell ref="F245:L245"/>
    <mergeCell ref="F259:L259"/>
    <mergeCell ref="H182:L182"/>
    <mergeCell ref="E238:L238"/>
    <mergeCell ref="F223:L223"/>
    <mergeCell ref="F214:L214"/>
    <mergeCell ref="F215:L215"/>
    <mergeCell ref="N188:O188"/>
    <mergeCell ref="E310:L310"/>
    <mergeCell ref="E244:L244"/>
    <mergeCell ref="F241:L241"/>
    <mergeCell ref="G260:L260"/>
    <mergeCell ref="E342:L342"/>
    <mergeCell ref="E404:L404"/>
    <mergeCell ref="F405:L405"/>
    <mergeCell ref="F406:L406"/>
    <mergeCell ref="F389:L389"/>
    <mergeCell ref="E390:L390"/>
    <mergeCell ref="F391:L391"/>
    <mergeCell ref="E394:L394"/>
    <mergeCell ref="F395:L395"/>
    <mergeCell ref="F396:L396"/>
    <mergeCell ref="D398:L398"/>
    <mergeCell ref="E392:L392"/>
    <mergeCell ref="F393:L393"/>
    <mergeCell ref="E402:L402"/>
    <mergeCell ref="F403:L403"/>
    <mergeCell ref="E401:L401"/>
    <mergeCell ref="D400:L400"/>
    <mergeCell ref="F368:L368"/>
    <mergeCell ref="F386:L386"/>
    <mergeCell ref="E378:L378"/>
    <mergeCell ref="F346:L346"/>
    <mergeCell ref="F345:L345"/>
    <mergeCell ref="G384:L384"/>
    <mergeCell ref="E387:L387"/>
    <mergeCell ref="E412:L412"/>
    <mergeCell ref="D413:L413"/>
    <mergeCell ref="E440:L440"/>
    <mergeCell ref="E407:L407"/>
    <mergeCell ref="E409:L409"/>
    <mergeCell ref="D411:L411"/>
    <mergeCell ref="D416:L416"/>
    <mergeCell ref="D417:L417"/>
    <mergeCell ref="F408:L408"/>
    <mergeCell ref="D418:L418"/>
    <mergeCell ref="D426:L426"/>
    <mergeCell ref="E431:L431"/>
    <mergeCell ref="D428:L428"/>
    <mergeCell ref="E422:L422"/>
    <mergeCell ref="G423:L423"/>
    <mergeCell ref="G424:L424"/>
    <mergeCell ref="G425:L425"/>
    <mergeCell ref="D439:L439"/>
    <mergeCell ref="D438:L438"/>
    <mergeCell ref="E461:L461"/>
    <mergeCell ref="E462:L462"/>
    <mergeCell ref="D448:L448"/>
    <mergeCell ref="D449:L449"/>
    <mergeCell ref="E451:L451"/>
    <mergeCell ref="E450:L450"/>
    <mergeCell ref="E454:L454"/>
    <mergeCell ref="E452:L452"/>
    <mergeCell ref="E453:L453"/>
    <mergeCell ref="D476:L476"/>
    <mergeCell ref="E477:L477"/>
    <mergeCell ref="F478:L478"/>
    <mergeCell ref="E479:L479"/>
    <mergeCell ref="E480:L480"/>
    <mergeCell ref="F481:L481"/>
    <mergeCell ref="D464:L464"/>
    <mergeCell ref="D465:L465"/>
    <mergeCell ref="E466:L466"/>
    <mergeCell ref="D467:L467"/>
    <mergeCell ref="E468:L468"/>
    <mergeCell ref="D470:L470"/>
    <mergeCell ref="D471:L471"/>
    <mergeCell ref="E473:L473"/>
    <mergeCell ref="E482:L482"/>
    <mergeCell ref="E483:L483"/>
    <mergeCell ref="E484:L484"/>
    <mergeCell ref="E485:L485"/>
    <mergeCell ref="E486:L486"/>
    <mergeCell ref="E487:L487"/>
    <mergeCell ref="F488:L488"/>
    <mergeCell ref="F489:L489"/>
    <mergeCell ref="F499:L499"/>
    <mergeCell ref="G500:L500"/>
    <mergeCell ref="D502:L502"/>
    <mergeCell ref="C504:L504"/>
    <mergeCell ref="D507:L507"/>
    <mergeCell ref="E490:L490"/>
    <mergeCell ref="F491:L491"/>
    <mergeCell ref="G492:L492"/>
    <mergeCell ref="G493:L493"/>
    <mergeCell ref="F494:L494"/>
    <mergeCell ref="G495:L495"/>
    <mergeCell ref="F496:L496"/>
    <mergeCell ref="G497:L497"/>
    <mergeCell ref="F498:L498"/>
    <mergeCell ref="E505:L505"/>
    <mergeCell ref="D508:L508"/>
    <mergeCell ref="E509:L509"/>
    <mergeCell ref="D511:L511"/>
    <mergeCell ref="E512:L512"/>
    <mergeCell ref="D513:L513"/>
    <mergeCell ref="D514:L514"/>
    <mergeCell ref="F515:L515"/>
    <mergeCell ref="F516:L516"/>
    <mergeCell ref="F517:L517"/>
    <mergeCell ref="C527:L527"/>
    <mergeCell ref="D528:L528"/>
    <mergeCell ref="F534:L534"/>
    <mergeCell ref="F535:L535"/>
    <mergeCell ref="G536:L536"/>
    <mergeCell ref="G537:L537"/>
    <mergeCell ref="D518:L518"/>
    <mergeCell ref="B520:L520"/>
    <mergeCell ref="C521:L521"/>
    <mergeCell ref="C523:L523"/>
    <mergeCell ref="D524:L524"/>
    <mergeCell ref="D525:L525"/>
    <mergeCell ref="C526:L526"/>
    <mergeCell ref="F538:L538"/>
    <mergeCell ref="G539:L539"/>
    <mergeCell ref="F540:L540"/>
    <mergeCell ref="G541:L541"/>
    <mergeCell ref="F542:L542"/>
    <mergeCell ref="G543:L543"/>
    <mergeCell ref="G544:L544"/>
    <mergeCell ref="C529:L529"/>
    <mergeCell ref="F545:L545"/>
    <mergeCell ref="G546:L546"/>
    <mergeCell ref="F547:L547"/>
    <mergeCell ref="F548:L548"/>
    <mergeCell ref="G552:L552"/>
    <mergeCell ref="G554:L554"/>
    <mergeCell ref="G555:L555"/>
    <mergeCell ref="G549:L549"/>
    <mergeCell ref="G550:L550"/>
    <mergeCell ref="G551:L551"/>
    <mergeCell ref="H553:L553"/>
    <mergeCell ref="F556:L556"/>
    <mergeCell ref="G557:L557"/>
    <mergeCell ref="G558:L558"/>
    <mergeCell ref="G559:L559"/>
    <mergeCell ref="G560:L560"/>
    <mergeCell ref="G561:L561"/>
    <mergeCell ref="F562:L562"/>
    <mergeCell ref="F563:L563"/>
    <mergeCell ref="F564:L564"/>
    <mergeCell ref="G592:L592"/>
    <mergeCell ref="G578:L578"/>
    <mergeCell ref="G579:L579"/>
    <mergeCell ref="G580:L580"/>
    <mergeCell ref="F582:L582"/>
    <mergeCell ref="F583:L583"/>
    <mergeCell ref="F584:L584"/>
    <mergeCell ref="F565:L565"/>
    <mergeCell ref="G566:L566"/>
    <mergeCell ref="F570:L570"/>
    <mergeCell ref="F571:L571"/>
    <mergeCell ref="G572:L572"/>
    <mergeCell ref="E574:L574"/>
    <mergeCell ref="F576:L576"/>
    <mergeCell ref="F577:L577"/>
    <mergeCell ref="G567:L567"/>
    <mergeCell ref="G568:L568"/>
    <mergeCell ref="G127:L127"/>
    <mergeCell ref="E136:L136"/>
    <mergeCell ref="N460:O460"/>
    <mergeCell ref="E460:L460"/>
    <mergeCell ref="F329:L329"/>
    <mergeCell ref="G154:L154"/>
    <mergeCell ref="F229:L229"/>
    <mergeCell ref="F230:L230"/>
    <mergeCell ref="F455:L455"/>
    <mergeCell ref="E456:L456"/>
    <mergeCell ref="E457:L457"/>
    <mergeCell ref="E458:L458"/>
    <mergeCell ref="E459:L459"/>
    <mergeCell ref="D441:L441"/>
    <mergeCell ref="D442:L442"/>
    <mergeCell ref="B444:M444"/>
    <mergeCell ref="D446:L446"/>
    <mergeCell ref="D447:L447"/>
    <mergeCell ref="E420:L420"/>
    <mergeCell ref="D421:L421"/>
    <mergeCell ref="D419:L419"/>
    <mergeCell ref="E325:L325"/>
    <mergeCell ref="H385:L385"/>
    <mergeCell ref="F414:L414"/>
    <mergeCell ref="F623:L623"/>
    <mergeCell ref="F609:L609"/>
    <mergeCell ref="F599:L599"/>
    <mergeCell ref="G600:L600"/>
    <mergeCell ref="F601:L601"/>
    <mergeCell ref="F602:L602"/>
    <mergeCell ref="N382:O382"/>
    <mergeCell ref="N399:O399"/>
    <mergeCell ref="D399:L399"/>
    <mergeCell ref="G603:L603"/>
    <mergeCell ref="F607:L607"/>
    <mergeCell ref="F593:L593"/>
    <mergeCell ref="F594:L594"/>
    <mergeCell ref="G595:L595"/>
    <mergeCell ref="G596:L596"/>
    <mergeCell ref="G597:L597"/>
    <mergeCell ref="F598:L598"/>
    <mergeCell ref="G585:L585"/>
    <mergeCell ref="G586:L586"/>
    <mergeCell ref="G588:L588"/>
    <mergeCell ref="G589:L589"/>
    <mergeCell ref="G590:L590"/>
    <mergeCell ref="H587:L587"/>
    <mergeCell ref="F591:L591"/>
    <mergeCell ref="N73:O73"/>
    <mergeCell ref="G128:L128"/>
    <mergeCell ref="N128:O128"/>
    <mergeCell ref="E374:L374"/>
    <mergeCell ref="E375:L375"/>
    <mergeCell ref="E376:L376"/>
    <mergeCell ref="G733:L733"/>
    <mergeCell ref="G734:L734"/>
    <mergeCell ref="F732:F734"/>
    <mergeCell ref="F234:L234"/>
    <mergeCell ref="F235:L235"/>
    <mergeCell ref="F236:L236"/>
    <mergeCell ref="F237:L237"/>
    <mergeCell ref="E234:E237"/>
    <mergeCell ref="E691:L691"/>
    <mergeCell ref="E692:E695"/>
    <mergeCell ref="F692:L692"/>
    <mergeCell ref="F693:L693"/>
    <mergeCell ref="F694:L694"/>
    <mergeCell ref="F695:L695"/>
    <mergeCell ref="F380:L380"/>
    <mergeCell ref="G381:L381"/>
    <mergeCell ref="H382:L382"/>
    <mergeCell ref="F728:L728"/>
  </mergeCells>
  <phoneticPr fontId="4"/>
  <conditionalFormatting sqref="Q20 Q57:R57 Q61:R61 Q86:R86 Q120:R120 Q125:R125 Q213:R213 Q377:R377 Q410:R410 Q463:R463 Q500:R501 Q680:R680 Q725:R726 Q789:R789 Q807:R1048576 Q546:R546 Q321:R321 Q327:R327 Q363:R363 Q397:R397 Q130:R130 Q736:R737 Q64:R64 Q72:R73 Q78:R78 Q109:R109 Q133:R135 Q111:R111 Q332:R333 Q481:R481 Q487:R487 Q490:R490 Q503:R503 Q575:R575 Q604:R606 Q704:R704 Q706:R706 Q282:R288 AB260:AB301 Q22:R23 Q690:R690 Q140:R140 Q549:R567 Q1:R1 Q26:R27 Q100:R104 Q137:R138 Q193:R197 Q199:R203 Q216:R227 Q301:R311 Q323:R324 Q366:R368 Q379:R379 Q388:R388 Q391:R391 Q393:R393 Q403:R403 Q405:R406 Q413:R419 Q505:R511 Q89:R98 Q114:R116 Q609:R610 Q520:R535 Q537:R541 Q570:R573 Q585:R594 Q624:R645 Q712:R722 Q748:R766 Q769:R772 Q781:R781 Q783:R783 Q785:R785 Q793:R799 Q437:R459 Q729:R731 R4 Q3:R3 R2 Q5:R14 Q15 Q655:R659 Q183:R187 Q189:R191 Q206:R211 Q172:R176 Q153:R160 Q162:R165 Q167:R170 Q647:R648 Q650:R653 Q661:R668 Q670:R677 Q469:R478 Q142:R151 Q231:R233 Q696:R700 Q33:R54 Q335:R335 Q739:R739 T20:T32 Q235:R251">
    <cfRule type="cellIs" dxfId="594" priority="1886" stopIfTrue="1" operator="equal">
      <formula>"未入力あり"</formula>
    </cfRule>
  </conditionalFormatting>
  <conditionalFormatting sqref="Q15">
    <cfRule type="cellIs" dxfId="593" priority="1888" stopIfTrue="1" operator="equal">
      <formula>"↓　このシートには未入力があります。「未入力あり」の行を確認してください。"</formula>
    </cfRule>
    <cfRule type="cellIs" dxfId="592" priority="1889" stopIfTrue="1" operator="equal">
      <formula>"様式4（全般事項）の「１．推薦区分」を選択してください"</formula>
    </cfRule>
  </conditionalFormatting>
  <conditionalFormatting sqref="L4">
    <cfRule type="containsText" dxfId="591" priority="1871" stopIfTrue="1" operator="containsText" text="様式4（全般事項）の「１．推薦区分」を選択してください">
      <formula>NOT(ISERROR(SEARCH("様式4（全般事項）の「１．推薦区分」を選択してください",L4)))</formula>
    </cfRule>
  </conditionalFormatting>
  <conditionalFormatting sqref="Q766:R766">
    <cfRule type="cellIs" dxfId="590" priority="1146" stopIfTrue="1" operator="equal">
      <formula>"未入力あり"</formula>
    </cfRule>
  </conditionalFormatting>
  <conditionalFormatting sqref="Q124:R124">
    <cfRule type="cellIs" dxfId="589" priority="971" stopIfTrue="1" operator="equal">
      <formula>"未入力あり"</formula>
    </cfRule>
  </conditionalFormatting>
  <conditionalFormatting sqref="Q28:R28">
    <cfRule type="cellIs" dxfId="588" priority="1136" stopIfTrue="1" operator="equal">
      <formula>"未入力あり"</formula>
    </cfRule>
  </conditionalFormatting>
  <conditionalFormatting sqref="Q55:R55">
    <cfRule type="cellIs" dxfId="587" priority="976" stopIfTrue="1" operator="equal">
      <formula>"未入力あり"</formula>
    </cfRule>
  </conditionalFormatting>
  <conditionalFormatting sqref="Q569:R569">
    <cfRule type="cellIs" dxfId="586" priority="949" stopIfTrue="1" operator="equal">
      <formula>"未入力あり"</formula>
    </cfRule>
  </conditionalFormatting>
  <conditionalFormatting sqref="Q568:R568">
    <cfRule type="cellIs" dxfId="585" priority="952" stopIfTrue="1" operator="equal">
      <formula>"未入力あり"</formula>
    </cfRule>
  </conditionalFormatting>
  <conditionalFormatting sqref="Q105:R105">
    <cfRule type="cellIs" dxfId="584" priority="1115" stopIfTrue="1" operator="equal">
      <formula>"未入力あり"</formula>
    </cfRule>
  </conditionalFormatting>
  <conditionalFormatting sqref="Q581:R581">
    <cfRule type="cellIs" dxfId="583" priority="946" stopIfTrue="1" operator="equal">
      <formula>"未入力あり"</formula>
    </cfRule>
  </conditionalFormatting>
  <conditionalFormatting sqref="Q113:R113">
    <cfRule type="cellIs" dxfId="582" priority="965" stopIfTrue="1" operator="equal">
      <formula>"未入力あり"</formula>
    </cfRule>
  </conditionalFormatting>
  <conditionalFormatting sqref="Q584:R584">
    <cfRule type="cellIs" dxfId="581" priority="944" stopIfTrue="1" operator="equal">
      <formula>"未入力あり"</formula>
    </cfRule>
  </conditionalFormatting>
  <conditionalFormatting sqref="Q166:R166">
    <cfRule type="cellIs" dxfId="580" priority="1101" stopIfTrue="1" operator="equal">
      <formula>"未入力あり"</formula>
    </cfRule>
  </conditionalFormatting>
  <conditionalFormatting sqref="Q161:R161">
    <cfRule type="cellIs" dxfId="579" priority="1103" stopIfTrue="1" operator="equal">
      <formula>"未入力あり"</formula>
    </cfRule>
  </conditionalFormatting>
  <conditionalFormatting sqref="Q171:R171">
    <cfRule type="cellIs" dxfId="578" priority="1098" stopIfTrue="1" operator="equal">
      <formula>"未入力あり"</formula>
    </cfRule>
  </conditionalFormatting>
  <conditionalFormatting sqref="Q536:R536">
    <cfRule type="cellIs" dxfId="577" priority="962" stopIfTrue="1" operator="equal">
      <formula>"未入力あり"</formula>
    </cfRule>
  </conditionalFormatting>
  <conditionalFormatting sqref="Q542:R542">
    <cfRule type="cellIs" dxfId="576" priority="961" stopIfTrue="1" operator="equal">
      <formula>"未入力あり"</formula>
    </cfRule>
  </conditionalFormatting>
  <conditionalFormatting sqref="Q177:R177">
    <cfRule type="cellIs" dxfId="575" priority="1094" stopIfTrue="1" operator="equal">
      <formula>"未入力あり"</formula>
    </cfRule>
  </conditionalFormatting>
  <conditionalFormatting sqref="Q182:R182">
    <cfRule type="cellIs" dxfId="574" priority="1090" stopIfTrue="1" operator="equal">
      <formula>"未入力あり"</formula>
    </cfRule>
  </conditionalFormatting>
  <conditionalFormatting sqref="Q600:R600">
    <cfRule type="cellIs" dxfId="573" priority="936" stopIfTrue="1" operator="equal">
      <formula>"未入力あり"</formula>
    </cfRule>
  </conditionalFormatting>
  <conditionalFormatting sqref="Q188:R188">
    <cfRule type="cellIs" dxfId="572" priority="1086" stopIfTrue="1" operator="equal">
      <formula>"未入力あり"</formula>
    </cfRule>
  </conditionalFormatting>
  <conditionalFormatting sqref="Q615:R615 Q619:R619 Q608:R608">
    <cfRule type="cellIs" dxfId="571" priority="933" stopIfTrue="1" operator="equal">
      <formula>"未入力あり"</formula>
    </cfRule>
  </conditionalFormatting>
  <conditionalFormatting sqref="Q192:R192">
    <cfRule type="cellIs" dxfId="570" priority="1082" stopIfTrue="1" operator="equal">
      <formula>"未入力あり"</formula>
    </cfRule>
  </conditionalFormatting>
  <conditionalFormatting sqref="Q198:R198">
    <cfRule type="cellIs" dxfId="569" priority="1080" stopIfTrue="1" operator="equal">
      <formula>"未入力あり"</formula>
    </cfRule>
  </conditionalFormatting>
  <conditionalFormatting sqref="Q204:R204">
    <cfRule type="cellIs" dxfId="568" priority="1077" stopIfTrue="1" operator="equal">
      <formula>"未入力あり"</formula>
    </cfRule>
  </conditionalFormatting>
  <conditionalFormatting sqref="Q212:R212">
    <cfRule type="cellIs" dxfId="567" priority="1074" stopIfTrue="1" operator="equal">
      <formula>"未入力あり"</formula>
    </cfRule>
  </conditionalFormatting>
  <conditionalFormatting sqref="Q99:R99">
    <cfRule type="cellIs" dxfId="566" priority="974" stopIfTrue="1" operator="equal">
      <formula>"未入力あり"</formula>
    </cfRule>
  </conditionalFormatting>
  <conditionalFormatting sqref="Q315:R315">
    <cfRule type="cellIs" dxfId="565" priority="1058" stopIfTrue="1" operator="equal">
      <formula>"未入力あり"</formula>
    </cfRule>
  </conditionalFormatting>
  <conditionalFormatting sqref="Q325:R326">
    <cfRule type="cellIs" dxfId="564" priority="1057" stopIfTrue="1" operator="equal">
      <formula>"未入力あり"</formula>
    </cfRule>
  </conditionalFormatting>
  <conditionalFormatting sqref="Q338:R338">
    <cfRule type="cellIs" dxfId="563" priority="1051" stopIfTrue="1" operator="equal">
      <formula>"未入力あり"</formula>
    </cfRule>
  </conditionalFormatting>
  <conditionalFormatting sqref="Q344:R344">
    <cfRule type="cellIs" dxfId="562" priority="1050" stopIfTrue="1" operator="equal">
      <formula>"未入力あり"</formula>
    </cfRule>
  </conditionalFormatting>
  <conditionalFormatting sqref="Q385:R385">
    <cfRule type="cellIs" dxfId="561" priority="1040" stopIfTrue="1" operator="equal">
      <formula>"未入力あり"</formula>
    </cfRule>
  </conditionalFormatting>
  <conditionalFormatting sqref="Q412:R412">
    <cfRule type="cellIs" dxfId="560" priority="1028" stopIfTrue="1" operator="equal">
      <formula>"未入力あり"</formula>
    </cfRule>
  </conditionalFormatting>
  <conditionalFormatting sqref="Q420:R420">
    <cfRule type="cellIs" dxfId="559" priority="1025" stopIfTrue="1" operator="equal">
      <formula>"未入力あり"</formula>
    </cfRule>
  </conditionalFormatting>
  <conditionalFormatting sqref="Q422:R422">
    <cfRule type="cellIs" dxfId="558" priority="1023" stopIfTrue="1" operator="equal">
      <formula>"未入力あり"</formula>
    </cfRule>
  </conditionalFormatting>
  <conditionalFormatting sqref="Q427:R427">
    <cfRule type="cellIs" dxfId="557" priority="1019" stopIfTrue="1" operator="equal">
      <formula>"未入力あり"</formula>
    </cfRule>
  </conditionalFormatting>
  <conditionalFormatting sqref="Q430:R430">
    <cfRule type="cellIs" dxfId="556" priority="1018" stopIfTrue="1" operator="equal">
      <formula>"未入力あり"</formula>
    </cfRule>
  </conditionalFormatting>
  <conditionalFormatting sqref="Q428:R428">
    <cfRule type="cellIs" dxfId="555" priority="1017" stopIfTrue="1" operator="equal">
      <formula>"未入力あり"</formula>
    </cfRule>
  </conditionalFormatting>
  <conditionalFormatting sqref="Q436:R436">
    <cfRule type="cellIs" dxfId="554" priority="1008" stopIfTrue="1" operator="equal">
      <formula>"未入力あり"</formula>
    </cfRule>
  </conditionalFormatting>
  <conditionalFormatting sqref="Q519:R519">
    <cfRule type="cellIs" dxfId="553" priority="992" stopIfTrue="1" operator="equal">
      <formula>"未入力あり"</formula>
    </cfRule>
  </conditionalFormatting>
  <conditionalFormatting sqref="Q32:R32">
    <cfRule type="cellIs" dxfId="552" priority="823" stopIfTrue="1" operator="equal">
      <formula>"未入力あり"</formula>
    </cfRule>
  </conditionalFormatting>
  <conditionalFormatting sqref="Q29:R31">
    <cfRule type="cellIs" dxfId="551" priority="824" stopIfTrue="1" operator="equal">
      <formula>"未入力あり"</formula>
    </cfRule>
  </conditionalFormatting>
  <conditionalFormatting sqref="Q56:R56">
    <cfRule type="cellIs" dxfId="550" priority="821" stopIfTrue="1" operator="equal">
      <formula>"未入力あり"</formula>
    </cfRule>
  </conditionalFormatting>
  <conditionalFormatting sqref="Q58:R60">
    <cfRule type="cellIs" dxfId="549" priority="820" stopIfTrue="1" operator="equal">
      <formula>"未入力あり"</formula>
    </cfRule>
  </conditionalFormatting>
  <conditionalFormatting sqref="Q723:R723">
    <cfRule type="cellIs" dxfId="548" priority="901" stopIfTrue="1" operator="equal">
      <formula>"未入力あり"</formula>
    </cfRule>
  </conditionalFormatting>
  <conditionalFormatting sqref="Q112:R112">
    <cfRule type="cellIs" dxfId="547" priority="791" stopIfTrue="1" operator="equal">
      <formula>"未入力あり"</formula>
    </cfRule>
  </conditionalFormatting>
  <conditionalFormatting sqref="Q734:R734">
    <cfRule type="cellIs" dxfId="546" priority="891" stopIfTrue="1" operator="equal">
      <formula>"未入力あり"</formula>
    </cfRule>
  </conditionalFormatting>
  <conditionalFormatting sqref="Q732:R733">
    <cfRule type="cellIs" dxfId="545" priority="890" stopIfTrue="1" operator="equal">
      <formula>"未入力あり"</formula>
    </cfRule>
  </conditionalFormatting>
  <conditionalFormatting sqref="Q679:R679">
    <cfRule type="cellIs" dxfId="544" priority="904" stopIfTrue="1" operator="equal">
      <formula>"未入力あり"</formula>
    </cfRule>
  </conditionalFormatting>
  <conditionalFormatting sqref="Q620:R620">
    <cfRule type="cellIs" dxfId="543" priority="925" stopIfTrue="1" operator="equal">
      <formula>"未入力あり"</formula>
    </cfRule>
  </conditionalFormatting>
  <conditionalFormatting sqref="Q611:R611">
    <cfRule type="cellIs" dxfId="542" priority="927" stopIfTrue="1" operator="equal">
      <formula>"未入力あり"</formula>
    </cfRule>
  </conditionalFormatting>
  <conditionalFormatting sqref="Q779:R779">
    <cfRule type="cellIs" dxfId="541" priority="877" stopIfTrue="1" operator="equal">
      <formula>"未入力あり"</formula>
    </cfRule>
  </conditionalFormatting>
  <conditionalFormatting sqref="Q747:R747">
    <cfRule type="cellIs" dxfId="540" priority="881" stopIfTrue="1" operator="equal">
      <formula>"未入力あり"</formula>
    </cfRule>
  </conditionalFormatting>
  <conditionalFormatting sqref="Q742:R742">
    <cfRule type="cellIs" dxfId="539" priority="882" stopIfTrue="1" operator="equal">
      <formula>"未入力あり"</formula>
    </cfRule>
  </conditionalFormatting>
  <conditionalFormatting sqref="Q791:R791">
    <cfRule type="cellIs" dxfId="538" priority="862" stopIfTrue="1" operator="equal">
      <formula>"未入力あり"</formula>
    </cfRule>
  </conditionalFormatting>
  <conditionalFormatting sqref="Q802:R802">
    <cfRule type="cellIs" dxfId="537" priority="857" stopIfTrue="1" operator="equal">
      <formula>"未入力あり"</formula>
    </cfRule>
  </conditionalFormatting>
  <conditionalFormatting sqref="Q800:R800">
    <cfRule type="cellIs" dxfId="536" priority="859" stopIfTrue="1" operator="equal">
      <formula>"未入力あり"</formula>
    </cfRule>
  </conditionalFormatting>
  <conditionalFormatting sqref="Q339:R343">
    <cfRule type="cellIs" dxfId="535" priority="748" stopIfTrue="1" operator="equal">
      <formula>"未入力あり"</formula>
    </cfRule>
  </conditionalFormatting>
  <conditionalFormatting sqref="Q512:R512">
    <cfRule type="cellIs" dxfId="534" priority="848" stopIfTrue="1" operator="equal">
      <formula>"未入力あり"</formula>
    </cfRule>
  </conditionalFormatting>
  <conditionalFormatting sqref="Q622:R622">
    <cfRule type="cellIs" dxfId="533" priority="845" stopIfTrue="1" operator="equal">
      <formula>"未入力あり"</formula>
    </cfRule>
  </conditionalFormatting>
  <conditionalFormatting sqref="Q649:R649">
    <cfRule type="cellIs" dxfId="532" priority="844" stopIfTrue="1" operator="equal">
      <formula>"未入力あり"</formula>
    </cfRule>
  </conditionalFormatting>
  <conditionalFormatting sqref="Q654:R654">
    <cfRule type="cellIs" dxfId="531" priority="842" stopIfTrue="1" operator="equal">
      <formula>"未入力あり"</formula>
    </cfRule>
  </conditionalFormatting>
  <conditionalFormatting sqref="Q660:R660">
    <cfRule type="cellIs" dxfId="530" priority="840" stopIfTrue="1" operator="equal">
      <formula>"未入力あり"</formula>
    </cfRule>
  </conditionalFormatting>
  <conditionalFormatting sqref="Q62:R63">
    <cfRule type="cellIs" dxfId="529" priority="819" stopIfTrue="1" operator="equal">
      <formula>"未入力あり"</formula>
    </cfRule>
  </conditionalFormatting>
  <conditionalFormatting sqref="Q669:R669">
    <cfRule type="cellIs" dxfId="528" priority="837" stopIfTrue="1" operator="equal">
      <formula>"未入力あり"</formula>
    </cfRule>
  </conditionalFormatting>
  <conditionalFormatting sqref="Q74:R77">
    <cfRule type="cellIs" dxfId="527" priority="817" stopIfTrue="1" operator="equal">
      <formula>"未入力あり"</formula>
    </cfRule>
  </conditionalFormatting>
  <conditionalFormatting sqref="Q79:R81">
    <cfRule type="cellIs" dxfId="526" priority="816" stopIfTrue="1" operator="equal">
      <formula>"未入力あり"</formula>
    </cfRule>
  </conditionalFormatting>
  <conditionalFormatting sqref="Q678:R678">
    <cfRule type="cellIs" dxfId="525" priority="834" stopIfTrue="1" operator="equal">
      <formula>"未入力あり"</formula>
    </cfRule>
  </conditionalFormatting>
  <conditionalFormatting sqref="Q205:R205">
    <cfRule type="cellIs" dxfId="524" priority="832" stopIfTrue="1" operator="equal">
      <formula>"未入力あり"</formula>
    </cfRule>
  </conditionalFormatting>
  <conditionalFormatting sqref="Q24:R24">
    <cfRule type="cellIs" dxfId="523" priority="827" stopIfTrue="1" operator="equal">
      <formula>"未入力あり"</formula>
    </cfRule>
  </conditionalFormatting>
  <conditionalFormatting sqref="Q25:R25">
    <cfRule type="cellIs" dxfId="522" priority="826" stopIfTrue="1" operator="equal">
      <formula>"未入力あり"</formula>
    </cfRule>
  </conditionalFormatting>
  <conditionalFormatting sqref="Q65:R71">
    <cfRule type="cellIs" dxfId="521" priority="818" stopIfTrue="1" operator="equal">
      <formula>"未入力あり"</formula>
    </cfRule>
  </conditionalFormatting>
  <conditionalFormatting sqref="Q82:R85">
    <cfRule type="cellIs" dxfId="520" priority="815" stopIfTrue="1" operator="equal">
      <formula>"未入力あり"</formula>
    </cfRule>
  </conditionalFormatting>
  <conditionalFormatting sqref="Q87:R88">
    <cfRule type="cellIs" dxfId="519" priority="814" stopIfTrue="1" operator="equal">
      <formula>"未入力あり"</formula>
    </cfRule>
  </conditionalFormatting>
  <conditionalFormatting sqref="Q773:R773">
    <cfRule type="cellIs" dxfId="518" priority="665" stopIfTrue="1" operator="equal">
      <formula>"未入力あり"</formula>
    </cfRule>
  </conditionalFormatting>
  <conditionalFormatting sqref="Q110:R110">
    <cfRule type="cellIs" dxfId="517" priority="792" stopIfTrue="1" operator="equal">
      <formula>"未入力あり"</formula>
    </cfRule>
  </conditionalFormatting>
  <conditionalFormatting sqref="Q106:R108">
    <cfRule type="cellIs" dxfId="516" priority="793" stopIfTrue="1" operator="equal">
      <formula>"未入力あり"</formula>
    </cfRule>
  </conditionalFormatting>
  <conditionalFormatting sqref="Q117:R119">
    <cfRule type="cellIs" dxfId="515" priority="789" stopIfTrue="1" operator="equal">
      <formula>"未入力あり"</formula>
    </cfRule>
  </conditionalFormatting>
  <conditionalFormatting sqref="Q121:R123">
    <cfRule type="cellIs" dxfId="514" priority="788" stopIfTrue="1" operator="equal">
      <formula>"未入力あり"</formula>
    </cfRule>
  </conditionalFormatting>
  <conditionalFormatting sqref="Q126:R126">
    <cfRule type="cellIs" dxfId="513" priority="787" stopIfTrue="1" operator="equal">
      <formula>"未入力あり"</formula>
    </cfRule>
  </conditionalFormatting>
  <conditionalFormatting sqref="Q129:R129">
    <cfRule type="cellIs" dxfId="512" priority="786" stopIfTrue="1" operator="equal">
      <formula>"未入力あり"</formula>
    </cfRule>
  </conditionalFormatting>
  <conditionalFormatting sqref="Q131:R132">
    <cfRule type="cellIs" dxfId="511" priority="785" stopIfTrue="1" operator="equal">
      <formula>"未入力あり"</formula>
    </cfRule>
  </conditionalFormatting>
  <conditionalFormatting sqref="Q141:R141">
    <cfRule type="cellIs" dxfId="510" priority="783" stopIfTrue="1" operator="equal">
      <formula>"未入力あり"</formula>
    </cfRule>
  </conditionalFormatting>
  <conditionalFormatting sqref="Q178:R181">
    <cfRule type="cellIs" dxfId="509" priority="776" stopIfTrue="1" operator="equal">
      <formula>"未入力あり"</formula>
    </cfRule>
  </conditionalFormatting>
  <conditionalFormatting sqref="Q214:R215">
    <cfRule type="cellIs" dxfId="508" priority="770" stopIfTrue="1" operator="equal">
      <formula>"未入力あり"</formula>
    </cfRule>
  </conditionalFormatting>
  <conditionalFormatting sqref="Q228:R230">
    <cfRule type="cellIs" dxfId="507" priority="768" stopIfTrue="1" operator="equal">
      <formula>"未入力あり"</formula>
    </cfRule>
  </conditionalFormatting>
  <conditionalFormatting sqref="Q257:R258">
    <cfRule type="cellIs" dxfId="506" priority="765" stopIfTrue="1" operator="equal">
      <formula>"未入力あり"</formula>
    </cfRule>
  </conditionalFormatting>
  <conditionalFormatting sqref="Q260:R263">
    <cfRule type="cellIs" dxfId="505" priority="764" stopIfTrue="1" operator="equal">
      <formula>"未入力あり"</formula>
    </cfRule>
  </conditionalFormatting>
  <conditionalFormatting sqref="Q265:R267">
    <cfRule type="cellIs" dxfId="504" priority="763" stopIfTrue="1" operator="equal">
      <formula>"未入力あり"</formula>
    </cfRule>
  </conditionalFormatting>
  <conditionalFormatting sqref="Q269:R272">
    <cfRule type="cellIs" dxfId="503" priority="762" stopIfTrue="1" operator="equal">
      <formula>"未入力あり"</formula>
    </cfRule>
  </conditionalFormatting>
  <conditionalFormatting sqref="Q274:R278">
    <cfRule type="cellIs" dxfId="502" priority="761" stopIfTrue="1" operator="equal">
      <formula>"未入力あり"</formula>
    </cfRule>
  </conditionalFormatting>
  <conditionalFormatting sqref="Q291:R295">
    <cfRule type="cellIs" dxfId="501" priority="759" stopIfTrue="1" operator="equal">
      <formula>"未入力あり"</formula>
    </cfRule>
  </conditionalFormatting>
  <conditionalFormatting sqref="Q297:R299">
    <cfRule type="cellIs" dxfId="500" priority="758" stopIfTrue="1" operator="equal">
      <formula>"未入力あり"</formula>
    </cfRule>
  </conditionalFormatting>
  <conditionalFormatting sqref="Q312:R314">
    <cfRule type="cellIs" dxfId="499" priority="756" stopIfTrue="1" operator="equal">
      <formula>"未入力あり"</formula>
    </cfRule>
  </conditionalFormatting>
  <conditionalFormatting sqref="Q316:R320">
    <cfRule type="cellIs" dxfId="498" priority="755" stopIfTrue="1" operator="equal">
      <formula>"未入力あり"</formula>
    </cfRule>
  </conditionalFormatting>
  <conditionalFormatting sqref="Q328:R329">
    <cfRule type="cellIs" dxfId="497" priority="753" stopIfTrue="1" operator="equal">
      <formula>"未入力あり"</formula>
    </cfRule>
  </conditionalFormatting>
  <conditionalFormatting sqref="Q330:R331">
    <cfRule type="cellIs" dxfId="496" priority="751" stopIfTrue="1" operator="equal">
      <formula>"未入力あり"</formula>
    </cfRule>
  </conditionalFormatting>
  <conditionalFormatting sqref="Q334:R334">
    <cfRule type="cellIs" dxfId="495" priority="750" stopIfTrue="1" operator="equal">
      <formula>"未入力あり"</formula>
    </cfRule>
  </conditionalFormatting>
  <conditionalFormatting sqref="Q336:R337">
    <cfRule type="cellIs" dxfId="494" priority="749" stopIfTrue="1" operator="equal">
      <formula>"未入力あり"</formula>
    </cfRule>
  </conditionalFormatting>
  <conditionalFormatting sqref="Q345:R358">
    <cfRule type="cellIs" dxfId="493" priority="747" stopIfTrue="1" operator="equal">
      <formula>"未入力あり"</formula>
    </cfRule>
  </conditionalFormatting>
  <conditionalFormatting sqref="Q364:R365">
    <cfRule type="cellIs" dxfId="492" priority="746" stopIfTrue="1" operator="equal">
      <formula>"未入力あり"</formula>
    </cfRule>
  </conditionalFormatting>
  <conditionalFormatting sqref="Q369:R373">
    <cfRule type="cellIs" dxfId="491" priority="744" stopIfTrue="1" operator="equal">
      <formula>"未入力あり"</formula>
    </cfRule>
  </conditionalFormatting>
  <conditionalFormatting sqref="Q378:R378">
    <cfRule type="cellIs" dxfId="490" priority="743" stopIfTrue="1" operator="equal">
      <formula>"未入力あり"</formula>
    </cfRule>
  </conditionalFormatting>
  <conditionalFormatting sqref="Q383:R383">
    <cfRule type="cellIs" dxfId="489" priority="742" stopIfTrue="1" operator="equal">
      <formula>"未入力あり"</formula>
    </cfRule>
  </conditionalFormatting>
  <conditionalFormatting sqref="Q384:R384">
    <cfRule type="cellIs" dxfId="488" priority="741" stopIfTrue="1" operator="equal">
      <formula>"未入力あり"</formula>
    </cfRule>
  </conditionalFormatting>
  <conditionalFormatting sqref="Q386:R386">
    <cfRule type="cellIs" dxfId="487" priority="740" stopIfTrue="1" operator="equal">
      <formula>"未入力あり"</formula>
    </cfRule>
  </conditionalFormatting>
  <conditionalFormatting sqref="Q387:R387">
    <cfRule type="cellIs" dxfId="486" priority="739" stopIfTrue="1" operator="equal">
      <formula>"未入力あり"</formula>
    </cfRule>
  </conditionalFormatting>
  <conditionalFormatting sqref="Q389:R389">
    <cfRule type="cellIs" dxfId="485" priority="738" stopIfTrue="1" operator="equal">
      <formula>"未入力あり"</formula>
    </cfRule>
  </conditionalFormatting>
  <conditionalFormatting sqref="Q390:R390">
    <cfRule type="cellIs" dxfId="484" priority="737" stopIfTrue="1" operator="equal">
      <formula>"未入力あり"</formula>
    </cfRule>
  </conditionalFormatting>
  <conditionalFormatting sqref="Q394:R396">
    <cfRule type="cellIs" dxfId="483" priority="734" stopIfTrue="1" operator="equal">
      <formula>"未入力あり"</formula>
    </cfRule>
  </conditionalFormatting>
  <conditionalFormatting sqref="Q398:R398 Q400:R402">
    <cfRule type="cellIs" dxfId="482" priority="733" stopIfTrue="1" operator="equal">
      <formula>"未入力あり"</formula>
    </cfRule>
  </conditionalFormatting>
  <conditionalFormatting sqref="Q404:R404">
    <cfRule type="cellIs" dxfId="481" priority="732" stopIfTrue="1" operator="equal">
      <formula>"未入力あり"</formula>
    </cfRule>
  </conditionalFormatting>
  <conditionalFormatting sqref="Q408:R409">
    <cfRule type="cellIs" dxfId="480" priority="731" stopIfTrue="1" operator="equal">
      <formula>"未入力あり"</formula>
    </cfRule>
  </conditionalFormatting>
  <conditionalFormatting sqref="Q411:R411">
    <cfRule type="cellIs" dxfId="479" priority="730" stopIfTrue="1" operator="equal">
      <formula>"未入力あり"</formula>
    </cfRule>
  </conditionalFormatting>
  <conditionalFormatting sqref="Q421:R421">
    <cfRule type="cellIs" dxfId="478" priority="726" stopIfTrue="1" operator="equal">
      <formula>"未入力あり"</formula>
    </cfRule>
  </conditionalFormatting>
  <conditionalFormatting sqref="Q423:R426">
    <cfRule type="cellIs" dxfId="477" priority="725" stopIfTrue="1" operator="equal">
      <formula>"未入力あり"</formula>
    </cfRule>
  </conditionalFormatting>
  <conditionalFormatting sqref="Q431:R435">
    <cfRule type="cellIs" dxfId="476" priority="722" stopIfTrue="1" operator="equal">
      <formula>"未入力あり"</formula>
    </cfRule>
  </conditionalFormatting>
  <conditionalFormatting sqref="Q429:R429">
    <cfRule type="cellIs" dxfId="475" priority="721" stopIfTrue="1" operator="equal">
      <formula>"未入力あり"</formula>
    </cfRule>
  </conditionalFormatting>
  <conditionalFormatting sqref="Q461:R462">
    <cfRule type="cellIs" dxfId="474" priority="720" stopIfTrue="1" operator="equal">
      <formula>"未入力あり"</formula>
    </cfRule>
  </conditionalFormatting>
  <conditionalFormatting sqref="Q464:R468">
    <cfRule type="cellIs" dxfId="473" priority="719" stopIfTrue="1" operator="equal">
      <formula>"未入力あり"</formula>
    </cfRule>
  </conditionalFormatting>
  <conditionalFormatting sqref="Q479:R480">
    <cfRule type="cellIs" dxfId="472" priority="716" stopIfTrue="1" operator="equal">
      <formula>"未入力あり"</formula>
    </cfRule>
  </conditionalFormatting>
  <conditionalFormatting sqref="Q482:R486">
    <cfRule type="cellIs" dxfId="471" priority="715" stopIfTrue="1" operator="equal">
      <formula>"未入力あり"</formula>
    </cfRule>
  </conditionalFormatting>
  <conditionalFormatting sqref="Q488:R489">
    <cfRule type="cellIs" dxfId="470" priority="714" stopIfTrue="1" operator="equal">
      <formula>"未入力あり"</formula>
    </cfRule>
  </conditionalFormatting>
  <conditionalFormatting sqref="Q491:R499">
    <cfRule type="cellIs" dxfId="469" priority="713" stopIfTrue="1" operator="equal">
      <formula>"未入力あり"</formula>
    </cfRule>
  </conditionalFormatting>
  <conditionalFormatting sqref="Q502:R502">
    <cfRule type="cellIs" dxfId="468" priority="712" stopIfTrue="1" operator="equal">
      <formula>"未入力あり"</formula>
    </cfRule>
  </conditionalFormatting>
  <conditionalFormatting sqref="Q504:R504">
    <cfRule type="cellIs" dxfId="467" priority="711" stopIfTrue="1" operator="equal">
      <formula>"未入力あり"</formula>
    </cfRule>
  </conditionalFormatting>
  <conditionalFormatting sqref="Q513:R513">
    <cfRule type="cellIs" dxfId="466" priority="709" stopIfTrue="1" operator="equal">
      <formula>"未入力あり"</formula>
    </cfRule>
  </conditionalFormatting>
  <conditionalFormatting sqref="Q515:R518">
    <cfRule type="cellIs" dxfId="465" priority="708" stopIfTrue="1" operator="equal">
      <formula>"未入力あり"</formula>
    </cfRule>
  </conditionalFormatting>
  <conditionalFormatting sqref="Q543:R545">
    <cfRule type="cellIs" dxfId="464" priority="706" stopIfTrue="1" operator="equal">
      <formula>"未入力あり"</formula>
    </cfRule>
  </conditionalFormatting>
  <conditionalFormatting sqref="Q547:R547">
    <cfRule type="cellIs" dxfId="463" priority="705" stopIfTrue="1" operator="equal">
      <formula>"未入力あり"</formula>
    </cfRule>
  </conditionalFormatting>
  <conditionalFormatting sqref="Q548:R548">
    <cfRule type="cellIs" dxfId="462" priority="704" stopIfTrue="1" operator="equal">
      <formula>"未入力あり"</formula>
    </cfRule>
  </conditionalFormatting>
  <conditionalFormatting sqref="Q574:R574">
    <cfRule type="cellIs" dxfId="461" priority="702" stopIfTrue="1" operator="equal">
      <formula>"未入力あり"</formula>
    </cfRule>
  </conditionalFormatting>
  <conditionalFormatting sqref="Q576:R577">
    <cfRule type="cellIs" dxfId="460" priority="701" stopIfTrue="1" operator="equal">
      <formula>"未入力あり"</formula>
    </cfRule>
  </conditionalFormatting>
  <conditionalFormatting sqref="Q578:R580">
    <cfRule type="cellIs" dxfId="459" priority="700" stopIfTrue="1" operator="equal">
      <formula>"未入力あり"</formula>
    </cfRule>
  </conditionalFormatting>
  <conditionalFormatting sqref="Q582:R583">
    <cfRule type="cellIs" dxfId="458" priority="699" stopIfTrue="1" operator="equal">
      <formula>"未入力あり"</formula>
    </cfRule>
  </conditionalFormatting>
  <conditionalFormatting sqref="Q595:R599">
    <cfRule type="cellIs" dxfId="457" priority="696" stopIfTrue="1" operator="equal">
      <formula>"未入力あり"</formula>
    </cfRule>
  </conditionalFormatting>
  <conditionalFormatting sqref="Q601:R603">
    <cfRule type="cellIs" dxfId="456" priority="695" stopIfTrue="1" operator="equal">
      <formula>"未入力あり"</formula>
    </cfRule>
  </conditionalFormatting>
  <conditionalFormatting sqref="Q607:R607">
    <cfRule type="cellIs" dxfId="455" priority="693" stopIfTrue="1" operator="equal">
      <formula>"未入力あり"</formula>
    </cfRule>
  </conditionalFormatting>
  <conditionalFormatting sqref="Q612:R614">
    <cfRule type="cellIs" dxfId="454" priority="691" stopIfTrue="1" operator="equal">
      <formula>"未入力あり"</formula>
    </cfRule>
  </conditionalFormatting>
  <conditionalFormatting sqref="Q616:R618">
    <cfRule type="cellIs" dxfId="453" priority="690" stopIfTrue="1" operator="equal">
      <formula>"未入力あり"</formula>
    </cfRule>
  </conditionalFormatting>
  <conditionalFormatting sqref="Q621:R621">
    <cfRule type="cellIs" dxfId="452" priority="689" stopIfTrue="1" operator="equal">
      <formula>"未入力あり"</formula>
    </cfRule>
  </conditionalFormatting>
  <conditionalFormatting sqref="Q623:R623">
    <cfRule type="cellIs" dxfId="451" priority="642" stopIfTrue="1" operator="equal">
      <formula>"未入力あり"</formula>
    </cfRule>
  </conditionalFormatting>
  <conditionalFormatting sqref="Q681:R689">
    <cfRule type="cellIs" dxfId="450" priority="634" stopIfTrue="1" operator="equal">
      <formula>"未入力あり"</formula>
    </cfRule>
  </conditionalFormatting>
  <conditionalFormatting sqref="Q701:R703">
    <cfRule type="cellIs" dxfId="449" priority="632" stopIfTrue="1" operator="equal">
      <formula>"未入力あり"</formula>
    </cfRule>
  </conditionalFormatting>
  <conditionalFormatting sqref="Q705:R705">
    <cfRule type="cellIs" dxfId="448" priority="631" stopIfTrue="1" operator="equal">
      <formula>"未入力あり"</formula>
    </cfRule>
  </conditionalFormatting>
  <conditionalFormatting sqref="Q707:R711">
    <cfRule type="cellIs" dxfId="447" priority="630" stopIfTrue="1" operator="equal">
      <formula>"未入力あり"</formula>
    </cfRule>
  </conditionalFormatting>
  <conditionalFormatting sqref="Q724:R724">
    <cfRule type="cellIs" dxfId="446" priority="628" stopIfTrue="1" operator="equal">
      <formula>"未入力あり"</formula>
    </cfRule>
  </conditionalFormatting>
  <conditionalFormatting sqref="Q727:R727">
    <cfRule type="cellIs" dxfId="445" priority="627" stopIfTrue="1" operator="equal">
      <formula>"未入力あり"</formula>
    </cfRule>
  </conditionalFormatting>
  <conditionalFormatting sqref="Q735:R735">
    <cfRule type="cellIs" dxfId="444" priority="625" stopIfTrue="1" operator="equal">
      <formula>"未入力あり"</formula>
    </cfRule>
  </conditionalFormatting>
  <conditionalFormatting sqref="Q738:R738">
    <cfRule type="cellIs" dxfId="443" priority="624" stopIfTrue="1" operator="equal">
      <formula>"未入力あり"</formula>
    </cfRule>
  </conditionalFormatting>
  <conditionalFormatting sqref="Q740:R741">
    <cfRule type="cellIs" dxfId="442" priority="623" stopIfTrue="1" operator="equal">
      <formula>"未入力あり"</formula>
    </cfRule>
  </conditionalFormatting>
  <conditionalFormatting sqref="Q743:R746">
    <cfRule type="cellIs" dxfId="441" priority="622" stopIfTrue="1" operator="equal">
      <formula>"未入力あり"</formula>
    </cfRule>
  </conditionalFormatting>
  <conditionalFormatting sqref="Q767:R768">
    <cfRule type="cellIs" dxfId="440" priority="620" stopIfTrue="1" operator="equal">
      <formula>"未入力あり"</formula>
    </cfRule>
  </conditionalFormatting>
  <conditionalFormatting sqref="Q774:R778">
    <cfRule type="cellIs" dxfId="439" priority="618" stopIfTrue="1" operator="equal">
      <formula>"未入力あり"</formula>
    </cfRule>
  </conditionalFormatting>
  <conditionalFormatting sqref="Q780:R780">
    <cfRule type="cellIs" dxfId="438" priority="617" stopIfTrue="1" operator="equal">
      <formula>"未入力あり"</formula>
    </cfRule>
  </conditionalFormatting>
  <conditionalFormatting sqref="Q782:R782">
    <cfRule type="cellIs" dxfId="437" priority="616" stopIfTrue="1" operator="equal">
      <formula>"未入力あり"</formula>
    </cfRule>
  </conditionalFormatting>
  <conditionalFormatting sqref="Q784:R784">
    <cfRule type="cellIs" dxfId="436" priority="615" stopIfTrue="1" operator="equal">
      <formula>"未入力あり"</formula>
    </cfRule>
  </conditionalFormatting>
  <conditionalFormatting sqref="Q786:R788">
    <cfRule type="cellIs" dxfId="435" priority="614" stopIfTrue="1" operator="equal">
      <formula>"未入力あり"</formula>
    </cfRule>
  </conditionalFormatting>
  <conditionalFormatting sqref="Q790:R790">
    <cfRule type="cellIs" dxfId="434" priority="613" stopIfTrue="1" operator="equal">
      <formula>"未入力あり"</formula>
    </cfRule>
  </conditionalFormatting>
  <conditionalFormatting sqref="Q792:R792">
    <cfRule type="cellIs" dxfId="433" priority="611" stopIfTrue="1" operator="equal">
      <formula>"未入力あり"</formula>
    </cfRule>
  </conditionalFormatting>
  <conditionalFormatting sqref="Q801:R801">
    <cfRule type="cellIs" dxfId="432" priority="609" stopIfTrue="1" operator="equal">
      <formula>"未入力あり"</formula>
    </cfRule>
  </conditionalFormatting>
  <conditionalFormatting sqref="Q803:R806">
    <cfRule type="cellIs" dxfId="431" priority="608" stopIfTrue="1" operator="equal">
      <formula>"未入力あり"</formula>
    </cfRule>
  </conditionalFormatting>
  <conditionalFormatting sqref="T13:W13">
    <cfRule type="cellIs" dxfId="430" priority="601" stopIfTrue="1" operator="equal">
      <formula>"未入力あり"</formula>
    </cfRule>
  </conditionalFormatting>
  <conditionalFormatting sqref="Q359:R359">
    <cfRule type="cellIs" dxfId="429" priority="588" stopIfTrue="1" operator="equal">
      <formula>"未入力あり"</formula>
    </cfRule>
  </conditionalFormatting>
  <conditionalFormatting sqref="Q360:R360">
    <cfRule type="cellIs" dxfId="428" priority="586" stopIfTrue="1" operator="equal">
      <formula>"未入力あり"</formula>
    </cfRule>
  </conditionalFormatting>
  <conditionalFormatting sqref="Q361:R361">
    <cfRule type="cellIs" dxfId="427" priority="584" stopIfTrue="1" operator="equal">
      <formula>"未入力あり"</formula>
    </cfRule>
  </conditionalFormatting>
  <conditionalFormatting sqref="Q362:R362">
    <cfRule type="cellIs" dxfId="426" priority="582" stopIfTrue="1" operator="equal">
      <formula>"未入力あり"</formula>
    </cfRule>
  </conditionalFormatting>
  <conditionalFormatting sqref="Q139:R139">
    <cfRule type="cellIs" dxfId="425" priority="571" stopIfTrue="1" operator="equal">
      <formula>"未入力あり"</formula>
    </cfRule>
  </conditionalFormatting>
  <conditionalFormatting sqref="Q136:R136">
    <cfRule type="cellIs" dxfId="424" priority="567" stopIfTrue="1" operator="equal">
      <formula>"未入力あり"</formula>
    </cfRule>
  </conditionalFormatting>
  <conditionalFormatting sqref="Q152:R152">
    <cfRule type="cellIs" dxfId="423" priority="521" stopIfTrue="1" operator="equal">
      <formula>"未入力あり"</formula>
    </cfRule>
  </conditionalFormatting>
  <conditionalFormatting sqref="S22 S90:S96">
    <cfRule type="cellIs" dxfId="422" priority="502" stopIfTrue="1" operator="equal">
      <formula>"×"</formula>
    </cfRule>
  </conditionalFormatting>
  <conditionalFormatting sqref="Q392:R392">
    <cfRule type="cellIs" dxfId="421" priority="494" stopIfTrue="1" operator="equal">
      <formula>"未入力あり"</formula>
    </cfRule>
  </conditionalFormatting>
  <conditionalFormatting sqref="Q407:R407">
    <cfRule type="cellIs" dxfId="420" priority="492" stopIfTrue="1" operator="equal">
      <formula>"未入力あり"</formula>
    </cfRule>
  </conditionalFormatting>
  <conditionalFormatting sqref="Q322:R322">
    <cfRule type="cellIs" dxfId="419" priority="470" stopIfTrue="1" operator="equal">
      <formula>"未入力あり"</formula>
    </cfRule>
  </conditionalFormatting>
  <conditionalFormatting sqref="Q514:R514">
    <cfRule type="cellIs" dxfId="418" priority="467" stopIfTrue="1" operator="equal">
      <formula>"未入力あり"</formula>
    </cfRule>
  </conditionalFormatting>
  <conditionalFormatting sqref="S53">
    <cfRule type="cellIs" dxfId="417" priority="456" operator="equal">
      <formula>"×"</formula>
    </cfRule>
    <cfRule type="cellIs" dxfId="416" priority="466" operator="equal">
      <formula>""</formula>
    </cfRule>
  </conditionalFormatting>
  <conditionalFormatting sqref="S24">
    <cfRule type="cellIs" dxfId="415" priority="464" stopIfTrue="1" operator="equal">
      <formula>"×"</formula>
    </cfRule>
  </conditionalFormatting>
  <conditionalFormatting sqref="S26:S27">
    <cfRule type="cellIs" dxfId="414" priority="463" stopIfTrue="1" operator="equal">
      <formula>"×"</formula>
    </cfRule>
  </conditionalFormatting>
  <conditionalFormatting sqref="S29:S31">
    <cfRule type="cellIs" dxfId="413" priority="462" stopIfTrue="1" operator="equal">
      <formula>"×"</formula>
    </cfRule>
  </conditionalFormatting>
  <conditionalFormatting sqref="S32">
    <cfRule type="cellIs" dxfId="412" priority="461" stopIfTrue="1" operator="equal">
      <formula>"×"</formula>
    </cfRule>
  </conditionalFormatting>
  <conditionalFormatting sqref="S33">
    <cfRule type="cellIs" dxfId="411" priority="460" stopIfTrue="1" operator="equal">
      <formula>"×"</formula>
    </cfRule>
  </conditionalFormatting>
  <conditionalFormatting sqref="S37:S41">
    <cfRule type="cellIs" dxfId="410" priority="459" stopIfTrue="1" operator="equal">
      <formula>"×"</formula>
    </cfRule>
  </conditionalFormatting>
  <conditionalFormatting sqref="S49:S52">
    <cfRule type="cellIs" dxfId="409" priority="458" stopIfTrue="1" operator="equal">
      <formula>"×"</formula>
    </cfRule>
  </conditionalFormatting>
  <conditionalFormatting sqref="S54">
    <cfRule type="cellIs" dxfId="408" priority="450" operator="equal">
      <formula>"×"</formula>
    </cfRule>
    <cfRule type="cellIs" dxfId="407" priority="451" operator="equal">
      <formula>""</formula>
    </cfRule>
  </conditionalFormatting>
  <conditionalFormatting sqref="S56">
    <cfRule type="cellIs" dxfId="406" priority="448" operator="equal">
      <formula>"×"</formula>
    </cfRule>
    <cfRule type="cellIs" dxfId="405" priority="449" operator="equal">
      <formula>""</formula>
    </cfRule>
  </conditionalFormatting>
  <conditionalFormatting sqref="S63">
    <cfRule type="cellIs" dxfId="404" priority="446" operator="equal">
      <formula>"×"</formula>
    </cfRule>
    <cfRule type="cellIs" dxfId="403" priority="447" operator="equal">
      <formula>""</formula>
    </cfRule>
  </conditionalFormatting>
  <conditionalFormatting sqref="S58">
    <cfRule type="cellIs" dxfId="402" priority="445" stopIfTrue="1" operator="equal">
      <formula>"×"</formula>
    </cfRule>
  </conditionalFormatting>
  <conditionalFormatting sqref="S62">
    <cfRule type="cellIs" dxfId="401" priority="443" operator="equal">
      <formula>"×"</formula>
    </cfRule>
  </conditionalFormatting>
  <conditionalFormatting sqref="S65">
    <cfRule type="cellIs" dxfId="400" priority="442" stopIfTrue="1" operator="equal">
      <formula>"×"</formula>
    </cfRule>
  </conditionalFormatting>
  <conditionalFormatting sqref="S67:S68">
    <cfRule type="cellIs" dxfId="399" priority="441" stopIfTrue="1" operator="equal">
      <formula>"×"</formula>
    </cfRule>
  </conditionalFormatting>
  <conditionalFormatting sqref="S70">
    <cfRule type="cellIs" dxfId="398" priority="440" stopIfTrue="1" operator="equal">
      <formula>"×"</formula>
    </cfRule>
  </conditionalFormatting>
  <conditionalFormatting sqref="S74">
    <cfRule type="cellIs" dxfId="397" priority="437" operator="equal">
      <formula>""</formula>
    </cfRule>
    <cfRule type="cellIs" dxfId="396" priority="439" operator="equal">
      <formula>"×"</formula>
    </cfRule>
  </conditionalFormatting>
  <conditionalFormatting sqref="S75">
    <cfRule type="cellIs" dxfId="395" priority="438" stopIfTrue="1" operator="equal">
      <formula>"×"</formula>
    </cfRule>
  </conditionalFormatting>
  <conditionalFormatting sqref="S77">
    <cfRule type="cellIs" dxfId="394" priority="435" operator="equal">
      <formula>"×"</formula>
    </cfRule>
    <cfRule type="cellIs" dxfId="393" priority="436" operator="equal">
      <formula>""</formula>
    </cfRule>
  </conditionalFormatting>
  <conditionalFormatting sqref="S82">
    <cfRule type="cellIs" dxfId="392" priority="433" operator="equal">
      <formula>"×"</formula>
    </cfRule>
    <cfRule type="cellIs" dxfId="391" priority="434" operator="equal">
      <formula>""</formula>
    </cfRule>
  </conditionalFormatting>
  <conditionalFormatting sqref="S79:S81">
    <cfRule type="cellIs" dxfId="390" priority="432" stopIfTrue="1" operator="equal">
      <formula>"×"</formula>
    </cfRule>
  </conditionalFormatting>
  <conditionalFormatting sqref="S87:S88">
    <cfRule type="cellIs" dxfId="389" priority="431" stopIfTrue="1" operator="equal">
      <formula>"×"</formula>
    </cfRule>
  </conditionalFormatting>
  <conditionalFormatting sqref="S98">
    <cfRule type="cellIs" dxfId="388" priority="429" stopIfTrue="1" operator="equal">
      <formula>"×"</formula>
    </cfRule>
  </conditionalFormatting>
  <conditionalFormatting sqref="S100:S104">
    <cfRule type="cellIs" dxfId="387" priority="428" stopIfTrue="1" operator="equal">
      <formula>"×"</formula>
    </cfRule>
  </conditionalFormatting>
  <conditionalFormatting sqref="S106:S107">
    <cfRule type="cellIs" dxfId="386" priority="427" stopIfTrue="1" operator="equal">
      <formula>"×"</formula>
    </cfRule>
  </conditionalFormatting>
  <conditionalFormatting sqref="S112">
    <cfRule type="cellIs" dxfId="385" priority="426" stopIfTrue="1" operator="equal">
      <formula>"×"</formula>
    </cfRule>
  </conditionalFormatting>
  <conditionalFormatting sqref="S114:S115">
    <cfRule type="cellIs" dxfId="384" priority="425" stopIfTrue="1" operator="equal">
      <formula>"×"</formula>
    </cfRule>
  </conditionalFormatting>
  <conditionalFormatting sqref="S117:S119">
    <cfRule type="cellIs" dxfId="383" priority="424" stopIfTrue="1" operator="equal">
      <formula>"×"</formula>
    </cfRule>
  </conditionalFormatting>
  <conditionalFormatting sqref="S121:S123">
    <cfRule type="cellIs" dxfId="382" priority="423" stopIfTrue="1" operator="equal">
      <formula>"×"</formula>
    </cfRule>
  </conditionalFormatting>
  <conditionalFormatting sqref="S126">
    <cfRule type="cellIs" dxfId="381" priority="422" stopIfTrue="1" operator="equal">
      <formula>"×"</formula>
    </cfRule>
  </conditionalFormatting>
  <conditionalFormatting sqref="S131">
    <cfRule type="cellIs" dxfId="380" priority="421" stopIfTrue="1" operator="equal">
      <formula>"×"</formula>
    </cfRule>
  </conditionalFormatting>
  <conditionalFormatting sqref="S129">
    <cfRule type="cellIs" dxfId="379" priority="419" operator="equal">
      <formula>"×"</formula>
    </cfRule>
    <cfRule type="cellIs" dxfId="378" priority="420" operator="equal">
      <formula>""</formula>
    </cfRule>
  </conditionalFormatting>
  <conditionalFormatting sqref="S144">
    <cfRule type="cellIs" dxfId="377" priority="418" stopIfTrue="1" operator="equal">
      <formula>"×"</formula>
    </cfRule>
  </conditionalFormatting>
  <conditionalFormatting sqref="S137">
    <cfRule type="cellIs" dxfId="376" priority="417" operator="equal">
      <formula>"×"</formula>
    </cfRule>
  </conditionalFormatting>
  <conditionalFormatting sqref="S141">
    <cfRule type="cellIs" dxfId="375" priority="410" operator="equal">
      <formula>"×"</formula>
    </cfRule>
  </conditionalFormatting>
  <conditionalFormatting sqref="S142">
    <cfRule type="cellIs" dxfId="374" priority="409" operator="equal">
      <formula>"×"</formula>
    </cfRule>
  </conditionalFormatting>
  <conditionalFormatting sqref="S148">
    <cfRule type="cellIs" dxfId="373" priority="407" operator="equal">
      <formula>"×"</formula>
    </cfRule>
  </conditionalFormatting>
  <conditionalFormatting sqref="S143">
    <cfRule type="cellIs" dxfId="372" priority="408" operator="equal">
      <formula>"×"</formula>
    </cfRule>
  </conditionalFormatting>
  <conditionalFormatting sqref="S149">
    <cfRule type="cellIs" dxfId="371" priority="406" operator="equal">
      <formula>"×"</formula>
    </cfRule>
  </conditionalFormatting>
  <conditionalFormatting sqref="S153">
    <cfRule type="cellIs" dxfId="370" priority="394" operator="equal">
      <formula>"×"</formula>
    </cfRule>
    <cfRule type="cellIs" dxfId="369" priority="395" operator="equal">
      <formula>""</formula>
    </cfRule>
  </conditionalFormatting>
  <conditionalFormatting sqref="S157">
    <cfRule type="cellIs" dxfId="368" priority="391" operator="equal">
      <formula>"×"</formula>
    </cfRule>
  </conditionalFormatting>
  <conditionalFormatting sqref="S158:S159">
    <cfRule type="cellIs" dxfId="367" priority="390" stopIfTrue="1" operator="equal">
      <formula>"×"</formula>
    </cfRule>
  </conditionalFormatting>
  <conditionalFormatting sqref="S162">
    <cfRule type="cellIs" dxfId="366" priority="389" operator="equal">
      <formula>"×"</formula>
    </cfRule>
  </conditionalFormatting>
  <conditionalFormatting sqref="S164">
    <cfRule type="cellIs" dxfId="365" priority="388" stopIfTrue="1" operator="equal">
      <formula>"×"</formula>
    </cfRule>
  </conditionalFormatting>
  <conditionalFormatting sqref="S167">
    <cfRule type="cellIs" dxfId="364" priority="387" operator="equal">
      <formula>"×"</formula>
    </cfRule>
  </conditionalFormatting>
  <conditionalFormatting sqref="S169">
    <cfRule type="cellIs" dxfId="363" priority="386" stopIfTrue="1" operator="equal">
      <formula>"×"</formula>
    </cfRule>
  </conditionalFormatting>
  <conditionalFormatting sqref="S172">
    <cfRule type="cellIs" dxfId="362" priority="385" operator="equal">
      <formula>"×"</formula>
    </cfRule>
  </conditionalFormatting>
  <conditionalFormatting sqref="S174">
    <cfRule type="cellIs" dxfId="361" priority="384" stopIfTrue="1" operator="equal">
      <formula>"×"</formula>
    </cfRule>
  </conditionalFormatting>
  <conditionalFormatting sqref="S178">
    <cfRule type="cellIs" dxfId="360" priority="383" operator="equal">
      <formula>"×"</formula>
    </cfRule>
  </conditionalFormatting>
  <conditionalFormatting sqref="S179">
    <cfRule type="cellIs" dxfId="359" priority="382" stopIfTrue="1" operator="equal">
      <formula>"×"</formula>
    </cfRule>
  </conditionalFormatting>
  <conditionalFormatting sqref="S183">
    <cfRule type="cellIs" dxfId="358" priority="381" operator="equal">
      <formula>"×"</formula>
    </cfRule>
  </conditionalFormatting>
  <conditionalFormatting sqref="S184">
    <cfRule type="cellIs" dxfId="357" priority="380" stopIfTrue="1" operator="equal">
      <formula>"×"</formula>
    </cfRule>
  </conditionalFormatting>
  <conditionalFormatting sqref="S189">
    <cfRule type="cellIs" dxfId="356" priority="379" operator="equal">
      <formula>"×"</formula>
    </cfRule>
  </conditionalFormatting>
  <conditionalFormatting sqref="S190">
    <cfRule type="cellIs" dxfId="355" priority="378" stopIfTrue="1" operator="equal">
      <formula>"×"</formula>
    </cfRule>
  </conditionalFormatting>
  <conditionalFormatting sqref="S193">
    <cfRule type="cellIs" dxfId="354" priority="377" operator="equal">
      <formula>"×"</formula>
    </cfRule>
  </conditionalFormatting>
  <conditionalFormatting sqref="S194">
    <cfRule type="cellIs" dxfId="353" priority="376" stopIfTrue="1" operator="equal">
      <formula>"×"</formula>
    </cfRule>
  </conditionalFormatting>
  <conditionalFormatting sqref="S199">
    <cfRule type="cellIs" dxfId="352" priority="375" operator="equal">
      <formula>"×"</formula>
    </cfRule>
  </conditionalFormatting>
  <conditionalFormatting sqref="S200">
    <cfRule type="cellIs" dxfId="351" priority="374" stopIfTrue="1" operator="equal">
      <formula>"×"</formula>
    </cfRule>
  </conditionalFormatting>
  <conditionalFormatting sqref="S202">
    <cfRule type="cellIs" dxfId="350" priority="373" stopIfTrue="1" operator="equal">
      <formula>"×"</formula>
    </cfRule>
  </conditionalFormatting>
  <conditionalFormatting sqref="S206">
    <cfRule type="cellIs" dxfId="349" priority="372" operator="equal">
      <formula>"×"</formula>
    </cfRule>
  </conditionalFormatting>
  <conditionalFormatting sqref="S210">
    <cfRule type="cellIs" dxfId="348" priority="371" stopIfTrue="1" operator="equal">
      <formula>"×"</formula>
    </cfRule>
  </conditionalFormatting>
  <conditionalFormatting sqref="S214">
    <cfRule type="cellIs" dxfId="347" priority="370" stopIfTrue="1" operator="equal">
      <formula>"×"</formula>
    </cfRule>
  </conditionalFormatting>
  <conditionalFormatting sqref="S215">
    <cfRule type="cellIs" dxfId="346" priority="369" stopIfTrue="1" operator="equal">
      <formula>"×"</formula>
    </cfRule>
  </conditionalFormatting>
  <conditionalFormatting sqref="S218:S220">
    <cfRule type="cellIs" dxfId="345" priority="368" stopIfTrue="1" operator="equal">
      <formula>"×"</formula>
    </cfRule>
  </conditionalFormatting>
  <conditionalFormatting sqref="S223:S225">
    <cfRule type="cellIs" dxfId="344" priority="367" stopIfTrue="1" operator="equal">
      <formula>"×"</formula>
    </cfRule>
  </conditionalFormatting>
  <conditionalFormatting sqref="S222">
    <cfRule type="cellIs" dxfId="343" priority="365" operator="equal">
      <formula>"×"</formula>
    </cfRule>
    <cfRule type="cellIs" dxfId="342" priority="366" operator="equal">
      <formula>""</formula>
    </cfRule>
  </conditionalFormatting>
  <conditionalFormatting sqref="S228">
    <cfRule type="cellIs" dxfId="341" priority="364" stopIfTrue="1" operator="equal">
      <formula>"×"</formula>
    </cfRule>
  </conditionalFormatting>
  <conditionalFormatting sqref="S243">
    <cfRule type="cellIs" dxfId="340" priority="363" stopIfTrue="1" operator="equal">
      <formula>"×"</formula>
    </cfRule>
  </conditionalFormatting>
  <conditionalFormatting sqref="S301">
    <cfRule type="cellIs" dxfId="339" priority="347" stopIfTrue="1" operator="equal">
      <formula>"×"</formula>
    </cfRule>
  </conditionalFormatting>
  <conditionalFormatting sqref="S308">
    <cfRule type="cellIs" dxfId="338" priority="346" stopIfTrue="1" operator="equal">
      <formula>"×"</formula>
    </cfRule>
  </conditionalFormatting>
  <conditionalFormatting sqref="S310">
    <cfRule type="cellIs" dxfId="337" priority="345" stopIfTrue="1" operator="equal">
      <formula>"×"</formula>
    </cfRule>
  </conditionalFormatting>
  <conditionalFormatting sqref="S312">
    <cfRule type="cellIs" dxfId="336" priority="344" stopIfTrue="1" operator="equal">
      <formula>"×"</formula>
    </cfRule>
  </conditionalFormatting>
  <conditionalFormatting sqref="S313">
    <cfRule type="cellIs" dxfId="335" priority="343" stopIfTrue="1" operator="equal">
      <formula>"×"</formula>
    </cfRule>
  </conditionalFormatting>
  <conditionalFormatting sqref="S314">
    <cfRule type="cellIs" dxfId="334" priority="342" stopIfTrue="1" operator="equal">
      <formula>"×"</formula>
    </cfRule>
  </conditionalFormatting>
  <conditionalFormatting sqref="S316">
    <cfRule type="cellIs" dxfId="333" priority="341" stopIfTrue="1" operator="equal">
      <formula>"×"</formula>
    </cfRule>
  </conditionalFormatting>
  <conditionalFormatting sqref="S317">
    <cfRule type="cellIs" dxfId="332" priority="340" stopIfTrue="1" operator="equal">
      <formula>"×"</formula>
    </cfRule>
  </conditionalFormatting>
  <conditionalFormatting sqref="S318">
    <cfRule type="cellIs" dxfId="331" priority="339" stopIfTrue="1" operator="equal">
      <formula>"×"</formula>
    </cfRule>
  </conditionalFormatting>
  <conditionalFormatting sqref="S324">
    <cfRule type="cellIs" dxfId="330" priority="338" stopIfTrue="1" operator="equal">
      <formula>"×"</formula>
    </cfRule>
  </conditionalFormatting>
  <conditionalFormatting sqref="S328:S329">
    <cfRule type="cellIs" dxfId="329" priority="337" stopIfTrue="1" operator="equal">
      <formula>"×"</formula>
    </cfRule>
  </conditionalFormatting>
  <conditionalFormatting sqref="S331">
    <cfRule type="cellIs" dxfId="328" priority="336" stopIfTrue="1" operator="equal">
      <formula>"×"</formula>
    </cfRule>
  </conditionalFormatting>
  <conditionalFormatting sqref="S334">
    <cfRule type="cellIs" dxfId="327" priority="335" stopIfTrue="1" operator="equal">
      <formula>"×"</formula>
    </cfRule>
  </conditionalFormatting>
  <conditionalFormatting sqref="S336:S337">
    <cfRule type="cellIs" dxfId="326" priority="334" stopIfTrue="1" operator="equal">
      <formula>"×"</formula>
    </cfRule>
  </conditionalFormatting>
  <conditionalFormatting sqref="S339">
    <cfRule type="cellIs" dxfId="325" priority="333" stopIfTrue="1" operator="equal">
      <formula>"×"</formula>
    </cfRule>
  </conditionalFormatting>
  <conditionalFormatting sqref="S340">
    <cfRule type="cellIs" dxfId="324" priority="332" stopIfTrue="1" operator="equal">
      <formula>"×"</formula>
    </cfRule>
  </conditionalFormatting>
  <conditionalFormatting sqref="S341">
    <cfRule type="cellIs" dxfId="323" priority="331" stopIfTrue="1" operator="equal">
      <formula>"×"</formula>
    </cfRule>
  </conditionalFormatting>
  <conditionalFormatting sqref="S342">
    <cfRule type="cellIs" dxfId="322" priority="330" stopIfTrue="1" operator="equal">
      <formula>"×"</formula>
    </cfRule>
  </conditionalFormatting>
  <conditionalFormatting sqref="S343">
    <cfRule type="cellIs" dxfId="321" priority="328" operator="equal">
      <formula>"×"</formula>
    </cfRule>
    <cfRule type="cellIs" dxfId="320" priority="329" operator="equal">
      <formula>""</formula>
    </cfRule>
  </conditionalFormatting>
  <conditionalFormatting sqref="S357">
    <cfRule type="cellIs" dxfId="319" priority="315" stopIfTrue="1" operator="equal">
      <formula>"×"</formula>
    </cfRule>
  </conditionalFormatting>
  <conditionalFormatting sqref="S345">
    <cfRule type="cellIs" dxfId="318" priority="327" stopIfTrue="1" operator="equal">
      <formula>"×"</formula>
    </cfRule>
  </conditionalFormatting>
  <conditionalFormatting sqref="S346">
    <cfRule type="cellIs" dxfId="317" priority="326" stopIfTrue="1" operator="equal">
      <formula>"×"</formula>
    </cfRule>
  </conditionalFormatting>
  <conditionalFormatting sqref="S347">
    <cfRule type="cellIs" dxfId="316" priority="325" stopIfTrue="1" operator="equal">
      <formula>"×"</formula>
    </cfRule>
  </conditionalFormatting>
  <conditionalFormatting sqref="S348">
    <cfRule type="cellIs" dxfId="315" priority="324" stopIfTrue="1" operator="equal">
      <formula>"×"</formula>
    </cfRule>
  </conditionalFormatting>
  <conditionalFormatting sqref="S349">
    <cfRule type="cellIs" dxfId="314" priority="323" stopIfTrue="1" operator="equal">
      <formula>"×"</formula>
    </cfRule>
  </conditionalFormatting>
  <conditionalFormatting sqref="S350">
    <cfRule type="cellIs" dxfId="313" priority="322" stopIfTrue="1" operator="equal">
      <formula>"×"</formula>
    </cfRule>
  </conditionalFormatting>
  <conditionalFormatting sqref="S351">
    <cfRule type="cellIs" dxfId="312" priority="321" stopIfTrue="1" operator="equal">
      <formula>"×"</formula>
    </cfRule>
  </conditionalFormatting>
  <conditionalFormatting sqref="S352">
    <cfRule type="cellIs" dxfId="311" priority="320" stopIfTrue="1" operator="equal">
      <formula>"×"</formula>
    </cfRule>
  </conditionalFormatting>
  <conditionalFormatting sqref="S353">
    <cfRule type="cellIs" dxfId="310" priority="319" stopIfTrue="1" operator="equal">
      <formula>"×"</formula>
    </cfRule>
  </conditionalFormatting>
  <conditionalFormatting sqref="S354">
    <cfRule type="cellIs" dxfId="309" priority="318" stopIfTrue="1" operator="equal">
      <formula>"×"</formula>
    </cfRule>
  </conditionalFormatting>
  <conditionalFormatting sqref="S355">
    <cfRule type="cellIs" dxfId="308" priority="317" stopIfTrue="1" operator="equal">
      <formula>"×"</formula>
    </cfRule>
  </conditionalFormatting>
  <conditionalFormatting sqref="S356">
    <cfRule type="cellIs" dxfId="307" priority="316" stopIfTrue="1" operator="equal">
      <formula>"×"</formula>
    </cfRule>
  </conditionalFormatting>
  <conditionalFormatting sqref="S362">
    <cfRule type="cellIs" dxfId="306" priority="310" stopIfTrue="1" operator="equal">
      <formula>"×"</formula>
    </cfRule>
  </conditionalFormatting>
  <conditionalFormatting sqref="S358">
    <cfRule type="cellIs" dxfId="305" priority="314" stopIfTrue="1" operator="equal">
      <formula>"×"</formula>
    </cfRule>
  </conditionalFormatting>
  <conditionalFormatting sqref="S359">
    <cfRule type="cellIs" dxfId="304" priority="313" stopIfTrue="1" operator="equal">
      <formula>"×"</formula>
    </cfRule>
  </conditionalFormatting>
  <conditionalFormatting sqref="S360">
    <cfRule type="cellIs" dxfId="303" priority="312" stopIfTrue="1" operator="equal">
      <formula>"×"</formula>
    </cfRule>
  </conditionalFormatting>
  <conditionalFormatting sqref="S361">
    <cfRule type="cellIs" dxfId="302" priority="311" stopIfTrue="1" operator="equal">
      <formula>"×"</formula>
    </cfRule>
  </conditionalFormatting>
  <conditionalFormatting sqref="S365">
    <cfRule type="cellIs" dxfId="301" priority="308" stopIfTrue="1" operator="equal">
      <formula>"×"</formula>
    </cfRule>
  </conditionalFormatting>
  <conditionalFormatting sqref="S364">
    <cfRule type="cellIs" dxfId="300" priority="309" stopIfTrue="1" operator="equal">
      <formula>"×"</formula>
    </cfRule>
  </conditionalFormatting>
  <conditionalFormatting sqref="S366">
    <cfRule type="cellIs" dxfId="299" priority="307" operator="equal">
      <formula>"×"</formula>
    </cfRule>
  </conditionalFormatting>
  <conditionalFormatting sqref="S373">
    <cfRule type="cellIs" dxfId="298" priority="301" stopIfTrue="1" operator="equal">
      <formula>"×"</formula>
    </cfRule>
  </conditionalFormatting>
  <conditionalFormatting sqref="S367">
    <cfRule type="cellIs" dxfId="297" priority="306" stopIfTrue="1" operator="equal">
      <formula>"×"</formula>
    </cfRule>
  </conditionalFormatting>
  <conditionalFormatting sqref="S369">
    <cfRule type="cellIs" dxfId="296" priority="305" stopIfTrue="1" operator="equal">
      <formula>"×"</formula>
    </cfRule>
  </conditionalFormatting>
  <conditionalFormatting sqref="S370">
    <cfRule type="cellIs" dxfId="295" priority="304" stopIfTrue="1" operator="equal">
      <formula>"×"</formula>
    </cfRule>
  </conditionalFormatting>
  <conditionalFormatting sqref="S371">
    <cfRule type="cellIs" dxfId="294" priority="303" stopIfTrue="1" operator="equal">
      <formula>"×"</formula>
    </cfRule>
  </conditionalFormatting>
  <conditionalFormatting sqref="S372">
    <cfRule type="cellIs" dxfId="293" priority="302" stopIfTrue="1" operator="equal">
      <formula>"×"</formula>
    </cfRule>
  </conditionalFormatting>
  <conditionalFormatting sqref="S378">
    <cfRule type="cellIs" dxfId="292" priority="300" stopIfTrue="1" operator="equal">
      <formula>"×"</formula>
    </cfRule>
  </conditionalFormatting>
  <conditionalFormatting sqref="S384">
    <cfRule type="cellIs" dxfId="291" priority="297" operator="equal">
      <formula>"×"</formula>
    </cfRule>
    <cfRule type="cellIs" dxfId="290" priority="298" operator="equal">
      <formula>""</formula>
    </cfRule>
  </conditionalFormatting>
  <conditionalFormatting sqref="S387">
    <cfRule type="cellIs" dxfId="289" priority="295" stopIfTrue="1" operator="equal">
      <formula>"×"</formula>
    </cfRule>
  </conditionalFormatting>
  <conditionalFormatting sqref="S392">
    <cfRule type="cellIs" dxfId="288" priority="293" operator="equal">
      <formula>"×"</formula>
    </cfRule>
    <cfRule type="cellIs" dxfId="287" priority="294" operator="equal">
      <formula>""</formula>
    </cfRule>
  </conditionalFormatting>
  <conditionalFormatting sqref="S390">
    <cfRule type="cellIs" dxfId="286" priority="292" stopIfTrue="1" operator="equal">
      <formula>"×"</formula>
    </cfRule>
  </conditionalFormatting>
  <conditionalFormatting sqref="S395">
    <cfRule type="cellIs" dxfId="285" priority="290" operator="equal">
      <formula>"×"</formula>
    </cfRule>
    <cfRule type="cellIs" dxfId="284" priority="291" operator="equal">
      <formula>""</formula>
    </cfRule>
  </conditionalFormatting>
  <conditionalFormatting sqref="S394">
    <cfRule type="cellIs" dxfId="283" priority="289" stopIfTrue="1" operator="equal">
      <formula>"×"</formula>
    </cfRule>
  </conditionalFormatting>
  <conditionalFormatting sqref="S398">
    <cfRule type="cellIs" dxfId="282" priority="288" stopIfTrue="1" operator="equal">
      <formula>"×"</formula>
    </cfRule>
  </conditionalFormatting>
  <conditionalFormatting sqref="S401">
    <cfRule type="cellIs" dxfId="281" priority="286" operator="equal">
      <formula>"×"</formula>
    </cfRule>
    <cfRule type="cellIs" dxfId="280" priority="287" operator="equal">
      <formula>""</formula>
    </cfRule>
  </conditionalFormatting>
  <conditionalFormatting sqref="S402">
    <cfRule type="cellIs" dxfId="279" priority="284" operator="equal">
      <formula>"×"</formula>
    </cfRule>
    <cfRule type="cellIs" dxfId="278" priority="285" operator="equal">
      <formula>""</formula>
    </cfRule>
  </conditionalFormatting>
  <conditionalFormatting sqref="S404">
    <cfRule type="cellIs" dxfId="277" priority="282" operator="equal">
      <formula>"×"</formula>
    </cfRule>
    <cfRule type="cellIs" dxfId="276" priority="283" operator="equal">
      <formula>""</formula>
    </cfRule>
  </conditionalFormatting>
  <conditionalFormatting sqref="S407">
    <cfRule type="cellIs" dxfId="275" priority="280" operator="equal">
      <formula>"×"</formula>
    </cfRule>
    <cfRule type="cellIs" dxfId="274" priority="281" operator="equal">
      <formula>""</formula>
    </cfRule>
  </conditionalFormatting>
  <conditionalFormatting sqref="S409">
    <cfRule type="cellIs" dxfId="273" priority="278" operator="equal">
      <formula>"×"</formula>
    </cfRule>
    <cfRule type="cellIs" dxfId="272" priority="279" operator="equal">
      <formula>""</formula>
    </cfRule>
  </conditionalFormatting>
  <conditionalFormatting sqref="S411">
    <cfRule type="cellIs" dxfId="271" priority="277" stopIfTrue="1" operator="equal">
      <formula>"×"</formula>
    </cfRule>
  </conditionalFormatting>
  <conditionalFormatting sqref="S413">
    <cfRule type="cellIs" dxfId="270" priority="276" stopIfTrue="1" operator="equal">
      <formula>"×"</formula>
    </cfRule>
  </conditionalFormatting>
  <conditionalFormatting sqref="S416">
    <cfRule type="cellIs" dxfId="269" priority="275" stopIfTrue="1" operator="equal">
      <formula>"×"</formula>
    </cfRule>
  </conditionalFormatting>
  <conditionalFormatting sqref="S417">
    <cfRule type="cellIs" dxfId="268" priority="274" stopIfTrue="1" operator="equal">
      <formula>"×"</formula>
    </cfRule>
  </conditionalFormatting>
  <conditionalFormatting sqref="S418">
    <cfRule type="cellIs" dxfId="267" priority="273" stopIfTrue="1" operator="equal">
      <formula>"×"</formula>
    </cfRule>
  </conditionalFormatting>
  <conditionalFormatting sqref="S419">
    <cfRule type="cellIs" dxfId="266" priority="272" stopIfTrue="1" operator="equal">
      <formula>"×"</formula>
    </cfRule>
  </conditionalFormatting>
  <conditionalFormatting sqref="S426">
    <cfRule type="cellIs" dxfId="265" priority="271" stopIfTrue="1" operator="equal">
      <formula>"×"</formula>
    </cfRule>
  </conditionalFormatting>
  <conditionalFormatting sqref="S423">
    <cfRule type="cellIs" dxfId="264" priority="269" operator="equal">
      <formula>"×"</formula>
    </cfRule>
    <cfRule type="cellIs" dxfId="263" priority="270" operator="equal">
      <formula>""</formula>
    </cfRule>
  </conditionalFormatting>
  <conditionalFormatting sqref="S424">
    <cfRule type="cellIs" dxfId="262" priority="267" operator="equal">
      <formula>"×"</formula>
    </cfRule>
    <cfRule type="cellIs" dxfId="261" priority="268" operator="equal">
      <formula>""</formula>
    </cfRule>
  </conditionalFormatting>
  <conditionalFormatting sqref="S425">
    <cfRule type="cellIs" dxfId="260" priority="265" operator="equal">
      <formula>"×"</formula>
    </cfRule>
    <cfRule type="cellIs" dxfId="259" priority="266" operator="equal">
      <formula>""</formula>
    </cfRule>
  </conditionalFormatting>
  <conditionalFormatting sqref="S438">
    <cfRule type="cellIs" dxfId="258" priority="264" stopIfTrue="1" operator="equal">
      <formula>"×"</formula>
    </cfRule>
  </conditionalFormatting>
  <conditionalFormatting sqref="S439">
    <cfRule type="cellIs" dxfId="257" priority="263" stopIfTrue="1" operator="equal">
      <formula>"×"</formula>
    </cfRule>
  </conditionalFormatting>
  <conditionalFormatting sqref="S440">
    <cfRule type="cellIs" dxfId="256" priority="262" stopIfTrue="1" operator="equal">
      <formula>"×"</formula>
    </cfRule>
  </conditionalFormatting>
  <conditionalFormatting sqref="S441">
    <cfRule type="cellIs" dxfId="255" priority="261" stopIfTrue="1" operator="equal">
      <formula>"×"</formula>
    </cfRule>
  </conditionalFormatting>
  <conditionalFormatting sqref="S442">
    <cfRule type="cellIs" dxfId="254" priority="260" stopIfTrue="1" operator="equal">
      <formula>"×"</formula>
    </cfRule>
  </conditionalFormatting>
  <conditionalFormatting sqref="S429">
    <cfRule type="cellIs" dxfId="253" priority="259" stopIfTrue="1" operator="equal">
      <formula>"×"</formula>
    </cfRule>
  </conditionalFormatting>
  <conditionalFormatting sqref="S431">
    <cfRule type="cellIs" dxfId="252" priority="258" stopIfTrue="1" operator="equal">
      <formula>"×"</formula>
    </cfRule>
  </conditionalFormatting>
  <conditionalFormatting sqref="S432">
    <cfRule type="cellIs" dxfId="251" priority="257" stopIfTrue="1" operator="equal">
      <formula>"×"</formula>
    </cfRule>
  </conditionalFormatting>
  <conditionalFormatting sqref="S433">
    <cfRule type="cellIs" dxfId="250" priority="256" stopIfTrue="1" operator="equal">
      <formula>"×"</formula>
    </cfRule>
  </conditionalFormatting>
  <conditionalFormatting sqref="S434">
    <cfRule type="cellIs" dxfId="249" priority="255" stopIfTrue="1" operator="equal">
      <formula>"×"</formula>
    </cfRule>
  </conditionalFormatting>
  <conditionalFormatting sqref="S435">
    <cfRule type="cellIs" dxfId="248" priority="254" stopIfTrue="1" operator="equal">
      <formula>"×"</formula>
    </cfRule>
  </conditionalFormatting>
  <conditionalFormatting sqref="S446">
    <cfRule type="cellIs" dxfId="247" priority="253" stopIfTrue="1" operator="equal">
      <formula>"×"</formula>
    </cfRule>
  </conditionalFormatting>
  <conditionalFormatting sqref="S459">
    <cfRule type="cellIs" dxfId="246" priority="243" stopIfTrue="1" operator="equal">
      <formula>"×"</formula>
    </cfRule>
  </conditionalFormatting>
  <conditionalFormatting sqref="S447">
    <cfRule type="cellIs" dxfId="245" priority="252" stopIfTrue="1" operator="equal">
      <formula>"×"</formula>
    </cfRule>
  </conditionalFormatting>
  <conditionalFormatting sqref="S448">
    <cfRule type="cellIs" dxfId="244" priority="251" stopIfTrue="1" operator="equal">
      <formula>"×"</formula>
    </cfRule>
  </conditionalFormatting>
  <conditionalFormatting sqref="S451">
    <cfRule type="cellIs" dxfId="243" priority="250" stopIfTrue="1" operator="equal">
      <formula>"×"</formula>
    </cfRule>
  </conditionalFormatting>
  <conditionalFormatting sqref="S452">
    <cfRule type="cellIs" dxfId="242" priority="249" stopIfTrue="1" operator="equal">
      <formula>"×"</formula>
    </cfRule>
  </conditionalFormatting>
  <conditionalFormatting sqref="S453">
    <cfRule type="cellIs" dxfId="241" priority="248" stopIfTrue="1" operator="equal">
      <formula>"×"</formula>
    </cfRule>
  </conditionalFormatting>
  <conditionalFormatting sqref="S454">
    <cfRule type="cellIs" dxfId="240" priority="247" stopIfTrue="1" operator="equal">
      <formula>"×"</formula>
    </cfRule>
  </conditionalFormatting>
  <conditionalFormatting sqref="S456">
    <cfRule type="cellIs" dxfId="239" priority="246" stopIfTrue="1" operator="equal">
      <formula>"×"</formula>
    </cfRule>
  </conditionalFormatting>
  <conditionalFormatting sqref="S457">
    <cfRule type="cellIs" dxfId="238" priority="245" stopIfTrue="1" operator="equal">
      <formula>"×"</formula>
    </cfRule>
  </conditionalFormatting>
  <conditionalFormatting sqref="S458">
    <cfRule type="cellIs" dxfId="237" priority="244" stopIfTrue="1" operator="equal">
      <formula>"×"</formula>
    </cfRule>
  </conditionalFormatting>
  <conditionalFormatting sqref="S461">
    <cfRule type="cellIs" dxfId="236" priority="242" stopIfTrue="1" operator="equal">
      <formula>"×"</formula>
    </cfRule>
  </conditionalFormatting>
  <conditionalFormatting sqref="S462">
    <cfRule type="cellIs" dxfId="235" priority="241" stopIfTrue="1" operator="equal">
      <formula>"×"</formula>
    </cfRule>
  </conditionalFormatting>
  <conditionalFormatting sqref="S464">
    <cfRule type="cellIs" dxfId="234" priority="240" stopIfTrue="1" operator="equal">
      <formula>"×"</formula>
    </cfRule>
  </conditionalFormatting>
  <conditionalFormatting sqref="S465">
    <cfRule type="cellIs" dxfId="233" priority="239" stopIfTrue="1" operator="equal">
      <formula>"×"</formula>
    </cfRule>
  </conditionalFormatting>
  <conditionalFormatting sqref="S467">
    <cfRule type="cellIs" dxfId="232" priority="238" stopIfTrue="1" operator="equal">
      <formula>"×"</formula>
    </cfRule>
  </conditionalFormatting>
  <conditionalFormatting sqref="S470">
    <cfRule type="cellIs" dxfId="231" priority="237" stopIfTrue="1" operator="equal">
      <formula>"×"</formula>
    </cfRule>
  </conditionalFormatting>
  <conditionalFormatting sqref="S471">
    <cfRule type="cellIs" dxfId="230" priority="236" stopIfTrue="1" operator="equal">
      <formula>"×"</formula>
    </cfRule>
  </conditionalFormatting>
  <conditionalFormatting sqref="S472">
    <cfRule type="cellIs" dxfId="229" priority="235" stopIfTrue="1" operator="equal">
      <formula>"×"</formula>
    </cfRule>
  </conditionalFormatting>
  <conditionalFormatting sqref="S473">
    <cfRule type="cellIs" dxfId="228" priority="234" stopIfTrue="1" operator="equal">
      <formula>"×"</formula>
    </cfRule>
  </conditionalFormatting>
  <conditionalFormatting sqref="S476">
    <cfRule type="cellIs" dxfId="227" priority="233" stopIfTrue="1" operator="equal">
      <formula>"×"</formula>
    </cfRule>
  </conditionalFormatting>
  <conditionalFormatting sqref="S477">
    <cfRule type="cellIs" dxfId="226" priority="232" stopIfTrue="1" operator="equal">
      <formula>"×"</formula>
    </cfRule>
  </conditionalFormatting>
  <conditionalFormatting sqref="S479">
    <cfRule type="cellIs" dxfId="225" priority="231" stopIfTrue="1" operator="equal">
      <formula>"×"</formula>
    </cfRule>
  </conditionalFormatting>
  <conditionalFormatting sqref="S480">
    <cfRule type="cellIs" dxfId="224" priority="230" stopIfTrue="1" operator="equal">
      <formula>"×"</formula>
    </cfRule>
  </conditionalFormatting>
  <conditionalFormatting sqref="S482">
    <cfRule type="cellIs" dxfId="223" priority="229" stopIfTrue="1" operator="equal">
      <formula>"×"</formula>
    </cfRule>
  </conditionalFormatting>
  <conditionalFormatting sqref="S483">
    <cfRule type="cellIs" dxfId="222" priority="228" stopIfTrue="1" operator="equal">
      <formula>"×"</formula>
    </cfRule>
  </conditionalFormatting>
  <conditionalFormatting sqref="S484">
    <cfRule type="cellIs" dxfId="221" priority="227" stopIfTrue="1" operator="equal">
      <formula>"×"</formula>
    </cfRule>
  </conditionalFormatting>
  <conditionalFormatting sqref="S485">
    <cfRule type="cellIs" dxfId="220" priority="226" stopIfTrue="1" operator="equal">
      <formula>"×"</formula>
    </cfRule>
  </conditionalFormatting>
  <conditionalFormatting sqref="S486">
    <cfRule type="cellIs" dxfId="219" priority="225" stopIfTrue="1" operator="equal">
      <formula>"×"</formula>
    </cfRule>
  </conditionalFormatting>
  <conditionalFormatting sqref="S488">
    <cfRule type="cellIs" dxfId="218" priority="224" stopIfTrue="1" operator="equal">
      <formula>"×"</formula>
    </cfRule>
  </conditionalFormatting>
  <conditionalFormatting sqref="S489">
    <cfRule type="cellIs" dxfId="217" priority="223" stopIfTrue="1" operator="equal">
      <formula>"×"</formula>
    </cfRule>
  </conditionalFormatting>
  <conditionalFormatting sqref="S491">
    <cfRule type="cellIs" dxfId="216" priority="222" stopIfTrue="1" operator="equal">
      <formula>"×"</formula>
    </cfRule>
  </conditionalFormatting>
  <conditionalFormatting sqref="S492">
    <cfRule type="cellIs" dxfId="215" priority="221" stopIfTrue="1" operator="equal">
      <formula>"×"</formula>
    </cfRule>
  </conditionalFormatting>
  <conditionalFormatting sqref="S493">
    <cfRule type="cellIs" dxfId="214" priority="220" stopIfTrue="1" operator="equal">
      <formula>"×"</formula>
    </cfRule>
  </conditionalFormatting>
  <conditionalFormatting sqref="S494">
    <cfRule type="cellIs" dxfId="213" priority="219" stopIfTrue="1" operator="equal">
      <formula>"×"</formula>
    </cfRule>
  </conditionalFormatting>
  <conditionalFormatting sqref="S495">
    <cfRule type="cellIs" dxfId="212" priority="218" stopIfTrue="1" operator="equal">
      <formula>"×"</formula>
    </cfRule>
  </conditionalFormatting>
  <conditionalFormatting sqref="S496">
    <cfRule type="cellIs" dxfId="211" priority="217" stopIfTrue="1" operator="equal">
      <formula>"×"</formula>
    </cfRule>
  </conditionalFormatting>
  <conditionalFormatting sqref="S497">
    <cfRule type="cellIs" dxfId="210" priority="216" stopIfTrue="1" operator="equal">
      <formula>"×"</formula>
    </cfRule>
  </conditionalFormatting>
  <conditionalFormatting sqref="S498">
    <cfRule type="cellIs" dxfId="209" priority="215" stopIfTrue="1" operator="equal">
      <formula>"×"</formula>
    </cfRule>
  </conditionalFormatting>
  <conditionalFormatting sqref="S499">
    <cfRule type="cellIs" dxfId="208" priority="214" stopIfTrue="1" operator="equal">
      <formula>"×"</formula>
    </cfRule>
  </conditionalFormatting>
  <conditionalFormatting sqref="S502">
    <cfRule type="cellIs" dxfId="207" priority="213" stopIfTrue="1" operator="equal">
      <formula>"×"</formula>
    </cfRule>
  </conditionalFormatting>
  <conditionalFormatting sqref="S504">
    <cfRule type="cellIs" dxfId="206" priority="212" stopIfTrue="1" operator="equal">
      <formula>"×"</formula>
    </cfRule>
  </conditionalFormatting>
  <conditionalFormatting sqref="S507">
    <cfRule type="cellIs" dxfId="205" priority="211" stopIfTrue="1" operator="equal">
      <formula>"×"</formula>
    </cfRule>
  </conditionalFormatting>
  <conditionalFormatting sqref="S508">
    <cfRule type="cellIs" dxfId="204" priority="210" stopIfTrue="1" operator="equal">
      <formula>"×"</formula>
    </cfRule>
  </conditionalFormatting>
  <conditionalFormatting sqref="S509">
    <cfRule type="cellIs" dxfId="203" priority="209" stopIfTrue="1" operator="equal">
      <formula>"×"</formula>
    </cfRule>
  </conditionalFormatting>
  <conditionalFormatting sqref="S510">
    <cfRule type="cellIs" dxfId="202" priority="208" stopIfTrue="1" operator="equal">
      <formula>"×"</formula>
    </cfRule>
  </conditionalFormatting>
  <conditionalFormatting sqref="S511">
    <cfRule type="cellIs" dxfId="201" priority="207" stopIfTrue="1" operator="equal">
      <formula>"×"</formula>
    </cfRule>
  </conditionalFormatting>
  <conditionalFormatting sqref="S515">
    <cfRule type="cellIs" dxfId="200" priority="204" operator="equal">
      <formula>"×"</formula>
    </cfRule>
    <cfRule type="cellIs" dxfId="199" priority="205" operator="equal">
      <formula>""</formula>
    </cfRule>
  </conditionalFormatting>
  <conditionalFormatting sqref="S516">
    <cfRule type="cellIs" dxfId="198" priority="202" operator="equal">
      <formula>"×"</formula>
    </cfRule>
    <cfRule type="cellIs" dxfId="197" priority="203" operator="equal">
      <formula>""</formula>
    </cfRule>
  </conditionalFormatting>
  <conditionalFormatting sqref="S517">
    <cfRule type="cellIs" dxfId="196" priority="200" operator="equal">
      <formula>"×"</formula>
    </cfRule>
    <cfRule type="cellIs" dxfId="195" priority="201" operator="equal">
      <formula>""</formula>
    </cfRule>
  </conditionalFormatting>
  <conditionalFormatting sqref="S518">
    <cfRule type="cellIs" dxfId="194" priority="199" stopIfTrue="1" operator="equal">
      <formula>"×"</formula>
    </cfRule>
  </conditionalFormatting>
  <conditionalFormatting sqref="S520">
    <cfRule type="cellIs" dxfId="193" priority="197" stopIfTrue="1" operator="equal">
      <formula>"×"</formula>
    </cfRule>
  </conditionalFormatting>
  <conditionalFormatting sqref="S529">
    <cfRule type="cellIs" dxfId="192" priority="193" stopIfTrue="1" operator="equal">
      <formula>"×"</formula>
    </cfRule>
  </conditionalFormatting>
  <conditionalFormatting sqref="S523">
    <cfRule type="cellIs" dxfId="191" priority="196" stopIfTrue="1" operator="equal">
      <formula>"×"</formula>
    </cfRule>
  </conditionalFormatting>
  <conditionalFormatting sqref="S527">
    <cfRule type="cellIs" dxfId="190" priority="194" stopIfTrue="1" operator="equal">
      <formula>"×"</formula>
    </cfRule>
  </conditionalFormatting>
  <conditionalFormatting sqref="S534">
    <cfRule type="cellIs" dxfId="189" priority="192" stopIfTrue="1" operator="equal">
      <formula>"×"</formula>
    </cfRule>
  </conditionalFormatting>
  <conditionalFormatting sqref="S535">
    <cfRule type="cellIs" dxfId="188" priority="191" stopIfTrue="1" operator="equal">
      <formula>"×"</formula>
    </cfRule>
  </conditionalFormatting>
  <conditionalFormatting sqref="S538">
    <cfRule type="cellIs" dxfId="187" priority="190" stopIfTrue="1" operator="equal">
      <formula>"×"</formula>
    </cfRule>
  </conditionalFormatting>
  <conditionalFormatting sqref="S540">
    <cfRule type="cellIs" dxfId="186" priority="189" stopIfTrue="1" operator="equal">
      <formula>"×"</formula>
    </cfRule>
  </conditionalFormatting>
  <conditionalFormatting sqref="S541">
    <cfRule type="cellIs" dxfId="185" priority="188" stopIfTrue="1" operator="equal">
      <formula>"×"</formula>
    </cfRule>
  </conditionalFormatting>
  <conditionalFormatting sqref="S543">
    <cfRule type="cellIs" dxfId="184" priority="187" stopIfTrue="1" operator="equal">
      <formula>"×"</formula>
    </cfRule>
  </conditionalFormatting>
  <conditionalFormatting sqref="S544">
    <cfRule type="cellIs" dxfId="183" priority="186" stopIfTrue="1" operator="equal">
      <formula>"×"</formula>
    </cfRule>
  </conditionalFormatting>
  <conditionalFormatting sqref="S545">
    <cfRule type="cellIs" dxfId="182" priority="185" stopIfTrue="1" operator="equal">
      <formula>"×"</formula>
    </cfRule>
  </conditionalFormatting>
  <conditionalFormatting sqref="S547">
    <cfRule type="cellIs" dxfId="181" priority="184" stopIfTrue="1" operator="equal">
      <formula>"×"</formula>
    </cfRule>
  </conditionalFormatting>
  <conditionalFormatting sqref="S548">
    <cfRule type="cellIs" dxfId="180" priority="183" stopIfTrue="1" operator="equal">
      <formula>"×"</formula>
    </cfRule>
  </conditionalFormatting>
  <conditionalFormatting sqref="S552">
    <cfRule type="cellIs" dxfId="179" priority="182" stopIfTrue="1" operator="equal">
      <formula>"×"</formula>
    </cfRule>
  </conditionalFormatting>
  <conditionalFormatting sqref="S553">
    <cfRule type="cellIs" dxfId="178" priority="181" stopIfTrue="1" operator="equal">
      <formula>"×"</formula>
    </cfRule>
  </conditionalFormatting>
  <conditionalFormatting sqref="S554">
    <cfRule type="cellIs" dxfId="177" priority="180" stopIfTrue="1" operator="equal">
      <formula>"×"</formula>
    </cfRule>
  </conditionalFormatting>
  <conditionalFormatting sqref="S555">
    <cfRule type="cellIs" dxfId="176" priority="179" stopIfTrue="1" operator="equal">
      <formula>"×"</formula>
    </cfRule>
  </conditionalFormatting>
  <conditionalFormatting sqref="S556">
    <cfRule type="cellIs" dxfId="175" priority="178" stopIfTrue="1" operator="equal">
      <formula>"×"</formula>
    </cfRule>
  </conditionalFormatting>
  <conditionalFormatting sqref="S562">
    <cfRule type="cellIs" dxfId="174" priority="177" stopIfTrue="1" operator="equal">
      <formula>"×"</formula>
    </cfRule>
  </conditionalFormatting>
  <conditionalFormatting sqref="S563">
    <cfRule type="cellIs" dxfId="173" priority="176" stopIfTrue="1" operator="equal">
      <formula>"×"</formula>
    </cfRule>
  </conditionalFormatting>
  <conditionalFormatting sqref="S564">
    <cfRule type="cellIs" dxfId="172" priority="175" stopIfTrue="1" operator="equal">
      <formula>"×"</formula>
    </cfRule>
  </conditionalFormatting>
  <conditionalFormatting sqref="S566">
    <cfRule type="cellIs" dxfId="171" priority="173" operator="equal">
      <formula>"×"</formula>
    </cfRule>
    <cfRule type="cellIs" dxfId="170" priority="174" operator="equal">
      <formula>""</formula>
    </cfRule>
  </conditionalFormatting>
  <conditionalFormatting sqref="S567">
    <cfRule type="cellIs" dxfId="169" priority="171" operator="equal">
      <formula>"×"</formula>
    </cfRule>
    <cfRule type="cellIs" dxfId="168" priority="172" operator="equal">
      <formula>""</formula>
    </cfRule>
  </conditionalFormatting>
  <conditionalFormatting sqref="S570">
    <cfRule type="cellIs" dxfId="167" priority="170" stopIfTrue="1" operator="equal">
      <formula>"×"</formula>
    </cfRule>
  </conditionalFormatting>
  <conditionalFormatting sqref="S571">
    <cfRule type="cellIs" dxfId="166" priority="169" stopIfTrue="1" operator="equal">
      <formula>"×"</formula>
    </cfRule>
  </conditionalFormatting>
  <conditionalFormatting sqref="S576">
    <cfRule type="cellIs" dxfId="165" priority="168" stopIfTrue="1" operator="equal">
      <formula>"×"</formula>
    </cfRule>
  </conditionalFormatting>
  <conditionalFormatting sqref="S577">
    <cfRule type="cellIs" dxfId="164" priority="167" stopIfTrue="1" operator="equal">
      <formula>"×"</formula>
    </cfRule>
  </conditionalFormatting>
  <conditionalFormatting sqref="S582">
    <cfRule type="cellIs" dxfId="163" priority="166" stopIfTrue="1" operator="equal">
      <formula>"×"</formula>
    </cfRule>
  </conditionalFormatting>
  <conditionalFormatting sqref="S583">
    <cfRule type="cellIs" dxfId="162" priority="165" stopIfTrue="1" operator="equal">
      <formula>"×"</formula>
    </cfRule>
  </conditionalFormatting>
  <conditionalFormatting sqref="S585">
    <cfRule type="cellIs" dxfId="161" priority="164" stopIfTrue="1" operator="equal">
      <formula>"×"</formula>
    </cfRule>
  </conditionalFormatting>
  <conditionalFormatting sqref="S586">
    <cfRule type="cellIs" dxfId="160" priority="163" stopIfTrue="1" operator="equal">
      <formula>"×"</formula>
    </cfRule>
  </conditionalFormatting>
  <conditionalFormatting sqref="S587">
    <cfRule type="cellIs" dxfId="159" priority="162" stopIfTrue="1" operator="equal">
      <formula>"×"</formula>
    </cfRule>
  </conditionalFormatting>
  <conditionalFormatting sqref="S588">
    <cfRule type="cellIs" dxfId="158" priority="161" stopIfTrue="1" operator="equal">
      <formula>"×"</formula>
    </cfRule>
  </conditionalFormatting>
  <conditionalFormatting sqref="S589">
    <cfRule type="cellIs" dxfId="157" priority="160" stopIfTrue="1" operator="equal">
      <formula>"×"</formula>
    </cfRule>
  </conditionalFormatting>
  <conditionalFormatting sqref="S602">
    <cfRule type="cellIs" dxfId="156" priority="150" stopIfTrue="1" operator="equal">
      <formula>"×"</formula>
    </cfRule>
  </conditionalFormatting>
  <conditionalFormatting sqref="S590">
    <cfRule type="cellIs" dxfId="155" priority="159" stopIfTrue="1" operator="equal">
      <formula>"×"</formula>
    </cfRule>
  </conditionalFormatting>
  <conditionalFormatting sqref="S591">
    <cfRule type="cellIs" dxfId="154" priority="158" stopIfTrue="1" operator="equal">
      <formula>"×"</formula>
    </cfRule>
  </conditionalFormatting>
  <conditionalFormatting sqref="S593">
    <cfRule type="cellIs" dxfId="153" priority="157" stopIfTrue="1" operator="equal">
      <formula>"×"</formula>
    </cfRule>
  </conditionalFormatting>
  <conditionalFormatting sqref="S595">
    <cfRule type="cellIs" dxfId="152" priority="156" stopIfTrue="1" operator="equal">
      <formula>"×"</formula>
    </cfRule>
  </conditionalFormatting>
  <conditionalFormatting sqref="S596">
    <cfRule type="cellIs" dxfId="151" priority="155" stopIfTrue="1" operator="equal">
      <formula>"×"</formula>
    </cfRule>
  </conditionalFormatting>
  <conditionalFormatting sqref="S597">
    <cfRule type="cellIs" dxfId="150" priority="154" stopIfTrue="1" operator="equal">
      <formula>"×"</formula>
    </cfRule>
  </conditionalFormatting>
  <conditionalFormatting sqref="S598">
    <cfRule type="cellIs" dxfId="149" priority="153" stopIfTrue="1" operator="equal">
      <formula>"×"</formula>
    </cfRule>
  </conditionalFormatting>
  <conditionalFormatting sqref="S599">
    <cfRule type="cellIs" dxfId="148" priority="152" stopIfTrue="1" operator="equal">
      <formula>"×"</formula>
    </cfRule>
  </conditionalFormatting>
  <conditionalFormatting sqref="S601">
    <cfRule type="cellIs" dxfId="147" priority="151" stopIfTrue="1" operator="equal">
      <formula>"×"</formula>
    </cfRule>
  </conditionalFormatting>
  <conditionalFormatting sqref="S607">
    <cfRule type="cellIs" dxfId="146" priority="149" stopIfTrue="1" operator="equal">
      <formula>"×"</formula>
    </cfRule>
  </conditionalFormatting>
  <conditionalFormatting sqref="S609">
    <cfRule type="cellIs" dxfId="145" priority="148" stopIfTrue="1" operator="equal">
      <formula>"×"</formula>
    </cfRule>
  </conditionalFormatting>
  <conditionalFormatting sqref="S610">
    <cfRule type="cellIs" dxfId="144" priority="147" stopIfTrue="1" operator="equal">
      <formula>"×"</formula>
    </cfRule>
  </conditionalFormatting>
  <conditionalFormatting sqref="S612">
    <cfRule type="cellIs" dxfId="143" priority="146" stopIfTrue="1" operator="equal">
      <formula>"×"</formula>
    </cfRule>
  </conditionalFormatting>
  <conditionalFormatting sqref="S613">
    <cfRule type="cellIs" dxfId="142" priority="145" stopIfTrue="1" operator="equal">
      <formula>"×"</formula>
    </cfRule>
  </conditionalFormatting>
  <conditionalFormatting sqref="S614">
    <cfRule type="cellIs" dxfId="141" priority="144" stopIfTrue="1" operator="equal">
      <formula>"×"</formula>
    </cfRule>
  </conditionalFormatting>
  <conditionalFormatting sqref="S616">
    <cfRule type="cellIs" dxfId="140" priority="143" stopIfTrue="1" operator="equal">
      <formula>"×"</formula>
    </cfRule>
  </conditionalFormatting>
  <conditionalFormatting sqref="S617">
    <cfRule type="cellIs" dxfId="139" priority="142" stopIfTrue="1" operator="equal">
      <formula>"×"</formula>
    </cfRule>
  </conditionalFormatting>
  <conditionalFormatting sqref="S618">
    <cfRule type="cellIs" dxfId="138" priority="141" stopIfTrue="1" operator="equal">
      <formula>"×"</formula>
    </cfRule>
  </conditionalFormatting>
  <conditionalFormatting sqref="S623">
    <cfRule type="cellIs" dxfId="137" priority="140" stopIfTrue="1" operator="equal">
      <formula>"×"</formula>
    </cfRule>
  </conditionalFormatting>
  <conditionalFormatting sqref="S574">
    <cfRule type="cellIs" dxfId="136" priority="139" stopIfTrue="1" operator="equal">
      <formula>"×"</formula>
    </cfRule>
  </conditionalFormatting>
  <conditionalFormatting sqref="S621">
    <cfRule type="cellIs" dxfId="135" priority="138" stopIfTrue="1" operator="equal">
      <formula>"×"</formula>
    </cfRule>
  </conditionalFormatting>
  <conditionalFormatting sqref="S627">
    <cfRule type="cellIs" dxfId="134" priority="137" operator="equal">
      <formula>"×"</formula>
    </cfRule>
  </conditionalFormatting>
  <conditionalFormatting sqref="S632">
    <cfRule type="cellIs" dxfId="133" priority="132" operator="equal">
      <formula>"×"</formula>
    </cfRule>
  </conditionalFormatting>
  <conditionalFormatting sqref="S635">
    <cfRule type="cellIs" dxfId="132" priority="131" operator="equal">
      <formula>"×"</formula>
    </cfRule>
  </conditionalFormatting>
  <conditionalFormatting sqref="S636">
    <cfRule type="cellIs" dxfId="131" priority="130" operator="equal">
      <formula>"×"</formula>
    </cfRule>
  </conditionalFormatting>
  <conditionalFormatting sqref="S637">
    <cfRule type="cellIs" dxfId="130" priority="129" operator="equal">
      <formula>"×"</formula>
    </cfRule>
  </conditionalFormatting>
  <conditionalFormatting sqref="S638">
    <cfRule type="cellIs" dxfId="129" priority="128" operator="equal">
      <formula>"×"</formula>
    </cfRule>
  </conditionalFormatting>
  <conditionalFormatting sqref="S639">
    <cfRule type="cellIs" dxfId="128" priority="127" operator="equal">
      <formula>"×"</formula>
    </cfRule>
  </conditionalFormatting>
  <conditionalFormatting sqref="S642">
    <cfRule type="cellIs" dxfId="127" priority="126" operator="equal">
      <formula>"×"</formula>
    </cfRule>
  </conditionalFormatting>
  <conditionalFormatting sqref="S645">
    <cfRule type="cellIs" dxfId="126" priority="125" operator="equal">
      <formula>"×"</formula>
    </cfRule>
  </conditionalFormatting>
  <conditionalFormatting sqref="S647">
    <cfRule type="cellIs" dxfId="125" priority="124" stopIfTrue="1" operator="equal">
      <formula>"×"</formula>
    </cfRule>
  </conditionalFormatting>
  <conditionalFormatting sqref="S650">
    <cfRule type="cellIs" dxfId="124" priority="123" operator="equal">
      <formula>"×"</formula>
    </cfRule>
  </conditionalFormatting>
  <conditionalFormatting sqref="S652">
    <cfRule type="cellIs" dxfId="123" priority="122" stopIfTrue="1" operator="equal">
      <formula>"×"</formula>
    </cfRule>
  </conditionalFormatting>
  <conditionalFormatting sqref="S655">
    <cfRule type="cellIs" dxfId="122" priority="121" operator="equal">
      <formula>"×"</formula>
    </cfRule>
  </conditionalFormatting>
  <conditionalFormatting sqref="S656">
    <cfRule type="cellIs" dxfId="121" priority="120" operator="equal">
      <formula>"×"</formula>
    </cfRule>
  </conditionalFormatting>
  <conditionalFormatting sqref="S657">
    <cfRule type="cellIs" dxfId="120" priority="119" stopIfTrue="1" operator="equal">
      <formula>"×"</formula>
    </cfRule>
  </conditionalFormatting>
  <conditionalFormatting sqref="S661">
    <cfRule type="cellIs" dxfId="119" priority="118" operator="equal">
      <formula>"×"</formula>
    </cfRule>
  </conditionalFormatting>
  <conditionalFormatting sqref="S664">
    <cfRule type="cellIs" dxfId="118" priority="117" operator="equal">
      <formula>"×"</formula>
    </cfRule>
  </conditionalFormatting>
  <conditionalFormatting sqref="S665">
    <cfRule type="cellIs" dxfId="117" priority="116" stopIfTrue="1" operator="equal">
      <formula>"×"</formula>
    </cfRule>
  </conditionalFormatting>
  <conditionalFormatting sqref="S670">
    <cfRule type="cellIs" dxfId="116" priority="115" operator="equal">
      <formula>"×"</formula>
    </cfRule>
  </conditionalFormatting>
  <conditionalFormatting sqref="S671">
    <cfRule type="cellIs" dxfId="115" priority="114" operator="equal">
      <formula>"×"</formula>
    </cfRule>
  </conditionalFormatting>
  <conditionalFormatting sqref="S673">
    <cfRule type="cellIs" dxfId="114" priority="113" operator="equal">
      <formula>"×"</formula>
    </cfRule>
  </conditionalFormatting>
  <conditionalFormatting sqref="S676">
    <cfRule type="cellIs" dxfId="113" priority="111" stopIfTrue="1" operator="equal">
      <formula>"×"</formula>
    </cfRule>
  </conditionalFormatting>
  <conditionalFormatting sqref="S682">
    <cfRule type="cellIs" dxfId="112" priority="109" operator="equal">
      <formula>"×"</formula>
    </cfRule>
    <cfRule type="cellIs" dxfId="111" priority="110" operator="equal">
      <formula>""</formula>
    </cfRule>
  </conditionalFormatting>
  <conditionalFormatting sqref="S686">
    <cfRule type="cellIs" dxfId="110" priority="107" operator="equal">
      <formula>"×"</formula>
    </cfRule>
    <cfRule type="cellIs" dxfId="109" priority="108" operator="equal">
      <formula>""</formula>
    </cfRule>
  </conditionalFormatting>
  <conditionalFormatting sqref="S683">
    <cfRule type="cellIs" dxfId="108" priority="106" stopIfTrue="1" operator="equal">
      <formula>"×"</formula>
    </cfRule>
  </conditionalFormatting>
  <conditionalFormatting sqref="S684">
    <cfRule type="cellIs" dxfId="107" priority="105" stopIfTrue="1" operator="equal">
      <formula>"×"</formula>
    </cfRule>
  </conditionalFormatting>
  <conditionalFormatting sqref="S687">
    <cfRule type="cellIs" dxfId="106" priority="104" stopIfTrue="1" operator="equal">
      <formula>"×"</formula>
    </cfRule>
  </conditionalFormatting>
  <conditionalFormatting sqref="S688">
    <cfRule type="cellIs" dxfId="105" priority="103" stopIfTrue="1" operator="equal">
      <formula>"×"</formula>
    </cfRule>
  </conditionalFormatting>
  <conditionalFormatting sqref="S689">
    <cfRule type="cellIs" dxfId="104" priority="102" stopIfTrue="1" operator="equal">
      <formula>"×"</formula>
    </cfRule>
  </conditionalFormatting>
  <conditionalFormatting sqref="S701">
    <cfRule type="cellIs" dxfId="103" priority="101" stopIfTrue="1" operator="equal">
      <formula>"×"</formula>
    </cfRule>
  </conditionalFormatting>
  <conditionalFormatting sqref="S705">
    <cfRule type="cellIs" dxfId="102" priority="100" stopIfTrue="1" operator="equal">
      <formula>"×"</formula>
    </cfRule>
  </conditionalFormatting>
  <conditionalFormatting sqref="S713">
    <cfRule type="cellIs" dxfId="101" priority="99" stopIfTrue="1" operator="equal">
      <formula>"×"</formula>
    </cfRule>
  </conditionalFormatting>
  <conditionalFormatting sqref="S722">
    <cfRule type="cellIs" dxfId="100" priority="98" stopIfTrue="1" operator="equal">
      <formula>"×"</formula>
    </cfRule>
  </conditionalFormatting>
  <conditionalFormatting sqref="S731">
    <cfRule type="cellIs" dxfId="99" priority="96" stopIfTrue="1" operator="equal">
      <formula>"×"</formula>
    </cfRule>
  </conditionalFormatting>
  <conditionalFormatting sqref="S727">
    <cfRule type="cellIs" dxfId="98" priority="97" stopIfTrue="1" operator="equal">
      <formula>"×"</formula>
    </cfRule>
  </conditionalFormatting>
  <conditionalFormatting sqref="S735">
    <cfRule type="cellIs" dxfId="97" priority="95" stopIfTrue="1" operator="equal">
      <formula>"×"</formula>
    </cfRule>
  </conditionalFormatting>
  <conditionalFormatting sqref="S738">
    <cfRule type="cellIs" dxfId="96" priority="94" stopIfTrue="1" operator="equal">
      <formula>"×"</formula>
    </cfRule>
  </conditionalFormatting>
  <conditionalFormatting sqref="S740">
    <cfRule type="cellIs" dxfId="95" priority="93" stopIfTrue="1" operator="equal">
      <formula>"×"</formula>
    </cfRule>
  </conditionalFormatting>
  <conditionalFormatting sqref="S741">
    <cfRule type="cellIs" dxfId="94" priority="92" stopIfTrue="1" operator="equal">
      <formula>"×"</formula>
    </cfRule>
  </conditionalFormatting>
  <conditionalFormatting sqref="S743">
    <cfRule type="cellIs" dxfId="93" priority="91" stopIfTrue="1" operator="equal">
      <formula>"×"</formula>
    </cfRule>
  </conditionalFormatting>
  <conditionalFormatting sqref="S744">
    <cfRule type="cellIs" dxfId="92" priority="90" stopIfTrue="1" operator="equal">
      <formula>"×"</formula>
    </cfRule>
  </conditionalFormatting>
  <conditionalFormatting sqref="S745">
    <cfRule type="cellIs" dxfId="91" priority="89" stopIfTrue="1" operator="equal">
      <formula>"×"</formula>
    </cfRule>
  </conditionalFormatting>
  <conditionalFormatting sqref="S746">
    <cfRule type="cellIs" dxfId="90" priority="88" stopIfTrue="1" operator="equal">
      <formula>"×"</formula>
    </cfRule>
  </conditionalFormatting>
  <conditionalFormatting sqref="S761">
    <cfRule type="cellIs" dxfId="89" priority="86" stopIfTrue="1" operator="equal">
      <formula>"×"</formula>
    </cfRule>
  </conditionalFormatting>
  <conditionalFormatting sqref="S762">
    <cfRule type="cellIs" dxfId="88" priority="85" stopIfTrue="1" operator="equal">
      <formula>"×"</formula>
    </cfRule>
  </conditionalFormatting>
  <conditionalFormatting sqref="S763">
    <cfRule type="cellIs" dxfId="87" priority="84" stopIfTrue="1" operator="equal">
      <formula>"×"</formula>
    </cfRule>
  </conditionalFormatting>
  <conditionalFormatting sqref="S764">
    <cfRule type="cellIs" dxfId="86" priority="83" stopIfTrue="1" operator="equal">
      <formula>"×"</formula>
    </cfRule>
  </conditionalFormatting>
  <conditionalFormatting sqref="S765">
    <cfRule type="cellIs" dxfId="85" priority="82" stopIfTrue="1" operator="equal">
      <formula>"×"</formula>
    </cfRule>
  </conditionalFormatting>
  <conditionalFormatting sqref="S748">
    <cfRule type="cellIs" dxfId="84" priority="81" stopIfTrue="1" operator="equal">
      <formula>"×"</formula>
    </cfRule>
  </conditionalFormatting>
  <conditionalFormatting sqref="S749">
    <cfRule type="cellIs" dxfId="83" priority="80" stopIfTrue="1" operator="equal">
      <formula>"×"</formula>
    </cfRule>
  </conditionalFormatting>
  <conditionalFormatting sqref="S750">
    <cfRule type="cellIs" dxfId="82" priority="79" stopIfTrue="1" operator="equal">
      <formula>"×"</formula>
    </cfRule>
  </conditionalFormatting>
  <conditionalFormatting sqref="S751">
    <cfRule type="cellIs" dxfId="81" priority="78" stopIfTrue="1" operator="equal">
      <formula>"×"</formula>
    </cfRule>
  </conditionalFormatting>
  <conditionalFormatting sqref="S752">
    <cfRule type="cellIs" dxfId="80" priority="77" stopIfTrue="1" operator="equal">
      <formula>"×"</formula>
    </cfRule>
  </conditionalFormatting>
  <conditionalFormatting sqref="S753">
    <cfRule type="cellIs" dxfId="79" priority="76" stopIfTrue="1" operator="equal">
      <formula>"×"</formula>
    </cfRule>
  </conditionalFormatting>
  <conditionalFormatting sqref="S754">
    <cfRule type="cellIs" dxfId="78" priority="75" stopIfTrue="1" operator="equal">
      <formula>"×"</formula>
    </cfRule>
  </conditionalFormatting>
  <conditionalFormatting sqref="S755">
    <cfRule type="cellIs" dxfId="77" priority="74" stopIfTrue="1" operator="equal">
      <formula>"×"</formula>
    </cfRule>
  </conditionalFormatting>
  <conditionalFormatting sqref="S756">
    <cfRule type="cellIs" dxfId="76" priority="73" stopIfTrue="1" operator="equal">
      <formula>"×"</formula>
    </cfRule>
  </conditionalFormatting>
  <conditionalFormatting sqref="S760">
    <cfRule type="cellIs" dxfId="75" priority="69" stopIfTrue="1" operator="equal">
      <formula>"×"</formula>
    </cfRule>
  </conditionalFormatting>
  <conditionalFormatting sqref="S757">
    <cfRule type="cellIs" dxfId="74" priority="72" stopIfTrue="1" operator="equal">
      <formula>"×"</formula>
    </cfRule>
  </conditionalFormatting>
  <conditionalFormatting sqref="S758">
    <cfRule type="cellIs" dxfId="73" priority="71" stopIfTrue="1" operator="equal">
      <formula>"×"</formula>
    </cfRule>
  </conditionalFormatting>
  <conditionalFormatting sqref="S768">
    <cfRule type="cellIs" dxfId="72" priority="67" stopIfTrue="1" operator="equal">
      <formula>"×"</formula>
    </cfRule>
  </conditionalFormatting>
  <conditionalFormatting sqref="S759">
    <cfRule type="cellIs" dxfId="71" priority="70" stopIfTrue="1" operator="equal">
      <formula>"×"</formula>
    </cfRule>
  </conditionalFormatting>
  <conditionalFormatting sqref="S767">
    <cfRule type="cellIs" dxfId="70" priority="68" stopIfTrue="1" operator="equal">
      <formula>"×"</formula>
    </cfRule>
  </conditionalFormatting>
  <conditionalFormatting sqref="S770">
    <cfRule type="cellIs" dxfId="69" priority="66" operator="equal">
      <formula>"×"</formula>
    </cfRule>
  </conditionalFormatting>
  <conditionalFormatting sqref="S769">
    <cfRule type="cellIs" dxfId="68" priority="65" stopIfTrue="1" operator="equal">
      <formula>"×"</formula>
    </cfRule>
  </conditionalFormatting>
  <conditionalFormatting sqref="S772">
    <cfRule type="cellIs" dxfId="67" priority="64" stopIfTrue="1" operator="equal">
      <formula>"×"</formula>
    </cfRule>
  </conditionalFormatting>
  <conditionalFormatting sqref="S774">
    <cfRule type="cellIs" dxfId="66" priority="63" stopIfTrue="1" operator="equal">
      <formula>"×"</formula>
    </cfRule>
  </conditionalFormatting>
  <conditionalFormatting sqref="S775">
    <cfRule type="cellIs" dxfId="65" priority="62" stopIfTrue="1" operator="equal">
      <formula>"×"</formula>
    </cfRule>
  </conditionalFormatting>
  <conditionalFormatting sqref="S776">
    <cfRule type="cellIs" dxfId="64" priority="61" stopIfTrue="1" operator="equal">
      <formula>"×"</formula>
    </cfRule>
  </conditionalFormatting>
  <conditionalFormatting sqref="S777">
    <cfRule type="cellIs" dxfId="63" priority="60" stopIfTrue="1" operator="equal">
      <formula>"×"</formula>
    </cfRule>
  </conditionalFormatting>
  <conditionalFormatting sqref="S778">
    <cfRule type="cellIs" dxfId="62" priority="59" stopIfTrue="1" operator="equal">
      <formula>"×"</formula>
    </cfRule>
  </conditionalFormatting>
  <conditionalFormatting sqref="S787">
    <cfRule type="cellIs" dxfId="61" priority="57" operator="equal">
      <formula>"×"</formula>
    </cfRule>
    <cfRule type="cellIs" dxfId="60" priority="58" operator="equal">
      <formula>""</formula>
    </cfRule>
  </conditionalFormatting>
  <conditionalFormatting sqref="S786">
    <cfRule type="cellIs" dxfId="59" priority="53" stopIfTrue="1" operator="equal">
      <formula>"×"</formula>
    </cfRule>
  </conditionalFormatting>
  <conditionalFormatting sqref="S780">
    <cfRule type="cellIs" dxfId="58" priority="56" stopIfTrue="1" operator="equal">
      <formula>"×"</formula>
    </cfRule>
  </conditionalFormatting>
  <conditionalFormatting sqref="S782">
    <cfRule type="cellIs" dxfId="57" priority="55" stopIfTrue="1" operator="equal">
      <formula>"×"</formula>
    </cfRule>
  </conditionalFormatting>
  <conditionalFormatting sqref="S784">
    <cfRule type="cellIs" dxfId="56" priority="54" stopIfTrue="1" operator="equal">
      <formula>"×"</formula>
    </cfRule>
  </conditionalFormatting>
  <conditionalFormatting sqref="S803">
    <cfRule type="cellIs" dxfId="55" priority="51" operator="equal">
      <formula>"×"</formula>
    </cfRule>
    <cfRule type="cellIs" dxfId="54" priority="52" operator="equal">
      <formula>""</formula>
    </cfRule>
  </conditionalFormatting>
  <conditionalFormatting sqref="S804">
    <cfRule type="cellIs" dxfId="53" priority="49" operator="equal">
      <formula>"×"</formula>
    </cfRule>
    <cfRule type="cellIs" dxfId="52" priority="50" operator="equal">
      <formula>""</formula>
    </cfRule>
  </conditionalFormatting>
  <conditionalFormatting sqref="S805">
    <cfRule type="cellIs" dxfId="51" priority="47" operator="equal">
      <formula>"×"</formula>
    </cfRule>
    <cfRule type="cellIs" dxfId="50" priority="48" operator="equal">
      <formula>""</formula>
    </cfRule>
  </conditionalFormatting>
  <conditionalFormatting sqref="S790">
    <cfRule type="cellIs" dxfId="49" priority="46" stopIfTrue="1" operator="equal">
      <formula>"×"</formula>
    </cfRule>
  </conditionalFormatting>
  <conditionalFormatting sqref="S792">
    <cfRule type="cellIs" dxfId="48" priority="45" stopIfTrue="1" operator="equal">
      <formula>"×"</formula>
    </cfRule>
  </conditionalFormatting>
  <conditionalFormatting sqref="S795">
    <cfRule type="cellIs" dxfId="47" priority="44" stopIfTrue="1" operator="equal">
      <formula>"×"</formula>
    </cfRule>
  </conditionalFormatting>
  <conditionalFormatting sqref="S796">
    <cfRule type="cellIs" dxfId="46" priority="43" stopIfTrue="1" operator="equal">
      <formula>"×"</formula>
    </cfRule>
  </conditionalFormatting>
  <conditionalFormatting sqref="S797">
    <cfRule type="cellIs" dxfId="45" priority="42" stopIfTrue="1" operator="equal">
      <formula>"×"</formula>
    </cfRule>
  </conditionalFormatting>
  <conditionalFormatting sqref="S798">
    <cfRule type="cellIs" dxfId="44" priority="41" stopIfTrue="1" operator="equal">
      <formula>"×"</formula>
    </cfRule>
  </conditionalFormatting>
  <conditionalFormatting sqref="S799">
    <cfRule type="cellIs" dxfId="43" priority="40" stopIfTrue="1" operator="equal">
      <formula>"×"</formula>
    </cfRule>
  </conditionalFormatting>
  <conditionalFormatting sqref="S806">
    <cfRule type="cellIs" dxfId="42" priority="39" stopIfTrue="1" operator="equal">
      <formula>"×"</formula>
    </cfRule>
  </conditionalFormatting>
  <conditionalFormatting sqref="S47">
    <cfRule type="cellIs" dxfId="41" priority="37" operator="equal">
      <formula>"×"</formula>
    </cfRule>
    <cfRule type="cellIs" dxfId="40" priority="38" operator="equal">
      <formula>""</formula>
    </cfRule>
  </conditionalFormatting>
  <conditionalFormatting sqref="S154">
    <cfRule type="cellIs" dxfId="39" priority="33" operator="equal">
      <formula>"×"</formula>
    </cfRule>
    <cfRule type="cellIs" dxfId="38" priority="34" operator="equal">
      <formula>""</formula>
    </cfRule>
  </conditionalFormatting>
  <conditionalFormatting sqref="S155">
    <cfRule type="cellIs" dxfId="37" priority="31" operator="equal">
      <formula>"×"</formula>
    </cfRule>
    <cfRule type="cellIs" dxfId="36" priority="32" operator="equal">
      <formula>""</formula>
    </cfRule>
  </conditionalFormatting>
  <conditionalFormatting sqref="S138">
    <cfRule type="cellIs" dxfId="35" priority="29" operator="equal">
      <formula>"×"</formula>
    </cfRule>
    <cfRule type="cellIs" dxfId="34" priority="30" operator="equal">
      <formula>""</formula>
    </cfRule>
  </conditionalFormatting>
  <conditionalFormatting sqref="S140">
    <cfRule type="cellIs" dxfId="33" priority="27" operator="equal">
      <formula>"×"</formula>
    </cfRule>
    <cfRule type="cellIs" dxfId="32" priority="28" operator="equal">
      <formula>""</formula>
    </cfRule>
  </conditionalFormatting>
  <conditionalFormatting sqref="S151">
    <cfRule type="cellIs" dxfId="31" priority="25" operator="equal">
      <formula>"×"</formula>
    </cfRule>
    <cfRule type="cellIs" dxfId="30" priority="26" operator="equal">
      <formula>""</formula>
    </cfRule>
  </conditionalFormatting>
  <conditionalFormatting sqref="S630">
    <cfRule type="cellIs" dxfId="29" priority="23" operator="equal">
      <formula>"×"</formula>
    </cfRule>
    <cfRule type="cellIs" dxfId="28" priority="24" operator="equal">
      <formula>""</formula>
    </cfRule>
  </conditionalFormatting>
  <conditionalFormatting sqref="Q728:R728">
    <cfRule type="cellIs" dxfId="27" priority="22" stopIfTrue="1" operator="equal">
      <formula>"未入力あり"</formula>
    </cfRule>
  </conditionalFormatting>
  <conditionalFormatting sqref="Q127:R128">
    <cfRule type="cellIs" dxfId="26" priority="20" stopIfTrue="1" operator="equal">
      <formula>"未入力あり"</formula>
    </cfRule>
  </conditionalFormatting>
  <conditionalFormatting sqref="Q460:R460">
    <cfRule type="cellIs" dxfId="25" priority="19" stopIfTrue="1" operator="equal">
      <formula>"未入力あり"</formula>
    </cfRule>
  </conditionalFormatting>
  <conditionalFormatting sqref="Q646:R646">
    <cfRule type="cellIs" dxfId="24" priority="18" stopIfTrue="1" operator="equal">
      <formula>"未入力あり"</formula>
    </cfRule>
  </conditionalFormatting>
  <conditionalFormatting sqref="S646">
    <cfRule type="cellIs" dxfId="23" priority="17" operator="equal">
      <formula>"×"</formula>
    </cfRule>
  </conditionalFormatting>
  <conditionalFormatting sqref="Q382:R382">
    <cfRule type="cellIs" dxfId="22" priority="16" stopIfTrue="1" operator="equal">
      <formula>"未入力あり"</formula>
    </cfRule>
  </conditionalFormatting>
  <conditionalFormatting sqref="Q380:R380">
    <cfRule type="cellIs" dxfId="21" priority="15" stopIfTrue="1" operator="equal">
      <formula>"未入力あり"</formula>
    </cfRule>
  </conditionalFormatting>
  <conditionalFormatting sqref="Q381:R381">
    <cfRule type="cellIs" dxfId="20" priority="14" stopIfTrue="1" operator="equal">
      <formula>"未入力あり"</formula>
    </cfRule>
  </conditionalFormatting>
  <conditionalFormatting sqref="S381">
    <cfRule type="cellIs" dxfId="19" priority="12" operator="equal">
      <formula>"×"</formula>
    </cfRule>
    <cfRule type="cellIs" dxfId="18" priority="13" operator="equal">
      <formula>""</formula>
    </cfRule>
  </conditionalFormatting>
  <conditionalFormatting sqref="Q399:R399">
    <cfRule type="cellIs" dxfId="17" priority="11" stopIfTrue="1" operator="equal">
      <formula>"未入力あり"</formula>
    </cfRule>
  </conditionalFormatting>
  <conditionalFormatting sqref="Q234:R234">
    <cfRule type="cellIs" dxfId="16" priority="7" stopIfTrue="1" operator="equal">
      <formula>"未入力あり"</formula>
    </cfRule>
  </conditionalFormatting>
  <conditionalFormatting sqref="Q691:R691 Q693:R695">
    <cfRule type="cellIs" dxfId="15" priority="6" stopIfTrue="1" operator="equal">
      <formula>"未入力あり"</formula>
    </cfRule>
  </conditionalFormatting>
  <conditionalFormatting sqref="Q692:R692">
    <cfRule type="cellIs" dxfId="14" priority="5" stopIfTrue="1" operator="equal">
      <formula>"未入力あり"</formula>
    </cfRule>
  </conditionalFormatting>
  <conditionalFormatting sqref="Q374:R376">
    <cfRule type="cellIs" dxfId="13" priority="4" stopIfTrue="1" operator="equal">
      <formula>"未入力あり"</formula>
    </cfRule>
  </conditionalFormatting>
  <conditionalFormatting sqref="S376">
    <cfRule type="cellIs" dxfId="12" priority="1" stopIfTrue="1" operator="equal">
      <formula>"×"</formula>
    </cfRule>
  </conditionalFormatting>
  <conditionalFormatting sqref="S374">
    <cfRule type="cellIs" dxfId="11" priority="3" stopIfTrue="1" operator="equal">
      <formula>"×"</formula>
    </cfRule>
  </conditionalFormatting>
  <conditionalFormatting sqref="S375">
    <cfRule type="cellIs" dxfId="10" priority="2" stopIfTrue="1" operator="equal">
      <formula>"×"</formula>
    </cfRule>
  </conditionalFormatting>
  <dataValidations xWindow="1065" yWindow="723" count="14">
    <dataValidation type="list" allowBlank="1" showInputMessage="1" showErrorMessage="1" error="選択肢から選んでください" sqref="N523 N676 N394 N431:N435 N383 N520:N521 N705 N22 N526:N527 N202 N713 N782 N87:N88 N389:N390 N131:N132 N429 N582:N583 N665 N479:N480 N502 N214:N215 N426 N585:N591 N729 N250 N336:N337 N312:N314 N513 N623:N624 N518 N218:N221 N243:N244 N228:N230 N238:N240 N535 N507:N511 N37:N46 N110 N223:N225 N210 N795:N799 N411 N62 N121:N123 N117:N119 N607 N158:N159 N164 N169 N106:N108 N190 N196 N720:N722 N367 N65:N70 N364:N365 N547 N806 N683:N685 N504 N24:N27 N691 N380 N98 N114:N115 N112 N464:N465 N609:N610 N786 N616:N618 N79:N81 N83:N85 N612:N614 N416:N419 N647 N696:N698 N735 N339:N342 N49:N52 N738 N774:N778 N29:N33 N446:N448 N657 N451:N454 N476:N477 N784 N790 N144 N174 N184 N194 N200 N491:N499 N316:N320 N529 N792 N652 N75 N386:N387 N601:N603 N438:N442 N538:N545 N724 N324 N772 N780 N179 N301 N334 N687:N689 N378 N748:N760 N681 N308:N310 N421 N126 N467:N468 N482:N486 N488:N489 N576:N580 N701:N703 N330:N331 N552:N565 N743:N746 N345:N357 N571:N572 N593 N595:N599 N470:N473 N629 N413 N663 N100:N104 N801:N802 N136 N58:N60 N322 N740:N741 N90:N96 N731 N20 N634 N767:N769 N328 N727 N456:N459 N461:N462 N645 N398 N400 N232:N233 N369:N376">
      <formula1>"はい,いいえ"</formula1>
    </dataValidation>
    <dataValidation type="whole" imeMode="disabled" operator="greaterThanOrEqual" allowBlank="1" showInputMessage="1" showErrorMessage="1" error="整数を入力_x000d_" prompt="整数で入力_x000d_" sqref="N34:N35 N76 N48 N549:N551">
      <formula1>0</formula1>
    </dataValidation>
    <dataValidation type="list" allowBlank="1" showInputMessage="1" showErrorMessage="1" error="選択肢から選んでください" sqref="N71">
      <formula1>"医用原子力技術研究振興財団,その他,-"</formula1>
    </dataValidation>
    <dataValidation type="whole" imeMode="disabled" operator="greaterThanOrEqual" allowBlank="1" showInputMessage="1" showErrorMessage="1" prompt="整数で入力" sqref="N241 N180:N181 N178 N717:N718 N664 N157 N245:N249 N265:N267 N203 N788 N648 N653 N396 N699 N673:N675 N707:N711 N466 N474 N201 N770:N771 N658:N659 N666:N668 N677 N366 N211 N251 N257:N258 N260:N263 N714:N715 N302:N303 N305:N306 N145:N146 N160 N165 N170 N175:N176 N185:N187 N191 N195 N197 N655:N656 N137:N143 N148:N151 N153:N155 N162:N163 N167:N168 N172:N173 N183 N189 N193 N199 N206:N209 N627:N628 N630:N633 N635:N643 N650:N651 N661:N662 N670:N671 N646 N235:N237 N693:N695">
      <formula1>0</formula1>
    </dataValidation>
    <dataValidation type="custom" imeMode="disabled" allowBlank="1" showInputMessage="1" showErrorMessage="1" error="半角で入力してください" prompt="アドレスは、手入力せずにホームページからコピーしてください" sqref="O442 O447">
      <formula1>LEN(O442)=LENB(O442)</formula1>
    </dataValidation>
    <dataValidation allowBlank="1" showInputMessage="1" showErrorMessage="1" prompt="表紙シートの病院名を反映" sqref="L2"/>
    <dataValidation type="list" allowBlank="1" showInputMessage="1" showErrorMessage="1" error="選択肢から選んでください" sqref="N408">
      <formula1>"治験（企業主導・医師主導）についてはすべて配置しているが、研究者主導試験には配置していない, 治験（企業主導・医師主導）についてはすべて配置しており、研究者主導試験には一部配置している, 治験（企業主導・医師主導）、研究者主導試験についてすべて配置している, 配置してない"</formula1>
    </dataValidation>
    <dataValidation type="whole" imeMode="disabled" operator="greaterThanOrEqual" allowBlank="1" showInputMessage="1" showErrorMessage="1" error="整数を入力" prompt="整数で入力" sqref="N269:N272 N274:N278 N282:N288 N291:N295 N297:N299">
      <formula1>0</formula1>
    </dataValidation>
    <dataValidation allowBlank="1" showInputMessage="1" showErrorMessage="1" error="選択肢から選んでください" sqref="N568:O568 N524:O524"/>
    <dataValidation type="list" allowBlank="1" showInputMessage="1" showErrorMessage="1" error="選択肢から選んでください" sqref="N74 N47 N82 N129 N56 N63 N77 N423:N425 N566:N567 N53:N54 N682 N686 N787 N384 N395 N343 N404 N803:N805 N392 N407 N409 N515:N517 N222 N401:N402 N381">
      <formula1>"はい,いいえ,-"</formula1>
    </dataValidation>
    <dataValidation allowBlank="1" showDropDown="1" showInputMessage="1" showErrorMessage="1" error="選択肢から選んでください" sqref="N594"/>
    <dataValidation type="list" allowBlank="1" showInputMessage="1" showErrorMessage="1" error="選択肢から選んでください" sqref="N358:N362 N761:N765">
      <formula1>"自施設で対応,適切な機関に紹介,どちらでもない"</formula1>
    </dataValidation>
    <dataValidation type="list" allowBlank="1" showInputMessage="1" showErrorMessage="1" error="選択肢から選んでください" sqref="N534 N548 N570 N574 N621">
      <formula1>"単独で整備,連携により整備,いいえ"</formula1>
    </dataValidation>
    <dataValidation type="whole" allowBlank="1" showInputMessage="1" showErrorMessage="1" error="0~100の間で入力" prompt="0~100の間で入力" sqref="N36">
      <formula1>0</formula1>
      <formula2>100</formula2>
    </dataValidation>
  </dataValidations>
  <hyperlinks>
    <hyperlink ref="N23" location="'別紙2（専門とするがんの診療状況）'!A1" tooltip="別紙２に移動します" display="別紙2"/>
    <hyperlink ref="N16" location="'別紙1（満たしていない要件）'!A1" tooltip="別紙１に移動します" display="別紙1"/>
    <hyperlink ref="N622" location="'別紙2（専門とするがんの診療状況）'!A1" tooltip="別紙２に移動します" display="別紙2"/>
    <hyperlink ref="N537" location="'別紙2（専門とするがんの診療状況）'!Print_Area" tooltip="別紙２に移動します" display="別紙2"/>
    <hyperlink ref="N130" location="'別紙2（専門とするがんの診療状況）'!Print_Area" tooltip="別紙２に移動します" display="別紙2"/>
    <hyperlink ref="N109" location="'別紙４（緩和病棟）'!Print_Area" tooltip="別紙４に移動します" display="別紙4"/>
    <hyperlink ref="N113" location="'別紙５（地域緩和ケア連携体制）'!Print_Area" tooltip="別紙５に移動します" display="別紙5"/>
    <hyperlink ref="N120" location="'別紙６（地域パス）'!Print_Area" tooltip="別紙６に移動します" display="別紙6"/>
    <hyperlink ref="N124" location="'別紙７（地域連携カンファ開催状況）'!Print_Area" tooltip="別紙７に移動します" display="別紙7"/>
    <hyperlink ref="N205" location="'別紙８（緩和メンバー）'!Print_Area" tooltip="別紙８に移動します" display="別紙8"/>
    <hyperlink ref="N226" location="'別紙９（語り合うための場の設定状況）'!Print_Area" tooltip="別紙９に移動します" display="別紙9"/>
    <hyperlink ref="N234" location="'別紙14（連携協力体制）'!Print_Area" tooltip="別紙１４に移動します" display="別紙14"/>
    <hyperlink ref="N252" location="'別紙10（診療実績）'!Print_Area" tooltip="別紙１０に移動します" display="別紙10"/>
    <hyperlink ref="N326" location="'別紙11（相談内容）'!Print_Area" tooltip="別紙１１に移動します" display="別紙11"/>
    <hyperlink ref="N327" location="'別紙12（相談支援センター窓口）'!Print_Area" tooltip="別紙１２に移動します" display="別紙12"/>
    <hyperlink ref="N329" location="'別紙13（相談支援センター体制）'!Print_Area" tooltip="別紙１３に移動します" display="別紙13"/>
    <hyperlink ref="N332" location="'別紙14（連携協力体制）'!Print_Area" tooltip="別紙１４に移動します" display="別紙14"/>
    <hyperlink ref="N333" location="'別紙15（専門外来）'!Print_Area" tooltip="別紙１５に移動します" display="別紙15"/>
    <hyperlink ref="N368" location="'別紙16（院内がん登録）'!Print_Area" tooltip="別紙１６に移動します" display="別紙16"/>
    <hyperlink ref="N406" location="'別紙17（臨床試験・治験）'!Print_Area" tooltip="別紙１７に移動します" display="別紙17"/>
    <hyperlink ref="N412" location="'別紙18（PDCAサイクル）'!Print_Area" display="別紙18"/>
    <hyperlink ref="N420" location="'別紙19（医療安全）'!Print_Area" tooltip="別紙１９に移動します" display="別紙19"/>
    <hyperlink ref="N450" location="'別紙20（連携協議会体制）'!Print_Area" tooltip="別紙２０に移動します" display="別紙20"/>
    <hyperlink ref="N455" location="'別紙21（地域連携パス）'!Print_Area" tooltip="別紙２１に移動します" display="別紙21"/>
    <hyperlink ref="N478" location="'別紙22（がん患者カウンセリング）'!Print_Area" tooltip="別紙２２に移動します" display="別紙22"/>
    <hyperlink ref="N481" location="'別紙５（地域緩和ケア連携体制）'!Print_Area" tooltip="別紙５に移動します" display="別紙5"/>
    <hyperlink ref="N500" location="'別紙23（PCCメンバー）'!Print_Area" tooltip="別紙２３に移動します" display="別紙23"/>
    <hyperlink ref="N512" location="'別紙19（医療安全）'!Print_Area" tooltip="別紙１９に移動します" display="別紙19"/>
    <hyperlink ref="N525" location="'別紙24（集学的治療提供体制）'!Print_Area" tooltip="別紙２４に移動します" display="別紙24"/>
    <hyperlink ref="N528" location="'別紙25（連携診療体制）'!Print_Area" tooltip="別紙２５に移動します" display="別紙25"/>
    <hyperlink ref="N536" location="'別紙26（グループ指定の状況）'!Print_Area" tooltip="別紙２６に移動します" display="別紙26"/>
    <hyperlink ref="N546" location="'別紙27（人材交流計画）'!Print_Area" tooltip="別紙２７に移動します" display="別紙27"/>
    <hyperlink ref="N592" location="'別紙３（緩和外来）'!Print_Area" tooltip="別紙３に移動します" display="別紙3"/>
    <hyperlink ref="N604" location="'別紙４（緩和病棟）'!Print_Area" tooltip="別紙４に移動します" display="別紙4"/>
    <hyperlink ref="N608" location="'別紙５（地域緩和ケア連携体制）'!Print_Area" tooltip="別紙５に移動します" display="別紙5"/>
    <hyperlink ref="N615" location="'別紙６（地域パス）'!Print_Area" tooltip="別紙６に移動します" display="別紙6"/>
    <hyperlink ref="N619" location="'別紙７（地域連携カンファ開催状況）'!Print_Area" tooltip="別紙７に移動します" display="別紙7"/>
    <hyperlink ref="N672" location="'別紙８（緩和メンバー）'!Print_Area" tooltip="別紙８に移動します" display="別紙8"/>
    <hyperlink ref="N690" location="'別紙９（語り合うための場の設定状況）'!Print_Area" tooltip="別紙９に移動します" display="別紙9"/>
    <hyperlink ref="N692" location="'別紙14（連携協力体制）'!Print_Area" tooltip="別紙１４に移動します" display="別紙14"/>
    <hyperlink ref="N706" location="'別紙10（診療実績）'!Print_Area" tooltip="別紙１０に移動します" display="別紙10"/>
    <hyperlink ref="N728" location="'別紙13（相談支援センター体制）'!Print_Area" tooltip="別紙１３に移動します" display="別紙13"/>
    <hyperlink ref="N733" location="'別紙11（相談内容）'!Print_Area" tooltip="別紙１１に移動します" display="別紙11"/>
    <hyperlink ref="N734" location="'別紙12（相談支援センター窓口）'!Print_Area" tooltip="別紙１２に移動します" display="別紙12"/>
    <hyperlink ref="N736" location="'別紙14（連携協力体制）'!Print_Area" tooltip="別紙１４に移動します" display="別紙14"/>
    <hyperlink ref="N737" location="'別紙15（専門外来）'!Print_Area" tooltip="別紙１５に移動します" display="別紙15"/>
    <hyperlink ref="N773" location="'別紙16（院内がん登録）'!Print_Area" tooltip="別紙１６に移動します" display="別紙16"/>
    <hyperlink ref="N791" location="'別紙18（PDCAサイクル）'!Print_Area" tooltip="別紙１８に移動します" display="別紙18"/>
    <hyperlink ref="N800" location="'別紙19（医療安全）'!Print_Area" tooltip="別紙１９に移動します" display="別紙19"/>
    <hyperlink ref="N97" location="'別紙３（緩和外来）'!Print_Area" tooltip="別紙３に移動します" display="別紙3"/>
  </hyperlinks>
  <printOptions horizontalCentered="1"/>
  <pageMargins left="0.39370078740157483" right="0.39370078740157483" top="0.59055118110236227" bottom="0.59055118110236227" header="0.35433070866141736" footer="0.27559055118110237"/>
  <pageSetup paperSize="9" scale="83" fitToHeight="0" orientation="portrait" cellComments="asDisplayed" r:id="rId1"/>
  <headerFooter>
    <oddHeader>&amp;Rver.2.0</oddHeader>
    <oddFooter>&amp;C&amp;P/&amp;N&amp;R&amp;A</oddFooter>
  </headerFooter>
  <rowBreaks count="23" manualBreakCount="23">
    <brk id="44" max="18" man="1"/>
    <brk id="85" max="18" man="1"/>
    <brk id="110" max="18" man="1"/>
    <brk id="134" max="18" man="1"/>
    <brk id="182" max="18" man="1"/>
    <brk id="241" max="18" man="1"/>
    <brk id="299" max="18" man="1"/>
    <brk id="330" max="18" man="1"/>
    <brk id="362" max="18" man="1"/>
    <brk id="396" max="18" man="1"/>
    <brk id="414" max="18" man="1"/>
    <brk id="442" max="18" man="1"/>
    <brk id="468" max="18" man="1"/>
    <brk id="505" max="18" man="1"/>
    <brk id="539" max="18" man="1"/>
    <brk id="574" max="18" man="1"/>
    <brk id="598" max="18" man="1"/>
    <brk id="616" max="18" man="1"/>
    <brk id="654" max="18" man="1"/>
    <brk id="703" max="18" man="1"/>
    <brk id="729" max="18" man="1"/>
    <brk id="766" max="18" man="1"/>
    <brk id="793" max="18" man="1"/>
  </rowBreaks>
  <ignoredErrors>
    <ignoredError sqref="C301 C312:C313 C316:C318 C400 C411 C413 C416:C419 C421:C426 C428 C446:C449 C464:C467 C470:C471 C476 C502 C507:C513 C518 B523 B526:B529 C790 C792 C795:C796 C798:C799 C801 C806 C438:C442 C398" numberStoredAsText="1"/>
    <ignoredError sqref="S15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H41"/>
  <sheetViews>
    <sheetView showGridLines="0" view="pageBreakPreview" zoomScaleNormal="100" zoomScaleSheetLayoutView="100" zoomScalePageLayoutView="70" workbookViewId="0">
      <selection activeCell="E2" sqref="E2"/>
    </sheetView>
  </sheetViews>
  <sheetFormatPr defaultColWidth="9" defaultRowHeight="13.5" x14ac:dyDescent="0.15"/>
  <cols>
    <col min="1" max="1" width="3.625" style="316" customWidth="1"/>
    <col min="2" max="2" width="40.625" style="316" customWidth="1"/>
    <col min="3" max="3" width="7.625" style="316" customWidth="1"/>
    <col min="4" max="4" width="75.625" style="316" customWidth="1"/>
    <col min="5" max="5" width="6" style="316" customWidth="1"/>
    <col min="6" max="6" width="15" style="316" customWidth="1"/>
    <col min="7" max="7" width="2.25" style="316" customWidth="1"/>
    <col min="8" max="8" width="80.625" style="316" customWidth="1"/>
    <col min="9" max="16384" width="9" style="316"/>
  </cols>
  <sheetData>
    <row r="1" spans="1:8" ht="20.25" customHeight="1" thickBot="1" x14ac:dyDescent="0.2">
      <c r="A1" s="1787" t="s">
        <v>2037</v>
      </c>
      <c r="B1" s="1788"/>
      <c r="C1" s="1788"/>
      <c r="D1" s="1788"/>
      <c r="E1" s="1788"/>
      <c r="G1" s="1161" t="s">
        <v>1724</v>
      </c>
      <c r="H1" s="1161"/>
    </row>
    <row r="2" spans="1:8" ht="24.95" customHeight="1" thickTop="1" thickBot="1" x14ac:dyDescent="0.2">
      <c r="A2" s="1789" t="s">
        <v>602</v>
      </c>
      <c r="B2" s="1789"/>
      <c r="C2" s="1789"/>
      <c r="D2" s="1789"/>
      <c r="E2" s="331" t="s">
        <v>489</v>
      </c>
      <c r="F2" s="1797" t="str">
        <f>IF(AND(B17&lt;&gt;"",C17&lt;&gt;"",D17&lt;&gt;"",E2&lt;&gt;""),"",IF(E2="あり","←下の表の少なくとも１項目には入力が必要です",IF(E2="","←「あり」か「なし」を選択してください","")))</f>
        <v/>
      </c>
      <c r="G2" s="1161" t="s">
        <v>1730</v>
      </c>
      <c r="H2" s="315"/>
    </row>
    <row r="3" spans="1:8" ht="5.0999999999999996" customHeight="1" thickTop="1" x14ac:dyDescent="0.15">
      <c r="F3" s="1797"/>
      <c r="G3" s="1157"/>
      <c r="H3" s="792"/>
    </row>
    <row r="4" spans="1:8" ht="20.100000000000001" customHeight="1" x14ac:dyDescent="0.15">
      <c r="A4" s="315"/>
      <c r="B4" s="315"/>
      <c r="C4" s="322" t="s">
        <v>473</v>
      </c>
      <c r="D4" s="1790" t="str">
        <f>表紙①!E2</f>
        <v>和泉市立総合医療センター</v>
      </c>
      <c r="E4" s="1791"/>
      <c r="F4" s="1797"/>
      <c r="G4" s="1084"/>
      <c r="H4" s="1472" t="s">
        <v>545</v>
      </c>
    </row>
    <row r="5" spans="1:8" ht="20.100000000000001" customHeight="1" x14ac:dyDescent="0.15">
      <c r="A5" s="315"/>
      <c r="B5" s="315"/>
      <c r="C5" s="1454" t="s">
        <v>2022</v>
      </c>
      <c r="D5" s="39" t="s">
        <v>2119</v>
      </c>
      <c r="E5" s="39"/>
      <c r="H5" s="408"/>
    </row>
    <row r="6" spans="1:8" ht="30" customHeight="1" x14ac:dyDescent="0.15">
      <c r="A6" s="1794" t="s">
        <v>2023</v>
      </c>
      <c r="B6" s="1794"/>
      <c r="C6" s="1794"/>
      <c r="D6" s="1794"/>
      <c r="E6" s="1794"/>
      <c r="H6" s="408"/>
    </row>
    <row r="7" spans="1:8" ht="30" customHeight="1" thickBot="1" x14ac:dyDescent="0.2">
      <c r="A7" s="1792" t="s">
        <v>564</v>
      </c>
      <c r="B7" s="1793"/>
      <c r="C7" s="511" t="s">
        <v>726</v>
      </c>
      <c r="D7" s="1795" t="s">
        <v>725</v>
      </c>
      <c r="E7" s="1796"/>
      <c r="H7" s="408"/>
    </row>
    <row r="8" spans="1:8" s="453" customFormat="1" ht="45" customHeight="1" thickBot="1" x14ac:dyDescent="0.2">
      <c r="A8" s="618" t="s">
        <v>1240</v>
      </c>
      <c r="B8" s="957" t="s">
        <v>1565</v>
      </c>
      <c r="C8" s="958" t="s">
        <v>490</v>
      </c>
      <c r="D8" s="1799" t="s">
        <v>2180</v>
      </c>
      <c r="E8" s="1800"/>
      <c r="H8" s="402"/>
    </row>
    <row r="9" spans="1:8" s="453" customFormat="1" ht="45" customHeight="1" thickBot="1" x14ac:dyDescent="0.2">
      <c r="A9" s="618" t="s">
        <v>1600</v>
      </c>
      <c r="B9" s="957" t="s">
        <v>1601</v>
      </c>
      <c r="C9" s="958" t="s">
        <v>490</v>
      </c>
      <c r="D9" s="1799" t="s">
        <v>2181</v>
      </c>
      <c r="E9" s="1800"/>
      <c r="H9" s="402"/>
    </row>
    <row r="10" spans="1:8" s="453" customFormat="1" ht="45" customHeight="1" thickBot="1" x14ac:dyDescent="0.2">
      <c r="A10" s="618" t="s">
        <v>1240</v>
      </c>
      <c r="B10" s="957" t="s">
        <v>2182</v>
      </c>
      <c r="C10" s="958" t="s">
        <v>490</v>
      </c>
      <c r="D10" s="1799" t="s">
        <v>2183</v>
      </c>
      <c r="E10" s="1800"/>
      <c r="H10" s="402"/>
    </row>
    <row r="11" spans="1:8" s="453" customFormat="1" ht="45" customHeight="1" thickBot="1" x14ac:dyDescent="0.2">
      <c r="A11" s="618" t="s">
        <v>1240</v>
      </c>
      <c r="B11" s="957" t="s">
        <v>2184</v>
      </c>
      <c r="C11" s="958" t="s">
        <v>490</v>
      </c>
      <c r="D11" s="1799" t="s">
        <v>2185</v>
      </c>
      <c r="E11" s="1800"/>
      <c r="H11" s="402"/>
    </row>
    <row r="12" spans="1:8" s="453" customFormat="1" ht="45" customHeight="1" thickBot="1" x14ac:dyDescent="0.2">
      <c r="A12" s="618" t="s">
        <v>1240</v>
      </c>
      <c r="B12" s="957" t="s">
        <v>2186</v>
      </c>
      <c r="C12" s="958" t="s">
        <v>490</v>
      </c>
      <c r="D12" s="1799" t="s">
        <v>2187</v>
      </c>
      <c r="E12" s="1800"/>
      <c r="H12" s="402"/>
    </row>
    <row r="13" spans="1:8" ht="45" customHeight="1" thickBot="1" x14ac:dyDescent="0.2">
      <c r="A13" s="1495">
        <v>1</v>
      </c>
      <c r="B13" s="1496"/>
      <c r="C13" s="501"/>
      <c r="D13" s="1801"/>
      <c r="E13" s="1802"/>
      <c r="F13" s="1798" t="str">
        <f>IF(AND(E2="あり",B13&lt;&gt;"",C13&lt;&gt;"",D13&lt;&gt;""),"OK",IF(E2&lt;&gt;"あり","",IF(OR(B13="",C13="",D13=""),"←少なくとも１つの項目には記載が必要です","")))</f>
        <v/>
      </c>
      <c r="G13" s="1081"/>
      <c r="H13" s="408"/>
    </row>
    <row r="14" spans="1:8" ht="45" customHeight="1" thickBot="1" x14ac:dyDescent="0.2">
      <c r="A14" s="1495">
        <v>2</v>
      </c>
      <c r="B14" s="1496"/>
      <c r="C14" s="501"/>
      <c r="D14" s="1801"/>
      <c r="E14" s="1802"/>
      <c r="F14" s="1798"/>
      <c r="H14" s="408"/>
    </row>
    <row r="15" spans="1:8" ht="45" customHeight="1" thickBot="1" x14ac:dyDescent="0.2">
      <c r="A15" s="1495">
        <v>3</v>
      </c>
      <c r="B15" s="1496"/>
      <c r="C15" s="501"/>
      <c r="D15" s="1801"/>
      <c r="E15" s="1802"/>
      <c r="H15" s="408"/>
    </row>
    <row r="16" spans="1:8" ht="45" customHeight="1" thickBot="1" x14ac:dyDescent="0.2">
      <c r="A16" s="1495">
        <v>4</v>
      </c>
      <c r="B16" s="1496"/>
      <c r="C16" s="501"/>
      <c r="D16" s="1801"/>
      <c r="E16" s="1802"/>
      <c r="H16" s="408"/>
    </row>
    <row r="17" spans="1:8" ht="45" customHeight="1" thickBot="1" x14ac:dyDescent="0.2">
      <c r="A17" s="1495">
        <v>5</v>
      </c>
      <c r="B17" s="627"/>
      <c r="C17" s="501"/>
      <c r="D17" s="1801"/>
      <c r="E17" s="1802"/>
      <c r="F17" s="1798" t="str">
        <f>IF(AND(E2="あり",B17&lt;&gt;"",C17&lt;&gt;"",D17&lt;&gt;""),"OK",IF(E2&lt;&gt;"あり","",IF(OR(B17="",C17="",D17=""),"←少なくとも１つの項目には記載が必要です","")))</f>
        <v/>
      </c>
      <c r="G17" s="1081"/>
      <c r="H17" s="408"/>
    </row>
    <row r="18" spans="1:8" ht="45" customHeight="1" thickBot="1" x14ac:dyDescent="0.2">
      <c r="A18" s="1495">
        <v>6</v>
      </c>
      <c r="B18" s="627"/>
      <c r="C18" s="501"/>
      <c r="D18" s="1801"/>
      <c r="E18" s="1802"/>
      <c r="F18" s="1798"/>
      <c r="H18" s="408"/>
    </row>
    <row r="19" spans="1:8" ht="45" customHeight="1" thickBot="1" x14ac:dyDescent="0.2">
      <c r="A19" s="1495">
        <v>7</v>
      </c>
      <c r="B19" s="627"/>
      <c r="C19" s="501"/>
      <c r="D19" s="1801"/>
      <c r="E19" s="1802"/>
      <c r="H19" s="408"/>
    </row>
    <row r="20" spans="1:8" ht="45" customHeight="1" thickBot="1" x14ac:dyDescent="0.2">
      <c r="A20" s="1495">
        <v>8</v>
      </c>
      <c r="B20" s="627"/>
      <c r="C20" s="501"/>
      <c r="D20" s="1801"/>
      <c r="E20" s="1802"/>
      <c r="H20" s="408"/>
    </row>
    <row r="21" spans="1:8" ht="45" customHeight="1" thickBot="1" x14ac:dyDescent="0.2">
      <c r="A21" s="1495">
        <v>9</v>
      </c>
      <c r="B21" s="627"/>
      <c r="C21" s="501"/>
      <c r="D21" s="1801"/>
      <c r="E21" s="1802"/>
      <c r="H21" s="408"/>
    </row>
    <row r="22" spans="1:8" ht="45" customHeight="1" thickBot="1" x14ac:dyDescent="0.2">
      <c r="A22" s="1495">
        <v>10</v>
      </c>
      <c r="B22" s="627"/>
      <c r="C22" s="501"/>
      <c r="D22" s="1801"/>
      <c r="E22" s="1802"/>
      <c r="H22" s="408"/>
    </row>
    <row r="23" spans="1:8" ht="45" customHeight="1" thickBot="1" x14ac:dyDescent="0.2">
      <c r="A23" s="1495">
        <v>11</v>
      </c>
      <c r="B23" s="627"/>
      <c r="C23" s="501"/>
      <c r="D23" s="1801"/>
      <c r="E23" s="1802"/>
      <c r="H23" s="408"/>
    </row>
    <row r="24" spans="1:8" ht="45" customHeight="1" thickBot="1" x14ac:dyDescent="0.2">
      <c r="A24" s="1495">
        <v>12</v>
      </c>
      <c r="B24" s="627"/>
      <c r="C24" s="501"/>
      <c r="D24" s="1801"/>
      <c r="E24" s="1802"/>
      <c r="H24" s="408"/>
    </row>
    <row r="25" spans="1:8" ht="45" customHeight="1" thickBot="1" x14ac:dyDescent="0.2">
      <c r="A25" s="1495">
        <v>13</v>
      </c>
      <c r="B25" s="627"/>
      <c r="C25" s="501"/>
      <c r="D25" s="1801"/>
      <c r="E25" s="1802"/>
      <c r="H25" s="408"/>
    </row>
    <row r="26" spans="1:8" ht="45" customHeight="1" thickBot="1" x14ac:dyDescent="0.2">
      <c r="A26" s="1495">
        <v>14</v>
      </c>
      <c r="B26" s="627"/>
      <c r="C26" s="501"/>
      <c r="D26" s="1801"/>
      <c r="E26" s="1802"/>
      <c r="H26" s="409"/>
    </row>
    <row r="27" spans="1:8" x14ac:dyDescent="0.15">
      <c r="A27" s="405"/>
      <c r="B27" s="405"/>
      <c r="C27" s="405"/>
      <c r="D27" s="405"/>
      <c r="E27" s="405"/>
      <c r="F27" s="372" t="s">
        <v>552</v>
      </c>
      <c r="G27" s="372"/>
    </row>
    <row r="28" spans="1:8" x14ac:dyDescent="0.15">
      <c r="A28" s="405"/>
      <c r="B28" s="405"/>
      <c r="C28" s="405"/>
      <c r="D28" s="405"/>
      <c r="E28" s="405"/>
    </row>
    <row r="29" spans="1:8" x14ac:dyDescent="0.15">
      <c r="A29" s="405"/>
      <c r="B29" s="405"/>
      <c r="C29" s="405"/>
      <c r="D29" s="405"/>
      <c r="E29" s="405"/>
    </row>
    <row r="30" spans="1:8" x14ac:dyDescent="0.15">
      <c r="A30" s="405"/>
      <c r="B30" s="405"/>
      <c r="C30" s="405"/>
      <c r="D30" s="405"/>
      <c r="E30" s="405"/>
    </row>
    <row r="31" spans="1:8" x14ac:dyDescent="0.15">
      <c r="A31" s="405"/>
      <c r="B31" s="405"/>
      <c r="C31" s="405"/>
      <c r="D31" s="405"/>
      <c r="E31" s="405"/>
    </row>
    <row r="32" spans="1:8" x14ac:dyDescent="0.15">
      <c r="A32" s="405"/>
      <c r="B32" s="405"/>
      <c r="C32" s="405"/>
      <c r="D32" s="405"/>
      <c r="E32" s="405"/>
    </row>
    <row r="33" spans="1:5" x14ac:dyDescent="0.15">
      <c r="A33" s="405"/>
      <c r="B33" s="405"/>
      <c r="C33" s="405"/>
      <c r="D33" s="405"/>
      <c r="E33" s="405"/>
    </row>
    <row r="34" spans="1:5" x14ac:dyDescent="0.15">
      <c r="A34" s="405"/>
      <c r="B34" s="405"/>
      <c r="C34" s="405"/>
      <c r="D34" s="405"/>
      <c r="E34" s="405"/>
    </row>
    <row r="35" spans="1:5" x14ac:dyDescent="0.15">
      <c r="A35" s="405"/>
      <c r="B35" s="405"/>
      <c r="C35" s="405"/>
      <c r="D35" s="405"/>
      <c r="E35" s="405"/>
    </row>
    <row r="36" spans="1:5" x14ac:dyDescent="0.15">
      <c r="A36" s="405"/>
      <c r="B36" s="405"/>
      <c r="C36" s="405"/>
      <c r="D36" s="405"/>
      <c r="E36" s="405"/>
    </row>
    <row r="37" spans="1:5" x14ac:dyDescent="0.15">
      <c r="A37" s="405"/>
      <c r="B37" s="405"/>
      <c r="C37" s="405"/>
      <c r="D37" s="405"/>
      <c r="E37" s="405"/>
    </row>
    <row r="38" spans="1:5" x14ac:dyDescent="0.15">
      <c r="A38" s="405"/>
      <c r="B38" s="405"/>
      <c r="C38" s="405"/>
      <c r="D38" s="405"/>
      <c r="E38" s="405"/>
    </row>
    <row r="39" spans="1:5" x14ac:dyDescent="0.15">
      <c r="A39" s="405"/>
      <c r="B39" s="405"/>
      <c r="C39" s="405"/>
      <c r="D39" s="405"/>
      <c r="E39" s="405"/>
    </row>
    <row r="40" spans="1:5" x14ac:dyDescent="0.15">
      <c r="A40" s="405"/>
      <c r="B40" s="405"/>
      <c r="C40" s="405"/>
      <c r="D40" s="405"/>
      <c r="E40" s="405"/>
    </row>
    <row r="41" spans="1:5" x14ac:dyDescent="0.15">
      <c r="A41" s="405"/>
      <c r="B41" s="405"/>
      <c r="C41" s="405"/>
      <c r="D41" s="405"/>
      <c r="E41" s="405"/>
    </row>
  </sheetData>
  <sheetProtection formatCells="0" formatColumns="0" formatRows="0" insertHyperlinks="0"/>
  <mergeCells count="28">
    <mergeCell ref="D19:E19"/>
    <mergeCell ref="D20:E20"/>
    <mergeCell ref="D26:E26"/>
    <mergeCell ref="D21:E21"/>
    <mergeCell ref="D22:E22"/>
    <mergeCell ref="D23:E23"/>
    <mergeCell ref="D24:E24"/>
    <mergeCell ref="D25:E25"/>
    <mergeCell ref="F2:F4"/>
    <mergeCell ref="F17:F18"/>
    <mergeCell ref="D8:E8"/>
    <mergeCell ref="D18:E18"/>
    <mergeCell ref="D9:E9"/>
    <mergeCell ref="D17:E17"/>
    <mergeCell ref="D11:E11"/>
    <mergeCell ref="D16:E16"/>
    <mergeCell ref="D12:E12"/>
    <mergeCell ref="D10:E10"/>
    <mergeCell ref="D13:E13"/>
    <mergeCell ref="F13:F14"/>
    <mergeCell ref="D14:E14"/>
    <mergeCell ref="D15:E15"/>
    <mergeCell ref="A1:E1"/>
    <mergeCell ref="A2:D2"/>
    <mergeCell ref="D4:E4"/>
    <mergeCell ref="A7:B7"/>
    <mergeCell ref="A6:E6"/>
    <mergeCell ref="D7:E7"/>
  </mergeCells>
  <phoneticPr fontId="4"/>
  <dataValidations count="5">
    <dataValidation type="list" allowBlank="1" showInputMessage="1" showErrorMessage="1" prompt="表紙①に反映されます" sqref="E2">
      <formula1>"あり,なし"</formula1>
    </dataValidation>
    <dataValidation allowBlank="1" showInputMessage="1" showErrorMessage="1" prompt="表紙シートの病院名を反映" sqref="D4:E4"/>
    <dataValidation type="list" allowBlank="1" showInputMessage="1" showErrorMessage="1" sqref="C8:C12">
      <formula1>"A,B,D,E,G"</formula1>
    </dataValidation>
    <dataValidation allowBlank="1" showErrorMessage="1" sqref="F17:F18 F13:F14"/>
    <dataValidation type="list" allowBlank="1" showInputMessage="1" showErrorMessage="1" sqref="C13:C26">
      <formula1>"A,B"</formula1>
    </dataValidation>
  </dataValidations>
  <hyperlinks>
    <hyperlink ref="G1" location="表紙①!D14" tooltip="表紙①に戻ります" display="表紙①に戻る"/>
    <hyperlink ref="G2" location="'様式4（機能別）'!N16" display="様式4（機能別）に戻る"/>
  </hyperlinks>
  <printOptions horizontalCentered="1"/>
  <pageMargins left="0.39370078740157483" right="0.39370078740157483" top="0.59055118110236227" bottom="0.59055118110236227" header="0.35433070866141736" footer="0.27559055118110237"/>
  <pageSetup paperSize="9" scale="64" fitToHeight="0" orientation="portrait" cellComments="asDisplayed" r:id="rId1"/>
  <headerFooter>
    <oddHeader>&amp;Rver.2.0</oddHeader>
    <oddFooter>&amp;C&amp;P/&amp;N&amp;R&amp;A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9"/>
  <sheetViews>
    <sheetView showGridLines="0" view="pageBreakPreview" zoomScale="90" zoomScaleNormal="75" zoomScaleSheetLayoutView="90" zoomScalePageLayoutView="80" workbookViewId="0">
      <selection activeCell="K2" sqref="K2"/>
    </sheetView>
  </sheetViews>
  <sheetFormatPr defaultColWidth="8.875" defaultRowHeight="13.5" x14ac:dyDescent="0.15"/>
  <cols>
    <col min="1" max="1" width="22.875" style="3" customWidth="1"/>
    <col min="2" max="2" width="14.375" style="3" customWidth="1"/>
    <col min="3" max="5" width="12.25" style="3" customWidth="1"/>
    <col min="6" max="6" width="15.5" style="3" customWidth="1"/>
    <col min="7" max="7" width="11.75" style="3" customWidth="1"/>
    <col min="8" max="8" width="18.75" style="3" customWidth="1"/>
    <col min="9" max="11" width="14.875" style="3" customWidth="1"/>
    <col min="12" max="12" width="15" style="3" customWidth="1"/>
    <col min="13" max="13" width="2.25" style="240" customWidth="1"/>
    <col min="14" max="14" width="80.625" style="3" customWidth="1"/>
    <col min="15" max="16384" width="8.875" style="3"/>
  </cols>
  <sheetData>
    <row r="1" spans="1:14" ht="20.100000000000001" customHeight="1" thickBot="1" x14ac:dyDescent="0.2">
      <c r="A1" s="1803" t="s">
        <v>1208</v>
      </c>
      <c r="B1" s="1803"/>
      <c r="C1" s="1803"/>
      <c r="D1" s="1803"/>
      <c r="E1" s="1803"/>
      <c r="F1" s="1803"/>
      <c r="G1" s="1803"/>
      <c r="H1" s="1803"/>
      <c r="I1" s="1803"/>
      <c r="J1" s="1803"/>
      <c r="K1" s="1803"/>
      <c r="M1" s="1161" t="s">
        <v>1724</v>
      </c>
      <c r="N1" s="1161"/>
    </row>
    <row r="2" spans="1:14" ht="24.95" customHeight="1" thickTop="1" thickBot="1" x14ac:dyDescent="0.2">
      <c r="A2" s="1498"/>
      <c r="B2" s="1498"/>
      <c r="C2" s="1789" t="s">
        <v>546</v>
      </c>
      <c r="D2" s="1789"/>
      <c r="E2" s="1789"/>
      <c r="F2" s="1789"/>
      <c r="G2" s="1789"/>
      <c r="H2" s="1789"/>
      <c r="I2" s="1789"/>
      <c r="J2" s="1804"/>
      <c r="K2" s="331" t="s">
        <v>438</v>
      </c>
      <c r="L2" s="1805" t="str">
        <f>IF(K2&lt;&gt;"あり","←記載の有無欄を「あり」として、すべてのがん種について選択をしてください","")</f>
        <v/>
      </c>
      <c r="M2" s="1161" t="s">
        <v>1907</v>
      </c>
      <c r="N2" s="1161"/>
    </row>
    <row r="3" spans="1:14" ht="5.0999999999999996" customHeight="1" thickTop="1" x14ac:dyDescent="0.15">
      <c r="A3" s="291"/>
      <c r="B3" s="291"/>
      <c r="C3" s="291"/>
      <c r="D3" s="291"/>
      <c r="E3" s="291"/>
      <c r="F3" s="291"/>
      <c r="G3" s="291"/>
      <c r="H3" s="291"/>
      <c r="I3" s="291"/>
      <c r="J3" s="291"/>
      <c r="K3" s="291"/>
      <c r="L3" s="1805"/>
    </row>
    <row r="4" spans="1:14" ht="20.100000000000001" customHeight="1" x14ac:dyDescent="0.15">
      <c r="A4" s="291"/>
      <c r="B4" s="291"/>
      <c r="C4" s="291"/>
      <c r="D4" s="291"/>
      <c r="E4" s="291"/>
      <c r="F4" s="291"/>
      <c r="G4" s="291"/>
      <c r="H4" s="301" t="s">
        <v>359</v>
      </c>
      <c r="I4" s="1806" t="s">
        <v>2333</v>
      </c>
      <c r="J4" s="1807"/>
      <c r="K4" s="1808"/>
      <c r="L4" s="1805"/>
      <c r="M4" s="1161" t="s">
        <v>1908</v>
      </c>
    </row>
    <row r="5" spans="1:14" ht="20.100000000000001" customHeight="1" x14ac:dyDescent="0.15">
      <c r="A5" s="291"/>
      <c r="B5" s="291"/>
      <c r="C5" s="302"/>
      <c r="D5" s="302"/>
      <c r="E5" s="302"/>
      <c r="F5" s="291"/>
      <c r="G5" s="291"/>
      <c r="H5" s="299" t="s">
        <v>1991</v>
      </c>
      <c r="I5" s="1511" t="s">
        <v>2270</v>
      </c>
      <c r="J5" s="1511"/>
      <c r="K5" s="1511"/>
      <c r="L5" s="1805"/>
      <c r="M5" s="241"/>
      <c r="N5" s="1472" t="s">
        <v>545</v>
      </c>
    </row>
    <row r="6" spans="1:14" s="163" customFormat="1" ht="28.9" customHeight="1" x14ac:dyDescent="0.15">
      <c r="A6" s="1809" t="s">
        <v>1538</v>
      </c>
      <c r="B6" s="1809"/>
      <c r="C6" s="1809"/>
      <c r="D6" s="1809"/>
      <c r="E6" s="1809"/>
      <c r="F6" s="1809"/>
      <c r="G6" s="1809"/>
      <c r="H6" s="1809"/>
      <c r="I6" s="1809"/>
      <c r="J6" s="1809"/>
      <c r="K6" s="1809"/>
      <c r="L6" s="1805"/>
      <c r="M6" s="244"/>
      <c r="N6" s="1473"/>
    </row>
    <row r="7" spans="1:14" s="75" customFormat="1" ht="20.100000000000001" customHeight="1" x14ac:dyDescent="0.15">
      <c r="A7" s="1810" t="s">
        <v>1125</v>
      </c>
      <c r="B7" s="1810"/>
      <c r="C7" s="1810"/>
      <c r="D7" s="1810"/>
      <c r="E7" s="1810"/>
      <c r="F7" s="1810"/>
      <c r="G7" s="1810"/>
      <c r="H7" s="1810"/>
      <c r="I7" s="1810"/>
      <c r="J7" s="1810"/>
      <c r="K7" s="1810"/>
      <c r="M7" s="242"/>
      <c r="N7" s="229"/>
    </row>
    <row r="8" spans="1:14" s="75" customFormat="1" ht="22.5" customHeight="1" x14ac:dyDescent="0.15">
      <c r="A8" s="1811" t="s">
        <v>1126</v>
      </c>
      <c r="B8" s="1812"/>
      <c r="C8" s="1815" t="s">
        <v>1124</v>
      </c>
      <c r="D8" s="1815"/>
      <c r="E8" s="1815"/>
      <c r="F8" s="1816" t="s">
        <v>2189</v>
      </c>
      <c r="G8" s="1817"/>
      <c r="H8" s="1817"/>
      <c r="I8" s="1817"/>
      <c r="J8" s="1817"/>
      <c r="K8" s="1818"/>
      <c r="M8" s="242"/>
      <c r="N8" s="229"/>
    </row>
    <row r="9" spans="1:14" s="75" customFormat="1" ht="22.5" customHeight="1" thickBot="1" x14ac:dyDescent="0.2">
      <c r="A9" s="1813"/>
      <c r="B9" s="1814"/>
      <c r="C9" s="1512" t="s">
        <v>1119</v>
      </c>
      <c r="D9" s="1512" t="s">
        <v>1120</v>
      </c>
      <c r="E9" s="1512" t="s">
        <v>1121</v>
      </c>
      <c r="F9" s="1815" t="s">
        <v>87</v>
      </c>
      <c r="G9" s="1815"/>
      <c r="H9" s="1819" t="s">
        <v>2188</v>
      </c>
      <c r="I9" s="1820"/>
      <c r="J9" s="1820"/>
      <c r="K9" s="1821"/>
      <c r="M9" s="242"/>
      <c r="N9" s="229"/>
    </row>
    <row r="10" spans="1:14" s="75" customFormat="1" ht="42" customHeight="1" thickBot="1" x14ac:dyDescent="0.2">
      <c r="A10" s="1822" t="s">
        <v>361</v>
      </c>
      <c r="B10" s="1513" t="s">
        <v>1122</v>
      </c>
      <c r="C10" s="1563" t="s">
        <v>2334</v>
      </c>
      <c r="D10" s="1563" t="s">
        <v>2334</v>
      </c>
      <c r="E10" s="1563" t="s">
        <v>2334</v>
      </c>
      <c r="F10" s="1824" t="s">
        <v>2335</v>
      </c>
      <c r="G10" s="1825"/>
      <c r="H10" s="1826" t="s">
        <v>2336</v>
      </c>
      <c r="I10" s="1827"/>
      <c r="J10" s="1827"/>
      <c r="K10" s="1828"/>
      <c r="L10" s="1082"/>
      <c r="N10" s="229"/>
    </row>
    <row r="11" spans="1:14" s="75" customFormat="1" ht="42" customHeight="1" thickBot="1" x14ac:dyDescent="0.2">
      <c r="A11" s="1823"/>
      <c r="B11" s="1513" t="s">
        <v>1123</v>
      </c>
      <c r="C11" s="1563" t="s">
        <v>2334</v>
      </c>
      <c r="D11" s="1563" t="s">
        <v>2334</v>
      </c>
      <c r="E11" s="1563" t="s">
        <v>2334</v>
      </c>
      <c r="F11" s="1824"/>
      <c r="G11" s="1825"/>
      <c r="H11" s="1829"/>
      <c r="I11" s="1827"/>
      <c r="J11" s="1827"/>
      <c r="K11" s="1828"/>
      <c r="M11" s="232"/>
      <c r="N11" s="229"/>
    </row>
    <row r="12" spans="1:14" s="75" customFormat="1" ht="42" customHeight="1" thickBot="1" x14ac:dyDescent="0.2">
      <c r="A12" s="1830" t="s">
        <v>1101</v>
      </c>
      <c r="B12" s="1513" t="s">
        <v>1122</v>
      </c>
      <c r="C12" s="1563" t="s">
        <v>2334</v>
      </c>
      <c r="D12" s="1563" t="s">
        <v>2334</v>
      </c>
      <c r="E12" s="1563" t="s">
        <v>2334</v>
      </c>
      <c r="F12" s="1824" t="s">
        <v>2335</v>
      </c>
      <c r="G12" s="1825"/>
      <c r="H12" s="1826" t="s">
        <v>2336</v>
      </c>
      <c r="I12" s="1827"/>
      <c r="J12" s="1827"/>
      <c r="K12" s="1828"/>
      <c r="M12" s="232"/>
      <c r="N12" s="229"/>
    </row>
    <row r="13" spans="1:14" s="75" customFormat="1" ht="42" customHeight="1" thickBot="1" x14ac:dyDescent="0.2">
      <c r="A13" s="1823"/>
      <c r="B13" s="1513" t="s">
        <v>1123</v>
      </c>
      <c r="C13" s="1563" t="s">
        <v>2334</v>
      </c>
      <c r="D13" s="1563" t="s">
        <v>2334</v>
      </c>
      <c r="E13" s="1563" t="s">
        <v>2334</v>
      </c>
      <c r="F13" s="1824"/>
      <c r="G13" s="1825"/>
      <c r="H13" s="1829"/>
      <c r="I13" s="1827"/>
      <c r="J13" s="1827"/>
      <c r="K13" s="1828"/>
      <c r="M13" s="232"/>
      <c r="N13" s="229"/>
    </row>
    <row r="14" spans="1:14" s="75" customFormat="1" ht="42" customHeight="1" thickBot="1" x14ac:dyDescent="0.2">
      <c r="A14" s="1831" t="s">
        <v>1102</v>
      </c>
      <c r="B14" s="1513" t="s">
        <v>1122</v>
      </c>
      <c r="C14" s="1563" t="s">
        <v>2334</v>
      </c>
      <c r="D14" s="1563" t="s">
        <v>2334</v>
      </c>
      <c r="E14" s="1563" t="s">
        <v>2334</v>
      </c>
      <c r="F14" s="1824" t="s">
        <v>2335</v>
      </c>
      <c r="G14" s="1825"/>
      <c r="H14" s="1826" t="s">
        <v>2336</v>
      </c>
      <c r="I14" s="1827"/>
      <c r="J14" s="1827"/>
      <c r="K14" s="1828"/>
      <c r="M14" s="232"/>
      <c r="N14" s="229"/>
    </row>
    <row r="15" spans="1:14" s="75" customFormat="1" ht="42" customHeight="1" thickBot="1" x14ac:dyDescent="0.2">
      <c r="A15" s="1831"/>
      <c r="B15" s="1513" t="s">
        <v>1123</v>
      </c>
      <c r="C15" s="1563" t="s">
        <v>2334</v>
      </c>
      <c r="D15" s="1563" t="s">
        <v>2334</v>
      </c>
      <c r="E15" s="1563" t="s">
        <v>2334</v>
      </c>
      <c r="F15" s="1824"/>
      <c r="G15" s="1825"/>
      <c r="H15" s="1829"/>
      <c r="I15" s="1827"/>
      <c r="J15" s="1827"/>
      <c r="K15" s="1828"/>
      <c r="M15" s="232"/>
      <c r="N15" s="229"/>
    </row>
    <row r="16" spans="1:14" s="75" customFormat="1" ht="42" customHeight="1" thickBot="1" x14ac:dyDescent="0.2">
      <c r="A16" s="1831" t="s">
        <v>446</v>
      </c>
      <c r="B16" s="1513" t="s">
        <v>1122</v>
      </c>
      <c r="C16" s="1563" t="s">
        <v>2334</v>
      </c>
      <c r="D16" s="1563" t="s">
        <v>2334</v>
      </c>
      <c r="E16" s="1563" t="s">
        <v>2334</v>
      </c>
      <c r="F16" s="1824" t="s">
        <v>2335</v>
      </c>
      <c r="G16" s="1825"/>
      <c r="H16" s="1826" t="s">
        <v>2336</v>
      </c>
      <c r="I16" s="1827"/>
      <c r="J16" s="1827"/>
      <c r="K16" s="1828"/>
      <c r="M16" s="232"/>
      <c r="N16" s="229"/>
    </row>
    <row r="17" spans="1:14" s="75" customFormat="1" ht="42" customHeight="1" thickBot="1" x14ac:dyDescent="0.2">
      <c r="A17" s="1831"/>
      <c r="B17" s="1513" t="s">
        <v>1123</v>
      </c>
      <c r="C17" s="1563" t="s">
        <v>2334</v>
      </c>
      <c r="D17" s="1563" t="s">
        <v>2334</v>
      </c>
      <c r="E17" s="1563" t="s">
        <v>2334</v>
      </c>
      <c r="F17" s="1824"/>
      <c r="G17" s="1825"/>
      <c r="H17" s="1829"/>
      <c r="I17" s="1827"/>
      <c r="J17" s="1827"/>
      <c r="K17" s="1828"/>
      <c r="M17" s="232"/>
      <c r="N17" s="229"/>
    </row>
    <row r="18" spans="1:14" s="75" customFormat="1" ht="42" customHeight="1" thickBot="1" x14ac:dyDescent="0.2">
      <c r="A18" s="1831" t="s">
        <v>1104</v>
      </c>
      <c r="B18" s="1513" t="s">
        <v>1122</v>
      </c>
      <c r="C18" s="1563" t="s">
        <v>2334</v>
      </c>
      <c r="D18" s="1563" t="s">
        <v>2334</v>
      </c>
      <c r="E18" s="1563" t="s">
        <v>2334</v>
      </c>
      <c r="F18" s="1824" t="s">
        <v>2335</v>
      </c>
      <c r="G18" s="1825"/>
      <c r="H18" s="1826" t="s">
        <v>2336</v>
      </c>
      <c r="I18" s="1827"/>
      <c r="J18" s="1827"/>
      <c r="K18" s="1828"/>
      <c r="M18" s="232"/>
      <c r="N18" s="229"/>
    </row>
    <row r="19" spans="1:14" s="75" customFormat="1" ht="42" customHeight="1" thickBot="1" x14ac:dyDescent="0.2">
      <c r="A19" s="1831"/>
      <c r="B19" s="1513" t="s">
        <v>1123</v>
      </c>
      <c r="C19" s="1563" t="s">
        <v>2334</v>
      </c>
      <c r="D19" s="1563" t="s">
        <v>2334</v>
      </c>
      <c r="E19" s="1563" t="s">
        <v>2334</v>
      </c>
      <c r="F19" s="1824"/>
      <c r="G19" s="1825"/>
      <c r="H19" s="1829"/>
      <c r="I19" s="1827"/>
      <c r="J19" s="1827"/>
      <c r="K19" s="1828"/>
      <c r="M19" s="232"/>
      <c r="N19" s="229"/>
    </row>
    <row r="20" spans="1:14" s="75" customFormat="1" ht="22.5" customHeight="1" x14ac:dyDescent="0.15">
      <c r="A20" s="1811" t="s">
        <v>1127</v>
      </c>
      <c r="B20" s="1812"/>
      <c r="C20" s="1832" t="s">
        <v>1124</v>
      </c>
      <c r="D20" s="1833"/>
      <c r="E20" s="1834"/>
      <c r="F20" s="1816" t="s">
        <v>2189</v>
      </c>
      <c r="G20" s="1817"/>
      <c r="H20" s="1817"/>
      <c r="I20" s="1817"/>
      <c r="J20" s="1817"/>
      <c r="K20" s="1818"/>
      <c r="M20" s="232"/>
      <c r="N20" s="229"/>
    </row>
    <row r="21" spans="1:14" s="75" customFormat="1" ht="22.5" customHeight="1" thickBot="1" x14ac:dyDescent="0.2">
      <c r="A21" s="1813"/>
      <c r="B21" s="1814"/>
      <c r="C21" s="1512" t="s">
        <v>1119</v>
      </c>
      <c r="D21" s="1512" t="s">
        <v>1120</v>
      </c>
      <c r="E21" s="1512" t="s">
        <v>1121</v>
      </c>
      <c r="F21" s="1819" t="s">
        <v>87</v>
      </c>
      <c r="G21" s="1821"/>
      <c r="H21" s="1819" t="s">
        <v>2188</v>
      </c>
      <c r="I21" s="1820"/>
      <c r="J21" s="1820"/>
      <c r="K21" s="1821"/>
      <c r="M21" s="232"/>
      <c r="N21" s="229"/>
    </row>
    <row r="22" spans="1:14" s="75" customFormat="1" ht="41.25" customHeight="1" thickBot="1" x14ac:dyDescent="0.2">
      <c r="A22" s="1822" t="s">
        <v>1128</v>
      </c>
      <c r="B22" s="1513" t="s">
        <v>1122</v>
      </c>
      <c r="C22" s="1563" t="s">
        <v>2334</v>
      </c>
      <c r="D22" s="1563" t="s">
        <v>2334</v>
      </c>
      <c r="E22" s="1563" t="s">
        <v>2334</v>
      </c>
      <c r="F22" s="1824" t="s">
        <v>2335</v>
      </c>
      <c r="G22" s="1825"/>
      <c r="H22" s="1826" t="s">
        <v>2336</v>
      </c>
      <c r="I22" s="1827"/>
      <c r="J22" s="1827"/>
      <c r="K22" s="1828"/>
      <c r="M22" s="232"/>
      <c r="N22" s="229"/>
    </row>
    <row r="23" spans="1:14" s="5" customFormat="1" ht="41.25" customHeight="1" thickBot="1" x14ac:dyDescent="0.2">
      <c r="A23" s="1823"/>
      <c r="B23" s="1513" t="s">
        <v>1123</v>
      </c>
      <c r="C23" s="1563" t="s">
        <v>2337</v>
      </c>
      <c r="D23" s="1563" t="s">
        <v>2334</v>
      </c>
      <c r="E23" s="1563" t="s">
        <v>2334</v>
      </c>
      <c r="F23" s="1824"/>
      <c r="G23" s="1825"/>
      <c r="H23" s="1829"/>
      <c r="I23" s="1827"/>
      <c r="J23" s="1827"/>
      <c r="K23" s="1828"/>
      <c r="M23" s="232"/>
      <c r="N23" s="229"/>
    </row>
    <row r="24" spans="1:14" s="5" customFormat="1" ht="41.25" customHeight="1" thickBot="1" x14ac:dyDescent="0.2">
      <c r="A24" s="1830" t="s">
        <v>1129</v>
      </c>
      <c r="B24" s="1513" t="s">
        <v>1122</v>
      </c>
      <c r="C24" s="1563" t="s">
        <v>2337</v>
      </c>
      <c r="D24" s="1563" t="s">
        <v>2334</v>
      </c>
      <c r="E24" s="1563" t="s">
        <v>2334</v>
      </c>
      <c r="F24" s="1824"/>
      <c r="G24" s="1825"/>
      <c r="H24" s="1829"/>
      <c r="I24" s="1827"/>
      <c r="J24" s="1827"/>
      <c r="K24" s="1828"/>
      <c r="L24" s="1083"/>
      <c r="M24" s="232"/>
      <c r="N24" s="229"/>
    </row>
    <row r="25" spans="1:14" s="5" customFormat="1" ht="41.25" customHeight="1" thickBot="1" x14ac:dyDescent="0.2">
      <c r="A25" s="1823"/>
      <c r="B25" s="1513" t="s">
        <v>1123</v>
      </c>
      <c r="C25" s="1563" t="s">
        <v>2337</v>
      </c>
      <c r="D25" s="1563" t="s">
        <v>2334</v>
      </c>
      <c r="E25" s="1563" t="s">
        <v>2334</v>
      </c>
      <c r="F25" s="1824"/>
      <c r="G25" s="1825"/>
      <c r="H25" s="1829"/>
      <c r="I25" s="1827"/>
      <c r="J25" s="1827"/>
      <c r="K25" s="1828"/>
      <c r="L25" s="275"/>
      <c r="M25" s="243"/>
      <c r="N25" s="229"/>
    </row>
    <row r="26" spans="1:14" s="5" customFormat="1" ht="41.25" customHeight="1" thickBot="1" x14ac:dyDescent="0.2">
      <c r="A26" s="1831" t="s">
        <v>1130</v>
      </c>
      <c r="B26" s="1513" t="s">
        <v>1122</v>
      </c>
      <c r="C26" s="1563" t="s">
        <v>2337</v>
      </c>
      <c r="D26" s="1563" t="s">
        <v>2334</v>
      </c>
      <c r="E26" s="1563" t="s">
        <v>2334</v>
      </c>
      <c r="F26" s="1824"/>
      <c r="G26" s="1825"/>
      <c r="H26" s="1829"/>
      <c r="I26" s="1827"/>
      <c r="J26" s="1827"/>
      <c r="K26" s="1828"/>
      <c r="M26" s="243"/>
      <c r="N26" s="229"/>
    </row>
    <row r="27" spans="1:14" s="5" customFormat="1" ht="41.25" customHeight="1" thickBot="1" x14ac:dyDescent="0.2">
      <c r="A27" s="1831"/>
      <c r="B27" s="1513" t="s">
        <v>1123</v>
      </c>
      <c r="C27" s="1563" t="s">
        <v>2337</v>
      </c>
      <c r="D27" s="1563" t="s">
        <v>2334</v>
      </c>
      <c r="E27" s="1563" t="s">
        <v>2334</v>
      </c>
      <c r="F27" s="1824"/>
      <c r="G27" s="1825"/>
      <c r="H27" s="1829"/>
      <c r="I27" s="1827"/>
      <c r="J27" s="1827"/>
      <c r="K27" s="1828"/>
      <c r="M27" s="243"/>
      <c r="N27" s="229"/>
    </row>
    <row r="28" spans="1:14" s="5" customFormat="1" ht="41.25" customHeight="1" thickBot="1" x14ac:dyDescent="0.2">
      <c r="A28" s="1831" t="s">
        <v>1131</v>
      </c>
      <c r="B28" s="1513" t="s">
        <v>1122</v>
      </c>
      <c r="C28" s="1563" t="s">
        <v>2334</v>
      </c>
      <c r="D28" s="1563" t="s">
        <v>2334</v>
      </c>
      <c r="E28" s="1563" t="s">
        <v>2334</v>
      </c>
      <c r="F28" s="1824" t="s">
        <v>2335</v>
      </c>
      <c r="G28" s="1825"/>
      <c r="H28" s="1826" t="s">
        <v>2336</v>
      </c>
      <c r="I28" s="1827"/>
      <c r="J28" s="1827"/>
      <c r="K28" s="1828"/>
      <c r="M28" s="243"/>
      <c r="N28" s="229"/>
    </row>
    <row r="29" spans="1:14" ht="41.25" customHeight="1" thickBot="1" x14ac:dyDescent="0.2">
      <c r="A29" s="1831"/>
      <c r="B29" s="1513" t="s">
        <v>1123</v>
      </c>
      <c r="C29" s="1563" t="s">
        <v>2337</v>
      </c>
      <c r="D29" s="1563" t="s">
        <v>2334</v>
      </c>
      <c r="E29" s="1563" t="s">
        <v>2334</v>
      </c>
      <c r="F29" s="1824"/>
      <c r="G29" s="1825"/>
      <c r="H29" s="1829"/>
      <c r="I29" s="1827"/>
      <c r="J29" s="1827"/>
      <c r="K29" s="1828"/>
      <c r="M29" s="243"/>
      <c r="N29" s="229"/>
    </row>
    <row r="30" spans="1:14" ht="41.25" customHeight="1" thickBot="1" x14ac:dyDescent="0.2">
      <c r="A30" s="1831" t="s">
        <v>1164</v>
      </c>
      <c r="B30" s="1513" t="s">
        <v>1122</v>
      </c>
      <c r="C30" s="1563" t="s">
        <v>2337</v>
      </c>
      <c r="D30" s="1563" t="s">
        <v>2334</v>
      </c>
      <c r="E30" s="1563" t="s">
        <v>2334</v>
      </c>
      <c r="F30" s="1824" t="s">
        <v>2335</v>
      </c>
      <c r="G30" s="1825"/>
      <c r="H30" s="1826" t="s">
        <v>2336</v>
      </c>
      <c r="I30" s="1827"/>
      <c r="J30" s="1827"/>
      <c r="K30" s="1828"/>
      <c r="M30" s="243"/>
      <c r="N30" s="229"/>
    </row>
    <row r="31" spans="1:14" ht="41.25" customHeight="1" thickBot="1" x14ac:dyDescent="0.2">
      <c r="A31" s="1831"/>
      <c r="B31" s="1513" t="s">
        <v>1123</v>
      </c>
      <c r="C31" s="1563" t="s">
        <v>2337</v>
      </c>
      <c r="D31" s="1563" t="s">
        <v>2334</v>
      </c>
      <c r="E31" s="1563" t="s">
        <v>2334</v>
      </c>
      <c r="F31" s="1825"/>
      <c r="G31" s="1835"/>
      <c r="H31" s="1836"/>
      <c r="I31" s="1836"/>
      <c r="J31" s="1836"/>
      <c r="K31" s="1836"/>
      <c r="M31" s="243"/>
      <c r="N31" s="229"/>
    </row>
    <row r="32" spans="1:14" ht="41.25" customHeight="1" thickBot="1" x14ac:dyDescent="0.2">
      <c r="A32" s="1831" t="s">
        <v>1165</v>
      </c>
      <c r="B32" s="1513" t="s">
        <v>1122</v>
      </c>
      <c r="C32" s="1563" t="s">
        <v>2334</v>
      </c>
      <c r="D32" s="1563" t="s">
        <v>2334</v>
      </c>
      <c r="E32" s="1563" t="s">
        <v>2334</v>
      </c>
      <c r="F32" s="1824" t="s">
        <v>2335</v>
      </c>
      <c r="G32" s="1825"/>
      <c r="H32" s="1826" t="s">
        <v>2336</v>
      </c>
      <c r="I32" s="1827"/>
      <c r="J32" s="1827"/>
      <c r="K32" s="1828"/>
      <c r="M32" s="243"/>
      <c r="N32" s="229"/>
    </row>
    <row r="33" spans="1:14" ht="41.25" customHeight="1" thickBot="1" x14ac:dyDescent="0.2">
      <c r="A33" s="1831"/>
      <c r="B33" s="1513" t="s">
        <v>1123</v>
      </c>
      <c r="C33" s="1563" t="s">
        <v>2334</v>
      </c>
      <c r="D33" s="1563" t="s">
        <v>2334</v>
      </c>
      <c r="E33" s="1563" t="s">
        <v>2334</v>
      </c>
      <c r="F33" s="1825"/>
      <c r="G33" s="1835"/>
      <c r="H33" s="1836"/>
      <c r="I33" s="1836"/>
      <c r="J33" s="1836"/>
      <c r="K33" s="1836"/>
      <c r="M33" s="243"/>
      <c r="N33" s="229"/>
    </row>
    <row r="34" spans="1:14" s="75" customFormat="1" ht="22.5" customHeight="1" x14ac:dyDescent="0.15">
      <c r="A34" s="1811" t="s">
        <v>1132</v>
      </c>
      <c r="B34" s="1812"/>
      <c r="C34" s="1832" t="s">
        <v>1124</v>
      </c>
      <c r="D34" s="1833"/>
      <c r="E34" s="1834"/>
      <c r="F34" s="1816" t="s">
        <v>2189</v>
      </c>
      <c r="G34" s="1817"/>
      <c r="H34" s="1817"/>
      <c r="I34" s="1817"/>
      <c r="J34" s="1817"/>
      <c r="K34" s="1818"/>
      <c r="M34" s="232"/>
      <c r="N34" s="229"/>
    </row>
    <row r="35" spans="1:14" s="75" customFormat="1" ht="22.5" customHeight="1" thickBot="1" x14ac:dyDescent="0.2">
      <c r="A35" s="1813"/>
      <c r="B35" s="1814"/>
      <c r="C35" s="1512" t="s">
        <v>1119</v>
      </c>
      <c r="D35" s="1512" t="s">
        <v>1120</v>
      </c>
      <c r="E35" s="1512" t="s">
        <v>1121</v>
      </c>
      <c r="F35" s="1819" t="s">
        <v>87</v>
      </c>
      <c r="G35" s="1821"/>
      <c r="H35" s="1819" t="s">
        <v>2188</v>
      </c>
      <c r="I35" s="1820"/>
      <c r="J35" s="1820"/>
      <c r="K35" s="1821"/>
      <c r="M35" s="232"/>
      <c r="N35" s="229"/>
    </row>
    <row r="36" spans="1:14" s="75" customFormat="1" ht="41.25" customHeight="1" thickBot="1" x14ac:dyDescent="0.2">
      <c r="A36" s="1822" t="s">
        <v>1133</v>
      </c>
      <c r="B36" s="1513" t="s">
        <v>1122</v>
      </c>
      <c r="C36" s="1563" t="s">
        <v>2334</v>
      </c>
      <c r="D36" s="1563" t="s">
        <v>2334</v>
      </c>
      <c r="E36" s="1563" t="s">
        <v>2334</v>
      </c>
      <c r="F36" s="1824" t="s">
        <v>2335</v>
      </c>
      <c r="G36" s="1825"/>
      <c r="H36" s="1837" t="s">
        <v>2336</v>
      </c>
      <c r="I36" s="1836"/>
      <c r="J36" s="1836"/>
      <c r="K36" s="1836"/>
      <c r="M36" s="232"/>
      <c r="N36" s="229"/>
    </row>
    <row r="37" spans="1:14" s="5" customFormat="1" ht="41.25" customHeight="1" thickBot="1" x14ac:dyDescent="0.2">
      <c r="A37" s="1823"/>
      <c r="B37" s="1513" t="s">
        <v>1123</v>
      </c>
      <c r="C37" s="1563" t="s">
        <v>2334</v>
      </c>
      <c r="D37" s="1563" t="s">
        <v>2334</v>
      </c>
      <c r="E37" s="1563" t="s">
        <v>2334</v>
      </c>
      <c r="F37" s="1825"/>
      <c r="G37" s="1835"/>
      <c r="H37" s="1836"/>
      <c r="I37" s="1836"/>
      <c r="J37" s="1836"/>
      <c r="K37" s="1836"/>
      <c r="M37" s="232"/>
      <c r="N37" s="229"/>
    </row>
    <row r="38" spans="1:14" s="5" customFormat="1" ht="41.25" customHeight="1" thickBot="1" x14ac:dyDescent="0.2">
      <c r="A38" s="1830" t="s">
        <v>1134</v>
      </c>
      <c r="B38" s="1513" t="s">
        <v>1122</v>
      </c>
      <c r="C38" s="1563" t="s">
        <v>2337</v>
      </c>
      <c r="D38" s="1563" t="s">
        <v>2334</v>
      </c>
      <c r="E38" s="1563" t="s">
        <v>2334</v>
      </c>
      <c r="F38" s="1825"/>
      <c r="G38" s="1835"/>
      <c r="H38" s="1836"/>
      <c r="I38" s="1836"/>
      <c r="J38" s="1836"/>
      <c r="K38" s="1836"/>
      <c r="M38" s="232"/>
      <c r="N38" s="229"/>
    </row>
    <row r="39" spans="1:14" s="5" customFormat="1" ht="41.25" customHeight="1" thickBot="1" x14ac:dyDescent="0.2">
      <c r="A39" s="1823"/>
      <c r="B39" s="1513" t="s">
        <v>1123</v>
      </c>
      <c r="C39" s="1563" t="s">
        <v>2337</v>
      </c>
      <c r="D39" s="1563" t="s">
        <v>2334</v>
      </c>
      <c r="E39" s="1563" t="s">
        <v>2334</v>
      </c>
      <c r="F39" s="1825"/>
      <c r="G39" s="1835"/>
      <c r="H39" s="1836"/>
      <c r="I39" s="1836"/>
      <c r="J39" s="1836"/>
      <c r="K39" s="1836"/>
      <c r="L39" s="275"/>
      <c r="M39" s="243"/>
      <c r="N39" s="229"/>
    </row>
    <row r="40" spans="1:14" s="75" customFormat="1" ht="22.5" customHeight="1" x14ac:dyDescent="0.15">
      <c r="A40" s="1811" t="s">
        <v>1135</v>
      </c>
      <c r="B40" s="1812"/>
      <c r="C40" s="1832" t="s">
        <v>1124</v>
      </c>
      <c r="D40" s="1833"/>
      <c r="E40" s="1834"/>
      <c r="F40" s="1816" t="s">
        <v>2189</v>
      </c>
      <c r="G40" s="1817"/>
      <c r="H40" s="1817"/>
      <c r="I40" s="1817"/>
      <c r="J40" s="1817"/>
      <c r="K40" s="1818"/>
      <c r="M40" s="232"/>
      <c r="N40" s="229"/>
    </row>
    <row r="41" spans="1:14" s="75" customFormat="1" ht="22.5" customHeight="1" thickBot="1" x14ac:dyDescent="0.2">
      <c r="A41" s="1813"/>
      <c r="B41" s="1814"/>
      <c r="C41" s="1514" t="s">
        <v>1119</v>
      </c>
      <c r="D41" s="1514" t="s">
        <v>1120</v>
      </c>
      <c r="E41" s="1514" t="s">
        <v>1121</v>
      </c>
      <c r="F41" s="1819" t="s">
        <v>87</v>
      </c>
      <c r="G41" s="1821"/>
      <c r="H41" s="1819" t="s">
        <v>2188</v>
      </c>
      <c r="I41" s="1820"/>
      <c r="J41" s="1820"/>
      <c r="K41" s="1821"/>
      <c r="M41" s="232"/>
      <c r="N41" s="229"/>
    </row>
    <row r="42" spans="1:14" s="5" customFormat="1" ht="41.25" customHeight="1" thickBot="1" x14ac:dyDescent="0.2">
      <c r="A42" s="1831" t="s">
        <v>1136</v>
      </c>
      <c r="B42" s="1513" t="s">
        <v>1122</v>
      </c>
      <c r="C42" s="1563" t="s">
        <v>2334</v>
      </c>
      <c r="D42" s="1563" t="s">
        <v>2334</v>
      </c>
      <c r="E42" s="1563" t="s">
        <v>2334</v>
      </c>
      <c r="F42" s="1825"/>
      <c r="G42" s="1835"/>
      <c r="H42" s="1836"/>
      <c r="I42" s="1836"/>
      <c r="J42" s="1836"/>
      <c r="K42" s="1836"/>
      <c r="M42" s="243"/>
      <c r="N42" s="229"/>
    </row>
    <row r="43" spans="1:14" s="5" customFormat="1" ht="41.25" customHeight="1" thickBot="1" x14ac:dyDescent="0.2">
      <c r="A43" s="1831"/>
      <c r="B43" s="1513" t="s">
        <v>1123</v>
      </c>
      <c r="C43" s="1563" t="s">
        <v>2334</v>
      </c>
      <c r="D43" s="1563" t="s">
        <v>2334</v>
      </c>
      <c r="E43" s="1563" t="s">
        <v>2334</v>
      </c>
      <c r="F43" s="1825"/>
      <c r="G43" s="1835"/>
      <c r="H43" s="1836"/>
      <c r="I43" s="1836"/>
      <c r="J43" s="1836"/>
      <c r="K43" s="1836"/>
      <c r="M43" s="243"/>
      <c r="N43" s="229"/>
    </row>
    <row r="44" spans="1:14" s="5" customFormat="1" ht="41.25" customHeight="1" thickBot="1" x14ac:dyDescent="0.2">
      <c r="A44" s="1831" t="s">
        <v>1137</v>
      </c>
      <c r="B44" s="1513" t="s">
        <v>1122</v>
      </c>
      <c r="C44" s="1563" t="s">
        <v>2334</v>
      </c>
      <c r="D44" s="1563" t="s">
        <v>2334</v>
      </c>
      <c r="E44" s="1563" t="s">
        <v>2334</v>
      </c>
      <c r="F44" s="1825"/>
      <c r="G44" s="1835"/>
      <c r="H44" s="1836"/>
      <c r="I44" s="1836"/>
      <c r="J44" s="1836"/>
      <c r="K44" s="1836"/>
      <c r="M44" s="243"/>
      <c r="N44" s="229"/>
    </row>
    <row r="45" spans="1:14" ht="41.25" customHeight="1" thickBot="1" x14ac:dyDescent="0.2">
      <c r="A45" s="1831"/>
      <c r="B45" s="1513" t="s">
        <v>1123</v>
      </c>
      <c r="C45" s="1563" t="s">
        <v>2334</v>
      </c>
      <c r="D45" s="1563" t="s">
        <v>2334</v>
      </c>
      <c r="E45" s="1563" t="s">
        <v>2334</v>
      </c>
      <c r="F45" s="1825"/>
      <c r="G45" s="1835"/>
      <c r="H45" s="1836"/>
      <c r="I45" s="1836"/>
      <c r="J45" s="1836"/>
      <c r="K45" s="1836"/>
      <c r="M45" s="243"/>
      <c r="N45" s="229"/>
    </row>
    <row r="46" spans="1:14" ht="41.25" customHeight="1" thickBot="1" x14ac:dyDescent="0.2">
      <c r="A46" s="1831" t="s">
        <v>1138</v>
      </c>
      <c r="B46" s="1513" t="s">
        <v>1122</v>
      </c>
      <c r="C46" s="1563" t="s">
        <v>2334</v>
      </c>
      <c r="D46" s="1563" t="s">
        <v>2334</v>
      </c>
      <c r="E46" s="1563" t="s">
        <v>2334</v>
      </c>
      <c r="F46" s="1825"/>
      <c r="G46" s="1835"/>
      <c r="H46" s="1836"/>
      <c r="I46" s="1836"/>
      <c r="J46" s="1836"/>
      <c r="K46" s="1836"/>
      <c r="M46" s="243"/>
      <c r="N46" s="229"/>
    </row>
    <row r="47" spans="1:14" ht="41.25" customHeight="1" thickBot="1" x14ac:dyDescent="0.2">
      <c r="A47" s="1831"/>
      <c r="B47" s="1513" t="s">
        <v>1123</v>
      </c>
      <c r="C47" s="1563" t="s">
        <v>2334</v>
      </c>
      <c r="D47" s="1563" t="s">
        <v>2334</v>
      </c>
      <c r="E47" s="1563" t="s">
        <v>2334</v>
      </c>
      <c r="F47" s="1825"/>
      <c r="G47" s="1835"/>
      <c r="H47" s="1836"/>
      <c r="I47" s="1836"/>
      <c r="J47" s="1836"/>
      <c r="K47" s="1836"/>
      <c r="M47" s="243"/>
      <c r="N47" s="229"/>
    </row>
    <row r="48" spans="1:14" s="75" customFormat="1" ht="22.5" customHeight="1" x14ac:dyDescent="0.15">
      <c r="A48" s="1811" t="s">
        <v>1139</v>
      </c>
      <c r="B48" s="1812"/>
      <c r="C48" s="1832" t="s">
        <v>1124</v>
      </c>
      <c r="D48" s="1833"/>
      <c r="E48" s="1834"/>
      <c r="F48" s="1816" t="s">
        <v>2189</v>
      </c>
      <c r="G48" s="1817"/>
      <c r="H48" s="1817"/>
      <c r="I48" s="1817"/>
      <c r="J48" s="1817"/>
      <c r="K48" s="1818"/>
      <c r="M48" s="232"/>
      <c r="N48" s="229"/>
    </row>
    <row r="49" spans="1:14" s="75" customFormat="1" ht="22.5" customHeight="1" thickBot="1" x14ac:dyDescent="0.2">
      <c r="A49" s="1813"/>
      <c r="B49" s="1814"/>
      <c r="C49" s="1514" t="s">
        <v>1119</v>
      </c>
      <c r="D49" s="1514" t="s">
        <v>1120</v>
      </c>
      <c r="E49" s="1514" t="s">
        <v>1121</v>
      </c>
      <c r="F49" s="1819" t="s">
        <v>87</v>
      </c>
      <c r="G49" s="1821"/>
      <c r="H49" s="1819" t="s">
        <v>2188</v>
      </c>
      <c r="I49" s="1820"/>
      <c r="J49" s="1820"/>
      <c r="K49" s="1821"/>
      <c r="M49" s="232"/>
      <c r="N49" s="229"/>
    </row>
    <row r="50" spans="1:14" ht="41.25" customHeight="1" thickBot="1" x14ac:dyDescent="0.2">
      <c r="A50" s="1831" t="s">
        <v>1140</v>
      </c>
      <c r="B50" s="1513" t="s">
        <v>1122</v>
      </c>
      <c r="C50" s="1563" t="s">
        <v>2334</v>
      </c>
      <c r="D50" s="1563" t="s">
        <v>2334</v>
      </c>
      <c r="E50" s="1563" t="s">
        <v>2334</v>
      </c>
      <c r="F50" s="1824" t="s">
        <v>2335</v>
      </c>
      <c r="G50" s="1825"/>
      <c r="H50" s="1837" t="s">
        <v>2336</v>
      </c>
      <c r="I50" s="1836"/>
      <c r="J50" s="1836"/>
      <c r="K50" s="1836"/>
      <c r="M50" s="243"/>
      <c r="N50" s="229"/>
    </row>
    <row r="51" spans="1:14" ht="41.25" customHeight="1" thickBot="1" x14ac:dyDescent="0.2">
      <c r="A51" s="1831"/>
      <c r="B51" s="1513" t="s">
        <v>1123</v>
      </c>
      <c r="C51" s="1563" t="s">
        <v>2334</v>
      </c>
      <c r="D51" s="1563" t="s">
        <v>2334</v>
      </c>
      <c r="E51" s="1563" t="s">
        <v>2334</v>
      </c>
      <c r="F51" s="1825"/>
      <c r="G51" s="1835"/>
      <c r="H51" s="1836"/>
      <c r="I51" s="1836"/>
      <c r="J51" s="1836"/>
      <c r="K51" s="1836"/>
      <c r="M51" s="243"/>
      <c r="N51" s="229"/>
    </row>
    <row r="52" spans="1:14" ht="41.25" customHeight="1" thickBot="1" x14ac:dyDescent="0.2">
      <c r="A52" s="1831" t="s">
        <v>1141</v>
      </c>
      <c r="B52" s="1513" t="s">
        <v>1122</v>
      </c>
      <c r="C52" s="1563" t="s">
        <v>2334</v>
      </c>
      <c r="D52" s="1563" t="s">
        <v>2334</v>
      </c>
      <c r="E52" s="1563" t="s">
        <v>2334</v>
      </c>
      <c r="F52" s="1824" t="s">
        <v>2335</v>
      </c>
      <c r="G52" s="1825"/>
      <c r="H52" s="1837" t="s">
        <v>2336</v>
      </c>
      <c r="I52" s="1836"/>
      <c r="J52" s="1836"/>
      <c r="K52" s="1836"/>
      <c r="M52" s="243"/>
      <c r="N52" s="229"/>
    </row>
    <row r="53" spans="1:14" ht="41.25" customHeight="1" thickBot="1" x14ac:dyDescent="0.2">
      <c r="A53" s="1831"/>
      <c r="B53" s="1513" t="s">
        <v>1123</v>
      </c>
      <c r="C53" s="1563" t="s">
        <v>2334</v>
      </c>
      <c r="D53" s="1563" t="s">
        <v>2334</v>
      </c>
      <c r="E53" s="1563" t="s">
        <v>2334</v>
      </c>
      <c r="F53" s="1825"/>
      <c r="G53" s="1835"/>
      <c r="H53" s="1836"/>
      <c r="I53" s="1836"/>
      <c r="J53" s="1836"/>
      <c r="K53" s="1836"/>
      <c r="M53" s="243"/>
      <c r="N53" s="229"/>
    </row>
    <row r="54" spans="1:14" s="75" customFormat="1" ht="22.5" customHeight="1" x14ac:dyDescent="0.15">
      <c r="A54" s="1811" t="s">
        <v>1142</v>
      </c>
      <c r="B54" s="1812"/>
      <c r="C54" s="1832" t="s">
        <v>1124</v>
      </c>
      <c r="D54" s="1833"/>
      <c r="E54" s="1834"/>
      <c r="F54" s="1816" t="s">
        <v>2189</v>
      </c>
      <c r="G54" s="1817"/>
      <c r="H54" s="1817"/>
      <c r="I54" s="1817"/>
      <c r="J54" s="1817"/>
      <c r="K54" s="1818"/>
      <c r="M54" s="232"/>
      <c r="N54" s="229"/>
    </row>
    <row r="55" spans="1:14" s="75" customFormat="1" ht="22.5" customHeight="1" thickBot="1" x14ac:dyDescent="0.2">
      <c r="A55" s="1813"/>
      <c r="B55" s="1814"/>
      <c r="C55" s="1514" t="s">
        <v>1119</v>
      </c>
      <c r="D55" s="1514" t="s">
        <v>1120</v>
      </c>
      <c r="E55" s="1514" t="s">
        <v>1121</v>
      </c>
      <c r="F55" s="1819" t="s">
        <v>87</v>
      </c>
      <c r="G55" s="1821"/>
      <c r="H55" s="1819" t="s">
        <v>2188</v>
      </c>
      <c r="I55" s="1820"/>
      <c r="J55" s="1820"/>
      <c r="K55" s="1821"/>
      <c r="M55" s="232"/>
      <c r="N55" s="229"/>
    </row>
    <row r="56" spans="1:14" ht="41.25" customHeight="1" thickBot="1" x14ac:dyDescent="0.2">
      <c r="A56" s="1831" t="s">
        <v>1143</v>
      </c>
      <c r="B56" s="1513" t="s">
        <v>1122</v>
      </c>
      <c r="C56" s="1563" t="s">
        <v>2334</v>
      </c>
      <c r="D56" s="1563" t="s">
        <v>2334</v>
      </c>
      <c r="E56" s="1563" t="s">
        <v>2334</v>
      </c>
      <c r="F56" s="1825"/>
      <c r="G56" s="1838"/>
      <c r="H56" s="1839"/>
      <c r="I56" s="1840"/>
      <c r="J56" s="1840"/>
      <c r="K56" s="1841"/>
      <c r="M56" s="243"/>
      <c r="N56" s="229"/>
    </row>
    <row r="57" spans="1:14" ht="41.25" customHeight="1" thickBot="1" x14ac:dyDescent="0.2">
      <c r="A57" s="1831"/>
      <c r="B57" s="1513" t="s">
        <v>1123</v>
      </c>
      <c r="C57" s="1563" t="s">
        <v>2334</v>
      </c>
      <c r="D57" s="1563" t="s">
        <v>2334</v>
      </c>
      <c r="E57" s="1563" t="s">
        <v>2334</v>
      </c>
      <c r="F57" s="1825"/>
      <c r="G57" s="1838"/>
      <c r="H57" s="1839"/>
      <c r="I57" s="1840"/>
      <c r="J57" s="1840"/>
      <c r="K57" s="1841"/>
      <c r="M57" s="243"/>
      <c r="N57" s="229"/>
    </row>
    <row r="58" spans="1:14" ht="41.25" customHeight="1" thickBot="1" x14ac:dyDescent="0.2">
      <c r="A58" s="1831" t="s">
        <v>1144</v>
      </c>
      <c r="B58" s="1513" t="s">
        <v>1122</v>
      </c>
      <c r="C58" s="1563" t="s">
        <v>2334</v>
      </c>
      <c r="D58" s="1563" t="s">
        <v>2334</v>
      </c>
      <c r="E58" s="1563" t="s">
        <v>2334</v>
      </c>
      <c r="F58" s="1825"/>
      <c r="G58" s="1838"/>
      <c r="H58" s="1839"/>
      <c r="I58" s="1840"/>
      <c r="J58" s="1840"/>
      <c r="K58" s="1841"/>
      <c r="M58" s="243"/>
      <c r="N58" s="229"/>
    </row>
    <row r="59" spans="1:14" ht="41.25" customHeight="1" thickBot="1" x14ac:dyDescent="0.2">
      <c r="A59" s="1831"/>
      <c r="B59" s="1513" t="s">
        <v>1123</v>
      </c>
      <c r="C59" s="1563" t="s">
        <v>2334</v>
      </c>
      <c r="D59" s="1563" t="s">
        <v>2334</v>
      </c>
      <c r="E59" s="1563" t="s">
        <v>2334</v>
      </c>
      <c r="F59" s="1825"/>
      <c r="G59" s="1838"/>
      <c r="H59" s="1839"/>
      <c r="I59" s="1840"/>
      <c r="J59" s="1840"/>
      <c r="K59" s="1841"/>
      <c r="M59" s="243"/>
      <c r="N59" s="229"/>
    </row>
    <row r="60" spans="1:14" ht="41.25" customHeight="1" thickBot="1" x14ac:dyDescent="0.2">
      <c r="A60" s="1831" t="s">
        <v>1145</v>
      </c>
      <c r="B60" s="1513" t="s">
        <v>1122</v>
      </c>
      <c r="C60" s="1563" t="s">
        <v>2334</v>
      </c>
      <c r="D60" s="1563" t="s">
        <v>2334</v>
      </c>
      <c r="E60" s="1563" t="s">
        <v>2334</v>
      </c>
      <c r="F60" s="1824" t="s">
        <v>2335</v>
      </c>
      <c r="G60" s="1825"/>
      <c r="H60" s="1842" t="s">
        <v>2336</v>
      </c>
      <c r="I60" s="1843"/>
      <c r="J60" s="1843"/>
      <c r="K60" s="1841"/>
      <c r="M60" s="243"/>
      <c r="N60" s="229"/>
    </row>
    <row r="61" spans="1:14" ht="41.25" customHeight="1" thickBot="1" x14ac:dyDescent="0.2">
      <c r="A61" s="1831"/>
      <c r="B61" s="1513" t="s">
        <v>1123</v>
      </c>
      <c r="C61" s="1563" t="s">
        <v>2334</v>
      </c>
      <c r="D61" s="1563" t="s">
        <v>2334</v>
      </c>
      <c r="E61" s="1563" t="s">
        <v>2334</v>
      </c>
      <c r="F61" s="1825"/>
      <c r="G61" s="1838"/>
      <c r="H61" s="1839"/>
      <c r="I61" s="1840"/>
      <c r="J61" s="1840"/>
      <c r="K61" s="1841"/>
      <c r="M61" s="243"/>
      <c r="N61" s="229"/>
    </row>
    <row r="62" spans="1:14" ht="41.25" customHeight="1" thickBot="1" x14ac:dyDescent="0.2">
      <c r="A62" s="1831" t="s">
        <v>1146</v>
      </c>
      <c r="B62" s="1513" t="s">
        <v>1122</v>
      </c>
      <c r="C62" s="1563" t="s">
        <v>2334</v>
      </c>
      <c r="D62" s="1563" t="s">
        <v>2334</v>
      </c>
      <c r="E62" s="1563" t="s">
        <v>2334</v>
      </c>
      <c r="F62" s="1825"/>
      <c r="G62" s="1838"/>
      <c r="H62" s="1839"/>
      <c r="I62" s="1840"/>
      <c r="J62" s="1840"/>
      <c r="K62" s="1841"/>
      <c r="M62" s="243"/>
      <c r="N62" s="229"/>
    </row>
    <row r="63" spans="1:14" ht="41.25" customHeight="1" thickBot="1" x14ac:dyDescent="0.2">
      <c r="A63" s="1831"/>
      <c r="B63" s="1513" t="s">
        <v>1123</v>
      </c>
      <c r="C63" s="1563" t="s">
        <v>2334</v>
      </c>
      <c r="D63" s="1563" t="s">
        <v>2334</v>
      </c>
      <c r="E63" s="1563" t="s">
        <v>2334</v>
      </c>
      <c r="F63" s="1825"/>
      <c r="G63" s="1838"/>
      <c r="H63" s="1829"/>
      <c r="I63" s="1827"/>
      <c r="J63" s="1827"/>
      <c r="K63" s="1828"/>
      <c r="M63" s="243"/>
      <c r="N63" s="229"/>
    </row>
    <row r="64" spans="1:14" s="75" customFormat="1" ht="21.95" customHeight="1" x14ac:dyDescent="0.15">
      <c r="A64" s="1811" t="s">
        <v>1150</v>
      </c>
      <c r="B64" s="1812"/>
      <c r="C64" s="1832" t="s">
        <v>1124</v>
      </c>
      <c r="D64" s="1833"/>
      <c r="E64" s="1834"/>
      <c r="F64" s="1816" t="s">
        <v>2189</v>
      </c>
      <c r="G64" s="1817"/>
      <c r="H64" s="1817"/>
      <c r="I64" s="1817"/>
      <c r="J64" s="1817"/>
      <c r="K64" s="1818"/>
      <c r="M64" s="232"/>
      <c r="N64" s="229"/>
    </row>
    <row r="65" spans="1:14" s="75" customFormat="1" ht="21.95" customHeight="1" thickBot="1" x14ac:dyDescent="0.2">
      <c r="A65" s="1813"/>
      <c r="B65" s="1814"/>
      <c r="C65" s="1514" t="s">
        <v>1119</v>
      </c>
      <c r="D65" s="1514" t="s">
        <v>1120</v>
      </c>
      <c r="E65" s="1514" t="s">
        <v>1121</v>
      </c>
      <c r="F65" s="1819" t="s">
        <v>87</v>
      </c>
      <c r="G65" s="1821"/>
      <c r="H65" s="1819" t="s">
        <v>2188</v>
      </c>
      <c r="I65" s="1820"/>
      <c r="J65" s="1820"/>
      <c r="K65" s="1821"/>
      <c r="M65" s="232"/>
      <c r="N65" s="229"/>
    </row>
    <row r="66" spans="1:14" ht="41.25" customHeight="1" thickBot="1" x14ac:dyDescent="0.2">
      <c r="A66" s="1831" t="s">
        <v>1147</v>
      </c>
      <c r="B66" s="1513" t="s">
        <v>1122</v>
      </c>
      <c r="C66" s="1563" t="s">
        <v>2334</v>
      </c>
      <c r="D66" s="1563" t="s">
        <v>2334</v>
      </c>
      <c r="E66" s="1563" t="s">
        <v>2334</v>
      </c>
      <c r="F66" s="1824" t="s">
        <v>2335</v>
      </c>
      <c r="G66" s="1825"/>
      <c r="H66" s="1837" t="s">
        <v>2336</v>
      </c>
      <c r="I66" s="1836"/>
      <c r="J66" s="1836"/>
      <c r="K66" s="1836"/>
      <c r="M66" s="243"/>
      <c r="N66" s="229"/>
    </row>
    <row r="67" spans="1:14" ht="41.25" customHeight="1" thickBot="1" x14ac:dyDescent="0.2">
      <c r="A67" s="1831"/>
      <c r="B67" s="1513" t="s">
        <v>1123</v>
      </c>
      <c r="C67" s="1563" t="s">
        <v>2334</v>
      </c>
      <c r="D67" s="1563" t="s">
        <v>2334</v>
      </c>
      <c r="E67" s="1563" t="s">
        <v>2334</v>
      </c>
      <c r="F67" s="1825"/>
      <c r="G67" s="1835"/>
      <c r="H67" s="1836"/>
      <c r="I67" s="1836"/>
      <c r="J67" s="1836"/>
      <c r="K67" s="1836"/>
      <c r="M67" s="243"/>
      <c r="N67" s="229"/>
    </row>
    <row r="68" spans="1:14" ht="41.25" customHeight="1" thickBot="1" x14ac:dyDescent="0.2">
      <c r="A68" s="1831" t="s">
        <v>1148</v>
      </c>
      <c r="B68" s="1513" t="s">
        <v>1122</v>
      </c>
      <c r="C68" s="1563" t="s">
        <v>2334</v>
      </c>
      <c r="D68" s="1563" t="s">
        <v>2334</v>
      </c>
      <c r="E68" s="1563" t="s">
        <v>2334</v>
      </c>
      <c r="F68" s="1825"/>
      <c r="G68" s="1835"/>
      <c r="H68" s="1836"/>
      <c r="I68" s="1836"/>
      <c r="J68" s="1836"/>
      <c r="K68" s="1836"/>
      <c r="M68" s="243"/>
      <c r="N68" s="229"/>
    </row>
    <row r="69" spans="1:14" ht="41.25" customHeight="1" thickBot="1" x14ac:dyDescent="0.2">
      <c r="A69" s="1831"/>
      <c r="B69" s="1513" t="s">
        <v>1123</v>
      </c>
      <c r="C69" s="1563" t="s">
        <v>2334</v>
      </c>
      <c r="D69" s="1563" t="s">
        <v>2334</v>
      </c>
      <c r="E69" s="1563" t="s">
        <v>2334</v>
      </c>
      <c r="F69" s="1825"/>
      <c r="G69" s="1835"/>
      <c r="H69" s="1836"/>
      <c r="I69" s="1836"/>
      <c r="J69" s="1836"/>
      <c r="K69" s="1836"/>
      <c r="M69" s="243"/>
      <c r="N69" s="229"/>
    </row>
    <row r="70" spans="1:14" ht="41.25" customHeight="1" thickBot="1" x14ac:dyDescent="0.2">
      <c r="A70" s="1831" t="s">
        <v>1149</v>
      </c>
      <c r="B70" s="1513" t="s">
        <v>1122</v>
      </c>
      <c r="C70" s="1563" t="s">
        <v>2334</v>
      </c>
      <c r="D70" s="1563" t="s">
        <v>2334</v>
      </c>
      <c r="E70" s="1563" t="s">
        <v>2334</v>
      </c>
      <c r="F70" s="1825"/>
      <c r="G70" s="1835"/>
      <c r="H70" s="1836"/>
      <c r="I70" s="1836"/>
      <c r="J70" s="1836"/>
      <c r="K70" s="1836"/>
      <c r="M70" s="243"/>
      <c r="N70" s="229"/>
    </row>
    <row r="71" spans="1:14" ht="41.25" customHeight="1" thickBot="1" x14ac:dyDescent="0.2">
      <c r="A71" s="1831"/>
      <c r="B71" s="1513" t="s">
        <v>1123</v>
      </c>
      <c r="C71" s="1563" t="s">
        <v>2334</v>
      </c>
      <c r="D71" s="1563" t="s">
        <v>2334</v>
      </c>
      <c r="E71" s="1563" t="s">
        <v>2334</v>
      </c>
      <c r="F71" s="1825"/>
      <c r="G71" s="1835"/>
      <c r="H71" s="1836"/>
      <c r="I71" s="1836"/>
      <c r="J71" s="1836"/>
      <c r="K71" s="1836"/>
      <c r="M71" s="243"/>
      <c r="N71" s="229"/>
    </row>
    <row r="72" spans="1:14" s="75" customFormat="1" ht="21.95" customHeight="1" x14ac:dyDescent="0.15">
      <c r="A72" s="1811" t="s">
        <v>1151</v>
      </c>
      <c r="B72" s="1812"/>
      <c r="C72" s="1815" t="s">
        <v>1124</v>
      </c>
      <c r="D72" s="1815"/>
      <c r="E72" s="1815"/>
      <c r="F72" s="1816" t="s">
        <v>2189</v>
      </c>
      <c r="G72" s="1817"/>
      <c r="H72" s="1817"/>
      <c r="I72" s="1817"/>
      <c r="J72" s="1817"/>
      <c r="K72" s="1818"/>
      <c r="M72" s="232"/>
      <c r="N72" s="229"/>
    </row>
    <row r="73" spans="1:14" s="75" customFormat="1" ht="21.95" customHeight="1" thickBot="1" x14ac:dyDescent="0.2">
      <c r="A73" s="1813"/>
      <c r="B73" s="1814"/>
      <c r="C73" s="1514" t="s">
        <v>1119</v>
      </c>
      <c r="D73" s="1514" t="s">
        <v>1120</v>
      </c>
      <c r="E73" s="1514" t="s">
        <v>1121</v>
      </c>
      <c r="F73" s="1815" t="s">
        <v>87</v>
      </c>
      <c r="G73" s="1815"/>
      <c r="H73" s="1819" t="s">
        <v>2188</v>
      </c>
      <c r="I73" s="1820"/>
      <c r="J73" s="1820"/>
      <c r="K73" s="1821"/>
      <c r="M73" s="232"/>
      <c r="N73" s="229"/>
    </row>
    <row r="74" spans="1:14" ht="41.25" customHeight="1" thickBot="1" x14ac:dyDescent="0.2">
      <c r="A74" s="1831" t="s">
        <v>1152</v>
      </c>
      <c r="B74" s="1513" t="s">
        <v>1122</v>
      </c>
      <c r="C74" s="1563" t="s">
        <v>2334</v>
      </c>
      <c r="D74" s="1563" t="s">
        <v>2334</v>
      </c>
      <c r="E74" s="1563" t="s">
        <v>2334</v>
      </c>
      <c r="F74" s="1824" t="s">
        <v>2335</v>
      </c>
      <c r="G74" s="1825"/>
      <c r="H74" s="1837" t="s">
        <v>2336</v>
      </c>
      <c r="I74" s="1836"/>
      <c r="J74" s="1836"/>
      <c r="K74" s="1836"/>
      <c r="M74" s="243"/>
      <c r="N74" s="229"/>
    </row>
    <row r="75" spans="1:14" ht="41.25" customHeight="1" thickBot="1" x14ac:dyDescent="0.2">
      <c r="A75" s="1831"/>
      <c r="B75" s="1513" t="s">
        <v>1123</v>
      </c>
      <c r="C75" s="1563" t="s">
        <v>2334</v>
      </c>
      <c r="D75" s="1563" t="s">
        <v>2334</v>
      </c>
      <c r="E75" s="1563" t="s">
        <v>2334</v>
      </c>
      <c r="F75" s="1825"/>
      <c r="G75" s="1835"/>
      <c r="H75" s="1836"/>
      <c r="I75" s="1836"/>
      <c r="J75" s="1836"/>
      <c r="K75" s="1836"/>
      <c r="M75" s="243"/>
      <c r="N75" s="229"/>
    </row>
    <row r="76" spans="1:14" ht="41.25" customHeight="1" thickBot="1" x14ac:dyDescent="0.2">
      <c r="A76" s="1831" t="s">
        <v>1153</v>
      </c>
      <c r="B76" s="1513" t="s">
        <v>1122</v>
      </c>
      <c r="C76" s="1563" t="s">
        <v>2334</v>
      </c>
      <c r="D76" s="1563" t="s">
        <v>2334</v>
      </c>
      <c r="E76" s="1563" t="s">
        <v>2334</v>
      </c>
      <c r="F76" s="1824" t="s">
        <v>2335</v>
      </c>
      <c r="G76" s="1825"/>
      <c r="H76" s="1837" t="s">
        <v>2336</v>
      </c>
      <c r="I76" s="1836"/>
      <c r="J76" s="1836"/>
      <c r="K76" s="1836"/>
      <c r="M76" s="243"/>
      <c r="N76" s="229"/>
    </row>
    <row r="77" spans="1:14" ht="41.25" customHeight="1" thickBot="1" x14ac:dyDescent="0.2">
      <c r="A77" s="1831"/>
      <c r="B77" s="1513" t="s">
        <v>1123</v>
      </c>
      <c r="C77" s="1563" t="s">
        <v>2334</v>
      </c>
      <c r="D77" s="1563" t="s">
        <v>2334</v>
      </c>
      <c r="E77" s="1563" t="s">
        <v>2334</v>
      </c>
      <c r="F77" s="1825"/>
      <c r="G77" s="1835"/>
      <c r="H77" s="1836"/>
      <c r="I77" s="1836"/>
      <c r="J77" s="1836"/>
      <c r="K77" s="1836"/>
      <c r="M77" s="243"/>
      <c r="N77" s="229"/>
    </row>
    <row r="78" spans="1:14" ht="41.25" customHeight="1" thickBot="1" x14ac:dyDescent="0.2">
      <c r="A78" s="1831" t="s">
        <v>1154</v>
      </c>
      <c r="B78" s="1513" t="s">
        <v>1122</v>
      </c>
      <c r="C78" s="1563" t="s">
        <v>2334</v>
      </c>
      <c r="D78" s="1563" t="s">
        <v>2334</v>
      </c>
      <c r="E78" s="1563" t="s">
        <v>2334</v>
      </c>
      <c r="F78" s="1825"/>
      <c r="G78" s="1835"/>
      <c r="H78" s="1836"/>
      <c r="I78" s="1836"/>
      <c r="J78" s="1836"/>
      <c r="K78" s="1836"/>
      <c r="M78" s="243"/>
      <c r="N78" s="229"/>
    </row>
    <row r="79" spans="1:14" ht="41.25" customHeight="1" thickBot="1" x14ac:dyDescent="0.2">
      <c r="A79" s="1831"/>
      <c r="B79" s="1513" t="s">
        <v>1123</v>
      </c>
      <c r="C79" s="1563" t="s">
        <v>2334</v>
      </c>
      <c r="D79" s="1563" t="s">
        <v>2334</v>
      </c>
      <c r="E79" s="1563" t="s">
        <v>2334</v>
      </c>
      <c r="F79" s="1825"/>
      <c r="G79" s="1835"/>
      <c r="H79" s="1836"/>
      <c r="I79" s="1836"/>
      <c r="J79" s="1836"/>
      <c r="K79" s="1836"/>
      <c r="M79" s="243"/>
      <c r="N79" s="229"/>
    </row>
    <row r="80" spans="1:14" s="75" customFormat="1" ht="21.95" customHeight="1" x14ac:dyDescent="0.15">
      <c r="A80" s="1811" t="s">
        <v>1155</v>
      </c>
      <c r="B80" s="1812"/>
      <c r="C80" s="1815" t="s">
        <v>1124</v>
      </c>
      <c r="D80" s="1815"/>
      <c r="E80" s="1815"/>
      <c r="F80" s="1816" t="s">
        <v>2189</v>
      </c>
      <c r="G80" s="1817"/>
      <c r="H80" s="1817"/>
      <c r="I80" s="1817"/>
      <c r="J80" s="1817"/>
      <c r="K80" s="1818"/>
      <c r="M80" s="232"/>
      <c r="N80" s="229"/>
    </row>
    <row r="81" spans="1:14" s="75" customFormat="1" ht="21.95" customHeight="1" thickBot="1" x14ac:dyDescent="0.2">
      <c r="A81" s="1813"/>
      <c r="B81" s="1814"/>
      <c r="C81" s="1514" t="s">
        <v>1119</v>
      </c>
      <c r="D81" s="1514" t="s">
        <v>1120</v>
      </c>
      <c r="E81" s="1514" t="s">
        <v>1121</v>
      </c>
      <c r="F81" s="1815" t="s">
        <v>87</v>
      </c>
      <c r="G81" s="1815"/>
      <c r="H81" s="1819" t="s">
        <v>2188</v>
      </c>
      <c r="I81" s="1820"/>
      <c r="J81" s="1820"/>
      <c r="K81" s="1821"/>
      <c r="M81" s="232"/>
      <c r="N81" s="229"/>
    </row>
    <row r="82" spans="1:14" ht="42" customHeight="1" thickBot="1" x14ac:dyDescent="0.2">
      <c r="A82" s="1831" t="s">
        <v>1156</v>
      </c>
      <c r="B82" s="1513" t="s">
        <v>1122</v>
      </c>
      <c r="C82" s="1563" t="s">
        <v>2334</v>
      </c>
      <c r="D82" s="1563" t="s">
        <v>2334</v>
      </c>
      <c r="E82" s="1563" t="s">
        <v>2334</v>
      </c>
      <c r="F82" s="1824" t="s">
        <v>2335</v>
      </c>
      <c r="G82" s="1825"/>
      <c r="H82" s="1837" t="s">
        <v>2336</v>
      </c>
      <c r="I82" s="1836"/>
      <c r="J82" s="1836"/>
      <c r="K82" s="1836"/>
      <c r="M82" s="243"/>
      <c r="N82" s="229"/>
    </row>
    <row r="83" spans="1:14" ht="42" customHeight="1" thickBot="1" x14ac:dyDescent="0.2">
      <c r="A83" s="1831"/>
      <c r="B83" s="1513" t="s">
        <v>1123</v>
      </c>
      <c r="C83" s="1563" t="s">
        <v>2337</v>
      </c>
      <c r="D83" s="1563" t="s">
        <v>2337</v>
      </c>
      <c r="E83" s="1563" t="s">
        <v>2334</v>
      </c>
      <c r="F83" s="1825"/>
      <c r="G83" s="1835"/>
      <c r="H83" s="1836"/>
      <c r="I83" s="1836"/>
      <c r="J83" s="1836"/>
      <c r="K83" s="1836"/>
      <c r="M83" s="243"/>
      <c r="N83" s="229"/>
    </row>
    <row r="84" spans="1:14" ht="42" customHeight="1" thickBot="1" x14ac:dyDescent="0.2">
      <c r="A84" s="1831" t="s">
        <v>1157</v>
      </c>
      <c r="B84" s="1513" t="s">
        <v>1122</v>
      </c>
      <c r="C84" s="1563" t="s">
        <v>2337</v>
      </c>
      <c r="D84" s="1563" t="s">
        <v>2334</v>
      </c>
      <c r="E84" s="1563" t="s">
        <v>2334</v>
      </c>
      <c r="F84" s="1824" t="s">
        <v>2335</v>
      </c>
      <c r="G84" s="1825"/>
      <c r="H84" s="1837" t="s">
        <v>2336</v>
      </c>
      <c r="I84" s="1836"/>
      <c r="J84" s="1836"/>
      <c r="K84" s="1836"/>
      <c r="M84" s="243"/>
      <c r="N84" s="229"/>
    </row>
    <row r="85" spans="1:14" ht="42" customHeight="1" thickBot="1" x14ac:dyDescent="0.2">
      <c r="A85" s="1831"/>
      <c r="B85" s="1513" t="s">
        <v>1123</v>
      </c>
      <c r="C85" s="1563" t="s">
        <v>2337</v>
      </c>
      <c r="D85" s="1563" t="s">
        <v>2337</v>
      </c>
      <c r="E85" s="1563" t="s">
        <v>2334</v>
      </c>
      <c r="F85" s="1825"/>
      <c r="G85" s="1835"/>
      <c r="H85" s="1836"/>
      <c r="I85" s="1836"/>
      <c r="J85" s="1836"/>
      <c r="K85" s="1836"/>
      <c r="M85" s="243"/>
      <c r="N85" s="229"/>
    </row>
    <row r="86" spans="1:14" s="75" customFormat="1" ht="21.95" customHeight="1" x14ac:dyDescent="0.15">
      <c r="A86" s="1811" t="s">
        <v>1158</v>
      </c>
      <c r="B86" s="1812"/>
      <c r="C86" s="1815" t="s">
        <v>1124</v>
      </c>
      <c r="D86" s="1815"/>
      <c r="E86" s="1815"/>
      <c r="F86" s="1816" t="s">
        <v>2189</v>
      </c>
      <c r="G86" s="1817"/>
      <c r="H86" s="1817"/>
      <c r="I86" s="1817"/>
      <c r="J86" s="1817"/>
      <c r="K86" s="1818"/>
      <c r="M86" s="232"/>
      <c r="N86" s="229"/>
    </row>
    <row r="87" spans="1:14" s="75" customFormat="1" ht="21.95" customHeight="1" thickBot="1" x14ac:dyDescent="0.2">
      <c r="A87" s="1813"/>
      <c r="B87" s="1814"/>
      <c r="C87" s="1514" t="s">
        <v>1539</v>
      </c>
      <c r="D87" s="1514" t="s">
        <v>1120</v>
      </c>
      <c r="E87" s="1514" t="s">
        <v>1121</v>
      </c>
      <c r="F87" s="1815" t="s">
        <v>87</v>
      </c>
      <c r="G87" s="1815"/>
      <c r="H87" s="1815" t="s">
        <v>2188</v>
      </c>
      <c r="I87" s="1815"/>
      <c r="J87" s="1815"/>
      <c r="K87" s="1815"/>
      <c r="M87" s="232"/>
      <c r="N87" s="229"/>
    </row>
    <row r="88" spans="1:14" ht="41.25" customHeight="1" thickBot="1" x14ac:dyDescent="0.2">
      <c r="A88" s="1831" t="s">
        <v>1159</v>
      </c>
      <c r="B88" s="1513" t="s">
        <v>1122</v>
      </c>
      <c r="C88" s="1563" t="s">
        <v>2334</v>
      </c>
      <c r="D88" s="1563" t="s">
        <v>2334</v>
      </c>
      <c r="E88" s="1563" t="s">
        <v>2334</v>
      </c>
      <c r="F88" s="1824" t="s">
        <v>2335</v>
      </c>
      <c r="G88" s="1825"/>
      <c r="H88" s="1837" t="s">
        <v>2336</v>
      </c>
      <c r="I88" s="1836"/>
      <c r="J88" s="1836"/>
      <c r="K88" s="1836"/>
      <c r="M88" s="243"/>
      <c r="N88" s="229"/>
    </row>
    <row r="89" spans="1:14" ht="41.25" customHeight="1" thickBot="1" x14ac:dyDescent="0.2">
      <c r="A89" s="1831"/>
      <c r="B89" s="1513" t="s">
        <v>1123</v>
      </c>
      <c r="C89" s="1563" t="s">
        <v>2337</v>
      </c>
      <c r="D89" s="1563" t="s">
        <v>2337</v>
      </c>
      <c r="E89" s="1563" t="s">
        <v>2334</v>
      </c>
      <c r="F89" s="1825"/>
      <c r="G89" s="1835"/>
      <c r="H89" s="1836"/>
      <c r="I89" s="1836"/>
      <c r="J89" s="1836"/>
      <c r="K89" s="1836"/>
      <c r="M89" s="243"/>
      <c r="N89" s="229"/>
    </row>
    <row r="90" spans="1:14" s="75" customFormat="1" ht="22.5" customHeight="1" x14ac:dyDescent="0.15">
      <c r="A90" s="1811" t="s">
        <v>451</v>
      </c>
      <c r="B90" s="1812"/>
      <c r="C90" s="1815" t="s">
        <v>1124</v>
      </c>
      <c r="D90" s="1815"/>
      <c r="E90" s="1815"/>
      <c r="F90" s="1816" t="s">
        <v>2189</v>
      </c>
      <c r="G90" s="1817"/>
      <c r="H90" s="1817"/>
      <c r="I90" s="1817"/>
      <c r="J90" s="1817"/>
      <c r="K90" s="1818"/>
      <c r="M90" s="232"/>
      <c r="N90" s="229"/>
    </row>
    <row r="91" spans="1:14" s="75" customFormat="1" ht="22.5" customHeight="1" thickBot="1" x14ac:dyDescent="0.2">
      <c r="A91" s="1813"/>
      <c r="B91" s="1814"/>
      <c r="C91" s="1514" t="s">
        <v>1119</v>
      </c>
      <c r="D91" s="1514" t="s">
        <v>1120</v>
      </c>
      <c r="E91" s="1514" t="s">
        <v>1121</v>
      </c>
      <c r="F91" s="1815" t="s">
        <v>87</v>
      </c>
      <c r="G91" s="1815"/>
      <c r="H91" s="1819" t="s">
        <v>2188</v>
      </c>
      <c r="I91" s="1820"/>
      <c r="J91" s="1820"/>
      <c r="K91" s="1821"/>
      <c r="M91" s="232"/>
      <c r="N91" s="229"/>
    </row>
    <row r="92" spans="1:14" ht="42" customHeight="1" thickBot="1" x14ac:dyDescent="0.2">
      <c r="A92" s="1831" t="s">
        <v>1160</v>
      </c>
      <c r="B92" s="1513" t="s">
        <v>1122</v>
      </c>
      <c r="C92" s="1563" t="s">
        <v>2334</v>
      </c>
      <c r="D92" s="1563" t="s">
        <v>2334</v>
      </c>
      <c r="E92" s="1563" t="s">
        <v>2334</v>
      </c>
      <c r="F92" s="1825"/>
      <c r="G92" s="1835"/>
      <c r="H92" s="1836"/>
      <c r="I92" s="1836"/>
      <c r="J92" s="1836"/>
      <c r="K92" s="1836"/>
      <c r="M92" s="243"/>
      <c r="N92" s="229"/>
    </row>
    <row r="93" spans="1:14" ht="42" customHeight="1" thickBot="1" x14ac:dyDescent="0.2">
      <c r="A93" s="1831"/>
      <c r="B93" s="1513" t="s">
        <v>1123</v>
      </c>
      <c r="C93" s="1563" t="s">
        <v>2334</v>
      </c>
      <c r="D93" s="1563" t="s">
        <v>2334</v>
      </c>
      <c r="E93" s="1563" t="s">
        <v>2334</v>
      </c>
      <c r="F93" s="1825"/>
      <c r="G93" s="1835"/>
      <c r="H93" s="1836"/>
      <c r="I93" s="1836"/>
      <c r="J93" s="1836"/>
      <c r="K93" s="1836"/>
      <c r="M93" s="243"/>
      <c r="N93" s="229"/>
    </row>
    <row r="94" spans="1:14" ht="42" customHeight="1" thickBot="1" x14ac:dyDescent="0.2">
      <c r="A94" s="1831" t="s">
        <v>1161</v>
      </c>
      <c r="B94" s="1513" t="s">
        <v>1122</v>
      </c>
      <c r="C94" s="1563" t="s">
        <v>2334</v>
      </c>
      <c r="D94" s="1563" t="s">
        <v>2334</v>
      </c>
      <c r="E94" s="1563" t="s">
        <v>2334</v>
      </c>
      <c r="F94" s="1825"/>
      <c r="G94" s="1835"/>
      <c r="H94" s="1836"/>
      <c r="I94" s="1836"/>
      <c r="J94" s="1836"/>
      <c r="K94" s="1836"/>
      <c r="M94" s="243"/>
      <c r="N94" s="229"/>
    </row>
    <row r="95" spans="1:14" ht="42" customHeight="1" thickBot="1" x14ac:dyDescent="0.2">
      <c r="A95" s="1831"/>
      <c r="B95" s="1513" t="s">
        <v>1123</v>
      </c>
      <c r="C95" s="1563" t="s">
        <v>2334</v>
      </c>
      <c r="D95" s="1563" t="s">
        <v>2334</v>
      </c>
      <c r="E95" s="1563" t="s">
        <v>2334</v>
      </c>
      <c r="F95" s="1825"/>
      <c r="G95" s="1835"/>
      <c r="H95" s="1836"/>
      <c r="I95" s="1836"/>
      <c r="J95" s="1836"/>
      <c r="K95" s="1836"/>
      <c r="M95" s="243"/>
      <c r="N95" s="229"/>
    </row>
    <row r="96" spans="1:14" ht="42" customHeight="1" thickBot="1" x14ac:dyDescent="0.2">
      <c r="A96" s="1831" t="s">
        <v>1162</v>
      </c>
      <c r="B96" s="1513" t="s">
        <v>1122</v>
      </c>
      <c r="C96" s="1563" t="s">
        <v>2334</v>
      </c>
      <c r="D96" s="1563" t="s">
        <v>2334</v>
      </c>
      <c r="E96" s="1563" t="s">
        <v>2334</v>
      </c>
      <c r="F96" s="1824" t="s">
        <v>2335</v>
      </c>
      <c r="G96" s="1825"/>
      <c r="H96" s="1837" t="s">
        <v>2336</v>
      </c>
      <c r="I96" s="1836"/>
      <c r="J96" s="1836"/>
      <c r="K96" s="1836"/>
      <c r="M96" s="243"/>
      <c r="N96" s="229"/>
    </row>
    <row r="97" spans="1:14" ht="42" customHeight="1" thickBot="1" x14ac:dyDescent="0.2">
      <c r="A97" s="1831"/>
      <c r="B97" s="1513" t="s">
        <v>1123</v>
      </c>
      <c r="C97" s="1563" t="s">
        <v>2334</v>
      </c>
      <c r="D97" s="1563" t="s">
        <v>2334</v>
      </c>
      <c r="E97" s="1563" t="s">
        <v>2334</v>
      </c>
      <c r="F97" s="1825"/>
      <c r="G97" s="1835"/>
      <c r="H97" s="1836"/>
      <c r="I97" s="1836"/>
      <c r="J97" s="1836"/>
      <c r="K97" s="1836"/>
      <c r="M97" s="243"/>
      <c r="N97" s="229"/>
    </row>
    <row r="98" spans="1:14" s="75" customFormat="1" ht="21.95" customHeight="1" x14ac:dyDescent="0.15">
      <c r="A98" s="1811" t="s">
        <v>1163</v>
      </c>
      <c r="B98" s="1812"/>
      <c r="C98" s="1815" t="s">
        <v>1124</v>
      </c>
      <c r="D98" s="1815"/>
      <c r="E98" s="1815"/>
      <c r="F98" s="1816" t="s">
        <v>2189</v>
      </c>
      <c r="G98" s="1817"/>
      <c r="H98" s="1817"/>
      <c r="I98" s="1817"/>
      <c r="J98" s="1817"/>
      <c r="K98" s="1818"/>
      <c r="M98" s="232"/>
      <c r="N98" s="229"/>
    </row>
    <row r="99" spans="1:14" s="75" customFormat="1" ht="43.15" customHeight="1" thickBot="1" x14ac:dyDescent="0.2">
      <c r="A99" s="1813"/>
      <c r="B99" s="1814"/>
      <c r="C99" s="1515" t="s">
        <v>1540</v>
      </c>
      <c r="D99" s="1512" t="s">
        <v>1120</v>
      </c>
      <c r="E99" s="1512" t="s">
        <v>1121</v>
      </c>
      <c r="F99" s="1815" t="s">
        <v>87</v>
      </c>
      <c r="G99" s="1815"/>
      <c r="H99" s="1819" t="s">
        <v>2188</v>
      </c>
      <c r="I99" s="1820"/>
      <c r="J99" s="1820"/>
      <c r="K99" s="1821"/>
      <c r="M99" s="232"/>
      <c r="N99" s="229"/>
    </row>
    <row r="100" spans="1:14" s="75" customFormat="1" ht="41.25" customHeight="1" thickBot="1" x14ac:dyDescent="0.2">
      <c r="A100" s="1822" t="s">
        <v>1166</v>
      </c>
      <c r="B100" s="1513" t="s">
        <v>1122</v>
      </c>
      <c r="C100" s="1563" t="s">
        <v>2337</v>
      </c>
      <c r="D100" s="1563" t="s">
        <v>2337</v>
      </c>
      <c r="E100" s="1563" t="s">
        <v>2337</v>
      </c>
      <c r="F100" s="1825"/>
      <c r="G100" s="1838"/>
      <c r="H100" s="1839"/>
      <c r="I100" s="1840"/>
      <c r="J100" s="1840"/>
      <c r="K100" s="1841"/>
      <c r="M100" s="232"/>
      <c r="N100" s="229"/>
    </row>
    <row r="101" spans="1:14" s="5" customFormat="1" ht="41.25" customHeight="1" thickBot="1" x14ac:dyDescent="0.2">
      <c r="A101" s="1823"/>
      <c r="B101" s="1513" t="s">
        <v>1123</v>
      </c>
      <c r="C101" s="1563" t="s">
        <v>2337</v>
      </c>
      <c r="D101" s="1563" t="s">
        <v>2337</v>
      </c>
      <c r="E101" s="1563" t="s">
        <v>2337</v>
      </c>
      <c r="F101" s="1825"/>
      <c r="G101" s="1838"/>
      <c r="H101" s="1839"/>
      <c r="I101" s="1840"/>
      <c r="J101" s="1840"/>
      <c r="K101" s="1841"/>
      <c r="M101" s="232"/>
      <c r="N101" s="229"/>
    </row>
    <row r="102" spans="1:14" s="5" customFormat="1" ht="41.25" customHeight="1" thickBot="1" x14ac:dyDescent="0.2">
      <c r="A102" s="1830" t="s">
        <v>1167</v>
      </c>
      <c r="B102" s="1513" t="s">
        <v>1122</v>
      </c>
      <c r="C102" s="1563" t="s">
        <v>2337</v>
      </c>
      <c r="D102" s="1563" t="s">
        <v>2337</v>
      </c>
      <c r="E102" s="1563" t="s">
        <v>2337</v>
      </c>
      <c r="F102" s="1825"/>
      <c r="G102" s="1838"/>
      <c r="H102" s="1839"/>
      <c r="I102" s="1840"/>
      <c r="J102" s="1840"/>
      <c r="K102" s="1841"/>
      <c r="M102" s="232"/>
      <c r="N102" s="229"/>
    </row>
    <row r="103" spans="1:14" s="5" customFormat="1" ht="41.25" customHeight="1" thickBot="1" x14ac:dyDescent="0.2">
      <c r="A103" s="1823"/>
      <c r="B103" s="1513" t="s">
        <v>1123</v>
      </c>
      <c r="C103" s="1563" t="s">
        <v>2337</v>
      </c>
      <c r="D103" s="1563" t="s">
        <v>2337</v>
      </c>
      <c r="E103" s="1563" t="s">
        <v>2337</v>
      </c>
      <c r="F103" s="1825"/>
      <c r="G103" s="1838"/>
      <c r="H103" s="1839"/>
      <c r="I103" s="1840"/>
      <c r="J103" s="1840"/>
      <c r="K103" s="1841"/>
      <c r="L103" s="275"/>
      <c r="M103" s="243"/>
      <c r="N103" s="229"/>
    </row>
    <row r="104" spans="1:14" s="5" customFormat="1" ht="41.25" customHeight="1" thickBot="1" x14ac:dyDescent="0.2">
      <c r="A104" s="1831" t="s">
        <v>1168</v>
      </c>
      <c r="B104" s="1513" t="s">
        <v>1122</v>
      </c>
      <c r="C104" s="1563" t="s">
        <v>2337</v>
      </c>
      <c r="D104" s="1563" t="s">
        <v>2337</v>
      </c>
      <c r="E104" s="1563" t="s">
        <v>2337</v>
      </c>
      <c r="F104" s="1825"/>
      <c r="G104" s="1838"/>
      <c r="H104" s="1839"/>
      <c r="I104" s="1840"/>
      <c r="J104" s="1840"/>
      <c r="K104" s="1841"/>
      <c r="M104" s="243"/>
      <c r="N104" s="229"/>
    </row>
    <row r="105" spans="1:14" s="5" customFormat="1" ht="41.25" customHeight="1" thickBot="1" x14ac:dyDescent="0.2">
      <c r="A105" s="1831"/>
      <c r="B105" s="1513" t="s">
        <v>1123</v>
      </c>
      <c r="C105" s="1563" t="s">
        <v>2337</v>
      </c>
      <c r="D105" s="1563" t="s">
        <v>2337</v>
      </c>
      <c r="E105" s="1563" t="s">
        <v>2337</v>
      </c>
      <c r="F105" s="1825"/>
      <c r="G105" s="1838"/>
      <c r="H105" s="1839"/>
      <c r="I105" s="1840"/>
      <c r="J105" s="1840"/>
      <c r="K105" s="1841"/>
      <c r="M105" s="243"/>
      <c r="N105" s="229"/>
    </row>
    <row r="106" spans="1:14" s="5" customFormat="1" ht="41.25" customHeight="1" thickBot="1" x14ac:dyDescent="0.2">
      <c r="A106" s="1831" t="s">
        <v>1169</v>
      </c>
      <c r="B106" s="1513" t="s">
        <v>1122</v>
      </c>
      <c r="C106" s="1563" t="s">
        <v>2337</v>
      </c>
      <c r="D106" s="1563" t="s">
        <v>2337</v>
      </c>
      <c r="E106" s="1563" t="s">
        <v>2337</v>
      </c>
      <c r="F106" s="1825"/>
      <c r="G106" s="1838"/>
      <c r="H106" s="1839"/>
      <c r="I106" s="1840"/>
      <c r="J106" s="1840"/>
      <c r="K106" s="1841"/>
      <c r="M106" s="243"/>
      <c r="N106" s="229"/>
    </row>
    <row r="107" spans="1:14" ht="41.25" customHeight="1" thickBot="1" x14ac:dyDescent="0.2">
      <c r="A107" s="1831"/>
      <c r="B107" s="1513" t="s">
        <v>1123</v>
      </c>
      <c r="C107" s="1563" t="s">
        <v>2337</v>
      </c>
      <c r="D107" s="1563" t="s">
        <v>2337</v>
      </c>
      <c r="E107" s="1563" t="s">
        <v>2337</v>
      </c>
      <c r="F107" s="1825"/>
      <c r="G107" s="1838"/>
      <c r="H107" s="1839"/>
      <c r="I107" s="1840"/>
      <c r="J107" s="1840"/>
      <c r="K107" s="1841"/>
      <c r="M107" s="243"/>
      <c r="N107" s="229"/>
    </row>
    <row r="108" spans="1:14" ht="41.25" customHeight="1" thickBot="1" x14ac:dyDescent="0.2">
      <c r="A108" s="1831" t="s">
        <v>1170</v>
      </c>
      <c r="B108" s="1513" t="s">
        <v>1122</v>
      </c>
      <c r="C108" s="1563" t="s">
        <v>2337</v>
      </c>
      <c r="D108" s="1563" t="s">
        <v>2337</v>
      </c>
      <c r="E108" s="1563" t="s">
        <v>2337</v>
      </c>
      <c r="F108" s="1825"/>
      <c r="G108" s="1838"/>
      <c r="H108" s="1839"/>
      <c r="I108" s="1840"/>
      <c r="J108" s="1840"/>
      <c r="K108" s="1841"/>
      <c r="M108" s="243"/>
      <c r="N108" s="229"/>
    </row>
    <row r="109" spans="1:14" ht="41.25" customHeight="1" thickBot="1" x14ac:dyDescent="0.2">
      <c r="A109" s="1831"/>
      <c r="B109" s="1513" t="s">
        <v>1123</v>
      </c>
      <c r="C109" s="1563" t="s">
        <v>2337</v>
      </c>
      <c r="D109" s="1563" t="s">
        <v>2337</v>
      </c>
      <c r="E109" s="1563" t="s">
        <v>2337</v>
      </c>
      <c r="F109" s="1825"/>
      <c r="G109" s="1838"/>
      <c r="H109" s="1829"/>
      <c r="I109" s="1827"/>
      <c r="J109" s="1827"/>
      <c r="K109" s="1828"/>
      <c r="M109" s="243"/>
      <c r="N109" s="1474"/>
    </row>
  </sheetData>
  <sheetProtection formatCells="0" formatColumns="0" formatRows="0" insertHyperlinks="0"/>
  <dataConsolidate/>
  <mergeCells count="261">
    <mergeCell ref="A102:A103"/>
    <mergeCell ref="F102:G102"/>
    <mergeCell ref="H102:K102"/>
    <mergeCell ref="F103:G103"/>
    <mergeCell ref="H103:K103"/>
    <mergeCell ref="A108:A109"/>
    <mergeCell ref="F108:G108"/>
    <mergeCell ref="H108:K108"/>
    <mergeCell ref="F109:G109"/>
    <mergeCell ref="H109:K109"/>
    <mergeCell ref="A104:A105"/>
    <mergeCell ref="F104:G104"/>
    <mergeCell ref="H104:K104"/>
    <mergeCell ref="F105:G105"/>
    <mergeCell ref="H105:K105"/>
    <mergeCell ref="A106:A107"/>
    <mergeCell ref="F106:G106"/>
    <mergeCell ref="H106:K106"/>
    <mergeCell ref="F107:G107"/>
    <mergeCell ref="H107:K107"/>
    <mergeCell ref="A98:B99"/>
    <mergeCell ref="C98:E98"/>
    <mergeCell ref="F98:K98"/>
    <mergeCell ref="F99:G99"/>
    <mergeCell ref="H99:K99"/>
    <mergeCell ref="A100:A101"/>
    <mergeCell ref="F100:G100"/>
    <mergeCell ref="H100:K100"/>
    <mergeCell ref="F101:G101"/>
    <mergeCell ref="H101:K101"/>
    <mergeCell ref="A94:A95"/>
    <mergeCell ref="F94:G94"/>
    <mergeCell ref="H94:K94"/>
    <mergeCell ref="F95:G95"/>
    <mergeCell ref="H95:K95"/>
    <mergeCell ref="A96:A97"/>
    <mergeCell ref="F96:G96"/>
    <mergeCell ref="H96:K96"/>
    <mergeCell ref="F97:G97"/>
    <mergeCell ref="H97:K97"/>
    <mergeCell ref="A90:B91"/>
    <mergeCell ref="C90:E90"/>
    <mergeCell ref="F90:K90"/>
    <mergeCell ref="F91:G91"/>
    <mergeCell ref="H91:K91"/>
    <mergeCell ref="A92:A93"/>
    <mergeCell ref="F92:G92"/>
    <mergeCell ref="H92:K92"/>
    <mergeCell ref="F93:G93"/>
    <mergeCell ref="H93:K93"/>
    <mergeCell ref="A86:B87"/>
    <mergeCell ref="C86:E86"/>
    <mergeCell ref="F86:K86"/>
    <mergeCell ref="F87:G87"/>
    <mergeCell ref="H87:K87"/>
    <mergeCell ref="A88:A89"/>
    <mergeCell ref="F88:G88"/>
    <mergeCell ref="H88:K88"/>
    <mergeCell ref="F89:G89"/>
    <mergeCell ref="H89:K89"/>
    <mergeCell ref="A82:A83"/>
    <mergeCell ref="F82:G82"/>
    <mergeCell ref="H82:K82"/>
    <mergeCell ref="F83:G83"/>
    <mergeCell ref="H83:K83"/>
    <mergeCell ref="A84:A85"/>
    <mergeCell ref="F84:G84"/>
    <mergeCell ref="H84:K84"/>
    <mergeCell ref="F85:G85"/>
    <mergeCell ref="H85:K85"/>
    <mergeCell ref="A78:A79"/>
    <mergeCell ref="F78:G78"/>
    <mergeCell ref="H78:K78"/>
    <mergeCell ref="F79:G79"/>
    <mergeCell ref="H79:K79"/>
    <mergeCell ref="A80:B81"/>
    <mergeCell ref="C80:E80"/>
    <mergeCell ref="F80:K80"/>
    <mergeCell ref="F81:G81"/>
    <mergeCell ref="H81:K81"/>
    <mergeCell ref="A74:A75"/>
    <mergeCell ref="F74:G74"/>
    <mergeCell ref="H74:K74"/>
    <mergeCell ref="F75:G75"/>
    <mergeCell ref="H75:K75"/>
    <mergeCell ref="A76:A77"/>
    <mergeCell ref="F76:G76"/>
    <mergeCell ref="H76:K76"/>
    <mergeCell ref="F77:G77"/>
    <mergeCell ref="H77:K77"/>
    <mergeCell ref="A70:A71"/>
    <mergeCell ref="F70:G70"/>
    <mergeCell ref="H70:K70"/>
    <mergeCell ref="F71:G71"/>
    <mergeCell ref="H71:K71"/>
    <mergeCell ref="A72:B73"/>
    <mergeCell ref="C72:E72"/>
    <mergeCell ref="F72:K72"/>
    <mergeCell ref="F73:G73"/>
    <mergeCell ref="H73:K73"/>
    <mergeCell ref="A66:A67"/>
    <mergeCell ref="F66:G66"/>
    <mergeCell ref="H66:K66"/>
    <mergeCell ref="F67:G67"/>
    <mergeCell ref="H67:K67"/>
    <mergeCell ref="A68:A69"/>
    <mergeCell ref="F68:G68"/>
    <mergeCell ref="H68:K68"/>
    <mergeCell ref="F69:G69"/>
    <mergeCell ref="H69:K69"/>
    <mergeCell ref="A62:A63"/>
    <mergeCell ref="F62:G62"/>
    <mergeCell ref="H62:K62"/>
    <mergeCell ref="F63:G63"/>
    <mergeCell ref="H63:K63"/>
    <mergeCell ref="A64:B65"/>
    <mergeCell ref="C64:E64"/>
    <mergeCell ref="F64:K64"/>
    <mergeCell ref="F65:G65"/>
    <mergeCell ref="H65:K65"/>
    <mergeCell ref="A58:A59"/>
    <mergeCell ref="F58:G58"/>
    <mergeCell ref="H58:K58"/>
    <mergeCell ref="F59:G59"/>
    <mergeCell ref="H59:K59"/>
    <mergeCell ref="A60:A61"/>
    <mergeCell ref="F60:G60"/>
    <mergeCell ref="H60:K60"/>
    <mergeCell ref="F61:G61"/>
    <mergeCell ref="H61:K61"/>
    <mergeCell ref="A54:B55"/>
    <mergeCell ref="C54:E54"/>
    <mergeCell ref="F54:K54"/>
    <mergeCell ref="F55:G55"/>
    <mergeCell ref="H55:K55"/>
    <mergeCell ref="A56:A57"/>
    <mergeCell ref="F56:G56"/>
    <mergeCell ref="H56:K56"/>
    <mergeCell ref="F57:G57"/>
    <mergeCell ref="H57:K57"/>
    <mergeCell ref="A50:A51"/>
    <mergeCell ref="F50:G50"/>
    <mergeCell ref="H50:K50"/>
    <mergeCell ref="F51:G51"/>
    <mergeCell ref="H51:K51"/>
    <mergeCell ref="A52:A53"/>
    <mergeCell ref="F52:G52"/>
    <mergeCell ref="H52:K52"/>
    <mergeCell ref="F53:G53"/>
    <mergeCell ref="H53:K53"/>
    <mergeCell ref="A46:A47"/>
    <mergeCell ref="F46:G46"/>
    <mergeCell ref="H46:K46"/>
    <mergeCell ref="F47:G47"/>
    <mergeCell ref="H47:K47"/>
    <mergeCell ref="A48:B49"/>
    <mergeCell ref="C48:E48"/>
    <mergeCell ref="F48:K48"/>
    <mergeCell ref="F49:G49"/>
    <mergeCell ref="H49:K49"/>
    <mergeCell ref="A42:A43"/>
    <mergeCell ref="F42:G42"/>
    <mergeCell ref="H42:K42"/>
    <mergeCell ref="F43:G43"/>
    <mergeCell ref="H43:K43"/>
    <mergeCell ref="A44:A45"/>
    <mergeCell ref="F44:G44"/>
    <mergeCell ref="H44:K44"/>
    <mergeCell ref="F45:G45"/>
    <mergeCell ref="H45:K45"/>
    <mergeCell ref="A38:A39"/>
    <mergeCell ref="F38:G38"/>
    <mergeCell ref="H38:K38"/>
    <mergeCell ref="F39:G39"/>
    <mergeCell ref="H39:K39"/>
    <mergeCell ref="A40:B41"/>
    <mergeCell ref="C40:E40"/>
    <mergeCell ref="F40:K40"/>
    <mergeCell ref="F41:G41"/>
    <mergeCell ref="H41:K41"/>
    <mergeCell ref="A34:B35"/>
    <mergeCell ref="C34:E34"/>
    <mergeCell ref="F34:K34"/>
    <mergeCell ref="F35:G35"/>
    <mergeCell ref="H35:K35"/>
    <mergeCell ref="A36:A37"/>
    <mergeCell ref="F36:G36"/>
    <mergeCell ref="H36:K36"/>
    <mergeCell ref="F37:G37"/>
    <mergeCell ref="H37:K37"/>
    <mergeCell ref="A30:A31"/>
    <mergeCell ref="F30:G30"/>
    <mergeCell ref="H30:K30"/>
    <mergeCell ref="F31:G31"/>
    <mergeCell ref="H31:K31"/>
    <mergeCell ref="A32:A33"/>
    <mergeCell ref="F32:G32"/>
    <mergeCell ref="H32:K32"/>
    <mergeCell ref="F33:G33"/>
    <mergeCell ref="H33:K33"/>
    <mergeCell ref="A26:A27"/>
    <mergeCell ref="F26:G26"/>
    <mergeCell ref="H26:K26"/>
    <mergeCell ref="F27:G27"/>
    <mergeCell ref="H27:K27"/>
    <mergeCell ref="A28:A29"/>
    <mergeCell ref="F28:G28"/>
    <mergeCell ref="H28:K28"/>
    <mergeCell ref="F29:G29"/>
    <mergeCell ref="H29:K29"/>
    <mergeCell ref="A22:A23"/>
    <mergeCell ref="F22:G22"/>
    <mergeCell ref="H22:K22"/>
    <mergeCell ref="F23:G23"/>
    <mergeCell ref="H23:K23"/>
    <mergeCell ref="A24:A25"/>
    <mergeCell ref="F24:G24"/>
    <mergeCell ref="H24:K24"/>
    <mergeCell ref="F25:G25"/>
    <mergeCell ref="H25:K25"/>
    <mergeCell ref="A18:A19"/>
    <mergeCell ref="F18:G18"/>
    <mergeCell ref="H18:K18"/>
    <mergeCell ref="F19:G19"/>
    <mergeCell ref="H19:K19"/>
    <mergeCell ref="A20:B21"/>
    <mergeCell ref="C20:E20"/>
    <mergeCell ref="F20:K20"/>
    <mergeCell ref="F21:G21"/>
    <mergeCell ref="H21:K21"/>
    <mergeCell ref="A14:A15"/>
    <mergeCell ref="F14:G14"/>
    <mergeCell ref="H14:K14"/>
    <mergeCell ref="F15:G15"/>
    <mergeCell ref="H15:K15"/>
    <mergeCell ref="A16:A17"/>
    <mergeCell ref="F16:G16"/>
    <mergeCell ref="H16:K16"/>
    <mergeCell ref="F17:G17"/>
    <mergeCell ref="H17:K17"/>
    <mergeCell ref="A10:A11"/>
    <mergeCell ref="F10:G10"/>
    <mergeCell ref="H10:K10"/>
    <mergeCell ref="F11:G11"/>
    <mergeCell ref="H11:K11"/>
    <mergeCell ref="A12:A13"/>
    <mergeCell ref="F12:G12"/>
    <mergeCell ref="H12:K12"/>
    <mergeCell ref="F13:G13"/>
    <mergeCell ref="H13:K13"/>
    <mergeCell ref="A1:K1"/>
    <mergeCell ref="C2:J2"/>
    <mergeCell ref="L2:L6"/>
    <mergeCell ref="I4:K4"/>
    <mergeCell ref="A6:K6"/>
    <mergeCell ref="A7:K7"/>
    <mergeCell ref="A8:B9"/>
    <mergeCell ref="C8:E8"/>
    <mergeCell ref="F8:K8"/>
    <mergeCell ref="F9:G9"/>
    <mergeCell ref="H9:K9"/>
  </mergeCells>
  <phoneticPr fontId="4"/>
  <dataValidations count="4">
    <dataValidation allowBlank="1" showErrorMessage="1" sqref="I8:K8 I100:K109 I42:K48 I11:K20 I36:K40 I50:K54 I56:K64 I66:K72 I74:K80 I82:K86 I88:K90 I92:K98 F8:H109 I22:K34"/>
    <dataValidation allowBlank="1" showInputMessage="1" showErrorMessage="1" prompt="表紙シートの病院名を反映" sqref="I4:K4"/>
    <dataValidation type="list" allowBlank="1" showInputMessage="1" showErrorMessage="1" prompt="表紙①に反映されます" sqref="K2">
      <formula1>"あり,なし"</formula1>
    </dataValidation>
    <dataValidation type="list" allowBlank="1" showInputMessage="1" showErrorMessage="1" sqref="C50:E53 C74:E79 C10:E19 C92:E97 C82:E85 C22:E33 C88:E89 C56:E63 C36:E39 C42:E47 C66:E71 C100:E109">
      <formula1>"○,△,×"</formula1>
    </dataValidation>
  </dataValidations>
  <hyperlinks>
    <hyperlink ref="M1" location="表紙①!D15" tooltip="表紙①に戻ります" display="表紙①に戻る"/>
    <hyperlink ref="M2" location="'様式4（機能別）'!N23" tooltip="様式4（機能別）に戻ります" display="様式4（機能別）のⅡ（地域がん診療連携拠点病院の指定要件について）に戻る"/>
    <hyperlink ref="M4" location="'様式4（機能別）'!N547" tooltip="様式4（機能別）に戻ります" display="様式4（機能別）のVII（地域がん診療病院の指定要件について）に戻る"/>
    <hyperlink ref="H10" r:id="rId1" location="pj02"/>
    <hyperlink ref="H12" r:id="rId2" location="pj02"/>
    <hyperlink ref="H14" r:id="rId3" location="pj02"/>
    <hyperlink ref="H16" r:id="rId4" location="pj02"/>
    <hyperlink ref="H18" r:id="rId5" location="pj02"/>
    <hyperlink ref="H22" r:id="rId6" location="pj02"/>
    <hyperlink ref="H28" r:id="rId7" location="pj02"/>
    <hyperlink ref="H30" r:id="rId8" location="pj02"/>
    <hyperlink ref="H36" r:id="rId9" location="pj02"/>
    <hyperlink ref="H50" r:id="rId10" location="pj02"/>
    <hyperlink ref="H52" r:id="rId11" location="pj02"/>
    <hyperlink ref="H60" r:id="rId12" location="pj02"/>
    <hyperlink ref="H66" r:id="rId13" location="pj02"/>
    <hyperlink ref="H74" r:id="rId14" location="pj02"/>
    <hyperlink ref="H76" r:id="rId15" location="pj02"/>
    <hyperlink ref="H82" r:id="rId16" location="pj02"/>
    <hyperlink ref="H84" r:id="rId17" location="pj02"/>
    <hyperlink ref="H88" r:id="rId18" location="pj02"/>
    <hyperlink ref="H96" r:id="rId19" location="pj02"/>
    <hyperlink ref="H32" r:id="rId20" location="pj02"/>
  </hyperlinks>
  <printOptions horizontalCentered="1"/>
  <pageMargins left="0.39370078740157483" right="0.39370078740157483" top="0.59055118110236227" bottom="0.59055118110236227" header="0.35433070866141736" footer="0.27559055118110237"/>
  <pageSetup paperSize="9" scale="52" fitToHeight="0" orientation="portrait" cellComments="asDisplayed" r:id="rId21"/>
  <headerFooter>
    <oddHeader>&amp;Rver.2.0</oddHeader>
    <oddFooter>&amp;C&amp;P/&amp;N&amp;R&amp;A</oddFooter>
  </headerFooter>
  <rowBreaks count="2" manualBreakCount="2">
    <brk id="39" max="11" man="1"/>
    <brk id="71"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AA22"/>
  <sheetViews>
    <sheetView showGridLines="0" view="pageBreakPreview" zoomScaleNormal="100" zoomScaleSheetLayoutView="100" zoomScalePageLayoutView="80" workbookViewId="0">
      <selection activeCell="X2" sqref="X2"/>
    </sheetView>
  </sheetViews>
  <sheetFormatPr defaultColWidth="9" defaultRowHeight="12" x14ac:dyDescent="0.15"/>
  <cols>
    <col min="1" max="1" width="4.125" style="75" customWidth="1"/>
    <col min="2" max="2" width="21.125" style="75" customWidth="1"/>
    <col min="3" max="3" width="10.625" style="75" customWidth="1"/>
    <col min="4" max="4" width="5.625" style="75" customWidth="1"/>
    <col min="5" max="5" width="15.5" style="75" customWidth="1"/>
    <col min="6" max="14" width="2.625" style="75" customWidth="1"/>
    <col min="15" max="15" width="1.625" style="75" customWidth="1"/>
    <col min="16" max="23" width="2.625" style="75" customWidth="1"/>
    <col min="24" max="24" width="10.5" style="75" customWidth="1"/>
    <col min="25" max="25" width="15" style="75" customWidth="1"/>
    <col min="26" max="26" width="2.25" style="75" customWidth="1"/>
    <col min="27" max="27" width="80.625" style="75" customWidth="1"/>
    <col min="28" max="16384" width="9" style="75"/>
  </cols>
  <sheetData>
    <row r="1" spans="1:27" ht="15.95" customHeight="1" thickBot="1" x14ac:dyDescent="0.2">
      <c r="A1" s="1788" t="s">
        <v>371</v>
      </c>
      <c r="B1" s="1788"/>
      <c r="C1" s="1788"/>
      <c r="D1" s="1788"/>
      <c r="E1" s="1788"/>
      <c r="F1" s="1788"/>
      <c r="G1" s="1788"/>
      <c r="H1" s="1788"/>
      <c r="I1" s="1788"/>
      <c r="J1" s="1788"/>
      <c r="K1" s="1788"/>
      <c r="L1" s="1788"/>
      <c r="M1" s="1788"/>
      <c r="N1" s="1788"/>
      <c r="O1" s="1788"/>
      <c r="P1" s="1788"/>
      <c r="Q1" s="1788"/>
      <c r="R1" s="1788"/>
      <c r="S1" s="1788"/>
      <c r="T1" s="1788"/>
      <c r="U1" s="1788"/>
      <c r="V1" s="1788"/>
      <c r="W1" s="1788"/>
      <c r="X1" s="1788"/>
      <c r="Y1" s="138"/>
      <c r="Z1" s="1161" t="s">
        <v>1724</v>
      </c>
      <c r="AA1" s="231"/>
    </row>
    <row r="2" spans="1:27" ht="24.95" customHeight="1" thickTop="1" thickBot="1" x14ac:dyDescent="0.2">
      <c r="A2" s="1857" t="s">
        <v>549</v>
      </c>
      <c r="B2" s="1857"/>
      <c r="C2" s="1857"/>
      <c r="D2" s="1857"/>
      <c r="E2" s="1857"/>
      <c r="F2" s="1857"/>
      <c r="G2" s="1857"/>
      <c r="H2" s="1857"/>
      <c r="I2" s="1857"/>
      <c r="J2" s="1857"/>
      <c r="K2" s="1857"/>
      <c r="L2" s="1857"/>
      <c r="M2" s="1857"/>
      <c r="N2" s="1857"/>
      <c r="O2" s="1857"/>
      <c r="P2" s="1857"/>
      <c r="Q2" s="1857"/>
      <c r="R2" s="1857"/>
      <c r="S2" s="1857"/>
      <c r="T2" s="1857"/>
      <c r="U2" s="1857"/>
      <c r="V2" s="1857"/>
      <c r="W2" s="1858"/>
      <c r="X2" s="331" t="s">
        <v>438</v>
      </c>
      <c r="Y2" s="1854" t="str">
        <f>IF(AND(X6&lt;&gt;"",X13&lt;&gt;"",X16&lt;&gt;"",X2&lt;&gt;""),"",IF(X2="あり","←下項目について選択・記載してください",IF(X2="","←「あり」か「なし」を選択してください","")))</f>
        <v/>
      </c>
      <c r="Z2" s="1161" t="s">
        <v>1956</v>
      </c>
    </row>
    <row r="3" spans="1:27" ht="5.0999999999999996" customHeight="1" thickTop="1" x14ac:dyDescent="0.15">
      <c r="A3" s="290"/>
      <c r="B3" s="290"/>
      <c r="C3" s="290"/>
      <c r="D3" s="290"/>
      <c r="E3" s="290"/>
      <c r="F3" s="290"/>
      <c r="G3" s="290"/>
      <c r="H3" s="290"/>
      <c r="I3" s="290"/>
      <c r="J3" s="290"/>
      <c r="K3" s="290"/>
      <c r="L3" s="290"/>
      <c r="M3" s="290"/>
      <c r="N3" s="290"/>
      <c r="O3" s="290"/>
      <c r="P3" s="290"/>
      <c r="Q3" s="290"/>
      <c r="R3" s="290"/>
      <c r="S3" s="290"/>
      <c r="T3" s="290"/>
      <c r="U3" s="290"/>
      <c r="V3" s="290"/>
      <c r="W3" s="289"/>
      <c r="X3" s="290"/>
      <c r="Y3" s="1854"/>
    </row>
    <row r="4" spans="1:27" ht="20.25" customHeight="1" x14ac:dyDescent="0.15">
      <c r="A4" s="290"/>
      <c r="B4" s="290"/>
      <c r="C4" s="290"/>
      <c r="D4" s="290"/>
      <c r="E4" s="321" t="s">
        <v>473</v>
      </c>
      <c r="F4" s="1855" t="str">
        <f>表紙①!E2</f>
        <v>和泉市立総合医療センター</v>
      </c>
      <c r="G4" s="1855"/>
      <c r="H4" s="1855"/>
      <c r="I4" s="1855"/>
      <c r="J4" s="1855"/>
      <c r="K4" s="1855"/>
      <c r="L4" s="1855"/>
      <c r="M4" s="1856"/>
      <c r="N4" s="1856"/>
      <c r="O4" s="1856"/>
      <c r="P4" s="1856"/>
      <c r="Q4" s="1856"/>
      <c r="R4" s="1856"/>
      <c r="S4" s="1856"/>
      <c r="T4" s="1856"/>
      <c r="U4" s="1856"/>
      <c r="V4" s="1856"/>
      <c r="W4" s="1856"/>
      <c r="X4" s="1856"/>
      <c r="Y4" s="1854"/>
      <c r="Z4" s="1161" t="s">
        <v>1908</v>
      </c>
    </row>
    <row r="5" spans="1:27" ht="20.100000000000001" customHeight="1" thickBot="1" x14ac:dyDescent="0.2">
      <c r="A5" s="290"/>
      <c r="B5" s="290"/>
      <c r="C5" s="290"/>
      <c r="D5" s="290"/>
      <c r="E5" s="287" t="s">
        <v>2024</v>
      </c>
      <c r="F5" s="39" t="s">
        <v>2120</v>
      </c>
      <c r="G5" s="39"/>
      <c r="H5" s="39"/>
      <c r="I5" s="39"/>
      <c r="J5" s="39"/>
      <c r="K5" s="39"/>
      <c r="L5" s="39"/>
      <c r="M5" s="39"/>
      <c r="N5" s="39"/>
      <c r="O5" s="323"/>
      <c r="P5" s="323"/>
      <c r="Q5" s="323"/>
      <c r="R5" s="323"/>
      <c r="S5" s="323"/>
      <c r="T5" s="323"/>
      <c r="U5" s="323"/>
      <c r="V5" s="323"/>
      <c r="W5" s="323"/>
      <c r="X5" s="323"/>
      <c r="Y5" s="1"/>
      <c r="Z5" s="1"/>
      <c r="AA5" s="1475" t="s">
        <v>545</v>
      </c>
    </row>
    <row r="6" spans="1:27" ht="27" customHeight="1" thickBot="1" x14ac:dyDescent="0.2">
      <c r="A6" s="298">
        <v>1</v>
      </c>
      <c r="B6" s="324" t="s">
        <v>595</v>
      </c>
      <c r="C6" s="325"/>
      <c r="D6" s="325"/>
      <c r="E6" s="341"/>
      <c r="F6" s="341"/>
      <c r="G6" s="341"/>
      <c r="H6" s="341"/>
      <c r="I6" s="341"/>
      <c r="J6" s="341"/>
      <c r="K6" s="341"/>
      <c r="L6" s="341"/>
      <c r="M6" s="341"/>
      <c r="N6" s="341"/>
      <c r="O6" s="341"/>
      <c r="P6" s="341"/>
      <c r="Q6" s="341"/>
      <c r="R6" s="341"/>
      <c r="S6" s="341"/>
      <c r="T6" s="341"/>
      <c r="U6" s="341"/>
      <c r="V6" s="341"/>
      <c r="W6" s="341"/>
      <c r="X6" s="334" t="s">
        <v>2309</v>
      </c>
      <c r="AA6" s="229"/>
    </row>
    <row r="7" spans="1:27" ht="27" customHeight="1" thickBot="1" x14ac:dyDescent="0.2">
      <c r="A7" s="298">
        <v>2</v>
      </c>
      <c r="B7" s="1844" t="s">
        <v>370</v>
      </c>
      <c r="C7" s="1845"/>
      <c r="D7" s="1845"/>
      <c r="E7" s="1801" t="s">
        <v>2338</v>
      </c>
      <c r="F7" s="1846"/>
      <c r="G7" s="1846"/>
      <c r="H7" s="1846"/>
      <c r="I7" s="1846"/>
      <c r="J7" s="1846"/>
      <c r="K7" s="1846"/>
      <c r="L7" s="1846"/>
      <c r="M7" s="1846"/>
      <c r="N7" s="1846"/>
      <c r="O7" s="1846"/>
      <c r="P7" s="1846"/>
      <c r="Q7" s="1846"/>
      <c r="R7" s="1846"/>
      <c r="S7" s="1846"/>
      <c r="T7" s="1846"/>
      <c r="U7" s="1846"/>
      <c r="V7" s="1846"/>
      <c r="W7" s="1846"/>
      <c r="X7" s="1802"/>
      <c r="AA7" s="406"/>
    </row>
    <row r="8" spans="1:27" ht="27" customHeight="1" thickBot="1" x14ac:dyDescent="0.2">
      <c r="A8" s="298">
        <v>3</v>
      </c>
      <c r="B8" s="1847" t="s">
        <v>369</v>
      </c>
      <c r="C8" s="1848"/>
      <c r="D8" s="1848"/>
      <c r="E8" s="1801" t="s">
        <v>2338</v>
      </c>
      <c r="F8" s="1846"/>
      <c r="G8" s="1846"/>
      <c r="H8" s="1846"/>
      <c r="I8" s="1846"/>
      <c r="J8" s="1846"/>
      <c r="K8" s="1846"/>
      <c r="L8" s="1846"/>
      <c r="M8" s="1846"/>
      <c r="N8" s="1846"/>
      <c r="O8" s="1846"/>
      <c r="P8" s="1846"/>
      <c r="Q8" s="1846"/>
      <c r="R8" s="1846"/>
      <c r="S8" s="1846"/>
      <c r="T8" s="1846"/>
      <c r="U8" s="1846"/>
      <c r="V8" s="1846"/>
      <c r="W8" s="1846"/>
      <c r="X8" s="1802"/>
      <c r="AA8" s="406"/>
    </row>
    <row r="9" spans="1:27" ht="54" customHeight="1" thickBot="1" x14ac:dyDescent="0.2">
      <c r="A9" s="298">
        <v>4</v>
      </c>
      <c r="B9" s="1844" t="s">
        <v>368</v>
      </c>
      <c r="C9" s="1845"/>
      <c r="D9" s="1845"/>
      <c r="E9" s="1801" t="s">
        <v>2339</v>
      </c>
      <c r="F9" s="1846"/>
      <c r="G9" s="1846"/>
      <c r="H9" s="1846"/>
      <c r="I9" s="1846"/>
      <c r="J9" s="1846"/>
      <c r="K9" s="1846"/>
      <c r="L9" s="1846"/>
      <c r="M9" s="1846"/>
      <c r="N9" s="1846"/>
      <c r="O9" s="1846"/>
      <c r="P9" s="1846"/>
      <c r="Q9" s="1846"/>
      <c r="R9" s="1846"/>
      <c r="S9" s="1846"/>
      <c r="T9" s="1846"/>
      <c r="U9" s="1846"/>
      <c r="V9" s="1846"/>
      <c r="W9" s="1846"/>
      <c r="X9" s="1802"/>
      <c r="AA9" s="406"/>
    </row>
    <row r="10" spans="1:27" ht="26.25" customHeight="1" thickBot="1" x14ac:dyDescent="0.2">
      <c r="A10" s="1886">
        <v>5</v>
      </c>
      <c r="B10" s="1888" t="s">
        <v>88</v>
      </c>
      <c r="C10" s="1889"/>
      <c r="D10" s="326" t="s">
        <v>87</v>
      </c>
      <c r="E10" s="1892" t="s">
        <v>2338</v>
      </c>
      <c r="F10" s="1893"/>
      <c r="G10" s="1893"/>
      <c r="H10" s="1893"/>
      <c r="I10" s="1893"/>
      <c r="J10" s="1893"/>
      <c r="K10" s="1893"/>
      <c r="L10" s="1893"/>
      <c r="M10" s="1893"/>
      <c r="N10" s="1893"/>
      <c r="O10" s="1893"/>
      <c r="P10" s="1893"/>
      <c r="Q10" s="1893"/>
      <c r="R10" s="1893"/>
      <c r="S10" s="1893"/>
      <c r="T10" s="1893"/>
      <c r="U10" s="1893"/>
      <c r="V10" s="1893"/>
      <c r="W10" s="1893"/>
      <c r="X10" s="1894"/>
      <c r="AA10" s="406"/>
    </row>
    <row r="11" spans="1:27" ht="54" customHeight="1" thickBot="1" x14ac:dyDescent="0.2">
      <c r="A11" s="1887"/>
      <c r="B11" s="1890"/>
      <c r="C11" s="1891"/>
      <c r="D11" s="340" t="s">
        <v>367</v>
      </c>
      <c r="E11" s="1895" t="s">
        <v>2340</v>
      </c>
      <c r="F11" s="1846"/>
      <c r="G11" s="1846"/>
      <c r="H11" s="1846"/>
      <c r="I11" s="1846"/>
      <c r="J11" s="1846"/>
      <c r="K11" s="1846"/>
      <c r="L11" s="1846"/>
      <c r="M11" s="1846"/>
      <c r="N11" s="1846"/>
      <c r="O11" s="1846"/>
      <c r="P11" s="1846"/>
      <c r="Q11" s="1846"/>
      <c r="R11" s="1846"/>
      <c r="S11" s="1846"/>
      <c r="T11" s="1846"/>
      <c r="U11" s="1846"/>
      <c r="V11" s="1846"/>
      <c r="W11" s="1846"/>
      <c r="X11" s="1802"/>
      <c r="AA11" s="406"/>
    </row>
    <row r="12" spans="1:27" ht="24" customHeight="1" thickBot="1" x14ac:dyDescent="0.2">
      <c r="A12" s="298">
        <v>6</v>
      </c>
      <c r="B12" s="327" t="s">
        <v>596</v>
      </c>
      <c r="C12" s="328"/>
      <c r="D12" s="328"/>
      <c r="E12" s="342"/>
      <c r="F12" s="342"/>
      <c r="G12" s="342"/>
      <c r="H12" s="342"/>
      <c r="I12" s="342"/>
      <c r="J12" s="342"/>
      <c r="K12" s="342"/>
      <c r="L12" s="342"/>
      <c r="M12" s="342"/>
      <c r="N12" s="342"/>
      <c r="O12" s="342"/>
      <c r="P12" s="342"/>
      <c r="Q12" s="342"/>
      <c r="R12" s="342"/>
      <c r="S12" s="342"/>
      <c r="T12" s="342"/>
      <c r="U12" s="342"/>
      <c r="V12" s="342"/>
      <c r="W12" s="342"/>
      <c r="X12" s="1564" t="s">
        <v>2309</v>
      </c>
      <c r="AA12" s="406"/>
    </row>
    <row r="13" spans="1:27" ht="24" customHeight="1" thickBot="1" x14ac:dyDescent="0.2">
      <c r="A13" s="1879">
        <v>7</v>
      </c>
      <c r="B13" s="1851" t="s">
        <v>597</v>
      </c>
      <c r="C13" s="1852"/>
      <c r="D13" s="1852"/>
      <c r="E13" s="1853"/>
      <c r="F13" s="1853"/>
      <c r="G13" s="1853"/>
      <c r="H13" s="1853"/>
      <c r="I13" s="1853"/>
      <c r="J13" s="1853"/>
      <c r="K13" s="1853"/>
      <c r="L13" s="1853"/>
      <c r="M13" s="1853"/>
      <c r="N13" s="1853"/>
      <c r="O13" s="1853"/>
      <c r="P13" s="1853"/>
      <c r="Q13" s="1853"/>
      <c r="R13" s="1853"/>
      <c r="S13" s="1853"/>
      <c r="T13" s="1853"/>
      <c r="U13" s="1853"/>
      <c r="V13" s="1853"/>
      <c r="W13" s="1853"/>
      <c r="X13" s="343" t="s">
        <v>2309</v>
      </c>
      <c r="AA13" s="406"/>
    </row>
    <row r="14" spans="1:27" ht="24" customHeight="1" thickBot="1" x14ac:dyDescent="0.2">
      <c r="A14" s="1880"/>
      <c r="B14" s="1849" t="s">
        <v>366</v>
      </c>
      <c r="C14" s="1850"/>
      <c r="D14" s="1850"/>
      <c r="E14" s="1801" t="s">
        <v>2341</v>
      </c>
      <c r="F14" s="1846"/>
      <c r="G14" s="1846"/>
      <c r="H14" s="1846"/>
      <c r="I14" s="1846"/>
      <c r="J14" s="1846"/>
      <c r="K14" s="1846"/>
      <c r="L14" s="1846"/>
      <c r="M14" s="1846"/>
      <c r="N14" s="1846"/>
      <c r="O14" s="1846"/>
      <c r="P14" s="1846"/>
      <c r="Q14" s="1846"/>
      <c r="R14" s="1846"/>
      <c r="S14" s="1846"/>
      <c r="T14" s="1846"/>
      <c r="U14" s="1846"/>
      <c r="V14" s="1846"/>
      <c r="W14" s="1846"/>
      <c r="X14" s="1802"/>
      <c r="AA14" s="406"/>
    </row>
    <row r="15" spans="1:27" ht="24" customHeight="1" thickBot="1" x14ac:dyDescent="0.2">
      <c r="A15" s="1881"/>
      <c r="B15" s="1882" t="s">
        <v>2216</v>
      </c>
      <c r="C15" s="1883"/>
      <c r="D15" s="1884"/>
      <c r="E15" s="1801" t="s">
        <v>2342</v>
      </c>
      <c r="F15" s="1846"/>
      <c r="G15" s="1846"/>
      <c r="H15" s="1846"/>
      <c r="I15" s="1846"/>
      <c r="J15" s="1846"/>
      <c r="K15" s="1846"/>
      <c r="L15" s="1846"/>
      <c r="M15" s="1846"/>
      <c r="N15" s="1802"/>
      <c r="O15" s="1899" t="s">
        <v>365</v>
      </c>
      <c r="P15" s="1900"/>
      <c r="Q15" s="1901"/>
      <c r="R15" s="1896"/>
      <c r="S15" s="1897"/>
      <c r="T15" s="1898"/>
      <c r="U15" s="1896"/>
      <c r="V15" s="1897"/>
      <c r="W15" s="1898"/>
      <c r="X15" s="426"/>
      <c r="AA15" s="406"/>
    </row>
    <row r="16" spans="1:27" ht="24" customHeight="1" thickBot="1" x14ac:dyDescent="0.2">
      <c r="A16" s="1879">
        <v>8</v>
      </c>
      <c r="B16" s="329" t="s">
        <v>598</v>
      </c>
      <c r="C16" s="330"/>
      <c r="D16" s="330"/>
      <c r="E16" s="344"/>
      <c r="F16" s="344"/>
      <c r="G16" s="344"/>
      <c r="H16" s="344"/>
      <c r="I16" s="344"/>
      <c r="J16" s="344"/>
      <c r="K16" s="344"/>
      <c r="L16" s="344"/>
      <c r="M16" s="344"/>
      <c r="N16" s="344"/>
      <c r="O16" s="344"/>
      <c r="P16" s="344"/>
      <c r="Q16" s="344"/>
      <c r="R16" s="344"/>
      <c r="S16" s="344"/>
      <c r="T16" s="344"/>
      <c r="U16" s="344"/>
      <c r="V16" s="344"/>
      <c r="W16" s="344"/>
      <c r="X16" s="1564" t="s">
        <v>2309</v>
      </c>
      <c r="AA16" s="406"/>
    </row>
    <row r="17" spans="1:27" ht="24" customHeight="1" thickBot="1" x14ac:dyDescent="0.2">
      <c r="A17" s="1880"/>
      <c r="B17" s="1849" t="s">
        <v>366</v>
      </c>
      <c r="C17" s="1850"/>
      <c r="D17" s="1885"/>
      <c r="E17" s="1801" t="s">
        <v>2341</v>
      </c>
      <c r="F17" s="1846"/>
      <c r="G17" s="1846"/>
      <c r="H17" s="1846"/>
      <c r="I17" s="1846"/>
      <c r="J17" s="1846"/>
      <c r="K17" s="1846"/>
      <c r="L17" s="1846"/>
      <c r="M17" s="1846"/>
      <c r="N17" s="1846"/>
      <c r="O17" s="1846"/>
      <c r="P17" s="1846"/>
      <c r="Q17" s="1846"/>
      <c r="R17" s="1846"/>
      <c r="S17" s="1846"/>
      <c r="T17" s="1846"/>
      <c r="U17" s="1846"/>
      <c r="V17" s="1846"/>
      <c r="W17" s="1846"/>
      <c r="X17" s="1802"/>
      <c r="AA17" s="406"/>
    </row>
    <row r="18" spans="1:27" ht="24" customHeight="1" thickBot="1" x14ac:dyDescent="0.2">
      <c r="A18" s="1880"/>
      <c r="B18" s="1882" t="s">
        <v>2216</v>
      </c>
      <c r="C18" s="1883"/>
      <c r="D18" s="1884"/>
      <c r="E18" s="1865" t="s">
        <v>2342</v>
      </c>
      <c r="F18" s="1866"/>
      <c r="G18" s="1866"/>
      <c r="H18" s="1866"/>
      <c r="I18" s="1866"/>
      <c r="J18" s="1866"/>
      <c r="K18" s="1866"/>
      <c r="L18" s="1866"/>
      <c r="M18" s="1866"/>
      <c r="N18" s="1867"/>
      <c r="O18" s="1869" t="s">
        <v>365</v>
      </c>
      <c r="P18" s="1869"/>
      <c r="Q18" s="1869"/>
      <c r="R18" s="1868"/>
      <c r="S18" s="1868"/>
      <c r="T18" s="1868"/>
      <c r="U18" s="1868"/>
      <c r="V18" s="1868"/>
      <c r="W18" s="1868"/>
      <c r="X18" s="426"/>
      <c r="AA18" s="406"/>
    </row>
    <row r="19" spans="1:27" ht="24" customHeight="1" thickBot="1" x14ac:dyDescent="0.2">
      <c r="A19" s="1881"/>
      <c r="B19" s="1876" t="s">
        <v>364</v>
      </c>
      <c r="C19" s="1877"/>
      <c r="D19" s="1878"/>
      <c r="E19" s="1801" t="s">
        <v>2343</v>
      </c>
      <c r="F19" s="1846"/>
      <c r="G19" s="1846"/>
      <c r="H19" s="1846"/>
      <c r="I19" s="1846"/>
      <c r="J19" s="1846"/>
      <c r="K19" s="1846"/>
      <c r="L19" s="1846"/>
      <c r="M19" s="1846"/>
      <c r="N19" s="1846"/>
      <c r="O19" s="1846"/>
      <c r="P19" s="1846"/>
      <c r="Q19" s="1846"/>
      <c r="R19" s="1846"/>
      <c r="S19" s="1846"/>
      <c r="T19" s="1846"/>
      <c r="U19" s="1846"/>
      <c r="V19" s="1846"/>
      <c r="W19" s="1846"/>
      <c r="X19" s="1802"/>
      <c r="AA19" s="406"/>
    </row>
    <row r="20" spans="1:27" ht="24" customHeight="1" thickBot="1" x14ac:dyDescent="0.2">
      <c r="A20" s="1859">
        <v>9</v>
      </c>
      <c r="B20" s="1870" t="s">
        <v>1971</v>
      </c>
      <c r="C20" s="1378" t="s">
        <v>2121</v>
      </c>
      <c r="D20" s="1373"/>
      <c r="E20" s="1374"/>
      <c r="F20" s="1374"/>
      <c r="G20" s="1374"/>
      <c r="H20" s="1374"/>
      <c r="I20" s="1374"/>
      <c r="J20" s="1374"/>
      <c r="K20" s="1374"/>
      <c r="L20" s="1374"/>
      <c r="M20" s="1374"/>
      <c r="N20" s="1374"/>
      <c r="O20" s="1374"/>
      <c r="P20" s="1374"/>
      <c r="Q20" s="1374"/>
      <c r="R20" s="1374"/>
      <c r="S20" s="1374"/>
      <c r="T20" s="1379"/>
      <c r="U20" s="1873">
        <v>422</v>
      </c>
      <c r="V20" s="1874"/>
      <c r="W20" s="1875"/>
      <c r="X20" s="1388" t="s">
        <v>477</v>
      </c>
      <c r="Y20" s="235"/>
      <c r="Z20" s="235"/>
      <c r="AA20" s="406"/>
    </row>
    <row r="21" spans="1:27" ht="24" customHeight="1" thickBot="1" x14ac:dyDescent="0.2">
      <c r="A21" s="1860"/>
      <c r="B21" s="1871"/>
      <c r="C21" s="1370" t="s">
        <v>2122</v>
      </c>
      <c r="D21" s="1371"/>
      <c r="E21" s="1371"/>
      <c r="F21" s="1371"/>
      <c r="G21" s="1371"/>
      <c r="H21" s="1371"/>
      <c r="I21" s="1371"/>
      <c r="J21" s="1371"/>
      <c r="K21" s="1371"/>
      <c r="L21" s="1371"/>
      <c r="M21" s="1371"/>
      <c r="N21" s="1371"/>
      <c r="O21" s="1371"/>
      <c r="P21" s="1371"/>
      <c r="Q21" s="1371"/>
      <c r="R21" s="1371"/>
      <c r="S21" s="1371"/>
      <c r="T21" s="1372"/>
      <c r="U21" s="1862">
        <v>34</v>
      </c>
      <c r="V21" s="1863"/>
      <c r="W21" s="1864"/>
      <c r="X21" s="1389" t="s">
        <v>477</v>
      </c>
      <c r="AA21" s="406"/>
    </row>
    <row r="22" spans="1:27" ht="24" customHeight="1" thickBot="1" x14ac:dyDescent="0.2">
      <c r="A22" s="1861"/>
      <c r="B22" s="1872"/>
      <c r="C22" s="1375" t="s">
        <v>2123</v>
      </c>
      <c r="D22" s="1380"/>
      <c r="E22" s="1381"/>
      <c r="F22" s="1376"/>
      <c r="G22" s="1376"/>
      <c r="H22" s="1376"/>
      <c r="I22" s="1376"/>
      <c r="J22" s="1376"/>
      <c r="K22" s="1376"/>
      <c r="L22" s="1376"/>
      <c r="M22" s="1376"/>
      <c r="N22" s="1376"/>
      <c r="O22" s="1376"/>
      <c r="P22" s="1376"/>
      <c r="Q22" s="1376"/>
      <c r="R22" s="1376"/>
      <c r="S22" s="1376"/>
      <c r="T22" s="1377"/>
      <c r="U22" s="1862">
        <v>32</v>
      </c>
      <c r="V22" s="1863"/>
      <c r="W22" s="1864"/>
      <c r="X22" s="1390" t="s">
        <v>477</v>
      </c>
      <c r="AA22" s="407"/>
    </row>
  </sheetData>
  <sheetProtection formatCells="0" formatColumns="0" formatRows="0" insertHyperlinks="0"/>
  <mergeCells count="38">
    <mergeCell ref="A10:A11"/>
    <mergeCell ref="E14:X14"/>
    <mergeCell ref="B10:C11"/>
    <mergeCell ref="E10:X10"/>
    <mergeCell ref="E11:X11"/>
    <mergeCell ref="A13:A15"/>
    <mergeCell ref="B15:D15"/>
    <mergeCell ref="U15:W15"/>
    <mergeCell ref="R15:T15"/>
    <mergeCell ref="O15:Q15"/>
    <mergeCell ref="E15:N15"/>
    <mergeCell ref="A20:A22"/>
    <mergeCell ref="U21:W21"/>
    <mergeCell ref="E18:N18"/>
    <mergeCell ref="U18:W18"/>
    <mergeCell ref="O18:Q18"/>
    <mergeCell ref="U22:W22"/>
    <mergeCell ref="B20:B22"/>
    <mergeCell ref="U20:W20"/>
    <mergeCell ref="R18:T18"/>
    <mergeCell ref="B19:D19"/>
    <mergeCell ref="E19:X19"/>
    <mergeCell ref="A16:A19"/>
    <mergeCell ref="B18:D18"/>
    <mergeCell ref="B17:D17"/>
    <mergeCell ref="E17:X17"/>
    <mergeCell ref="Y2:Y4"/>
    <mergeCell ref="A1:X1"/>
    <mergeCell ref="F4:X4"/>
    <mergeCell ref="B7:D7"/>
    <mergeCell ref="E8:X8"/>
    <mergeCell ref="A2:W2"/>
    <mergeCell ref="B9:D9"/>
    <mergeCell ref="E7:X7"/>
    <mergeCell ref="B8:D8"/>
    <mergeCell ref="E9:X9"/>
    <mergeCell ref="B14:D14"/>
    <mergeCell ref="B13:W13"/>
  </mergeCells>
  <phoneticPr fontId="4"/>
  <dataValidations xWindow="821" yWindow="948" count="7">
    <dataValidation type="list" allowBlank="1" showInputMessage="1" showErrorMessage="1" sqref="X12:X13 X6 X16">
      <formula1>"はい,いいえ"</formula1>
    </dataValidation>
    <dataValidation allowBlank="1" showInputMessage="1" showErrorMessage="1" prompt="表紙シートの病院名を反映" sqref="F4:X4"/>
    <dataValidation type="list" allowBlank="1" showInputMessage="1" showErrorMessage="1" prompt="表紙①に反映されます" sqref="X2">
      <formula1>"あり,なし"</formula1>
    </dataValidation>
    <dataValidation type="custom" imeMode="disabled" allowBlank="1" showInputMessage="1" showErrorMessage="1" error="半角で入力してください" prompt="アドレスは、手入力せずにホームページからコピーしてください" sqref="E11:X11">
      <formula1>LEN(E11)=LENB(E11)</formula1>
    </dataValidation>
    <dataValidation imeMode="disabled" allowBlank="1" showInputMessage="1" showErrorMessage="1" prompt="内線番号を半角で入力" sqref="R15:X15 R18:X18"/>
    <dataValidation type="custom" imeMode="disabled" allowBlank="1" showInputMessage="1" showErrorMessage="1" error="半角で入力してください" prompt="電話番号はハイフン「-」を含め、半角で入力_x000a_XXX-XXXX-XXXX" sqref="E15:N15 E18:N18">
      <formula1>LEN(E15)=LENB(E15)</formula1>
    </dataValidation>
    <dataValidation type="whole" operator="greaterThanOrEqual" allowBlank="1" showInputMessage="1" showErrorMessage="1" prompt="整数で入力" sqref="U20:W22">
      <formula1>0</formula1>
    </dataValidation>
  </dataValidations>
  <hyperlinks>
    <hyperlink ref="Z1" location="表紙①!D19" tooltip="表紙①に戻ります" display="表紙①に戻る"/>
    <hyperlink ref="Z2" location="'様式4（機能別）'!N99" tooltip="様式4（機能別）に戻ります" display="様式4（機能別）のⅡ（地域がん診療連携拠点病院の指定要件について）に戻る"/>
    <hyperlink ref="Z4" location="'様式4（機能別）'!N606" tooltip="別紙4（機能別）に戻ります" display="様式4（機能別）のVII（地域がん診療病院の指定要件について）に戻る"/>
    <hyperlink ref="E11" r:id="rId1"/>
  </hyperlinks>
  <printOptions horizontalCentered="1"/>
  <pageMargins left="0.39370078740157483" right="0.39370078740157483" top="0.59055118110236227" bottom="0.59055118110236227" header="0.35433070866141736" footer="0.27559055118110237"/>
  <pageSetup paperSize="9" scale="74" fitToHeight="0" orientation="portrait" cellComments="asDisplayed" r:id="rId2"/>
  <headerFooter>
    <oddHeader>&amp;Rver.2.0</oddHeader>
    <oddFooter>&amp;C&amp;P/&amp;N&amp;R&amp;A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D45"/>
  <sheetViews>
    <sheetView showGridLines="0" view="pageBreakPreview" zoomScaleNormal="100" zoomScaleSheetLayoutView="100" workbookViewId="0">
      <selection activeCell="Y2" sqref="Y2"/>
    </sheetView>
  </sheetViews>
  <sheetFormatPr defaultColWidth="9" defaultRowHeight="12" x14ac:dyDescent="0.15"/>
  <cols>
    <col min="1" max="1" width="3.625" style="75" customWidth="1"/>
    <col min="2" max="2" width="8.625" style="75" customWidth="1"/>
    <col min="3" max="3" width="5.625" style="75" customWidth="1"/>
    <col min="4" max="4" width="6.625" style="75" customWidth="1"/>
    <col min="5" max="6" width="9" style="75"/>
    <col min="7" max="15" width="2.625" style="75" customWidth="1"/>
    <col min="16" max="16" width="1.625" style="75" customWidth="1"/>
    <col min="17" max="24" width="2.625" style="75" customWidth="1"/>
    <col min="25" max="25" width="9" style="75"/>
    <col min="26" max="26" width="15" style="75" customWidth="1"/>
    <col min="27" max="27" width="2.25" style="75" customWidth="1"/>
    <col min="28" max="28" width="80.625" style="75" customWidth="1"/>
    <col min="29" max="16384" width="9" style="75"/>
  </cols>
  <sheetData>
    <row r="1" spans="1:30" ht="15.95" customHeight="1" thickBot="1" x14ac:dyDescent="0.2">
      <c r="A1" s="1788" t="s">
        <v>377</v>
      </c>
      <c r="B1" s="1788"/>
      <c r="C1" s="1788"/>
      <c r="D1" s="1788"/>
      <c r="E1" s="1788"/>
      <c r="F1" s="1788"/>
      <c r="G1" s="1788"/>
      <c r="H1" s="1788"/>
      <c r="I1" s="1788"/>
      <c r="J1" s="1788"/>
      <c r="K1" s="1788"/>
      <c r="L1" s="1788"/>
      <c r="M1" s="1788"/>
      <c r="N1" s="1788"/>
      <c r="O1" s="1788"/>
      <c r="P1" s="1788"/>
      <c r="Q1" s="1788"/>
      <c r="R1" s="1788"/>
      <c r="S1" s="1788"/>
      <c r="T1" s="1788"/>
      <c r="U1" s="1788"/>
      <c r="V1" s="1788"/>
      <c r="W1" s="1788"/>
      <c r="X1" s="1788"/>
      <c r="Y1" s="1788"/>
      <c r="Z1" s="141"/>
      <c r="AA1" s="1161" t="s">
        <v>1724</v>
      </c>
      <c r="AB1" s="138"/>
      <c r="AC1" s="128"/>
    </row>
    <row r="2" spans="1:30" ht="24.95" customHeight="1" thickTop="1" thickBot="1" x14ac:dyDescent="0.2">
      <c r="A2" s="1857" t="s">
        <v>549</v>
      </c>
      <c r="B2" s="1857"/>
      <c r="C2" s="1857"/>
      <c r="D2" s="1857"/>
      <c r="E2" s="1857"/>
      <c r="F2" s="1857"/>
      <c r="G2" s="1857"/>
      <c r="H2" s="1857"/>
      <c r="I2" s="1857"/>
      <c r="J2" s="1857"/>
      <c r="K2" s="1857"/>
      <c r="L2" s="1857"/>
      <c r="M2" s="1857"/>
      <c r="N2" s="1857"/>
      <c r="O2" s="1857"/>
      <c r="P2" s="1857"/>
      <c r="Q2" s="1857"/>
      <c r="R2" s="1857"/>
      <c r="S2" s="1857"/>
      <c r="T2" s="1857"/>
      <c r="U2" s="1857"/>
      <c r="V2" s="1857"/>
      <c r="W2" s="1857"/>
      <c r="X2" s="1858"/>
      <c r="Y2" s="331" t="s">
        <v>438</v>
      </c>
      <c r="Z2" s="1854" t="str">
        <f>IF(AND(Y2&lt;&gt;"",F7&lt;&gt;""),"",IF(Y2="あり","←緩和ケア病棟の有無について選択・記載してください",IF(Y2="","←「あり」か「なし」を選択してください","")))</f>
        <v/>
      </c>
      <c r="AA2" s="1161" t="s">
        <v>1907</v>
      </c>
      <c r="AC2" s="128"/>
    </row>
    <row r="3" spans="1:30" ht="5.0999999999999996" customHeight="1" thickTop="1" x14ac:dyDescent="0.15">
      <c r="A3" s="290"/>
      <c r="B3" s="290"/>
      <c r="C3" s="290"/>
      <c r="D3" s="290"/>
      <c r="E3" s="290"/>
      <c r="F3" s="290"/>
      <c r="G3" s="290"/>
      <c r="H3" s="290"/>
      <c r="I3" s="290"/>
      <c r="J3" s="290"/>
      <c r="K3" s="290"/>
      <c r="L3" s="290"/>
      <c r="M3" s="290"/>
      <c r="N3" s="290"/>
      <c r="O3" s="290"/>
      <c r="P3" s="290"/>
      <c r="Q3" s="290"/>
      <c r="R3" s="290"/>
      <c r="S3" s="290"/>
      <c r="T3" s="290"/>
      <c r="U3" s="290"/>
      <c r="V3" s="290"/>
      <c r="W3" s="290"/>
      <c r="X3" s="290"/>
      <c r="Y3" s="289"/>
      <c r="Z3" s="1854"/>
    </row>
    <row r="4" spans="1:30" ht="20.25" customHeight="1" x14ac:dyDescent="0.15">
      <c r="A4" s="290"/>
      <c r="B4" s="290"/>
      <c r="C4" s="290"/>
      <c r="D4" s="290"/>
      <c r="E4" s="290"/>
      <c r="F4" s="321" t="s">
        <v>473</v>
      </c>
      <c r="G4" s="1931" t="str">
        <f>表紙①!E2</f>
        <v>和泉市立総合医療センター</v>
      </c>
      <c r="H4" s="1932"/>
      <c r="I4" s="1932"/>
      <c r="J4" s="1932"/>
      <c r="K4" s="1932"/>
      <c r="L4" s="1932"/>
      <c r="M4" s="1932"/>
      <c r="N4" s="1932"/>
      <c r="O4" s="1932"/>
      <c r="P4" s="1932"/>
      <c r="Q4" s="1932"/>
      <c r="R4" s="1932"/>
      <c r="S4" s="1932"/>
      <c r="T4" s="1932"/>
      <c r="U4" s="1932"/>
      <c r="V4" s="1932"/>
      <c r="W4" s="1932"/>
      <c r="X4" s="1932"/>
      <c r="Y4" s="1933"/>
      <c r="Z4" s="1854"/>
      <c r="AA4" s="1161" t="s">
        <v>1908</v>
      </c>
    </row>
    <row r="5" spans="1:30" ht="15.75" customHeight="1" x14ac:dyDescent="0.15">
      <c r="A5" s="290"/>
      <c r="B5" s="290"/>
      <c r="C5" s="290"/>
      <c r="D5" s="290"/>
      <c r="E5" s="290"/>
      <c r="F5" s="287" t="s">
        <v>2024</v>
      </c>
      <c r="G5" s="39" t="s">
        <v>2124</v>
      </c>
      <c r="H5" s="39"/>
      <c r="I5" s="39"/>
      <c r="J5" s="39"/>
      <c r="K5" s="39"/>
      <c r="L5" s="39"/>
      <c r="M5" s="39"/>
      <c r="N5" s="130"/>
      <c r="O5" s="130"/>
      <c r="P5" s="130"/>
      <c r="Q5" s="130"/>
      <c r="R5" s="306"/>
      <c r="S5" s="306"/>
      <c r="T5" s="306"/>
      <c r="U5" s="306"/>
      <c r="V5" s="306"/>
      <c r="W5" s="306"/>
      <c r="X5" s="306"/>
      <c r="Y5" s="306"/>
      <c r="Z5" s="1854"/>
      <c r="AA5" s="1"/>
      <c r="AB5" s="1472" t="s">
        <v>545</v>
      </c>
    </row>
    <row r="6" spans="1:30" ht="20.100000000000001" customHeight="1" thickBot="1" x14ac:dyDescent="0.2">
      <c r="A6" s="290"/>
      <c r="B6" s="290" t="s">
        <v>376</v>
      </c>
      <c r="C6" s="290"/>
      <c r="D6" s="290"/>
      <c r="E6" s="290"/>
      <c r="F6" s="290"/>
      <c r="G6" s="290"/>
      <c r="H6" s="290"/>
      <c r="I6" s="290"/>
      <c r="J6" s="290"/>
      <c r="K6" s="290"/>
      <c r="L6" s="290"/>
      <c r="M6" s="290"/>
      <c r="N6" s="290"/>
      <c r="O6" s="290"/>
      <c r="P6" s="290"/>
      <c r="Q6" s="290"/>
      <c r="R6" s="290"/>
      <c r="S6" s="290"/>
      <c r="T6" s="290"/>
      <c r="U6" s="290"/>
      <c r="V6" s="290"/>
      <c r="W6" s="290"/>
      <c r="X6" s="290"/>
      <c r="Y6" s="290"/>
      <c r="AB6" s="229"/>
    </row>
    <row r="7" spans="1:30" ht="18" customHeight="1" thickBot="1" x14ac:dyDescent="0.2">
      <c r="A7" s="314">
        <v>1</v>
      </c>
      <c r="B7" s="1946" t="s">
        <v>375</v>
      </c>
      <c r="C7" s="1947"/>
      <c r="D7" s="1947"/>
      <c r="E7" s="1947"/>
      <c r="F7" s="1903" t="s">
        <v>2029</v>
      </c>
      <c r="G7" s="1904"/>
      <c r="H7" s="1904"/>
      <c r="I7" s="1904"/>
      <c r="J7" s="1904"/>
      <c r="K7" s="1904"/>
      <c r="L7" s="1904"/>
      <c r="M7" s="1904"/>
      <c r="N7" s="1904"/>
      <c r="O7" s="1905"/>
      <c r="P7" s="307"/>
      <c r="Q7" s="307"/>
      <c r="R7" s="307"/>
      <c r="S7" s="307"/>
      <c r="T7" s="307"/>
      <c r="U7" s="307"/>
      <c r="V7" s="307"/>
      <c r="W7" s="307"/>
      <c r="X7" s="307"/>
      <c r="Y7" s="349"/>
      <c r="Z7" s="1902" t="str">
        <f>IF(AND(Y2="あり",F7=""),"←を選択",IF(AND(Y2="あり",F7="病棟があります"),"「２」以降を記載してください",""))</f>
        <v>「２」以降を記載してください</v>
      </c>
      <c r="AB7" s="229"/>
    </row>
    <row r="8" spans="1:30" ht="18" customHeight="1" thickBot="1" x14ac:dyDescent="0.2">
      <c r="A8" s="314">
        <v>2</v>
      </c>
      <c r="B8" s="1951" t="s">
        <v>374</v>
      </c>
      <c r="C8" s="1952"/>
      <c r="D8" s="1952"/>
      <c r="E8" s="1952"/>
      <c r="F8" s="1948" t="s">
        <v>2344</v>
      </c>
      <c r="G8" s="1949"/>
      <c r="H8" s="1949"/>
      <c r="I8" s="1949"/>
      <c r="J8" s="1949"/>
      <c r="K8" s="1949"/>
      <c r="L8" s="1949"/>
      <c r="M8" s="1949"/>
      <c r="N8" s="1949"/>
      <c r="O8" s="1950"/>
      <c r="P8" s="308"/>
      <c r="Q8" s="308"/>
      <c r="R8" s="308"/>
      <c r="S8" s="308"/>
      <c r="T8" s="308"/>
      <c r="U8" s="308"/>
      <c r="V8" s="308"/>
      <c r="W8" s="308"/>
      <c r="X8" s="308"/>
      <c r="Y8" s="350"/>
      <c r="Z8" s="1902"/>
      <c r="AB8" s="229"/>
    </row>
    <row r="9" spans="1:30" ht="18" customHeight="1" thickBot="1" x14ac:dyDescent="0.2">
      <c r="A9" s="314">
        <v>3</v>
      </c>
      <c r="B9" s="1946" t="s">
        <v>466</v>
      </c>
      <c r="C9" s="1947"/>
      <c r="D9" s="1947"/>
      <c r="E9" s="1947"/>
      <c r="F9" s="1903" t="s">
        <v>2345</v>
      </c>
      <c r="G9" s="1904"/>
      <c r="H9" s="1904"/>
      <c r="I9" s="1904"/>
      <c r="J9" s="1904"/>
      <c r="K9" s="1904"/>
      <c r="L9" s="1904"/>
      <c r="M9" s="1904"/>
      <c r="N9" s="1904"/>
      <c r="O9" s="1905"/>
      <c r="P9" s="308"/>
      <c r="Q9" s="308"/>
      <c r="R9" s="308"/>
      <c r="S9" s="308"/>
      <c r="T9" s="308"/>
      <c r="U9" s="308"/>
      <c r="V9" s="308"/>
      <c r="W9" s="308"/>
      <c r="X9" s="308"/>
      <c r="Y9" s="350"/>
      <c r="AB9" s="229"/>
    </row>
    <row r="10" spans="1:30" ht="18" customHeight="1" thickBot="1" x14ac:dyDescent="0.2">
      <c r="A10" s="314">
        <v>4</v>
      </c>
      <c r="B10" s="1946" t="s">
        <v>465</v>
      </c>
      <c r="C10" s="1947"/>
      <c r="D10" s="1947"/>
      <c r="E10" s="1947"/>
      <c r="F10" s="348">
        <v>24</v>
      </c>
      <c r="G10" s="1386" t="s">
        <v>464</v>
      </c>
      <c r="H10" s="308"/>
      <c r="I10" s="308"/>
      <c r="J10" s="308"/>
      <c r="K10" s="308"/>
      <c r="L10" s="308"/>
      <c r="M10" s="308"/>
      <c r="N10" s="308"/>
      <c r="O10" s="308"/>
      <c r="P10" s="308"/>
      <c r="Q10" s="308"/>
      <c r="R10" s="308"/>
      <c r="S10" s="308"/>
      <c r="T10" s="308"/>
      <c r="U10" s="308"/>
      <c r="V10" s="308"/>
      <c r="W10" s="308"/>
      <c r="X10" s="308"/>
      <c r="Y10" s="350"/>
      <c r="AA10" s="239"/>
      <c r="AB10" s="229"/>
    </row>
    <row r="11" spans="1:30" ht="18" customHeight="1" thickBot="1" x14ac:dyDescent="0.2">
      <c r="A11" s="1953">
        <v>5</v>
      </c>
      <c r="B11" s="1910" t="s">
        <v>1972</v>
      </c>
      <c r="C11" s="1910"/>
      <c r="D11" s="1910"/>
      <c r="E11" s="1910"/>
      <c r="F11" s="1910"/>
      <c r="G11" s="1911"/>
      <c r="H11" s="1910"/>
      <c r="I11" s="1910"/>
      <c r="J11" s="1910"/>
      <c r="K11" s="1910"/>
      <c r="L11" s="1910"/>
      <c r="M11" s="1910"/>
      <c r="N11" s="1910"/>
      <c r="O11" s="1910"/>
      <c r="P11" s="1910"/>
      <c r="Q11" s="1910"/>
      <c r="R11" s="1910"/>
      <c r="S11" s="1910"/>
      <c r="T11" s="1910"/>
      <c r="U11" s="1910"/>
      <c r="V11" s="1912"/>
      <c r="W11" s="1913">
        <v>2</v>
      </c>
      <c r="X11" s="1914"/>
      <c r="Y11" s="1382" t="s">
        <v>1973</v>
      </c>
      <c r="Z11" s="1387"/>
      <c r="AA11" s="242"/>
      <c r="AB11" s="229"/>
      <c r="AC11" s="1385"/>
      <c r="AD11" s="70"/>
    </row>
    <row r="12" spans="1:30" ht="18" customHeight="1" thickBot="1" x14ac:dyDescent="0.2">
      <c r="A12" s="1953"/>
      <c r="B12" s="1910" t="s">
        <v>2125</v>
      </c>
      <c r="C12" s="1910"/>
      <c r="D12" s="1910"/>
      <c r="E12" s="1910"/>
      <c r="F12" s="1910"/>
      <c r="G12" s="1910"/>
      <c r="H12" s="1910"/>
      <c r="I12" s="1910"/>
      <c r="J12" s="1910"/>
      <c r="K12" s="1910"/>
      <c r="L12" s="1910"/>
      <c r="M12" s="1910"/>
      <c r="N12" s="1910"/>
      <c r="O12" s="1910"/>
      <c r="P12" s="1910"/>
      <c r="Q12" s="1910"/>
      <c r="R12" s="1910"/>
      <c r="S12" s="1910"/>
      <c r="T12" s="1910"/>
      <c r="U12" s="1910"/>
      <c r="V12" s="1912"/>
      <c r="W12" s="1862">
        <v>25</v>
      </c>
      <c r="X12" s="1864"/>
      <c r="Y12" s="1382" t="s">
        <v>1973</v>
      </c>
      <c r="Z12" s="1387"/>
      <c r="AA12" s="1383"/>
      <c r="AB12" s="229"/>
      <c r="AC12" s="1385"/>
      <c r="AD12" s="70"/>
    </row>
    <row r="13" spans="1:30" ht="18" customHeight="1" thickBot="1" x14ac:dyDescent="0.2">
      <c r="A13" s="1953"/>
      <c r="B13" s="1910" t="s">
        <v>2126</v>
      </c>
      <c r="C13" s="1910"/>
      <c r="D13" s="1910"/>
      <c r="E13" s="1910"/>
      <c r="F13" s="1910"/>
      <c r="G13" s="1910"/>
      <c r="H13" s="1910"/>
      <c r="I13" s="1910"/>
      <c r="J13" s="1910"/>
      <c r="K13" s="1910"/>
      <c r="L13" s="1910"/>
      <c r="M13" s="1910"/>
      <c r="N13" s="1910"/>
      <c r="O13" s="1910"/>
      <c r="P13" s="1910"/>
      <c r="Q13" s="1910"/>
      <c r="R13" s="1910"/>
      <c r="S13" s="1910"/>
      <c r="T13" s="1910"/>
      <c r="U13" s="1910"/>
      <c r="V13" s="1912"/>
      <c r="W13" s="1862">
        <v>218</v>
      </c>
      <c r="X13" s="1864"/>
      <c r="Y13" s="1382" t="s">
        <v>534</v>
      </c>
      <c r="Z13" s="1387"/>
      <c r="AA13" s="1384"/>
      <c r="AB13" s="229"/>
      <c r="AC13" s="1385"/>
      <c r="AD13" s="70"/>
    </row>
    <row r="14" spans="1:30" ht="18" customHeight="1" thickBot="1" x14ac:dyDescent="0.2">
      <c r="A14" s="1953"/>
      <c r="B14" s="1910" t="s">
        <v>2127</v>
      </c>
      <c r="C14" s="1910"/>
      <c r="D14" s="1910"/>
      <c r="E14" s="1910"/>
      <c r="F14" s="1910"/>
      <c r="G14" s="1910"/>
      <c r="H14" s="1910"/>
      <c r="I14" s="1910"/>
      <c r="J14" s="1910"/>
      <c r="K14" s="1910"/>
      <c r="L14" s="1910"/>
      <c r="M14" s="1910"/>
      <c r="N14" s="1910"/>
      <c r="O14" s="1910"/>
      <c r="P14" s="1910"/>
      <c r="Q14" s="1910"/>
      <c r="R14" s="1910"/>
      <c r="S14" s="1910"/>
      <c r="T14" s="1910"/>
      <c r="U14" s="1910"/>
      <c r="V14" s="1912"/>
      <c r="W14" s="1862">
        <v>395</v>
      </c>
      <c r="X14" s="1864"/>
      <c r="Y14" s="1382" t="s">
        <v>534</v>
      </c>
      <c r="Z14" s="1387"/>
      <c r="AA14" s="1384"/>
      <c r="AB14" s="229"/>
      <c r="AC14" s="1385"/>
      <c r="AD14" s="70"/>
    </row>
    <row r="15" spans="1:30" ht="18" customHeight="1" thickBot="1" x14ac:dyDescent="0.2">
      <c r="A15" s="1953"/>
      <c r="B15" s="1910" t="s">
        <v>2128</v>
      </c>
      <c r="C15" s="1910"/>
      <c r="D15" s="1910"/>
      <c r="E15" s="1910"/>
      <c r="F15" s="1910"/>
      <c r="G15" s="1915"/>
      <c r="H15" s="1915"/>
      <c r="I15" s="1915"/>
      <c r="J15" s="1915"/>
      <c r="K15" s="1915"/>
      <c r="L15" s="1915"/>
      <c r="M15" s="1915"/>
      <c r="N15" s="1915"/>
      <c r="O15" s="1915"/>
      <c r="P15" s="1915"/>
      <c r="Q15" s="1915"/>
      <c r="R15" s="1915"/>
      <c r="S15" s="1915"/>
      <c r="T15" s="1915"/>
      <c r="U15" s="1915"/>
      <c r="V15" s="1916"/>
      <c r="W15" s="1917">
        <v>162</v>
      </c>
      <c r="X15" s="1918"/>
      <c r="Y15" s="1382" t="s">
        <v>534</v>
      </c>
      <c r="Z15" s="1387"/>
      <c r="AA15" s="1384"/>
      <c r="AB15" s="229"/>
      <c r="AC15" s="1385"/>
      <c r="AD15" s="70"/>
    </row>
    <row r="16" spans="1:30" ht="18" customHeight="1" thickBot="1" x14ac:dyDescent="0.2">
      <c r="A16" s="1793">
        <v>6</v>
      </c>
      <c r="B16" s="1934" t="s">
        <v>89</v>
      </c>
      <c r="C16" s="1935"/>
      <c r="D16" s="1935"/>
      <c r="E16" s="1936"/>
      <c r="F16" s="346" t="s">
        <v>87</v>
      </c>
      <c r="G16" s="1942" t="s">
        <v>2346</v>
      </c>
      <c r="H16" s="1943"/>
      <c r="I16" s="1943"/>
      <c r="J16" s="1943"/>
      <c r="K16" s="1943"/>
      <c r="L16" s="1943"/>
      <c r="M16" s="1943"/>
      <c r="N16" s="1943"/>
      <c r="O16" s="1943"/>
      <c r="P16" s="1943"/>
      <c r="Q16" s="1943"/>
      <c r="R16" s="1943"/>
      <c r="S16" s="1943"/>
      <c r="T16" s="1943"/>
      <c r="U16" s="1943"/>
      <c r="V16" s="1943"/>
      <c r="W16" s="1943"/>
      <c r="X16" s="1943"/>
      <c r="Y16" s="1944"/>
      <c r="AA16" s="239"/>
      <c r="AB16" s="229"/>
    </row>
    <row r="17" spans="1:28" ht="40.5" customHeight="1" thickBot="1" x14ac:dyDescent="0.2">
      <c r="A17" s="1945"/>
      <c r="B17" s="1937"/>
      <c r="C17" s="1938"/>
      <c r="D17" s="1938"/>
      <c r="E17" s="1939"/>
      <c r="F17" s="345" t="s">
        <v>463</v>
      </c>
      <c r="G17" s="1895" t="s">
        <v>2347</v>
      </c>
      <c r="H17" s="1940"/>
      <c r="I17" s="1940"/>
      <c r="J17" s="1940"/>
      <c r="K17" s="1940"/>
      <c r="L17" s="1940"/>
      <c r="M17" s="1940"/>
      <c r="N17" s="1940"/>
      <c r="O17" s="1940"/>
      <c r="P17" s="1940"/>
      <c r="Q17" s="1940"/>
      <c r="R17" s="1940"/>
      <c r="S17" s="1940"/>
      <c r="T17" s="1940"/>
      <c r="U17" s="1940"/>
      <c r="V17" s="1940"/>
      <c r="W17" s="1940"/>
      <c r="X17" s="1940"/>
      <c r="Y17" s="1941"/>
      <c r="AA17" s="239"/>
      <c r="AB17" s="229"/>
    </row>
    <row r="18" spans="1:28" ht="18" customHeight="1" thickBot="1" x14ac:dyDescent="0.2">
      <c r="A18" s="314">
        <v>7</v>
      </c>
      <c r="B18" s="1919" t="s">
        <v>596</v>
      </c>
      <c r="C18" s="1920"/>
      <c r="D18" s="1920"/>
      <c r="E18" s="1920"/>
      <c r="F18" s="1920"/>
      <c r="G18" s="1921"/>
      <c r="H18" s="1921"/>
      <c r="I18" s="1921"/>
      <c r="J18" s="1921"/>
      <c r="K18" s="1921"/>
      <c r="L18" s="1921"/>
      <c r="M18" s="1921"/>
      <c r="N18" s="1921"/>
      <c r="O18" s="1921"/>
      <c r="P18" s="1921"/>
      <c r="Q18" s="1921"/>
      <c r="R18" s="1921"/>
      <c r="S18" s="1921"/>
      <c r="T18" s="1921"/>
      <c r="U18" s="1921"/>
      <c r="V18" s="1921"/>
      <c r="W18" s="1921"/>
      <c r="X18" s="1921"/>
      <c r="Y18" s="334" t="s">
        <v>2309</v>
      </c>
      <c r="AB18" s="229"/>
    </row>
    <row r="19" spans="1:28" ht="18" customHeight="1" thickBot="1" x14ac:dyDescent="0.2">
      <c r="A19" s="1793">
        <v>8</v>
      </c>
      <c r="B19" s="1934" t="s">
        <v>462</v>
      </c>
      <c r="C19" s="1970"/>
      <c r="D19" s="1973" t="s">
        <v>461</v>
      </c>
      <c r="E19" s="1974"/>
      <c r="F19" s="1974"/>
      <c r="G19" s="1974"/>
      <c r="H19" s="1974"/>
      <c r="I19" s="1975"/>
      <c r="J19" s="347">
        <v>2</v>
      </c>
      <c r="K19" s="316"/>
      <c r="L19" s="1976" t="s">
        <v>460</v>
      </c>
      <c r="M19" s="1977"/>
      <c r="N19" s="1977"/>
      <c r="O19" s="1977"/>
      <c r="P19" s="1977"/>
      <c r="Q19" s="1977"/>
      <c r="R19" s="1977"/>
      <c r="S19" s="1977"/>
      <c r="T19" s="1977"/>
      <c r="U19" s="1977"/>
      <c r="V19" s="1977"/>
      <c r="W19" s="1978"/>
      <c r="X19" s="347">
        <v>1</v>
      </c>
      <c r="Y19" s="305"/>
      <c r="AB19" s="229"/>
    </row>
    <row r="20" spans="1:28" ht="18" customHeight="1" thickBot="1" x14ac:dyDescent="0.2">
      <c r="A20" s="1969"/>
      <c r="B20" s="1971"/>
      <c r="C20" s="1972"/>
      <c r="D20" s="1925" t="s">
        <v>2348</v>
      </c>
      <c r="E20" s="1926"/>
      <c r="F20" s="1926"/>
      <c r="G20" s="1926"/>
      <c r="H20" s="1926"/>
      <c r="I20" s="1927"/>
      <c r="J20" s="332">
        <v>7</v>
      </c>
      <c r="K20" s="316"/>
      <c r="L20" s="1928" t="s">
        <v>2357</v>
      </c>
      <c r="M20" s="1929"/>
      <c r="N20" s="1929"/>
      <c r="O20" s="1929"/>
      <c r="P20" s="1929"/>
      <c r="Q20" s="1929"/>
      <c r="R20" s="1929"/>
      <c r="S20" s="1929"/>
      <c r="T20" s="1929"/>
      <c r="U20" s="1929"/>
      <c r="V20" s="1929"/>
      <c r="W20" s="1930"/>
      <c r="X20" s="332">
        <v>2</v>
      </c>
      <c r="Y20" s="305"/>
      <c r="AB20" s="229"/>
    </row>
    <row r="21" spans="1:28" ht="18" customHeight="1" thickBot="1" x14ac:dyDescent="0.2">
      <c r="A21" s="1969"/>
      <c r="B21" s="1971"/>
      <c r="C21" s="1972"/>
      <c r="D21" s="1925" t="s">
        <v>2349</v>
      </c>
      <c r="E21" s="1926"/>
      <c r="F21" s="1926"/>
      <c r="G21" s="1926"/>
      <c r="H21" s="1926"/>
      <c r="I21" s="1927"/>
      <c r="J21" s="332">
        <v>1</v>
      </c>
      <c r="K21" s="316"/>
      <c r="L21" s="1922"/>
      <c r="M21" s="1923"/>
      <c r="N21" s="1923"/>
      <c r="O21" s="1923"/>
      <c r="P21" s="1923"/>
      <c r="Q21" s="1923"/>
      <c r="R21" s="1923"/>
      <c r="S21" s="1923"/>
      <c r="T21" s="1923"/>
      <c r="U21" s="1923"/>
      <c r="V21" s="1923"/>
      <c r="W21" s="1924"/>
      <c r="X21" s="332"/>
      <c r="Y21" s="305"/>
      <c r="AB21" s="229"/>
    </row>
    <row r="22" spans="1:28" ht="18" customHeight="1" thickBot="1" x14ac:dyDescent="0.2">
      <c r="A22" s="1969"/>
      <c r="B22" s="1971"/>
      <c r="C22" s="1972"/>
      <c r="D22" s="1925" t="s">
        <v>2350</v>
      </c>
      <c r="E22" s="1926"/>
      <c r="F22" s="1926"/>
      <c r="G22" s="1926"/>
      <c r="H22" s="1926"/>
      <c r="I22" s="1927"/>
      <c r="J22" s="332">
        <v>1</v>
      </c>
      <c r="K22" s="316"/>
      <c r="L22" s="1922"/>
      <c r="M22" s="1923"/>
      <c r="N22" s="1923"/>
      <c r="O22" s="1923"/>
      <c r="P22" s="1923"/>
      <c r="Q22" s="1923"/>
      <c r="R22" s="1923"/>
      <c r="S22" s="1923"/>
      <c r="T22" s="1923"/>
      <c r="U22" s="1923"/>
      <c r="V22" s="1923"/>
      <c r="W22" s="1924"/>
      <c r="X22" s="332"/>
      <c r="Y22" s="305"/>
      <c r="AB22" s="229"/>
    </row>
    <row r="23" spans="1:28" ht="18" customHeight="1" thickBot="1" x14ac:dyDescent="0.2">
      <c r="A23" s="1969"/>
      <c r="B23" s="1971"/>
      <c r="C23" s="1972"/>
      <c r="D23" s="1925" t="s">
        <v>2351</v>
      </c>
      <c r="E23" s="1926"/>
      <c r="F23" s="1926"/>
      <c r="G23" s="1926"/>
      <c r="H23" s="1926"/>
      <c r="I23" s="1927"/>
      <c r="J23" s="332">
        <v>1</v>
      </c>
      <c r="K23" s="316"/>
      <c r="L23" s="1922"/>
      <c r="M23" s="1923"/>
      <c r="N23" s="1923"/>
      <c r="O23" s="1923"/>
      <c r="P23" s="1923"/>
      <c r="Q23" s="1923"/>
      <c r="R23" s="1923"/>
      <c r="S23" s="1923"/>
      <c r="T23" s="1923"/>
      <c r="U23" s="1923"/>
      <c r="V23" s="1923"/>
      <c r="W23" s="1924"/>
      <c r="X23" s="332"/>
      <c r="Y23" s="305"/>
      <c r="AB23" s="229"/>
    </row>
    <row r="24" spans="1:28" ht="18" customHeight="1" thickBot="1" x14ac:dyDescent="0.2">
      <c r="A24" s="1969"/>
      <c r="B24" s="1971"/>
      <c r="C24" s="1972"/>
      <c r="D24" s="1925" t="s">
        <v>1311</v>
      </c>
      <c r="E24" s="1926"/>
      <c r="F24" s="1926"/>
      <c r="G24" s="1926"/>
      <c r="H24" s="1926"/>
      <c r="I24" s="1927"/>
      <c r="J24" s="332">
        <v>20</v>
      </c>
      <c r="K24" s="316"/>
      <c r="L24" s="1922"/>
      <c r="M24" s="1923"/>
      <c r="N24" s="1923"/>
      <c r="O24" s="1923"/>
      <c r="P24" s="1923"/>
      <c r="Q24" s="1923"/>
      <c r="R24" s="1923"/>
      <c r="S24" s="1923"/>
      <c r="T24" s="1923"/>
      <c r="U24" s="1923"/>
      <c r="V24" s="1923"/>
      <c r="W24" s="1924"/>
      <c r="X24" s="332"/>
      <c r="Y24" s="305"/>
      <c r="AB24" s="229"/>
    </row>
    <row r="25" spans="1:28" ht="18" customHeight="1" thickBot="1" x14ac:dyDescent="0.2">
      <c r="A25" s="1969"/>
      <c r="B25" s="1971"/>
      <c r="C25" s="1972"/>
      <c r="D25" s="1925" t="s">
        <v>2352</v>
      </c>
      <c r="E25" s="1926"/>
      <c r="F25" s="1926"/>
      <c r="G25" s="1926"/>
      <c r="H25" s="1926"/>
      <c r="I25" s="1927"/>
      <c r="J25" s="332">
        <v>2</v>
      </c>
      <c r="K25" s="316"/>
      <c r="L25" s="1922"/>
      <c r="M25" s="1923"/>
      <c r="N25" s="1923"/>
      <c r="O25" s="1923"/>
      <c r="P25" s="1923"/>
      <c r="Q25" s="1923"/>
      <c r="R25" s="1923"/>
      <c r="S25" s="1923"/>
      <c r="T25" s="1923"/>
      <c r="U25" s="1923"/>
      <c r="V25" s="1923"/>
      <c r="W25" s="1924"/>
      <c r="X25" s="332"/>
      <c r="Y25" s="305"/>
      <c r="AB25" s="229"/>
    </row>
    <row r="26" spans="1:28" ht="18" customHeight="1" thickBot="1" x14ac:dyDescent="0.2">
      <c r="A26" s="1969"/>
      <c r="B26" s="1971"/>
      <c r="C26" s="1972"/>
      <c r="D26" s="1925" t="s">
        <v>2353</v>
      </c>
      <c r="E26" s="1926"/>
      <c r="F26" s="1926"/>
      <c r="G26" s="1926"/>
      <c r="H26" s="1926"/>
      <c r="I26" s="1927"/>
      <c r="J26" s="332">
        <v>1</v>
      </c>
      <c r="K26" s="316"/>
      <c r="L26" s="1922"/>
      <c r="M26" s="1923"/>
      <c r="N26" s="1923"/>
      <c r="O26" s="1923"/>
      <c r="P26" s="1923"/>
      <c r="Q26" s="1923"/>
      <c r="R26" s="1923"/>
      <c r="S26" s="1923"/>
      <c r="T26" s="1923"/>
      <c r="U26" s="1923"/>
      <c r="V26" s="1923"/>
      <c r="W26" s="1924"/>
      <c r="X26" s="332"/>
      <c r="Y26" s="305"/>
      <c r="AB26" s="229"/>
    </row>
    <row r="27" spans="1:28" ht="18" customHeight="1" thickBot="1" x14ac:dyDescent="0.2">
      <c r="A27" s="1969"/>
      <c r="B27" s="1971"/>
      <c r="C27" s="1972"/>
      <c r="D27" s="1925" t="s">
        <v>2354</v>
      </c>
      <c r="E27" s="1926"/>
      <c r="F27" s="1926"/>
      <c r="G27" s="1926"/>
      <c r="H27" s="1926"/>
      <c r="I27" s="1927"/>
      <c r="J27" s="332">
        <v>1</v>
      </c>
      <c r="K27" s="316"/>
      <c r="L27" s="1922"/>
      <c r="M27" s="1923"/>
      <c r="N27" s="1923"/>
      <c r="O27" s="1923"/>
      <c r="P27" s="1923"/>
      <c r="Q27" s="1923"/>
      <c r="R27" s="1923"/>
      <c r="S27" s="1923"/>
      <c r="T27" s="1923"/>
      <c r="U27" s="1923"/>
      <c r="V27" s="1923"/>
      <c r="W27" s="1924"/>
      <c r="X27" s="332"/>
      <c r="Y27" s="305"/>
      <c r="AB27" s="229"/>
    </row>
    <row r="28" spans="1:28" ht="18" customHeight="1" thickBot="1" x14ac:dyDescent="0.2">
      <c r="A28" s="1969"/>
      <c r="B28" s="1971"/>
      <c r="C28" s="1972"/>
      <c r="D28" s="1925" t="s">
        <v>2355</v>
      </c>
      <c r="E28" s="1926"/>
      <c r="F28" s="1926"/>
      <c r="G28" s="1926"/>
      <c r="H28" s="1926"/>
      <c r="I28" s="1927"/>
      <c r="J28" s="332">
        <v>2</v>
      </c>
      <c r="K28" s="316"/>
      <c r="L28" s="1922"/>
      <c r="M28" s="1923"/>
      <c r="N28" s="1923"/>
      <c r="O28" s="1923"/>
      <c r="P28" s="1923"/>
      <c r="Q28" s="1923"/>
      <c r="R28" s="1923"/>
      <c r="S28" s="1923"/>
      <c r="T28" s="1923"/>
      <c r="U28" s="1923"/>
      <c r="V28" s="1923"/>
      <c r="W28" s="1924"/>
      <c r="X28" s="332"/>
      <c r="Y28" s="305"/>
      <c r="AB28" s="229"/>
    </row>
    <row r="29" spans="1:28" ht="18" customHeight="1" thickBot="1" x14ac:dyDescent="0.2">
      <c r="A29" s="1945"/>
      <c r="B29" s="1937"/>
      <c r="C29" s="1938"/>
      <c r="D29" s="1925" t="s">
        <v>2356</v>
      </c>
      <c r="E29" s="1926"/>
      <c r="F29" s="1926"/>
      <c r="G29" s="1926"/>
      <c r="H29" s="1926"/>
      <c r="I29" s="1927"/>
      <c r="J29" s="332">
        <v>1</v>
      </c>
      <c r="K29" s="351"/>
      <c r="L29" s="1906"/>
      <c r="M29" s="1907"/>
      <c r="N29" s="1907"/>
      <c r="O29" s="1907"/>
      <c r="P29" s="1907"/>
      <c r="Q29" s="1907"/>
      <c r="R29" s="1907"/>
      <c r="S29" s="1907"/>
      <c r="T29" s="1907"/>
      <c r="U29" s="1907"/>
      <c r="V29" s="1907"/>
      <c r="W29" s="1908"/>
      <c r="X29" s="332"/>
      <c r="Y29" s="305"/>
      <c r="AB29" s="229"/>
    </row>
    <row r="30" spans="1:28" ht="18" customHeight="1" thickBot="1" x14ac:dyDescent="0.2">
      <c r="A30" s="1984">
        <v>9</v>
      </c>
      <c r="B30" s="1979" t="s">
        <v>597</v>
      </c>
      <c r="C30" s="1980"/>
      <c r="D30" s="1981"/>
      <c r="E30" s="1981"/>
      <c r="F30" s="1982"/>
      <c r="G30" s="1982"/>
      <c r="H30" s="1982"/>
      <c r="I30" s="1982"/>
      <c r="J30" s="1982"/>
      <c r="K30" s="1982"/>
      <c r="L30" s="1982"/>
      <c r="M30" s="1982"/>
      <c r="N30" s="1982"/>
      <c r="O30" s="1982"/>
      <c r="P30" s="1982"/>
      <c r="Q30" s="1982"/>
      <c r="R30" s="1982"/>
      <c r="S30" s="1982"/>
      <c r="T30" s="1982"/>
      <c r="U30" s="1982"/>
      <c r="V30" s="1982"/>
      <c r="W30" s="1982"/>
      <c r="X30" s="1982"/>
      <c r="Y30" s="343" t="s">
        <v>2309</v>
      </c>
      <c r="AB30" s="229"/>
    </row>
    <row r="31" spans="1:28" ht="18" customHeight="1" thickBot="1" x14ac:dyDescent="0.2">
      <c r="A31" s="1880"/>
      <c r="B31" s="1961" t="s">
        <v>366</v>
      </c>
      <c r="C31" s="1983"/>
      <c r="D31" s="1983"/>
      <c r="E31" s="1983"/>
      <c r="F31" s="1966" t="s">
        <v>2358</v>
      </c>
      <c r="G31" s="1967"/>
      <c r="H31" s="1967"/>
      <c r="I31" s="1967"/>
      <c r="J31" s="1967"/>
      <c r="K31" s="1967"/>
      <c r="L31" s="1967"/>
      <c r="M31" s="1967"/>
      <c r="N31" s="1967"/>
      <c r="O31" s="1967"/>
      <c r="P31" s="1967"/>
      <c r="Q31" s="1967"/>
      <c r="R31" s="1967"/>
      <c r="S31" s="1967"/>
      <c r="T31" s="1967"/>
      <c r="U31" s="1967"/>
      <c r="V31" s="1967"/>
      <c r="W31" s="1967"/>
      <c r="X31" s="1967"/>
      <c r="Y31" s="1968"/>
      <c r="AB31" s="229"/>
    </row>
    <row r="32" spans="1:28" ht="18" customHeight="1" thickBot="1" x14ac:dyDescent="0.2">
      <c r="A32" s="1880"/>
      <c r="B32" s="1961" t="s">
        <v>2216</v>
      </c>
      <c r="C32" s="1962"/>
      <c r="D32" s="1962"/>
      <c r="E32" s="1963"/>
      <c r="F32" s="1966" t="s">
        <v>2342</v>
      </c>
      <c r="G32" s="1967"/>
      <c r="H32" s="1967"/>
      <c r="I32" s="1967"/>
      <c r="J32" s="1967"/>
      <c r="K32" s="1967"/>
      <c r="L32" s="1967"/>
      <c r="M32" s="1967"/>
      <c r="N32" s="1967"/>
      <c r="O32" s="1968"/>
      <c r="P32" s="1909" t="s">
        <v>365</v>
      </c>
      <c r="Q32" s="1909"/>
      <c r="R32" s="1909"/>
      <c r="S32" s="1868"/>
      <c r="T32" s="1868"/>
      <c r="U32" s="1868"/>
      <c r="V32" s="1868"/>
      <c r="W32" s="1868"/>
      <c r="X32" s="1868"/>
      <c r="Y32" s="426"/>
      <c r="AB32" s="229"/>
    </row>
    <row r="33" spans="1:28" ht="18" customHeight="1" thickBot="1" x14ac:dyDescent="0.2">
      <c r="A33" s="1880"/>
      <c r="B33" s="1954" t="s">
        <v>229</v>
      </c>
      <c r="C33" s="1955"/>
      <c r="D33" s="1955"/>
      <c r="E33" s="1956"/>
      <c r="F33" s="346" t="s">
        <v>87</v>
      </c>
      <c r="G33" s="1958" t="s">
        <v>2358</v>
      </c>
      <c r="H33" s="1959"/>
      <c r="I33" s="1959"/>
      <c r="J33" s="1959"/>
      <c r="K33" s="1959"/>
      <c r="L33" s="1959"/>
      <c r="M33" s="1959"/>
      <c r="N33" s="1959"/>
      <c r="O33" s="1959"/>
      <c r="P33" s="1959"/>
      <c r="Q33" s="1959"/>
      <c r="R33" s="1959"/>
      <c r="S33" s="1959"/>
      <c r="T33" s="1959"/>
      <c r="U33" s="1959"/>
      <c r="V33" s="1959"/>
      <c r="W33" s="1959"/>
      <c r="X33" s="1959"/>
      <c r="Y33" s="1960"/>
      <c r="AB33" s="229"/>
    </row>
    <row r="34" spans="1:28" ht="18" customHeight="1" thickBot="1" x14ac:dyDescent="0.2">
      <c r="A34" s="1881"/>
      <c r="B34" s="1919"/>
      <c r="C34" s="1920"/>
      <c r="D34" s="1920"/>
      <c r="E34" s="1957"/>
      <c r="F34" s="345" t="s">
        <v>463</v>
      </c>
      <c r="G34" s="1895" t="s">
        <v>2359</v>
      </c>
      <c r="H34" s="1940"/>
      <c r="I34" s="1940"/>
      <c r="J34" s="1940"/>
      <c r="K34" s="1940"/>
      <c r="L34" s="1940"/>
      <c r="M34" s="1940"/>
      <c r="N34" s="1940"/>
      <c r="O34" s="1940"/>
      <c r="P34" s="1940"/>
      <c r="Q34" s="1940"/>
      <c r="R34" s="1940"/>
      <c r="S34" s="1940"/>
      <c r="T34" s="1940"/>
      <c r="U34" s="1940"/>
      <c r="V34" s="1940"/>
      <c r="W34" s="1940"/>
      <c r="X34" s="1940"/>
      <c r="Y34" s="1941"/>
      <c r="AB34" s="229"/>
    </row>
    <row r="35" spans="1:28" ht="35.25" customHeight="1" thickBot="1" x14ac:dyDescent="0.2">
      <c r="A35" s="1984">
        <v>10</v>
      </c>
      <c r="B35" s="458" t="s">
        <v>598</v>
      </c>
      <c r="C35" s="462"/>
      <c r="D35" s="462"/>
      <c r="E35" s="462"/>
      <c r="F35" s="463"/>
      <c r="G35" s="463"/>
      <c r="H35" s="463"/>
      <c r="I35" s="463"/>
      <c r="J35" s="463"/>
      <c r="K35" s="463"/>
      <c r="L35" s="463"/>
      <c r="M35" s="463"/>
      <c r="N35" s="463"/>
      <c r="O35" s="463"/>
      <c r="P35" s="463"/>
      <c r="Q35" s="463"/>
      <c r="R35" s="463"/>
      <c r="S35" s="463"/>
      <c r="T35" s="463"/>
      <c r="U35" s="463"/>
      <c r="V35" s="463"/>
      <c r="W35" s="463"/>
      <c r="X35" s="529"/>
      <c r="Y35" s="526" t="s">
        <v>2309</v>
      </c>
      <c r="AB35" s="229"/>
    </row>
    <row r="36" spans="1:28" ht="18" customHeight="1" thickBot="1" x14ac:dyDescent="0.2">
      <c r="A36" s="1880"/>
      <c r="B36" s="1961" t="s">
        <v>366</v>
      </c>
      <c r="C36" s="1983"/>
      <c r="D36" s="1983"/>
      <c r="E36" s="1983"/>
      <c r="F36" s="1966" t="s">
        <v>2358</v>
      </c>
      <c r="G36" s="1967"/>
      <c r="H36" s="1967"/>
      <c r="I36" s="1967"/>
      <c r="J36" s="1967"/>
      <c r="K36" s="1967"/>
      <c r="L36" s="1967"/>
      <c r="M36" s="1967"/>
      <c r="N36" s="1967"/>
      <c r="O36" s="1967"/>
      <c r="P36" s="1967"/>
      <c r="Q36" s="1967"/>
      <c r="R36" s="1967"/>
      <c r="S36" s="1967"/>
      <c r="T36" s="1967"/>
      <c r="U36" s="1967"/>
      <c r="V36" s="1967"/>
      <c r="W36" s="1967"/>
      <c r="X36" s="1967"/>
      <c r="Y36" s="1968"/>
      <c r="AB36" s="229"/>
    </row>
    <row r="37" spans="1:28" ht="18" customHeight="1" thickBot="1" x14ac:dyDescent="0.2">
      <c r="A37" s="1880"/>
      <c r="B37" s="1961" t="s">
        <v>2216</v>
      </c>
      <c r="C37" s="1962"/>
      <c r="D37" s="1962"/>
      <c r="E37" s="1963"/>
      <c r="F37" s="1966" t="s">
        <v>2342</v>
      </c>
      <c r="G37" s="1967"/>
      <c r="H37" s="1967"/>
      <c r="I37" s="1967"/>
      <c r="J37" s="1967"/>
      <c r="K37" s="1967"/>
      <c r="L37" s="1967"/>
      <c r="M37" s="1967"/>
      <c r="N37" s="1967"/>
      <c r="O37" s="1968"/>
      <c r="P37" s="1909" t="s">
        <v>365</v>
      </c>
      <c r="Q37" s="1909"/>
      <c r="R37" s="1909"/>
      <c r="S37" s="1868"/>
      <c r="T37" s="1868"/>
      <c r="U37" s="1868"/>
      <c r="V37" s="1868"/>
      <c r="W37" s="1868"/>
      <c r="X37" s="1868"/>
      <c r="Y37" s="426"/>
      <c r="AB37" s="229"/>
    </row>
    <row r="38" spans="1:28" ht="18" customHeight="1" thickBot="1" x14ac:dyDescent="0.2">
      <c r="A38" s="1880"/>
      <c r="B38" s="1985" t="s">
        <v>229</v>
      </c>
      <c r="C38" s="1986"/>
      <c r="D38" s="1986"/>
      <c r="E38" s="1987"/>
      <c r="F38" s="346" t="s">
        <v>87</v>
      </c>
      <c r="G38" s="1958" t="s">
        <v>2358</v>
      </c>
      <c r="H38" s="1959"/>
      <c r="I38" s="1959"/>
      <c r="J38" s="1959"/>
      <c r="K38" s="1959"/>
      <c r="L38" s="1959"/>
      <c r="M38" s="1959"/>
      <c r="N38" s="1959"/>
      <c r="O38" s="1959"/>
      <c r="P38" s="1959"/>
      <c r="Q38" s="1959"/>
      <c r="R38" s="1959"/>
      <c r="S38" s="1959"/>
      <c r="T38" s="1959"/>
      <c r="U38" s="1959"/>
      <c r="V38" s="1959"/>
      <c r="W38" s="1959"/>
      <c r="X38" s="1959"/>
      <c r="Y38" s="1960"/>
      <c r="AB38" s="229"/>
    </row>
    <row r="39" spans="1:28" ht="18" customHeight="1" thickBot="1" x14ac:dyDescent="0.2">
      <c r="A39" s="1881"/>
      <c r="B39" s="1988"/>
      <c r="C39" s="1921"/>
      <c r="D39" s="1921"/>
      <c r="E39" s="1989"/>
      <c r="F39" s="345" t="s">
        <v>463</v>
      </c>
      <c r="G39" s="1964" t="s">
        <v>2359</v>
      </c>
      <c r="H39" s="1965"/>
      <c r="I39" s="1965"/>
      <c r="J39" s="1965"/>
      <c r="K39" s="1965"/>
      <c r="L39" s="1965"/>
      <c r="M39" s="1965"/>
      <c r="N39" s="1965"/>
      <c r="O39" s="1965"/>
      <c r="P39" s="1965"/>
      <c r="Q39" s="1965"/>
      <c r="R39" s="1965"/>
      <c r="S39" s="1965"/>
      <c r="T39" s="1965"/>
      <c r="U39" s="1965"/>
      <c r="V39" s="1965"/>
      <c r="W39" s="1965"/>
      <c r="X39" s="1965"/>
      <c r="Y39" s="1965"/>
      <c r="AB39" s="229"/>
    </row>
    <row r="40" spans="1:28" ht="35.25" customHeight="1" thickBot="1" x14ac:dyDescent="0.2">
      <c r="A40" s="1996">
        <v>11</v>
      </c>
      <c r="B40" s="1934" t="s">
        <v>459</v>
      </c>
      <c r="C40" s="1935"/>
      <c r="D40" s="1997" t="s">
        <v>458</v>
      </c>
      <c r="E40" s="1998"/>
      <c r="F40" s="1998"/>
      <c r="G40" s="1999"/>
      <c r="H40" s="1999"/>
      <c r="I40" s="1999"/>
      <c r="J40" s="1999"/>
      <c r="K40" s="1999"/>
      <c r="L40" s="1999"/>
      <c r="M40" s="1999"/>
      <c r="N40" s="1999"/>
      <c r="O40" s="1999"/>
      <c r="P40" s="1999"/>
      <c r="Q40" s="1999"/>
      <c r="R40" s="1999"/>
      <c r="S40" s="1999"/>
      <c r="T40" s="1999"/>
      <c r="U40" s="1999"/>
      <c r="V40" s="1999"/>
      <c r="W40" s="1999"/>
      <c r="X40" s="1999"/>
      <c r="Y40" s="2000"/>
      <c r="AB40" s="229"/>
    </row>
    <row r="41" spans="1:28" ht="24.95" customHeight="1" thickBot="1" x14ac:dyDescent="0.2">
      <c r="A41" s="1996"/>
      <c r="B41" s="1937"/>
      <c r="C41" s="1938"/>
      <c r="D41" s="2001" t="s">
        <v>2360</v>
      </c>
      <c r="E41" s="2001"/>
      <c r="F41" s="2001"/>
      <c r="G41" s="2001"/>
      <c r="H41" s="2001"/>
      <c r="I41" s="2001"/>
      <c r="J41" s="2001"/>
      <c r="K41" s="2001"/>
      <c r="L41" s="2001"/>
      <c r="M41" s="2001"/>
      <c r="N41" s="2001"/>
      <c r="O41" s="2001"/>
      <c r="P41" s="2001"/>
      <c r="Q41" s="2001"/>
      <c r="R41" s="2001"/>
      <c r="S41" s="2001"/>
      <c r="T41" s="2001"/>
      <c r="U41" s="2001"/>
      <c r="V41" s="2001"/>
      <c r="W41" s="2001"/>
      <c r="X41" s="2001"/>
      <c r="Y41" s="2001"/>
      <c r="AB41" s="229"/>
    </row>
    <row r="42" spans="1:28" ht="52.5" customHeight="1" thickBot="1" x14ac:dyDescent="0.2">
      <c r="A42" s="1990">
        <v>12</v>
      </c>
      <c r="B42" s="1934" t="s">
        <v>457</v>
      </c>
      <c r="C42" s="1970"/>
      <c r="D42" s="1992" t="s">
        <v>456</v>
      </c>
      <c r="E42" s="1993"/>
      <c r="F42" s="1993"/>
      <c r="G42" s="1993"/>
      <c r="H42" s="1993"/>
      <c r="I42" s="1993"/>
      <c r="J42" s="1993"/>
      <c r="K42" s="1993"/>
      <c r="L42" s="1993"/>
      <c r="M42" s="1993"/>
      <c r="N42" s="1993"/>
      <c r="O42" s="1993"/>
      <c r="P42" s="1993"/>
      <c r="Q42" s="1993"/>
      <c r="R42" s="1993"/>
      <c r="S42" s="1993"/>
      <c r="T42" s="1993"/>
      <c r="U42" s="1993"/>
      <c r="V42" s="1993"/>
      <c r="W42" s="1993"/>
      <c r="X42" s="1993"/>
      <c r="Y42" s="1994"/>
      <c r="AB42" s="229"/>
    </row>
    <row r="43" spans="1:28" ht="30" customHeight="1" thickBot="1" x14ac:dyDescent="0.2">
      <c r="A43" s="1991"/>
      <c r="B43" s="1937"/>
      <c r="C43" s="1938"/>
      <c r="D43" s="1995" t="s">
        <v>2361</v>
      </c>
      <c r="E43" s="1995"/>
      <c r="F43" s="1995"/>
      <c r="G43" s="1995"/>
      <c r="H43" s="1995"/>
      <c r="I43" s="1995"/>
      <c r="J43" s="1995"/>
      <c r="K43" s="1995"/>
      <c r="L43" s="1995"/>
      <c r="M43" s="1995"/>
      <c r="N43" s="1995"/>
      <c r="O43" s="1995"/>
      <c r="P43" s="1995"/>
      <c r="Q43" s="1995"/>
      <c r="R43" s="1995"/>
      <c r="S43" s="1995"/>
      <c r="T43" s="1995"/>
      <c r="U43" s="1995"/>
      <c r="V43" s="1995"/>
      <c r="W43" s="1995"/>
      <c r="X43" s="1995"/>
      <c r="Y43" s="1995"/>
      <c r="AB43" s="229"/>
    </row>
    <row r="44" spans="1:28" ht="54" customHeight="1" x14ac:dyDescent="0.15">
      <c r="AB44" s="230"/>
    </row>
    <row r="45" spans="1:28" x14ac:dyDescent="0.15">
      <c r="Z45" s="235" t="s">
        <v>552</v>
      </c>
    </row>
  </sheetData>
  <sheetProtection formatCells="0" formatColumns="0" formatRows="0" insertHyperlinks="0"/>
  <mergeCells count="83">
    <mergeCell ref="A42:A43"/>
    <mergeCell ref="B42:C43"/>
    <mergeCell ref="D42:Y42"/>
    <mergeCell ref="D43:Y43"/>
    <mergeCell ref="A40:A41"/>
    <mergeCell ref="D40:Y40"/>
    <mergeCell ref="D41:Y41"/>
    <mergeCell ref="A30:A34"/>
    <mergeCell ref="B32:E32"/>
    <mergeCell ref="A35:A39"/>
    <mergeCell ref="B38:E39"/>
    <mergeCell ref="B36:E36"/>
    <mergeCell ref="F31:Y31"/>
    <mergeCell ref="G34:Y34"/>
    <mergeCell ref="F32:O32"/>
    <mergeCell ref="B30:X30"/>
    <mergeCell ref="B31:E31"/>
    <mergeCell ref="S32:U32"/>
    <mergeCell ref="V32:X32"/>
    <mergeCell ref="A19:A29"/>
    <mergeCell ref="D26:I26"/>
    <mergeCell ref="D27:I27"/>
    <mergeCell ref="B19:C29"/>
    <mergeCell ref="L28:W28"/>
    <mergeCell ref="D25:I25"/>
    <mergeCell ref="L25:W25"/>
    <mergeCell ref="D29:I29"/>
    <mergeCell ref="D19:I19"/>
    <mergeCell ref="D20:I20"/>
    <mergeCell ref="L19:W19"/>
    <mergeCell ref="D21:I21"/>
    <mergeCell ref="D22:I22"/>
    <mergeCell ref="D23:I23"/>
    <mergeCell ref="D24:I24"/>
    <mergeCell ref="L27:W27"/>
    <mergeCell ref="V37:X37"/>
    <mergeCell ref="B33:E34"/>
    <mergeCell ref="B40:C41"/>
    <mergeCell ref="S37:U37"/>
    <mergeCell ref="G33:Y33"/>
    <mergeCell ref="B37:E37"/>
    <mergeCell ref="G38:Y38"/>
    <mergeCell ref="G39:Y39"/>
    <mergeCell ref="P37:R37"/>
    <mergeCell ref="F37:O37"/>
    <mergeCell ref="F36:Y36"/>
    <mergeCell ref="A1:Y1"/>
    <mergeCell ref="G4:Y4"/>
    <mergeCell ref="B16:E17"/>
    <mergeCell ref="G17:Y17"/>
    <mergeCell ref="G16:Y16"/>
    <mergeCell ref="A16:A17"/>
    <mergeCell ref="A2:X2"/>
    <mergeCell ref="B7:E7"/>
    <mergeCell ref="F7:O7"/>
    <mergeCell ref="F8:O8"/>
    <mergeCell ref="B8:E8"/>
    <mergeCell ref="B9:E9"/>
    <mergeCell ref="B10:E10"/>
    <mergeCell ref="A11:A15"/>
    <mergeCell ref="L26:W26"/>
    <mergeCell ref="D28:I28"/>
    <mergeCell ref="L20:W20"/>
    <mergeCell ref="L21:W21"/>
    <mergeCell ref="L22:W22"/>
    <mergeCell ref="L23:W23"/>
    <mergeCell ref="L24:W24"/>
    <mergeCell ref="Z2:Z5"/>
    <mergeCell ref="Z7:Z8"/>
    <mergeCell ref="F9:O9"/>
    <mergeCell ref="L29:W29"/>
    <mergeCell ref="P32:R32"/>
    <mergeCell ref="B11:V11"/>
    <mergeCell ref="W11:X11"/>
    <mergeCell ref="B12:V12"/>
    <mergeCell ref="W12:X12"/>
    <mergeCell ref="B13:V13"/>
    <mergeCell ref="W13:X13"/>
    <mergeCell ref="B14:V14"/>
    <mergeCell ref="W14:X14"/>
    <mergeCell ref="B15:V15"/>
    <mergeCell ref="W15:X15"/>
    <mergeCell ref="B18:X18"/>
  </mergeCells>
  <phoneticPr fontId="4"/>
  <conditionalFormatting sqref="AA11:AA15">
    <cfRule type="cellIs" dxfId="9" priority="1" stopIfTrue="1" operator="equal">
      <formula>"未入力あり"</formula>
    </cfRule>
  </conditionalFormatting>
  <dataValidations xWindow="333" yWindow="646" count="11">
    <dataValidation type="list" allowBlank="1" showInputMessage="1" showErrorMessage="1" sqref="F7:O7">
      <formula1>"病棟があります,病棟がありません"</formula1>
    </dataValidation>
    <dataValidation type="list" allowBlank="1" showInputMessage="1" showErrorMessage="1" sqref="Y18 Y30 Y35">
      <formula1>"はい,いいえ"</formula1>
    </dataValidation>
    <dataValidation type="list" allowBlank="1" showInputMessage="1" showErrorMessage="1" sqref="F8:O8">
      <formula1>"届け出て受理されている,届け出ていない,届け出ているがまだ受理されていない"</formula1>
    </dataValidation>
    <dataValidation type="list" allowBlank="1" showInputMessage="1" showErrorMessage="1" sqref="F9:O9">
      <formula1>"院内独立型,院内病棟型"</formula1>
    </dataValidation>
    <dataValidation type="custom" imeMode="disabled" allowBlank="1" showInputMessage="1" showErrorMessage="1" error="半角で入力してください" prompt="アドレスは、手入力せずにホームページからコピーしてください" sqref="G34:Y34 G17:Y17 G39:Y39">
      <formula1>LEN(G17)=LENB(G17)</formula1>
    </dataValidation>
    <dataValidation type="whole" imeMode="disabled" operator="greaterThanOrEqual" allowBlank="1" showInputMessage="1" showErrorMessage="1" error="整数で入力してください" prompt="整数で入力" sqref="J20:J29 X20:X29 F10">
      <formula1>0</formula1>
    </dataValidation>
    <dataValidation allowBlank="1" showInputMessage="1" showErrorMessage="1" prompt="表紙シートの病院名を反映" sqref="G4:Y4"/>
    <dataValidation type="list" allowBlank="1" showInputMessage="1" showErrorMessage="1" prompt="表紙①に反映されます" sqref="Y2">
      <formula1>"あり,なし"</formula1>
    </dataValidation>
    <dataValidation type="custom" imeMode="disabled" allowBlank="1" showInputMessage="1" showErrorMessage="1" error="半角で入力してください" prompt="電話番号はハイフン「-」を含め、半角で入力_x000a_XXX-XXXX-XXXX" sqref="F32:O32 F37:O37">
      <formula1>LEN(F32)=LENB(F32)</formula1>
    </dataValidation>
    <dataValidation imeMode="disabled" allowBlank="1" showInputMessage="1" showErrorMessage="1" prompt="内線番号を半角で入力" sqref="S32:Y32 S37:Y37"/>
    <dataValidation type="whole" operator="greaterThanOrEqual" allowBlank="1" showInputMessage="1" showErrorMessage="1" prompt="整数で入力" sqref="W11:X15">
      <formula1>0</formula1>
    </dataValidation>
  </dataValidations>
  <hyperlinks>
    <hyperlink ref="AA1" location="表紙①!D20" tooltip="表紙①に戻ります" display="表紙①に戻る"/>
    <hyperlink ref="AA2" location="'様式4（機能別）'!N111" tooltip="様式4（機能別）に戻ります" display="様式4（機能別）のⅡ（地域がん診療連携拠点病院の指定要件について）に戻る"/>
    <hyperlink ref="AA4" location="'様式4（機能別）'!N618" tooltip="別紙4（機能別）に戻ります" display="様式4（機能別）のVII（地域がん診療病院の指定要件について）に戻る"/>
    <hyperlink ref="G17" r:id="rId1" location="pj03"/>
    <hyperlink ref="G34" r:id="rId2"/>
    <hyperlink ref="G39" r:id="rId3"/>
  </hyperlinks>
  <printOptions horizontalCentered="1"/>
  <pageMargins left="0.39370078740157483" right="0.39370078740157483" top="0.59055118110236227" bottom="0.59055118110236227" header="0.35433070866141736" footer="0.27559055118110237"/>
  <pageSetup paperSize="9" scale="85" fitToHeight="0" orientation="portrait" cellComments="asDisplayed" r:id="rId4"/>
  <headerFooter>
    <oddHeader>&amp;Rver.2.0</oddHeader>
    <oddFooter>&amp;C&amp;P/&amp;N&amp;R&amp;A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61"/>
  <sheetViews>
    <sheetView showGridLines="0" view="pageBreakPreview" zoomScaleNormal="100" zoomScaleSheetLayoutView="100" workbookViewId="0">
      <selection activeCell="J2" sqref="J2"/>
    </sheetView>
  </sheetViews>
  <sheetFormatPr defaultColWidth="9" defaultRowHeight="13.5" x14ac:dyDescent="0.15"/>
  <cols>
    <col min="1" max="2" width="9.625" style="3" customWidth="1"/>
    <col min="3" max="3" width="5.625" style="3" customWidth="1"/>
    <col min="4" max="4" width="15.625" style="3" customWidth="1"/>
    <col min="5" max="5" width="5.625" style="3" customWidth="1"/>
    <col min="6" max="6" width="11.875" style="3" customWidth="1"/>
    <col min="7" max="10" width="9.625" style="3" customWidth="1"/>
    <col min="11" max="11" width="15" style="1158" customWidth="1"/>
    <col min="12" max="12" width="2.625" style="3" customWidth="1"/>
    <col min="13" max="13" width="80.625" style="3" customWidth="1"/>
    <col min="14" max="16384" width="9" style="3"/>
  </cols>
  <sheetData>
    <row r="1" spans="1:13" ht="20.25" customHeight="1" thickBot="1" x14ac:dyDescent="0.2">
      <c r="A1" s="2014" t="s">
        <v>1646</v>
      </c>
      <c r="B1" s="2014"/>
      <c r="C1" s="2014"/>
      <c r="D1" s="2014"/>
      <c r="E1" s="2014"/>
      <c r="F1" s="2014"/>
      <c r="G1" s="2014"/>
      <c r="H1" s="2014"/>
      <c r="I1" s="2014"/>
      <c r="J1" s="2014"/>
      <c r="L1" s="1161" t="s">
        <v>1724</v>
      </c>
    </row>
    <row r="2" spans="1:13" ht="24.95" customHeight="1" thickTop="1" thickBot="1" x14ac:dyDescent="0.2">
      <c r="A2" s="1857" t="s">
        <v>549</v>
      </c>
      <c r="B2" s="1857"/>
      <c r="C2" s="1857"/>
      <c r="D2" s="1857"/>
      <c r="E2" s="1857"/>
      <c r="F2" s="1857"/>
      <c r="G2" s="1857"/>
      <c r="H2" s="1857"/>
      <c r="I2" s="1858"/>
      <c r="J2" s="385" t="s">
        <v>438</v>
      </c>
      <c r="K2" s="1854" t="str">
        <f>IF(AND(J2&lt;&gt;"",D18&lt;&gt;"",G8&lt;&gt;"",G13&lt;&gt;"",G14&lt;&gt;""),"",IF(J2="あり","←緩和ケア体制に関する入力と別添資料の提出有無について選択してください",IF(J2="","←「あり」か「なし」を選択してください","")))</f>
        <v/>
      </c>
      <c r="L2" s="1161" t="s">
        <v>1907</v>
      </c>
    </row>
    <row r="3" spans="1:13" ht="5.0999999999999996" customHeight="1" thickTop="1" x14ac:dyDescent="0.15">
      <c r="K3" s="1854"/>
    </row>
    <row r="4" spans="1:13" s="132" customFormat="1" ht="20.100000000000001" customHeight="1" x14ac:dyDescent="0.15">
      <c r="F4" s="134" t="s">
        <v>473</v>
      </c>
      <c r="G4" s="2015" t="str">
        <f>表紙①!E2</f>
        <v>和泉市立総合医療センター</v>
      </c>
      <c r="H4" s="2016"/>
      <c r="I4" s="2016"/>
      <c r="J4" s="2017"/>
      <c r="K4" s="1854"/>
      <c r="L4" s="1161" t="s">
        <v>1911</v>
      </c>
    </row>
    <row r="5" spans="1:13" s="132" customFormat="1" ht="20.100000000000001" customHeight="1" x14ac:dyDescent="0.15">
      <c r="F5" s="131" t="s">
        <v>2024</v>
      </c>
      <c r="G5" s="39" t="s">
        <v>2119</v>
      </c>
      <c r="H5" s="39"/>
      <c r="I5" s="137"/>
      <c r="J5" s="137"/>
      <c r="K5" s="1854"/>
      <c r="L5" s="1161" t="s">
        <v>1908</v>
      </c>
      <c r="M5" s="756"/>
    </row>
    <row r="6" spans="1:13" s="132" customFormat="1" ht="20.100000000000001" customHeight="1" x14ac:dyDescent="0.15">
      <c r="F6" s="131"/>
      <c r="G6" s="39"/>
      <c r="H6" s="39"/>
      <c r="I6" s="137"/>
      <c r="J6" s="137"/>
      <c r="K6" s="1356"/>
      <c r="L6" s="1161"/>
      <c r="M6" s="1476" t="s">
        <v>545</v>
      </c>
    </row>
    <row r="7" spans="1:13" s="132" customFormat="1" ht="18" customHeight="1" thickBot="1" x14ac:dyDescent="0.2">
      <c r="A7" s="2019" t="s">
        <v>1974</v>
      </c>
      <c r="B7" s="2020"/>
      <c r="C7" s="2020"/>
      <c r="D7" s="2020"/>
      <c r="E7" s="2020"/>
      <c r="F7" s="2020"/>
      <c r="G7" s="2020"/>
      <c r="H7" s="2020"/>
      <c r="I7" s="2020"/>
      <c r="J7" s="2021"/>
      <c r="K7" s="1356"/>
      <c r="L7" s="1161"/>
      <c r="M7" s="229"/>
    </row>
    <row r="8" spans="1:13" s="132" customFormat="1" ht="18" customHeight="1" thickBot="1" x14ac:dyDescent="0.2">
      <c r="A8" s="1405" t="s">
        <v>2190</v>
      </c>
      <c r="B8" s="139"/>
      <c r="C8" s="139"/>
      <c r="D8" s="857"/>
      <c r="E8" s="857"/>
      <c r="F8" s="139"/>
      <c r="G8" s="1481">
        <v>2</v>
      </c>
      <c r="H8" s="1391" t="s">
        <v>1975</v>
      </c>
      <c r="I8" s="1393"/>
      <c r="J8" s="1392"/>
      <c r="K8" s="1160" t="str">
        <f>IF(AND(J2="あり",G8=""),"未記入あり","")</f>
        <v/>
      </c>
      <c r="L8" s="1161"/>
      <c r="M8" s="229"/>
    </row>
    <row r="9" spans="1:13" s="132" customFormat="1" ht="20.100000000000001" customHeight="1" x14ac:dyDescent="0.15">
      <c r="A9" s="1406" t="s">
        <v>1981</v>
      </c>
      <c r="B9" s="857" t="s">
        <v>1980</v>
      </c>
      <c r="C9" s="857"/>
      <c r="D9" s="857"/>
      <c r="E9" s="857"/>
      <c r="F9" s="1407"/>
      <c r="G9" s="39"/>
      <c r="H9" s="39"/>
      <c r="I9" s="137"/>
      <c r="J9" s="1408"/>
      <c r="K9" s="1356"/>
      <c r="L9" s="1161"/>
      <c r="M9" s="229"/>
    </row>
    <row r="10" spans="1:13" s="132" customFormat="1" ht="43.5" customHeight="1" x14ac:dyDescent="0.15">
      <c r="A10" s="1409" t="s">
        <v>1976</v>
      </c>
      <c r="B10" s="2022" t="s">
        <v>1977</v>
      </c>
      <c r="C10" s="2022"/>
      <c r="D10" s="2022"/>
      <c r="E10" s="2022"/>
      <c r="F10" s="2022"/>
      <c r="G10" s="2022"/>
      <c r="H10" s="2022"/>
      <c r="I10" s="2022"/>
      <c r="J10" s="2023"/>
      <c r="K10" s="1356"/>
      <c r="L10" s="1161"/>
      <c r="M10" s="229"/>
    </row>
    <row r="11" spans="1:13" s="132" customFormat="1" ht="18.75" customHeight="1" x14ac:dyDescent="0.15">
      <c r="A11" s="1410" t="s">
        <v>1979</v>
      </c>
      <c r="B11" s="2024" t="s">
        <v>1978</v>
      </c>
      <c r="C11" s="2024"/>
      <c r="D11" s="2024"/>
      <c r="E11" s="2024"/>
      <c r="F11" s="2024"/>
      <c r="G11" s="2024"/>
      <c r="H11" s="2024"/>
      <c r="I11" s="2024"/>
      <c r="J11" s="2025"/>
      <c r="K11" s="1356"/>
      <c r="L11" s="1161"/>
      <c r="M11" s="229"/>
    </row>
    <row r="12" spans="1:13" s="132" customFormat="1" ht="20.100000000000001" customHeight="1" thickBot="1" x14ac:dyDescent="0.2">
      <c r="A12" s="1411" t="s">
        <v>1982</v>
      </c>
      <c r="B12" s="1412"/>
      <c r="C12" s="1412"/>
      <c r="D12" s="1412"/>
      <c r="E12" s="1412"/>
      <c r="F12" s="1412"/>
      <c r="G12" s="1412"/>
      <c r="H12" s="1412"/>
      <c r="I12" s="1413"/>
      <c r="J12" s="1414"/>
      <c r="K12" s="1356"/>
      <c r="L12" s="1161"/>
      <c r="M12" s="229"/>
    </row>
    <row r="13" spans="1:13" s="132" customFormat="1" ht="20.100000000000001" customHeight="1" thickBot="1" x14ac:dyDescent="0.2">
      <c r="A13" s="2026" t="s">
        <v>1983</v>
      </c>
      <c r="B13" s="2026"/>
      <c r="C13" s="2026"/>
      <c r="D13" s="2026"/>
      <c r="E13" s="2026"/>
      <c r="F13" s="2027"/>
      <c r="G13" s="1481">
        <v>0</v>
      </c>
      <c r="H13" s="1415" t="s">
        <v>464</v>
      </c>
      <c r="J13" s="1416"/>
      <c r="K13" s="1160" t="str">
        <f>IF(AND(J2="あり",G13=""),"未記入あり","")</f>
        <v/>
      </c>
      <c r="L13" s="1161"/>
      <c r="M13" s="229"/>
    </row>
    <row r="14" spans="1:13" s="132" customFormat="1" ht="20.100000000000001" customHeight="1" thickBot="1" x14ac:dyDescent="0.2">
      <c r="A14" s="2028" t="s">
        <v>2129</v>
      </c>
      <c r="B14" s="2028"/>
      <c r="C14" s="2028"/>
      <c r="D14" s="2028"/>
      <c r="E14" s="2028"/>
      <c r="F14" s="2029"/>
      <c r="G14" s="1481">
        <v>0</v>
      </c>
      <c r="H14" s="1394" t="s">
        <v>477</v>
      </c>
      <c r="I14" s="1395"/>
      <c r="J14" s="1396"/>
      <c r="K14" s="1160" t="str">
        <f>IF(AND(J2="あり",G14=""),"未記入あり","")</f>
        <v/>
      </c>
      <c r="L14" s="1161"/>
      <c r="M14" s="229"/>
    </row>
    <row r="15" spans="1:13" s="132" customFormat="1" ht="20.100000000000001" customHeight="1" x14ac:dyDescent="0.15">
      <c r="F15" s="131"/>
      <c r="G15" s="24"/>
      <c r="H15" s="20"/>
      <c r="I15" s="137"/>
      <c r="J15" s="137"/>
      <c r="K15" s="1356"/>
      <c r="L15" s="1161"/>
      <c r="M15" s="229"/>
    </row>
    <row r="16" spans="1:13" s="75" customFormat="1" ht="54.6" customHeight="1" x14ac:dyDescent="0.15">
      <c r="A16" s="2018" t="s">
        <v>1219</v>
      </c>
      <c r="B16" s="2018"/>
      <c r="C16" s="2018"/>
      <c r="D16" s="2018"/>
      <c r="E16" s="2018"/>
      <c r="F16" s="2018"/>
      <c r="G16" s="2018"/>
      <c r="H16" s="2018"/>
      <c r="I16" s="2018"/>
      <c r="J16" s="2018"/>
      <c r="K16" s="1159"/>
      <c r="L16" s="3"/>
      <c r="M16" s="229"/>
    </row>
    <row r="17" spans="1:13" s="75" customFormat="1" ht="20.100000000000001" customHeight="1" thickBot="1" x14ac:dyDescent="0.2">
      <c r="A17" s="160" t="s">
        <v>2229</v>
      </c>
      <c r="B17" s="1156"/>
      <c r="C17" s="1156"/>
      <c r="D17" s="1156"/>
      <c r="E17" s="1156"/>
      <c r="F17" s="1156"/>
      <c r="G17" s="1156"/>
      <c r="H17" s="1156"/>
      <c r="I17" s="1156"/>
      <c r="J17" s="1156"/>
      <c r="K17" s="1159"/>
      <c r="L17" s="3"/>
      <c r="M17" s="229"/>
    </row>
    <row r="18" spans="1:13" s="75" customFormat="1" ht="15" customHeight="1" thickBot="1" x14ac:dyDescent="0.2">
      <c r="A18" s="161" t="s">
        <v>21</v>
      </c>
      <c r="B18" s="160"/>
      <c r="C18" s="139"/>
      <c r="D18" s="338" t="s">
        <v>438</v>
      </c>
      <c r="E18" s="160" t="s">
        <v>593</v>
      </c>
      <c r="K18" s="1160" t="str">
        <f>IF(AND(J2="あり",D18=""),"未記入あり","")</f>
        <v/>
      </c>
      <c r="L18" s="3"/>
      <c r="M18" s="229"/>
    </row>
    <row r="19" spans="1:13" s="75" customFormat="1" ht="15" customHeight="1" thickBot="1" x14ac:dyDescent="0.2">
      <c r="A19" s="161" t="s">
        <v>22</v>
      </c>
      <c r="D19" s="338" t="s">
        <v>2362</v>
      </c>
      <c r="E19" s="451" t="s">
        <v>594</v>
      </c>
      <c r="K19" s="1159"/>
      <c r="L19" s="3"/>
      <c r="M19" s="229"/>
    </row>
    <row r="20" spans="1:13" s="75" customFormat="1" ht="15" customHeight="1" thickBot="1" x14ac:dyDescent="0.2">
      <c r="A20" s="162" t="s">
        <v>23</v>
      </c>
      <c r="B20" s="128"/>
      <c r="C20" s="128"/>
      <c r="D20" s="128"/>
      <c r="E20" s="128"/>
      <c r="F20" s="2011"/>
      <c r="G20" s="2012"/>
      <c r="H20" s="2013"/>
      <c r="I20" s="128"/>
      <c r="J20" s="128"/>
      <c r="K20" s="1159"/>
      <c r="L20" s="3"/>
      <c r="M20" s="229"/>
    </row>
    <row r="21" spans="1:13" x14ac:dyDescent="0.15">
      <c r="A21" s="237"/>
      <c r="B21" s="237"/>
      <c r="C21" s="237"/>
      <c r="D21" s="237"/>
      <c r="E21" s="237"/>
      <c r="F21" s="237"/>
      <c r="G21" s="237"/>
      <c r="H21" s="237"/>
      <c r="I21" s="237"/>
      <c r="J21" s="237"/>
      <c r="M21" s="229"/>
    </row>
    <row r="22" spans="1:13" x14ac:dyDescent="0.15">
      <c r="A22" s="2002" t="s">
        <v>2475</v>
      </c>
      <c r="B22" s="2003"/>
      <c r="C22" s="2003"/>
      <c r="D22" s="2003"/>
      <c r="E22" s="2003"/>
      <c r="F22" s="2003"/>
      <c r="G22" s="2003"/>
      <c r="H22" s="2003"/>
      <c r="I22" s="2003"/>
      <c r="J22" s="2004"/>
      <c r="M22" s="229"/>
    </row>
    <row r="23" spans="1:13" x14ac:dyDescent="0.15">
      <c r="A23" s="2005"/>
      <c r="B23" s="2006"/>
      <c r="C23" s="2006"/>
      <c r="D23" s="2006"/>
      <c r="E23" s="2006"/>
      <c r="F23" s="2006"/>
      <c r="G23" s="2006"/>
      <c r="H23" s="2006"/>
      <c r="I23" s="2006"/>
      <c r="J23" s="2007"/>
      <c r="M23" s="229"/>
    </row>
    <row r="24" spans="1:13" x14ac:dyDescent="0.15">
      <c r="A24" s="2005"/>
      <c r="B24" s="2006"/>
      <c r="C24" s="2006"/>
      <c r="D24" s="2006"/>
      <c r="E24" s="2006"/>
      <c r="F24" s="2006"/>
      <c r="G24" s="2006"/>
      <c r="H24" s="2006"/>
      <c r="I24" s="2006"/>
      <c r="J24" s="2007"/>
      <c r="M24" s="229"/>
    </row>
    <row r="25" spans="1:13" x14ac:dyDescent="0.15">
      <c r="A25" s="2005"/>
      <c r="B25" s="2006"/>
      <c r="C25" s="2006"/>
      <c r="D25" s="2006"/>
      <c r="E25" s="2006"/>
      <c r="F25" s="2006"/>
      <c r="G25" s="2006"/>
      <c r="H25" s="2006"/>
      <c r="I25" s="2006"/>
      <c r="J25" s="2007"/>
      <c r="M25" s="229"/>
    </row>
    <row r="26" spans="1:13" x14ac:dyDescent="0.15">
      <c r="A26" s="2005"/>
      <c r="B26" s="2006"/>
      <c r="C26" s="2006"/>
      <c r="D26" s="2006"/>
      <c r="E26" s="2006"/>
      <c r="F26" s="2006"/>
      <c r="G26" s="2006"/>
      <c r="H26" s="2006"/>
      <c r="I26" s="2006"/>
      <c r="J26" s="2007"/>
      <c r="M26" s="229"/>
    </row>
    <row r="27" spans="1:13" x14ac:dyDescent="0.15">
      <c r="A27" s="2005"/>
      <c r="B27" s="2006"/>
      <c r="C27" s="2006"/>
      <c r="D27" s="2006"/>
      <c r="E27" s="2006"/>
      <c r="F27" s="2006"/>
      <c r="G27" s="2006"/>
      <c r="H27" s="2006"/>
      <c r="I27" s="2006"/>
      <c r="J27" s="2007"/>
      <c r="M27" s="229"/>
    </row>
    <row r="28" spans="1:13" x14ac:dyDescent="0.15">
      <c r="A28" s="2005"/>
      <c r="B28" s="2006"/>
      <c r="C28" s="2006"/>
      <c r="D28" s="2006"/>
      <c r="E28" s="2006"/>
      <c r="F28" s="2006"/>
      <c r="G28" s="2006"/>
      <c r="H28" s="2006"/>
      <c r="I28" s="2006"/>
      <c r="J28" s="2007"/>
      <c r="M28" s="229"/>
    </row>
    <row r="29" spans="1:13" x14ac:dyDescent="0.15">
      <c r="A29" s="2005"/>
      <c r="B29" s="2006"/>
      <c r="C29" s="2006"/>
      <c r="D29" s="2006"/>
      <c r="E29" s="2006"/>
      <c r="F29" s="2006"/>
      <c r="G29" s="2006"/>
      <c r="H29" s="2006"/>
      <c r="I29" s="2006"/>
      <c r="J29" s="2007"/>
      <c r="M29" s="229"/>
    </row>
    <row r="30" spans="1:13" x14ac:dyDescent="0.15">
      <c r="A30" s="2005"/>
      <c r="B30" s="2006"/>
      <c r="C30" s="2006"/>
      <c r="D30" s="2006"/>
      <c r="E30" s="2006"/>
      <c r="F30" s="2006"/>
      <c r="G30" s="2006"/>
      <c r="H30" s="2006"/>
      <c r="I30" s="2006"/>
      <c r="J30" s="2007"/>
      <c r="M30" s="229"/>
    </row>
    <row r="31" spans="1:13" x14ac:dyDescent="0.15">
      <c r="A31" s="2005"/>
      <c r="B31" s="2006"/>
      <c r="C31" s="2006"/>
      <c r="D31" s="2006"/>
      <c r="E31" s="2006"/>
      <c r="F31" s="2006"/>
      <c r="G31" s="2006"/>
      <c r="H31" s="2006"/>
      <c r="I31" s="2006"/>
      <c r="J31" s="2007"/>
      <c r="M31" s="229"/>
    </row>
    <row r="32" spans="1:13" x14ac:dyDescent="0.15">
      <c r="A32" s="2005"/>
      <c r="B32" s="2006"/>
      <c r="C32" s="2006"/>
      <c r="D32" s="2006"/>
      <c r="E32" s="2006"/>
      <c r="F32" s="2006"/>
      <c r="G32" s="2006"/>
      <c r="H32" s="2006"/>
      <c r="I32" s="2006"/>
      <c r="J32" s="2007"/>
      <c r="M32" s="229"/>
    </row>
    <row r="33" spans="1:13" x14ac:dyDescent="0.15">
      <c r="A33" s="2005"/>
      <c r="B33" s="2006"/>
      <c r="C33" s="2006"/>
      <c r="D33" s="2006"/>
      <c r="E33" s="2006"/>
      <c r="F33" s="2006"/>
      <c r="G33" s="2006"/>
      <c r="H33" s="2006"/>
      <c r="I33" s="2006"/>
      <c r="J33" s="2007"/>
      <c r="M33" s="229"/>
    </row>
    <row r="34" spans="1:13" x14ac:dyDescent="0.15">
      <c r="A34" s="2005"/>
      <c r="B34" s="2006"/>
      <c r="C34" s="2006"/>
      <c r="D34" s="2006"/>
      <c r="E34" s="2006"/>
      <c r="F34" s="2006"/>
      <c r="G34" s="2006"/>
      <c r="H34" s="2006"/>
      <c r="I34" s="2006"/>
      <c r="J34" s="2007"/>
      <c r="M34" s="229"/>
    </row>
    <row r="35" spans="1:13" x14ac:dyDescent="0.15">
      <c r="A35" s="2005"/>
      <c r="B35" s="2006"/>
      <c r="C35" s="2006"/>
      <c r="D35" s="2006"/>
      <c r="E35" s="2006"/>
      <c r="F35" s="2006"/>
      <c r="G35" s="2006"/>
      <c r="H35" s="2006"/>
      <c r="I35" s="2006"/>
      <c r="J35" s="2007"/>
      <c r="M35" s="229"/>
    </row>
    <row r="36" spans="1:13" x14ac:dyDescent="0.15">
      <c r="A36" s="2005"/>
      <c r="B36" s="2006"/>
      <c r="C36" s="2006"/>
      <c r="D36" s="2006"/>
      <c r="E36" s="2006"/>
      <c r="F36" s="2006"/>
      <c r="G36" s="2006"/>
      <c r="H36" s="2006"/>
      <c r="I36" s="2006"/>
      <c r="J36" s="2007"/>
      <c r="M36" s="229"/>
    </row>
    <row r="37" spans="1:13" x14ac:dyDescent="0.15">
      <c r="A37" s="2005"/>
      <c r="B37" s="2006"/>
      <c r="C37" s="2006"/>
      <c r="D37" s="2006"/>
      <c r="E37" s="2006"/>
      <c r="F37" s="2006"/>
      <c r="G37" s="2006"/>
      <c r="H37" s="2006"/>
      <c r="I37" s="2006"/>
      <c r="J37" s="2007"/>
      <c r="M37" s="229"/>
    </row>
    <row r="38" spans="1:13" x14ac:dyDescent="0.15">
      <c r="A38" s="2005"/>
      <c r="B38" s="2006"/>
      <c r="C38" s="2006"/>
      <c r="D38" s="2006"/>
      <c r="E38" s="2006"/>
      <c r="F38" s="2006"/>
      <c r="G38" s="2006"/>
      <c r="H38" s="2006"/>
      <c r="I38" s="2006"/>
      <c r="J38" s="2007"/>
      <c r="M38" s="229"/>
    </row>
    <row r="39" spans="1:13" x14ac:dyDescent="0.15">
      <c r="A39" s="2005"/>
      <c r="B39" s="2006"/>
      <c r="C39" s="2006"/>
      <c r="D39" s="2006"/>
      <c r="E39" s="2006"/>
      <c r="F39" s="2006"/>
      <c r="G39" s="2006"/>
      <c r="H39" s="2006"/>
      <c r="I39" s="2006"/>
      <c r="J39" s="2007"/>
      <c r="M39" s="229"/>
    </row>
    <row r="40" spans="1:13" x14ac:dyDescent="0.15">
      <c r="A40" s="2005"/>
      <c r="B40" s="2006"/>
      <c r="C40" s="2006"/>
      <c r="D40" s="2006"/>
      <c r="E40" s="2006"/>
      <c r="F40" s="2006"/>
      <c r="G40" s="2006"/>
      <c r="H40" s="2006"/>
      <c r="I40" s="2006"/>
      <c r="J40" s="2007"/>
      <c r="M40" s="229"/>
    </row>
    <row r="41" spans="1:13" x14ac:dyDescent="0.15">
      <c r="A41" s="2005"/>
      <c r="B41" s="2006"/>
      <c r="C41" s="2006"/>
      <c r="D41" s="2006"/>
      <c r="E41" s="2006"/>
      <c r="F41" s="2006"/>
      <c r="G41" s="2006"/>
      <c r="H41" s="2006"/>
      <c r="I41" s="2006"/>
      <c r="J41" s="2007"/>
      <c r="M41" s="229"/>
    </row>
    <row r="42" spans="1:13" x14ac:dyDescent="0.15">
      <c r="A42" s="2005"/>
      <c r="B42" s="2006"/>
      <c r="C42" s="2006"/>
      <c r="D42" s="2006"/>
      <c r="E42" s="2006"/>
      <c r="F42" s="2006"/>
      <c r="G42" s="2006"/>
      <c r="H42" s="2006"/>
      <c r="I42" s="2006"/>
      <c r="J42" s="2007"/>
      <c r="M42" s="229"/>
    </row>
    <row r="43" spans="1:13" x14ac:dyDescent="0.15">
      <c r="A43" s="2005"/>
      <c r="B43" s="2006"/>
      <c r="C43" s="2006"/>
      <c r="D43" s="2006"/>
      <c r="E43" s="2006"/>
      <c r="F43" s="2006"/>
      <c r="G43" s="2006"/>
      <c r="H43" s="2006"/>
      <c r="I43" s="2006"/>
      <c r="J43" s="2007"/>
      <c r="M43" s="229"/>
    </row>
    <row r="44" spans="1:13" x14ac:dyDescent="0.15">
      <c r="A44" s="2005"/>
      <c r="B44" s="2006"/>
      <c r="C44" s="2006"/>
      <c r="D44" s="2006"/>
      <c r="E44" s="2006"/>
      <c r="F44" s="2006"/>
      <c r="G44" s="2006"/>
      <c r="H44" s="2006"/>
      <c r="I44" s="2006"/>
      <c r="J44" s="2007"/>
      <c r="M44" s="229"/>
    </row>
    <row r="45" spans="1:13" x14ac:dyDescent="0.15">
      <c r="A45" s="2005"/>
      <c r="B45" s="2006"/>
      <c r="C45" s="2006"/>
      <c r="D45" s="2006"/>
      <c r="E45" s="2006"/>
      <c r="F45" s="2006"/>
      <c r="G45" s="2006"/>
      <c r="H45" s="2006"/>
      <c r="I45" s="2006"/>
      <c r="J45" s="2007"/>
      <c r="M45" s="229"/>
    </row>
    <row r="46" spans="1:13" x14ac:dyDescent="0.15">
      <c r="A46" s="2005"/>
      <c r="B46" s="2006"/>
      <c r="C46" s="2006"/>
      <c r="D46" s="2006"/>
      <c r="E46" s="2006"/>
      <c r="F46" s="2006"/>
      <c r="G46" s="2006"/>
      <c r="H46" s="2006"/>
      <c r="I46" s="2006"/>
      <c r="J46" s="2007"/>
      <c r="M46" s="229"/>
    </row>
    <row r="47" spans="1:13" x14ac:dyDescent="0.15">
      <c r="A47" s="2005"/>
      <c r="B47" s="2006"/>
      <c r="C47" s="2006"/>
      <c r="D47" s="2006"/>
      <c r="E47" s="2006"/>
      <c r="F47" s="2006"/>
      <c r="G47" s="2006"/>
      <c r="H47" s="2006"/>
      <c r="I47" s="2006"/>
      <c r="J47" s="2007"/>
      <c r="M47" s="229"/>
    </row>
    <row r="48" spans="1:13" x14ac:dyDescent="0.15">
      <c r="A48" s="2005"/>
      <c r="B48" s="2006"/>
      <c r="C48" s="2006"/>
      <c r="D48" s="2006"/>
      <c r="E48" s="2006"/>
      <c r="F48" s="2006"/>
      <c r="G48" s="2006"/>
      <c r="H48" s="2006"/>
      <c r="I48" s="2006"/>
      <c r="J48" s="2007"/>
      <c r="M48" s="229"/>
    </row>
    <row r="49" spans="1:13" x14ac:dyDescent="0.15">
      <c r="A49" s="2005"/>
      <c r="B49" s="2006"/>
      <c r="C49" s="2006"/>
      <c r="D49" s="2006"/>
      <c r="E49" s="2006"/>
      <c r="F49" s="2006"/>
      <c r="G49" s="2006"/>
      <c r="H49" s="2006"/>
      <c r="I49" s="2006"/>
      <c r="J49" s="2007"/>
      <c r="M49" s="229"/>
    </row>
    <row r="50" spans="1:13" x14ac:dyDescent="0.15">
      <c r="A50" s="2005"/>
      <c r="B50" s="2006"/>
      <c r="C50" s="2006"/>
      <c r="D50" s="2006"/>
      <c r="E50" s="2006"/>
      <c r="F50" s="2006"/>
      <c r="G50" s="2006"/>
      <c r="H50" s="2006"/>
      <c r="I50" s="2006"/>
      <c r="J50" s="2007"/>
      <c r="M50" s="229"/>
    </row>
    <row r="51" spans="1:13" x14ac:dyDescent="0.15">
      <c r="A51" s="2005"/>
      <c r="B51" s="2006"/>
      <c r="C51" s="2006"/>
      <c r="D51" s="2006"/>
      <c r="E51" s="2006"/>
      <c r="F51" s="2006"/>
      <c r="G51" s="2006"/>
      <c r="H51" s="2006"/>
      <c r="I51" s="2006"/>
      <c r="J51" s="2007"/>
      <c r="M51" s="229"/>
    </row>
    <row r="52" spans="1:13" x14ac:dyDescent="0.15">
      <c r="A52" s="2005"/>
      <c r="B52" s="2006"/>
      <c r="C52" s="2006"/>
      <c r="D52" s="2006"/>
      <c r="E52" s="2006"/>
      <c r="F52" s="2006"/>
      <c r="G52" s="2006"/>
      <c r="H52" s="2006"/>
      <c r="I52" s="2006"/>
      <c r="J52" s="2007"/>
      <c r="M52" s="229"/>
    </row>
    <row r="53" spans="1:13" x14ac:dyDescent="0.15">
      <c r="A53" s="2005"/>
      <c r="B53" s="2006"/>
      <c r="C53" s="2006"/>
      <c r="D53" s="2006"/>
      <c r="E53" s="2006"/>
      <c r="F53" s="2006"/>
      <c r="G53" s="2006"/>
      <c r="H53" s="2006"/>
      <c r="I53" s="2006"/>
      <c r="J53" s="2007"/>
      <c r="M53" s="229"/>
    </row>
    <row r="54" spans="1:13" x14ac:dyDescent="0.15">
      <c r="A54" s="2005"/>
      <c r="B54" s="2006"/>
      <c r="C54" s="2006"/>
      <c r="D54" s="2006"/>
      <c r="E54" s="2006"/>
      <c r="F54" s="2006"/>
      <c r="G54" s="2006"/>
      <c r="H54" s="2006"/>
      <c r="I54" s="2006"/>
      <c r="J54" s="2007"/>
      <c r="M54" s="229"/>
    </row>
    <row r="55" spans="1:13" x14ac:dyDescent="0.15">
      <c r="A55" s="2005"/>
      <c r="B55" s="2006"/>
      <c r="C55" s="2006"/>
      <c r="D55" s="2006"/>
      <c r="E55" s="2006"/>
      <c r="F55" s="2006"/>
      <c r="G55" s="2006"/>
      <c r="H55" s="2006"/>
      <c r="I55" s="2006"/>
      <c r="J55" s="2007"/>
      <c r="M55" s="229"/>
    </row>
    <row r="56" spans="1:13" x14ac:dyDescent="0.15">
      <c r="A56" s="2008"/>
      <c r="B56" s="2009"/>
      <c r="C56" s="2009"/>
      <c r="D56" s="2009"/>
      <c r="E56" s="2009"/>
      <c r="F56" s="2009"/>
      <c r="G56" s="2009"/>
      <c r="H56" s="2009"/>
      <c r="I56" s="2009"/>
      <c r="J56" s="2010"/>
      <c r="M56" s="230"/>
    </row>
    <row r="57" spans="1:13" x14ac:dyDescent="0.15">
      <c r="K57" s="232" t="s">
        <v>552</v>
      </c>
    </row>
    <row r="61" spans="1:13" x14ac:dyDescent="0.15">
      <c r="L61" s="235"/>
    </row>
  </sheetData>
  <sheetProtection formatCells="0" formatColumns="0" formatRows="0" insertHyperlinks="0"/>
  <mergeCells count="12">
    <mergeCell ref="K2:K5"/>
    <mergeCell ref="A22:J56"/>
    <mergeCell ref="F20:H20"/>
    <mergeCell ref="A1:J1"/>
    <mergeCell ref="G4:J4"/>
    <mergeCell ref="A16:J16"/>
    <mergeCell ref="A2:I2"/>
    <mergeCell ref="A7:J7"/>
    <mergeCell ref="B10:J10"/>
    <mergeCell ref="B11:J11"/>
    <mergeCell ref="A13:F13"/>
    <mergeCell ref="A14:F14"/>
  </mergeCells>
  <phoneticPr fontId="4"/>
  <dataValidations count="7">
    <dataValidation type="list" allowBlank="1" showInputMessage="1" showErrorMessage="1" prompt="表紙①に反映されます" sqref="J2">
      <formula1>"あり,なし"</formula1>
    </dataValidation>
    <dataValidation type="list" allowBlank="1" showInputMessage="1" showErrorMessage="1" sqref="D18">
      <formula1>"あり,なし"</formula1>
    </dataValidation>
    <dataValidation type="list" allowBlank="1" showInputMessage="1" showErrorMessage="1" sqref="D19">
      <formula1>"ワード,一太郎,リッチテキスト,エクセル,パワーポイント,PDF,その他"</formula1>
    </dataValidation>
    <dataValidation allowBlank="1" showInputMessage="1" showErrorMessage="1" prompt="表紙シートの病院名を反映" sqref="G4:J4"/>
    <dataValidation allowBlank="1" showErrorMessage="1" sqref="L4 L2"/>
    <dataValidation allowBlank="1" showErrorMessage="1" prompt="表紙シートの病院名を反映" sqref="L5:L15"/>
    <dataValidation type="whole" operator="greaterThanOrEqual" allowBlank="1" showInputMessage="1" showErrorMessage="1" prompt="整数で入力" sqref="G8 G13:G14">
      <formula1>0</formula1>
    </dataValidation>
  </dataValidations>
  <hyperlinks>
    <hyperlink ref="L1" location="表紙①!D21" tooltip="表紙①に戻ります" display="表紙①に戻る"/>
    <hyperlink ref="L2" location="'様式4（機能別）'!N115" tooltip="様式4（機能別）に戻ります" display="様式4（機能別）のⅡ（地域がん診療連携拠点病院の指定要件について）に戻る"/>
    <hyperlink ref="L4" location="'様式4（機能別）'!N490" tooltip="様式4（機能別）に戻ります" display="様式4（機能別）のⅣ（都道府県がん診療連携拠点病院の指定要件について）に戻る"/>
    <hyperlink ref="L5" location="'様式4（機能別）'!N622" tooltip="様式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7" fitToHeight="0" orientation="portrait" cellComments="asDisplayed" r:id="rId1"/>
  <headerFooter>
    <oddHeader>&amp;Rver.2.0</oddHeader>
    <oddFooter>&amp;C&amp;P/&amp;N&amp;R&amp;A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32</vt:i4>
      </vt:variant>
    </vt:vector>
  </HeadingPairs>
  <TitlesOfParts>
    <vt:vector size="64" baseType="lpstr">
      <vt:lpstr>入力時の注意事項</vt:lpstr>
      <vt:lpstr>表紙①</vt:lpstr>
      <vt:lpstr>様式4（全般事項）</vt:lpstr>
      <vt:lpstr>様式4（機能別）</vt:lpstr>
      <vt:lpstr>別紙1（満たしていない要件）</vt:lpstr>
      <vt:lpstr>別紙2（専門とするがんの診療状況）</vt:lpstr>
      <vt:lpstr>別紙３（緩和外来）</vt:lpstr>
      <vt:lpstr>別紙４（緩和病棟）</vt:lpstr>
      <vt:lpstr>別紙５（地域緩和ケア連携体制）</vt:lpstr>
      <vt:lpstr>別紙６（地域パス）</vt:lpstr>
      <vt:lpstr>別紙７（地域連携カンファ開催状況）</vt:lpstr>
      <vt:lpstr>別紙８（緩和メンバー）</vt:lpstr>
      <vt:lpstr>別紙９（語り合うための場の設定状況）</vt:lpstr>
      <vt:lpstr>別紙10（診療実績）</vt:lpstr>
      <vt:lpstr>別紙11（相談内容）</vt:lpstr>
      <vt:lpstr>別紙12（相談支援センター窓口）</vt:lpstr>
      <vt:lpstr>別紙13（相談支援センター体制）</vt:lpstr>
      <vt:lpstr>別紙14（連携協力体制）</vt:lpstr>
      <vt:lpstr>別紙15（専門外来）</vt:lpstr>
      <vt:lpstr>別紙16（院内がん登録）</vt:lpstr>
      <vt:lpstr>別紙17（臨床試験・治験）</vt:lpstr>
      <vt:lpstr>別紙18（PDCAサイクル）</vt:lpstr>
      <vt:lpstr>別紙19（医療安全）</vt:lpstr>
      <vt:lpstr>別紙20（連携協議会体制）</vt:lpstr>
      <vt:lpstr>別紙21（地域連携パス）</vt:lpstr>
      <vt:lpstr>別紙22（がん患者カウンセリング）</vt:lpstr>
      <vt:lpstr>別紙23（PCCメンバー）</vt:lpstr>
      <vt:lpstr>別紙24（集学的治療提供体制）</vt:lpstr>
      <vt:lpstr>別紙25（連携診療体制）</vt:lpstr>
      <vt:lpstr>別紙26（グループ指定の状況）</vt:lpstr>
      <vt:lpstr>別紙27（人材交流計画）</vt:lpstr>
      <vt:lpstr>別紙28（グループ指定の状況）</vt:lpstr>
      <vt:lpstr>入力時の注意事項!Print_Area</vt:lpstr>
      <vt:lpstr>表紙①!Print_Area</vt:lpstr>
      <vt:lpstr>'別紙1（満たしていない要件）'!Print_Area</vt:lpstr>
      <vt:lpstr>'別紙10（診療実績）'!Print_Area</vt:lpstr>
      <vt:lpstr>'別紙11（相談内容）'!Print_Area</vt:lpstr>
      <vt:lpstr>'別紙12（相談支援センター窓口）'!Print_Area</vt:lpstr>
      <vt:lpstr>'別紙13（相談支援センター体制）'!Print_Area</vt:lpstr>
      <vt:lpstr>'別紙14（連携協力体制）'!Print_Area</vt:lpstr>
      <vt:lpstr>'別紙15（専門外来）'!Print_Area</vt:lpstr>
      <vt:lpstr>'別紙16（院内がん登録）'!Print_Area</vt:lpstr>
      <vt:lpstr>'別紙17（臨床試験・治験）'!Print_Area</vt:lpstr>
      <vt:lpstr>'別紙18（PDCAサイクル）'!Print_Area</vt:lpstr>
      <vt:lpstr>'別紙19（医療安全）'!Print_Area</vt:lpstr>
      <vt:lpstr>'別紙2（専門とするがんの診療状況）'!Print_Area</vt:lpstr>
      <vt:lpstr>'別紙20（連携協議会体制）'!Print_Area</vt:lpstr>
      <vt:lpstr>'別紙21（地域連携パス）'!Print_Area</vt:lpstr>
      <vt:lpstr>'別紙22（がん患者カウンセリング）'!Print_Area</vt:lpstr>
      <vt:lpstr>'別紙23（PCCメンバー）'!Print_Area</vt:lpstr>
      <vt:lpstr>'別紙24（集学的治療提供体制）'!Print_Area</vt:lpstr>
      <vt:lpstr>'別紙25（連携診療体制）'!Print_Area</vt:lpstr>
      <vt:lpstr>'別紙26（グループ指定の状況）'!Print_Area</vt:lpstr>
      <vt:lpstr>'別紙27（人材交流計画）'!Print_Area</vt:lpstr>
      <vt:lpstr>'別紙28（グループ指定の状況）'!Print_Area</vt:lpstr>
      <vt:lpstr>'別紙３（緩和外来）'!Print_Area</vt:lpstr>
      <vt:lpstr>'別紙４（緩和病棟）'!Print_Area</vt:lpstr>
      <vt:lpstr>'別紙５（地域緩和ケア連携体制）'!Print_Area</vt:lpstr>
      <vt:lpstr>'別紙６（地域パス）'!Print_Area</vt:lpstr>
      <vt:lpstr>'別紙７（地域連携カンファ開催状況）'!Print_Area</vt:lpstr>
      <vt:lpstr>'別紙８（緩和メンバー）'!Print_Area</vt:lpstr>
      <vt:lpstr>'別紙９（語り合うための場の設定状況）'!Print_Area</vt:lpstr>
      <vt:lpstr>'様式4（機能別）'!Print_Area</vt:lpstr>
      <vt:lpstr>'様式4（全般事項）'!Print_Area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2016-08-30T05:01:01Z</dcterms:created>
  <dcterms:modified xsi:type="dcterms:W3CDTF">2021-01-19T11:10:56Z</dcterms:modified>
</cp:coreProperties>
</file>